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minakonstantynow-my.sharepoint.com/personal/lpiatek_konstantynow_pl/Documents/ZP/PRZETARGI 2024/ZP.271.15.2024 Zakup energii elektrycznej/Do publikacji/"/>
    </mc:Choice>
  </mc:AlternateContent>
  <xr:revisionPtr revIDLastSave="27" documentId="13_ncr:1_{AA8FE20C-C43D-452C-B5A5-AE0924DEC48A}" xr6:coauthVersionLast="47" xr6:coauthVersionMax="47" xr10:uidLastSave="{087F5821-8035-491C-9354-40F0DCF624B2}"/>
  <bookViews>
    <workbookView xWindow="-120" yWindow="-120" windowWidth="29040" windowHeight="15720" xr2:uid="{00000000-000D-0000-FFFF-FFFF00000000}"/>
  </bookViews>
  <sheets>
    <sheet name="Arkusz1" sheetId="4" r:id="rId1"/>
    <sheet name="Arkusz2" sheetId="2" r:id="rId2"/>
    <sheet name="Arkusz3" sheetId="3" r:id="rId3"/>
  </sheets>
  <definedNames>
    <definedName name="_xlnm.Print_Area" localSheetId="0">Arkusz1!$A$1:$Y$202</definedName>
    <definedName name="OLE_LINK1" localSheetId="0">Arkusz1!$A$2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2" i="4" l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W70" i="4"/>
  <c r="V70" i="4"/>
  <c r="V69" i="4"/>
  <c r="X69" i="4" s="1"/>
  <c r="V68" i="4"/>
  <c r="X68" i="4" s="1"/>
  <c r="V67" i="4"/>
  <c r="X67" i="4" s="1"/>
  <c r="V66" i="4"/>
  <c r="X66" i="4" s="1"/>
  <c r="V65" i="4"/>
  <c r="X65" i="4" s="1"/>
  <c r="V64" i="4"/>
  <c r="X64" i="4" s="1"/>
  <c r="W63" i="4"/>
  <c r="V63" i="4"/>
  <c r="X63" i="4" s="1"/>
  <c r="W62" i="4"/>
  <c r="V62" i="4"/>
  <c r="X62" i="4" s="1"/>
  <c r="W61" i="4"/>
  <c r="V61" i="4"/>
  <c r="X61" i="4" s="1"/>
  <c r="X60" i="4"/>
  <c r="W60" i="4"/>
  <c r="V60" i="4"/>
  <c r="X59" i="4"/>
  <c r="W59" i="4"/>
  <c r="V59" i="4"/>
  <c r="X58" i="4"/>
  <c r="W58" i="4"/>
  <c r="V58" i="4"/>
  <c r="W57" i="4"/>
  <c r="V57" i="4"/>
  <c r="X57" i="4" s="1"/>
  <c r="X56" i="4"/>
  <c r="W56" i="4"/>
  <c r="V56" i="4"/>
  <c r="X55" i="4"/>
  <c r="W55" i="4"/>
  <c r="V55" i="4"/>
  <c r="W54" i="4"/>
  <c r="V54" i="4"/>
  <c r="X54" i="4" s="1"/>
  <c r="W53" i="4"/>
  <c r="V53" i="4"/>
  <c r="X53" i="4" s="1"/>
  <c r="X52" i="4"/>
  <c r="W52" i="4"/>
  <c r="W51" i="4"/>
  <c r="V51" i="4"/>
  <c r="X51" i="4" s="1"/>
  <c r="W50" i="4"/>
  <c r="V50" i="4"/>
  <c r="X50" i="4" s="1"/>
  <c r="X49" i="4"/>
  <c r="W49" i="4"/>
  <c r="V49" i="4"/>
  <c r="X48" i="4"/>
  <c r="W48" i="4"/>
  <c r="V48" i="4"/>
  <c r="X47" i="4"/>
  <c r="W47" i="4"/>
  <c r="V47" i="4"/>
  <c r="W46" i="4"/>
  <c r="V46" i="4"/>
  <c r="X46" i="4" s="1"/>
  <c r="X45" i="4"/>
  <c r="W45" i="4"/>
  <c r="V45" i="4"/>
  <c r="W44" i="4"/>
  <c r="V44" i="4"/>
  <c r="X44" i="4" s="1"/>
  <c r="W43" i="4"/>
  <c r="V43" i="4"/>
  <c r="X43" i="4" s="1"/>
  <c r="W42" i="4"/>
  <c r="V42" i="4"/>
  <c r="X42" i="4" s="1"/>
  <c r="X41" i="4"/>
  <c r="W41" i="4"/>
  <c r="V41" i="4"/>
  <c r="W40" i="4"/>
  <c r="V40" i="4"/>
  <c r="X40" i="4" s="1"/>
  <c r="X39" i="4"/>
  <c r="W39" i="4"/>
  <c r="V39" i="4"/>
  <c r="W38" i="4"/>
  <c r="V38" i="4"/>
  <c r="X38" i="4" s="1"/>
  <c r="X37" i="4"/>
  <c r="W37" i="4"/>
  <c r="V37" i="4"/>
  <c r="X36" i="4"/>
  <c r="W36" i="4"/>
  <c r="V36" i="4"/>
  <c r="W35" i="4"/>
  <c r="V35" i="4"/>
  <c r="X35" i="4" s="1"/>
  <c r="W34" i="4"/>
  <c r="V34" i="4"/>
  <c r="X34" i="4" s="1"/>
  <c r="X33" i="4"/>
  <c r="W33" i="4"/>
  <c r="V33" i="4"/>
  <c r="X32" i="4"/>
  <c r="W32" i="4"/>
  <c r="V32" i="4"/>
  <c r="X31" i="4"/>
  <c r="W31" i="4"/>
  <c r="V31" i="4"/>
  <c r="W30" i="4"/>
  <c r="V30" i="4"/>
  <c r="X30" i="4" s="1"/>
  <c r="X29" i="4"/>
  <c r="W29" i="4"/>
  <c r="V29" i="4"/>
  <c r="W28" i="4"/>
  <c r="V28" i="4"/>
  <c r="X28" i="4" s="1"/>
  <c r="W27" i="4"/>
  <c r="V27" i="4"/>
  <c r="X27" i="4" s="1"/>
  <c r="W26" i="4"/>
  <c r="V26" i="4"/>
  <c r="X26" i="4" s="1"/>
  <c r="W25" i="4"/>
  <c r="V25" i="4"/>
  <c r="X25" i="4" s="1"/>
  <c r="W24" i="4"/>
  <c r="V24" i="4"/>
  <c r="X24" i="4" s="1"/>
  <c r="X23" i="4"/>
  <c r="W23" i="4"/>
  <c r="V23" i="4"/>
  <c r="W22" i="4"/>
  <c r="V22" i="4"/>
  <c r="X22" i="4" s="1"/>
  <c r="X21" i="4"/>
  <c r="W21" i="4"/>
  <c r="V21" i="4"/>
  <c r="W20" i="4"/>
  <c r="V20" i="4"/>
  <c r="X20" i="4" s="1"/>
  <c r="W19" i="4"/>
  <c r="V19" i="4"/>
  <c r="X19" i="4" s="1"/>
  <c r="X18" i="4"/>
  <c r="W18" i="4"/>
  <c r="V18" i="4"/>
  <c r="W17" i="4"/>
  <c r="V17" i="4"/>
  <c r="X17" i="4" s="1"/>
  <c r="W16" i="4"/>
  <c r="V16" i="4"/>
  <c r="X16" i="4" s="1"/>
  <c r="X15" i="4"/>
  <c r="W15" i="4"/>
  <c r="V15" i="4"/>
  <c r="W14" i="4"/>
  <c r="V14" i="4"/>
  <c r="X14" i="4" s="1"/>
  <c r="X13" i="4"/>
  <c r="V13" i="4"/>
  <c r="X12" i="4"/>
  <c r="W12" i="4"/>
  <c r="V12" i="4"/>
  <c r="W11" i="4"/>
  <c r="V11" i="4"/>
  <c r="X11" i="4" s="1"/>
  <c r="X10" i="4"/>
  <c r="W10" i="4"/>
  <c r="V10" i="4"/>
  <c r="W9" i="4"/>
  <c r="V9" i="4"/>
  <c r="X9" i="4" s="1"/>
  <c r="W8" i="4"/>
  <c r="V8" i="4"/>
  <c r="X8" i="4" s="1"/>
  <c r="X7" i="4"/>
  <c r="W7" i="4"/>
  <c r="V7" i="4"/>
  <c r="M58" i="4"/>
  <c r="M62" i="4" s="1"/>
  <c r="M11" i="4"/>
  <c r="M15" i="4" s="1"/>
  <c r="M19" i="4" s="1"/>
  <c r="M23" i="4" s="1"/>
  <c r="M27" i="4" s="1"/>
  <c r="M31" i="4" s="1"/>
  <c r="M35" i="4" s="1"/>
  <c r="M39" i="4" s="1"/>
  <c r="M43" i="4" s="1"/>
  <c r="M47" i="4" s="1"/>
  <c r="M51" i="4" s="1"/>
  <c r="M55" i="4" s="1"/>
  <c r="N10" i="4"/>
  <c r="N12" i="4" s="1"/>
  <c r="N14" i="4" s="1"/>
  <c r="N16" i="4" s="1"/>
  <c r="N18" i="4" s="1"/>
  <c r="N20" i="4" s="1"/>
  <c r="N22" i="4" s="1"/>
  <c r="N24" i="4" s="1"/>
  <c r="N26" i="4" s="1"/>
  <c r="N28" i="4" s="1"/>
  <c r="N30" i="4" s="1"/>
  <c r="N32" i="4" s="1"/>
  <c r="N34" i="4" s="1"/>
  <c r="N36" i="4" s="1"/>
  <c r="N38" i="4" s="1"/>
  <c r="N40" i="4" s="1"/>
  <c r="N42" i="4" s="1"/>
  <c r="N44" i="4" s="1"/>
  <c r="N46" i="4" s="1"/>
  <c r="N48" i="4" s="1"/>
  <c r="N50" i="4" s="1"/>
  <c r="N52" i="4" s="1"/>
  <c r="N54" i="4" s="1"/>
  <c r="N56" i="4" s="1"/>
  <c r="N58" i="4" s="1"/>
  <c r="N60" i="4" s="1"/>
  <c r="N62" i="4" s="1"/>
  <c r="M10" i="4"/>
  <c r="M14" i="4" s="1"/>
  <c r="M18" i="4" s="1"/>
  <c r="M22" i="4" s="1"/>
  <c r="M26" i="4" s="1"/>
  <c r="M30" i="4" s="1"/>
  <c r="M34" i="4" s="1"/>
  <c r="M38" i="4" s="1"/>
  <c r="M42" i="4" s="1"/>
  <c r="M46" i="4" s="1"/>
  <c r="M50" i="4" s="1"/>
  <c r="N9" i="4"/>
  <c r="N11" i="4" s="1"/>
  <c r="N13" i="4" s="1"/>
  <c r="N15" i="4" s="1"/>
  <c r="N17" i="4" s="1"/>
  <c r="N19" i="4" s="1"/>
  <c r="N21" i="4" s="1"/>
  <c r="N23" i="4" s="1"/>
  <c r="N25" i="4" s="1"/>
  <c r="N27" i="4" s="1"/>
  <c r="N29" i="4" s="1"/>
  <c r="N31" i="4" s="1"/>
  <c r="N33" i="4" s="1"/>
  <c r="N35" i="4" s="1"/>
  <c r="N37" i="4" s="1"/>
  <c r="N39" i="4" s="1"/>
  <c r="N41" i="4" s="1"/>
  <c r="N43" i="4" s="1"/>
  <c r="N45" i="4" s="1"/>
  <c r="N47" i="4" s="1"/>
  <c r="N49" i="4" s="1"/>
  <c r="N51" i="4" s="1"/>
  <c r="N53" i="4" s="1"/>
  <c r="N55" i="4" s="1"/>
  <c r="N57" i="4" s="1"/>
  <c r="N59" i="4" s="1"/>
  <c r="N61" i="4" s="1"/>
  <c r="M9" i="4"/>
  <c r="M13" i="4" s="1"/>
  <c r="M17" i="4" s="1"/>
  <c r="M21" i="4" s="1"/>
  <c r="M25" i="4" s="1"/>
  <c r="M29" i="4" s="1"/>
  <c r="M33" i="4" s="1"/>
  <c r="M37" i="4" s="1"/>
  <c r="M41" i="4" s="1"/>
  <c r="M45" i="4" s="1"/>
  <c r="M49" i="4" s="1"/>
  <c r="M53" i="4" s="1"/>
  <c r="M57" i="4" s="1"/>
  <c r="M61" i="4" s="1"/>
  <c r="N8" i="4"/>
  <c r="M8" i="4"/>
  <c r="M12" i="4" s="1"/>
  <c r="M16" i="4" s="1"/>
  <c r="M20" i="4" s="1"/>
  <c r="M24" i="4" s="1"/>
  <c r="M28" i="4" s="1"/>
  <c r="M32" i="4" s="1"/>
  <c r="M36" i="4" s="1"/>
  <c r="M40" i="4" s="1"/>
  <c r="M44" i="4" s="1"/>
  <c r="M48" i="4" s="1"/>
  <c r="M52" i="4" s="1"/>
  <c r="M56" i="4" s="1"/>
  <c r="M60" i="4" s="1"/>
  <c r="AC70" i="4"/>
  <c r="U73" i="4"/>
  <c r="T72" i="4"/>
  <c r="S72" i="4"/>
  <c r="R72" i="4"/>
  <c r="Q72" i="4"/>
  <c r="T200" i="4" l="1"/>
  <c r="T201" i="4"/>
  <c r="R200" i="4"/>
  <c r="R201" i="4"/>
  <c r="Q200" i="4"/>
  <c r="Q201" i="4"/>
  <c r="T199" i="4"/>
  <c r="R199" i="4"/>
  <c r="Q199" i="4"/>
  <c r="T192" i="4"/>
  <c r="T193" i="4" s="1"/>
  <c r="R192" i="4"/>
  <c r="R193" i="4" s="1"/>
  <c r="Q192" i="4"/>
  <c r="Q193" i="4" s="1"/>
  <c r="R185" i="4"/>
  <c r="R186" i="4" s="1"/>
  <c r="Q185" i="4"/>
  <c r="Q186" i="4" s="1"/>
  <c r="R177" i="4"/>
  <c r="R178" i="4"/>
  <c r="Q177" i="4"/>
  <c r="Q178" i="4"/>
  <c r="R176" i="4"/>
  <c r="Q176" i="4"/>
  <c r="R169" i="4"/>
  <c r="R170" i="4" s="1"/>
  <c r="Q169" i="4"/>
  <c r="Q170" i="4" s="1"/>
  <c r="T162" i="4"/>
  <c r="T163" i="4" s="1"/>
  <c r="Q162" i="4"/>
  <c r="Q163" i="4" s="1"/>
  <c r="S155" i="4"/>
  <c r="R154" i="4"/>
  <c r="R155" i="4"/>
  <c r="Q154" i="4"/>
  <c r="Q155" i="4"/>
  <c r="T153" i="4"/>
  <c r="R153" i="4"/>
  <c r="Q153" i="4"/>
  <c r="T146" i="4"/>
  <c r="T147" i="4" s="1"/>
  <c r="R146" i="4"/>
  <c r="R147" i="4" s="1"/>
  <c r="Q146" i="4"/>
  <c r="Q147" i="4" s="1"/>
  <c r="T139" i="4"/>
  <c r="T138" i="4"/>
  <c r="R138" i="4"/>
  <c r="Q139" i="4"/>
  <c r="Q138" i="4"/>
  <c r="T129" i="4"/>
  <c r="R129" i="4"/>
  <c r="R130" i="4"/>
  <c r="R131" i="4"/>
  <c r="R128" i="4"/>
  <c r="Q129" i="4"/>
  <c r="Q130" i="4"/>
  <c r="Q131" i="4"/>
  <c r="Q128" i="4"/>
  <c r="R121" i="4"/>
  <c r="R122" i="4" s="1"/>
  <c r="Q121" i="4"/>
  <c r="Q122" i="4" s="1"/>
  <c r="Q110" i="4"/>
  <c r="Q111" i="4"/>
  <c r="Q112" i="4"/>
  <c r="Q113" i="4"/>
  <c r="Q114" i="4"/>
  <c r="Q109" i="4"/>
  <c r="S100" i="4"/>
  <c r="S102" i="4"/>
  <c r="R80" i="4"/>
  <c r="R81" i="4"/>
  <c r="R82" i="4"/>
  <c r="R83" i="4"/>
  <c r="R84" i="4"/>
  <c r="R85" i="4"/>
  <c r="R86" i="4"/>
  <c r="R87" i="4"/>
  <c r="R102" i="4"/>
  <c r="R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79" i="4"/>
  <c r="T70" i="4"/>
  <c r="T71" i="4"/>
  <c r="S13" i="4"/>
  <c r="S64" i="4"/>
  <c r="S65" i="4"/>
  <c r="S66" i="4"/>
  <c r="S67" i="4"/>
  <c r="S68" i="4"/>
  <c r="S69" i="4"/>
  <c r="S71" i="4"/>
  <c r="R52" i="4"/>
  <c r="R71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" i="4"/>
  <c r="Q73" i="4" l="1"/>
  <c r="T140" i="4"/>
  <c r="T202" i="4"/>
  <c r="Q140" i="4"/>
  <c r="R179" i="4"/>
  <c r="Q115" i="4"/>
  <c r="Q132" i="4"/>
  <c r="Q103" i="4"/>
  <c r="R132" i="4"/>
  <c r="R202" i="4"/>
  <c r="Q179" i="4"/>
  <c r="Q156" i="4"/>
  <c r="R156" i="4"/>
  <c r="Q202" i="4"/>
  <c r="X102" i="4"/>
  <c r="T102" i="4" s="1"/>
  <c r="AC102" i="4"/>
  <c r="U156" i="4"/>
  <c r="U132" i="4"/>
  <c r="U115" i="4"/>
  <c r="U103" i="4"/>
  <c r="U209" i="4"/>
  <c r="AC85" i="4"/>
  <c r="AC138" i="4"/>
  <c r="AC185" i="4"/>
  <c r="AC177" i="4"/>
  <c r="AC178" i="4"/>
  <c r="AC176" i="4"/>
  <c r="X140" i="4"/>
  <c r="X128" i="4"/>
  <c r="T128" i="4" s="1"/>
  <c r="AC130" i="4"/>
  <c r="AC131" i="4"/>
  <c r="AC129" i="4"/>
  <c r="AC128" i="4"/>
  <c r="T52" i="4"/>
  <c r="X185" i="4"/>
  <c r="T185" i="4" s="1"/>
  <c r="T186" i="4" s="1"/>
  <c r="X178" i="4"/>
  <c r="T178" i="4" s="1"/>
  <c r="X177" i="4"/>
  <c r="T177" i="4" s="1"/>
  <c r="X176" i="4"/>
  <c r="T176" i="4" s="1"/>
  <c r="X169" i="4"/>
  <c r="T169" i="4" s="1"/>
  <c r="T170" i="4" s="1"/>
  <c r="X155" i="4"/>
  <c r="T155" i="4" s="1"/>
  <c r="X154" i="4"/>
  <c r="T154" i="4" s="1"/>
  <c r="X130" i="4"/>
  <c r="T130" i="4" s="1"/>
  <c r="X131" i="4"/>
  <c r="T131" i="4" s="1"/>
  <c r="X121" i="4"/>
  <c r="T121" i="4" s="1"/>
  <c r="T122" i="4" s="1"/>
  <c r="X86" i="4"/>
  <c r="T86" i="4" s="1"/>
  <c r="X80" i="4"/>
  <c r="T80" i="4" s="1"/>
  <c r="X81" i="4"/>
  <c r="T81" i="4" s="1"/>
  <c r="X82" i="4"/>
  <c r="T82" i="4" s="1"/>
  <c r="X83" i="4"/>
  <c r="T83" i="4" s="1"/>
  <c r="X84" i="4"/>
  <c r="T84" i="4" s="1"/>
  <c r="X85" i="4"/>
  <c r="T85" i="4" s="1"/>
  <c r="X87" i="4"/>
  <c r="T87" i="4" s="1"/>
  <c r="X79" i="4"/>
  <c r="T79" i="4" s="1"/>
  <c r="S9" i="4"/>
  <c r="T156" i="4" l="1"/>
  <c r="Q203" i="4"/>
  <c r="T179" i="4"/>
  <c r="T132" i="4"/>
  <c r="X156" i="4"/>
  <c r="X132" i="4"/>
  <c r="S63" i="4"/>
  <c r="S70" i="4"/>
  <c r="R70" i="4"/>
  <c r="AC93" i="4"/>
  <c r="AC94" i="4"/>
  <c r="AC95" i="4"/>
  <c r="AC96" i="4"/>
  <c r="AC97" i="4"/>
  <c r="AC98" i="4"/>
  <c r="AC99" i="4"/>
  <c r="AC100" i="4"/>
  <c r="AC101" i="4"/>
  <c r="AC92" i="4"/>
  <c r="W199" i="4"/>
  <c r="S199" i="4" s="1"/>
  <c r="W192" i="4"/>
  <c r="V193" i="4"/>
  <c r="X186" i="4"/>
  <c r="W185" i="4"/>
  <c r="V186" i="4"/>
  <c r="W177" i="4"/>
  <c r="S177" i="4" s="1"/>
  <c r="W178" i="4"/>
  <c r="S178" i="4" s="1"/>
  <c r="W176" i="4"/>
  <c r="S176" i="4" s="1"/>
  <c r="X170" i="4"/>
  <c r="W169" i="4"/>
  <c r="V170" i="4"/>
  <c r="X163" i="4"/>
  <c r="W162" i="4"/>
  <c r="V162" i="4"/>
  <c r="U163" i="4"/>
  <c r="W154" i="4"/>
  <c r="S154" i="4" s="1"/>
  <c r="W153" i="4"/>
  <c r="S153" i="4" s="1"/>
  <c r="W138" i="4"/>
  <c r="S138" i="4" s="1"/>
  <c r="W128" i="4"/>
  <c r="S128" i="4" s="1"/>
  <c r="W121" i="4"/>
  <c r="V122" i="4"/>
  <c r="U122" i="4"/>
  <c r="W110" i="4"/>
  <c r="S110" i="4" s="1"/>
  <c r="W111" i="4"/>
  <c r="S111" i="4" s="1"/>
  <c r="W112" i="4"/>
  <c r="S112" i="4" s="1"/>
  <c r="W113" i="4"/>
  <c r="S113" i="4" s="1"/>
  <c r="W114" i="4"/>
  <c r="S114" i="4" s="1"/>
  <c r="W109" i="4"/>
  <c r="S109" i="4" s="1"/>
  <c r="V110" i="4"/>
  <c r="V111" i="4"/>
  <c r="V112" i="4"/>
  <c r="V113" i="4"/>
  <c r="V114" i="4"/>
  <c r="V109" i="4"/>
  <c r="S8" i="4"/>
  <c r="S10" i="4"/>
  <c r="S11" i="4"/>
  <c r="S12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W80" i="4"/>
  <c r="S80" i="4" s="1"/>
  <c r="W81" i="4"/>
  <c r="S81" i="4" s="1"/>
  <c r="W82" i="4"/>
  <c r="S82" i="4" s="1"/>
  <c r="W83" i="4"/>
  <c r="S83" i="4" s="1"/>
  <c r="W84" i="4"/>
  <c r="S84" i="4" s="1"/>
  <c r="W85" i="4"/>
  <c r="S85" i="4" s="1"/>
  <c r="W86" i="4"/>
  <c r="S86" i="4" s="1"/>
  <c r="W87" i="4"/>
  <c r="S87" i="4" s="1"/>
  <c r="W88" i="4"/>
  <c r="S88" i="4" s="1"/>
  <c r="W89" i="4"/>
  <c r="S89" i="4" s="1"/>
  <c r="W90" i="4"/>
  <c r="S90" i="4" s="1"/>
  <c r="W91" i="4"/>
  <c r="S91" i="4" s="1"/>
  <c r="W79" i="4"/>
  <c r="S79" i="4" s="1"/>
  <c r="V88" i="4"/>
  <c r="R88" i="4" s="1"/>
  <c r="V89" i="4"/>
  <c r="V90" i="4"/>
  <c r="V91" i="4"/>
  <c r="V92" i="4"/>
  <c r="W92" i="4"/>
  <c r="S92" i="4" s="1"/>
  <c r="V93" i="4"/>
  <c r="W93" i="4"/>
  <c r="S93" i="4" s="1"/>
  <c r="V94" i="4"/>
  <c r="W94" i="4"/>
  <c r="S94" i="4" s="1"/>
  <c r="V95" i="4"/>
  <c r="W95" i="4"/>
  <c r="S95" i="4" s="1"/>
  <c r="V96" i="4"/>
  <c r="W96" i="4"/>
  <c r="S96" i="4" s="1"/>
  <c r="V97" i="4"/>
  <c r="W97" i="4"/>
  <c r="S97" i="4" s="1"/>
  <c r="V98" i="4"/>
  <c r="W98" i="4"/>
  <c r="S98" i="4" s="1"/>
  <c r="V99" i="4"/>
  <c r="W99" i="4"/>
  <c r="S99" i="4" s="1"/>
  <c r="V100" i="4"/>
  <c r="V101" i="4"/>
  <c r="W101" i="4"/>
  <c r="S101" i="4" s="1"/>
  <c r="X122" i="4"/>
  <c r="W129" i="4"/>
  <c r="S129" i="4" s="1"/>
  <c r="W130" i="4"/>
  <c r="S130" i="4" s="1"/>
  <c r="W131" i="4"/>
  <c r="S131" i="4" s="1"/>
  <c r="V139" i="4"/>
  <c r="R139" i="4" s="1"/>
  <c r="R140" i="4" s="1"/>
  <c r="W139" i="4"/>
  <c r="S139" i="4" s="1"/>
  <c r="U147" i="4"/>
  <c r="V147" i="4"/>
  <c r="W146" i="4"/>
  <c r="X147" i="4"/>
  <c r="AC153" i="4"/>
  <c r="AC154" i="4"/>
  <c r="AC155" i="4"/>
  <c r="U170" i="4"/>
  <c r="U186" i="4"/>
  <c r="U193" i="4"/>
  <c r="AC192" i="4"/>
  <c r="W200" i="4"/>
  <c r="S200" i="4" s="1"/>
  <c r="W201" i="4"/>
  <c r="S201" i="4" s="1"/>
  <c r="S7" i="4" l="1"/>
  <c r="S73" i="4" s="1"/>
  <c r="W73" i="4"/>
  <c r="V73" i="4"/>
  <c r="S103" i="4"/>
  <c r="S115" i="4"/>
  <c r="S156" i="4"/>
  <c r="S179" i="4"/>
  <c r="T51" i="4"/>
  <c r="R51" i="4"/>
  <c r="T19" i="4"/>
  <c r="R19" i="4"/>
  <c r="T26" i="4"/>
  <c r="R26" i="4"/>
  <c r="T10" i="4"/>
  <c r="R10" i="4"/>
  <c r="S132" i="4"/>
  <c r="T69" i="4"/>
  <c r="R69" i="4"/>
  <c r="X97" i="4"/>
  <c r="T97" i="4" s="1"/>
  <c r="R97" i="4"/>
  <c r="X93" i="4"/>
  <c r="T93" i="4" s="1"/>
  <c r="R93" i="4"/>
  <c r="T58" i="4"/>
  <c r="R58" i="4"/>
  <c r="T49" i="4"/>
  <c r="R49" i="4"/>
  <c r="T41" i="4"/>
  <c r="R41" i="4"/>
  <c r="T33" i="4"/>
  <c r="R33" i="4"/>
  <c r="T25" i="4"/>
  <c r="R25" i="4"/>
  <c r="T17" i="4"/>
  <c r="R17" i="4"/>
  <c r="T9" i="4"/>
  <c r="R9" i="4"/>
  <c r="X109" i="4"/>
  <c r="T109" i="4" s="1"/>
  <c r="R109" i="4"/>
  <c r="S140" i="4"/>
  <c r="W170" i="4"/>
  <c r="S169" i="4"/>
  <c r="S170" i="4" s="1"/>
  <c r="T35" i="4"/>
  <c r="R35" i="4"/>
  <c r="T11" i="4"/>
  <c r="R11" i="4"/>
  <c r="W186" i="4"/>
  <c r="S185" i="4"/>
  <c r="S186" i="4" s="1"/>
  <c r="W147" i="4"/>
  <c r="S146" i="4"/>
  <c r="S147" i="4" s="1"/>
  <c r="T34" i="4"/>
  <c r="R34" i="4"/>
  <c r="T57" i="4"/>
  <c r="R57" i="4"/>
  <c r="T40" i="4"/>
  <c r="R40" i="4"/>
  <c r="T8" i="4"/>
  <c r="R8" i="4"/>
  <c r="X114" i="4"/>
  <c r="T114" i="4" s="1"/>
  <c r="R114" i="4"/>
  <c r="X100" i="4"/>
  <c r="T100" i="4" s="1"/>
  <c r="R100" i="4"/>
  <c r="X92" i="4"/>
  <c r="T92" i="4" s="1"/>
  <c r="R92" i="4"/>
  <c r="X91" i="4"/>
  <c r="T91" i="4" s="1"/>
  <c r="R91" i="4"/>
  <c r="T56" i="4"/>
  <c r="R56" i="4"/>
  <c r="T47" i="4"/>
  <c r="R47" i="4"/>
  <c r="T39" i="4"/>
  <c r="R39" i="4"/>
  <c r="T31" i="4"/>
  <c r="R31" i="4"/>
  <c r="T23" i="4"/>
  <c r="R23" i="4"/>
  <c r="T15" i="4"/>
  <c r="R15" i="4"/>
  <c r="X113" i="4"/>
  <c r="T113" i="4" s="1"/>
  <c r="R113" i="4"/>
  <c r="S202" i="4"/>
  <c r="T64" i="4"/>
  <c r="R64" i="4"/>
  <c r="X98" i="4"/>
  <c r="T98" i="4" s="1"/>
  <c r="R98" i="4"/>
  <c r="T60" i="4"/>
  <c r="R60" i="4"/>
  <c r="T27" i="4"/>
  <c r="R27" i="4"/>
  <c r="W122" i="4"/>
  <c r="S121" i="4"/>
  <c r="S122" i="4" s="1"/>
  <c r="T68" i="4"/>
  <c r="R68" i="4"/>
  <c r="T59" i="4"/>
  <c r="R59" i="4"/>
  <c r="T18" i="4"/>
  <c r="R18" i="4"/>
  <c r="X101" i="4"/>
  <c r="T101" i="4" s="1"/>
  <c r="R101" i="4"/>
  <c r="T48" i="4"/>
  <c r="R48" i="4"/>
  <c r="T24" i="4"/>
  <c r="R24" i="4"/>
  <c r="W193" i="4"/>
  <c r="S192" i="4"/>
  <c r="S193" i="4" s="1"/>
  <c r="T63" i="4"/>
  <c r="R63" i="4"/>
  <c r="X90" i="4"/>
  <c r="T90" i="4" s="1"/>
  <c r="R90" i="4"/>
  <c r="R7" i="4"/>
  <c r="T55" i="4"/>
  <c r="R55" i="4"/>
  <c r="T46" i="4"/>
  <c r="R46" i="4"/>
  <c r="T38" i="4"/>
  <c r="R38" i="4"/>
  <c r="T30" i="4"/>
  <c r="R30" i="4"/>
  <c r="T22" i="4"/>
  <c r="R22" i="4"/>
  <c r="T14" i="4"/>
  <c r="R14" i="4"/>
  <c r="X112" i="4"/>
  <c r="T112" i="4" s="1"/>
  <c r="R112" i="4"/>
  <c r="T65" i="4"/>
  <c r="R65" i="4"/>
  <c r="T50" i="4"/>
  <c r="R50" i="4"/>
  <c r="T32" i="4"/>
  <c r="R32" i="4"/>
  <c r="T16" i="4"/>
  <c r="R16" i="4"/>
  <c r="X96" i="4"/>
  <c r="T96" i="4" s="1"/>
  <c r="R96" i="4"/>
  <c r="X99" i="4"/>
  <c r="T99" i="4" s="1"/>
  <c r="R99" i="4"/>
  <c r="X95" i="4"/>
  <c r="T95" i="4" s="1"/>
  <c r="R95" i="4"/>
  <c r="X89" i="4"/>
  <c r="T89" i="4" s="1"/>
  <c r="R89" i="4"/>
  <c r="T62" i="4"/>
  <c r="R62" i="4"/>
  <c r="T54" i="4"/>
  <c r="R54" i="4"/>
  <c r="T45" i="4"/>
  <c r="R45" i="4"/>
  <c r="T37" i="4"/>
  <c r="R37" i="4"/>
  <c r="T29" i="4"/>
  <c r="R29" i="4"/>
  <c r="T21" i="4"/>
  <c r="R21" i="4"/>
  <c r="T13" i="4"/>
  <c r="R13" i="4"/>
  <c r="X111" i="4"/>
  <c r="T111" i="4" s="1"/>
  <c r="R111" i="4"/>
  <c r="V163" i="4"/>
  <c r="R162" i="4"/>
  <c r="R163" i="4" s="1"/>
  <c r="T66" i="4"/>
  <c r="R66" i="4"/>
  <c r="X94" i="4"/>
  <c r="T94" i="4" s="1"/>
  <c r="R94" i="4"/>
  <c r="T43" i="4"/>
  <c r="R43" i="4"/>
  <c r="T42" i="4"/>
  <c r="R42" i="4"/>
  <c r="T61" i="4"/>
  <c r="R61" i="4"/>
  <c r="T53" i="4"/>
  <c r="R53" i="4"/>
  <c r="T44" i="4"/>
  <c r="R44" i="4"/>
  <c r="T36" i="4"/>
  <c r="R36" i="4"/>
  <c r="T28" i="4"/>
  <c r="R28" i="4"/>
  <c r="T20" i="4"/>
  <c r="R20" i="4"/>
  <c r="T12" i="4"/>
  <c r="R12" i="4"/>
  <c r="X110" i="4"/>
  <c r="T110" i="4" s="1"/>
  <c r="R110" i="4"/>
  <c r="W163" i="4"/>
  <c r="S162" i="4"/>
  <c r="S163" i="4" s="1"/>
  <c r="T67" i="4"/>
  <c r="R67" i="4"/>
  <c r="X88" i="4"/>
  <c r="V103" i="4"/>
  <c r="W140" i="4"/>
  <c r="W132" i="4"/>
  <c r="V115" i="4"/>
  <c r="V140" i="4"/>
  <c r="V132" i="4"/>
  <c r="W115" i="4"/>
  <c r="V156" i="4"/>
  <c r="U140" i="4"/>
  <c r="X193" i="4"/>
  <c r="X179" i="4"/>
  <c r="W179" i="4"/>
  <c r="V179" i="4"/>
  <c r="U179" i="4"/>
  <c r="W156" i="4"/>
  <c r="W103" i="4"/>
  <c r="R73" i="4" l="1"/>
  <c r="T7" i="4"/>
  <c r="T73" i="4" s="1"/>
  <c r="X73" i="4"/>
  <c r="P209" i="4" s="1"/>
  <c r="W209" i="4" s="1"/>
  <c r="R103" i="4"/>
  <c r="S203" i="4"/>
  <c r="T115" i="4"/>
  <c r="R115" i="4"/>
  <c r="X115" i="4"/>
  <c r="X103" i="4"/>
  <c r="T88" i="4"/>
  <c r="T103" i="4" s="1"/>
  <c r="W202" i="4"/>
  <c r="W203" i="4" s="1"/>
  <c r="R203" i="4" l="1"/>
  <c r="L210" i="4"/>
  <c r="N210" i="4" s="1"/>
  <c r="O210" i="4" s="1"/>
  <c r="T203" i="4"/>
  <c r="U202" i="4"/>
  <c r="U203" i="4" s="1"/>
  <c r="V202" i="4"/>
  <c r="V203" i="4" s="1"/>
  <c r="X202" i="4" l="1"/>
  <c r="Y209" i="4" l="1"/>
  <c r="X203" i="4"/>
  <c r="L209" i="4"/>
  <c r="N209" i="4" s="1"/>
  <c r="O209" i="4" s="1"/>
</calcChain>
</file>

<file path=xl/sharedStrings.xml><?xml version="1.0" encoding="utf-8"?>
<sst xmlns="http://schemas.openxmlformats.org/spreadsheetml/2006/main" count="1702" uniqueCount="374">
  <si>
    <t>l.p.</t>
  </si>
  <si>
    <t>Rodzaj punktu poboru</t>
  </si>
  <si>
    <t>Adres/ulica</t>
  </si>
  <si>
    <t>Nr</t>
  </si>
  <si>
    <t>Kod</t>
  </si>
  <si>
    <t>Miejscowość</t>
  </si>
  <si>
    <t>Numer PPE</t>
  </si>
  <si>
    <t>Numer ewidencyjny</t>
  </si>
  <si>
    <t>Numer licznika</t>
  </si>
  <si>
    <t>Taryfa</t>
  </si>
  <si>
    <t>Nowa taryfa</t>
  </si>
  <si>
    <t>Termin obowiązywania umowy</t>
  </si>
  <si>
    <t>Termin wejścia zamówienia</t>
  </si>
  <si>
    <t>Zmiana sprzedawcy</t>
  </si>
  <si>
    <t>Obecny sprzedawca</t>
  </si>
  <si>
    <t>nazwa OSD</t>
  </si>
  <si>
    <t>Oświetlenie uliczne St. 3-1640</t>
  </si>
  <si>
    <t>95-083</t>
  </si>
  <si>
    <t>Lutomiersk</t>
  </si>
  <si>
    <t>C11</t>
  </si>
  <si>
    <t>bz.</t>
  </si>
  <si>
    <t>kolejna</t>
  </si>
  <si>
    <t>PGE Obrót S.A.</t>
  </si>
  <si>
    <t>PGE Dystrybucja S.A. - Łódź - Obszar I</t>
  </si>
  <si>
    <t>Oświetlenie uliczne STACJA m 30-509</t>
  </si>
  <si>
    <t>95-050</t>
  </si>
  <si>
    <t>Konstantynów Łódzki</t>
  </si>
  <si>
    <t>C11o</t>
  </si>
  <si>
    <t>Oświetlenie uliczne STACJA m 30-223</t>
  </si>
  <si>
    <t>Oświetlenie uliczne STACJA m 30-150</t>
  </si>
  <si>
    <t>Oświetlenie uliczne STACJA m 30-632</t>
  </si>
  <si>
    <t>Oświetlenie uliczne ST. 30662</t>
  </si>
  <si>
    <t>Oświetlenie uliczne STACJA m 30-162</t>
  </si>
  <si>
    <t>Oświetlenie uliczne stac. 30306</t>
  </si>
  <si>
    <t>ul. Łaska/Józefów</t>
  </si>
  <si>
    <t>Oświetlenie uliczne</t>
  </si>
  <si>
    <t>ul. Łódzka</t>
  </si>
  <si>
    <t>Oświetlenie uliczne STACJA m 30-134</t>
  </si>
  <si>
    <t>Oświetlenie uliczne STACJA m 30-137</t>
  </si>
  <si>
    <t>ul. Łąkowa</t>
  </si>
  <si>
    <t>ul. 8 Marca</t>
  </si>
  <si>
    <t>ul. Modrzewiowa</t>
  </si>
  <si>
    <t>ul. Moniuszki</t>
  </si>
  <si>
    <t>30-143</t>
  </si>
  <si>
    <t>ul. Narutowicza</t>
  </si>
  <si>
    <t>Oświetlenie uliczne STACJA m 30-625</t>
  </si>
  <si>
    <t>ul. Niesięcin</t>
  </si>
  <si>
    <t>Oświetlenie uliczne STACJA m 30-627</t>
  </si>
  <si>
    <t>Oświetlenie uliczne STACJA m 30-428</t>
  </si>
  <si>
    <t>ul. Piłsudskiego</t>
  </si>
  <si>
    <t>Oświetlenie uliczne STACJA m 30-461</t>
  </si>
  <si>
    <t>Oświetlenie uliczne STACJA m 30-139</t>
  </si>
  <si>
    <t>Oświetlenie uliczne STACJA m 30-144</t>
  </si>
  <si>
    <t>Oświetlenie uliczne m. 30-415</t>
  </si>
  <si>
    <t>ul. Legionów</t>
  </si>
  <si>
    <t>Oświetlenie uliczne STACJA m 30-145</t>
  </si>
  <si>
    <t>Oświetlenie uliczne st. 30-13</t>
  </si>
  <si>
    <t>Oświetlenie uliczne st. 30-296</t>
  </si>
  <si>
    <t>ul. Północna</t>
  </si>
  <si>
    <t>Oświetlenie uliczne st. 30-189</t>
  </si>
  <si>
    <t>ul. Prusa</t>
  </si>
  <si>
    <t>Oświetlenie uliczne st. 30-186</t>
  </si>
  <si>
    <t>ul. Reja</t>
  </si>
  <si>
    <t>ul. Rszewska</t>
  </si>
  <si>
    <t>ul. Skłodowskiej-Curie</t>
  </si>
  <si>
    <t>30-380</t>
  </si>
  <si>
    <t>Oświetlenie uliczne st. 30-140</t>
  </si>
  <si>
    <t>ul. Słowackiego</t>
  </si>
  <si>
    <t>Oświetlenie uliczne st. 30-146</t>
  </si>
  <si>
    <t>ul. Sosnowa</t>
  </si>
  <si>
    <t>Oświetlenie uliczne STACJA m 30-147</t>
  </si>
  <si>
    <t>Oświetlenie uliczne st. 30-447</t>
  </si>
  <si>
    <t>ul. Srebrzyńska</t>
  </si>
  <si>
    <t>Oświetlenie uliczne STACJA 3</t>
  </si>
  <si>
    <t>ul. Sucharskiego</t>
  </si>
  <si>
    <t>Oświetlenie uliczne STACJA 30-</t>
  </si>
  <si>
    <t>ul. Zielona Letniskowa</t>
  </si>
  <si>
    <t>Oświetlenie uliczne STACJA m 30-534</t>
  </si>
  <si>
    <t>ul. Zgierska</t>
  </si>
  <si>
    <t>Oświetlenie uliczne STACJA m 30-516</t>
  </si>
  <si>
    <t>Oświetlenie uliczne STACJA 30</t>
  </si>
  <si>
    <t>Oświetlenie uliczne STACJA m 30-649</t>
  </si>
  <si>
    <t>Oświetlenie uliczne STACJA m 30-432</t>
  </si>
  <si>
    <t>Oświetlenie uliczne STACJA m 30-327</t>
  </si>
  <si>
    <t>Oświetlenie uliczne STACJA m 30-512</t>
  </si>
  <si>
    <t>ul. Klonowa</t>
  </si>
  <si>
    <t>ul. Nowy Józefów</t>
  </si>
  <si>
    <t>94-406</t>
  </si>
  <si>
    <t>Łódź</t>
  </si>
  <si>
    <t>C12o</t>
  </si>
  <si>
    <t>ul. Kościelna</t>
  </si>
  <si>
    <t>C12a</t>
  </si>
  <si>
    <t>Urząd Miasta Konstantynów</t>
  </si>
  <si>
    <t>Sygnalizacja Świetlna</t>
  </si>
  <si>
    <t>Budynek</t>
  </si>
  <si>
    <t>ul. Mickiewicza</t>
  </si>
  <si>
    <t>ul. Jana Pawła II</t>
  </si>
  <si>
    <t>Przepompownia ścieków</t>
  </si>
  <si>
    <t>ul. Spółdzielcza</t>
  </si>
  <si>
    <t>Urząd Miejski</t>
  </si>
  <si>
    <t>Przepompownia Ścieków</t>
  </si>
  <si>
    <t>ul. Dąbrowa</t>
  </si>
  <si>
    <t>Ośrodek ,,Nad stawem"</t>
  </si>
  <si>
    <t>Boisko "Orlik 2012"</t>
  </si>
  <si>
    <t>21b</t>
  </si>
  <si>
    <t>Obiekty KKS "Włókniarz"</t>
  </si>
  <si>
    <t>Plac Wolności</t>
  </si>
  <si>
    <t>Pływalnia miejska</t>
  </si>
  <si>
    <t>75A</t>
  </si>
  <si>
    <t>C21</t>
  </si>
  <si>
    <t>Centrum Pomocy Rodzinie</t>
  </si>
  <si>
    <t>Miejski Ośrodek Pomocy Społecznej</t>
  </si>
  <si>
    <t>Przedszkole</t>
  </si>
  <si>
    <t>ul. Sadowa</t>
  </si>
  <si>
    <t>5 m 7</t>
  </si>
  <si>
    <t>Szkoła</t>
  </si>
  <si>
    <t>Szkoła Podstawowa Nr 2 im. Bolesława Ściborka w Konstantynowie Łódzkim</t>
  </si>
  <si>
    <t>Przedszkole nr 3 Bajka</t>
  </si>
  <si>
    <t>ul. Lutomierska</t>
  </si>
  <si>
    <t>Szkoła Podstawowa nr 5</t>
  </si>
  <si>
    <t>Odbiorca: Miejska Biblioteka Publiczna w Konstantynowie Łódzkim, adres: pl. Tadeusza Kościuszki 10, 95-050 Konstantynów Łódzki</t>
  </si>
  <si>
    <t>Miejska Biblioteka Publiczna w Konstantynowie Łódzkim</t>
  </si>
  <si>
    <t>Odbiorca: Miejski Ośrodek Kultury, adres: ul. Łódzka 28, 95-050 Konstantynów Łódzki</t>
  </si>
  <si>
    <t>Miejski Ośrodek Kultury</t>
  </si>
  <si>
    <t>Odbiorca: Samodzielny Publiczny Zakład Opieki Zdrowotnej, adres: ul. Sadowa 10, 95-050 Konstantynów Łódzki</t>
  </si>
  <si>
    <t>Budynek A</t>
  </si>
  <si>
    <t>Budynek B</t>
  </si>
  <si>
    <t>1 m.3</t>
  </si>
  <si>
    <t>11 m.13</t>
  </si>
  <si>
    <t xml:space="preserve">1 m.3 </t>
  </si>
  <si>
    <t>62/64</t>
  </si>
  <si>
    <t>Nr. Dz. 25</t>
  </si>
  <si>
    <t xml:space="preserve">Plac Kościuszki </t>
  </si>
  <si>
    <t xml:space="preserve">Oświetlenie uliczne </t>
  </si>
  <si>
    <t xml:space="preserve">Oświetlenie parku </t>
  </si>
  <si>
    <t>01789032</t>
  </si>
  <si>
    <t xml:space="preserve">Złącze na potrzeby konserwacyjno-eksploatacyjne na Placu Kościuszki </t>
  </si>
  <si>
    <t>Nr. Dz. 103/2</t>
  </si>
  <si>
    <t>ul. Południowa/ Srebrzyńska</t>
  </si>
  <si>
    <t>ul. Zgierska/ Narutowicza</t>
  </si>
  <si>
    <t>Jana Pawła II/ Daszyńskiego</t>
  </si>
  <si>
    <t>ul. Pułaskiego</t>
  </si>
  <si>
    <t>Nr. Dz. 36/1</t>
  </si>
  <si>
    <t>ul. Sowińskiego</t>
  </si>
  <si>
    <t>Nr. Dz. 30</t>
  </si>
  <si>
    <t>ul. Kosynierów</t>
  </si>
  <si>
    <t>Nr. Dz. 266/8</t>
  </si>
  <si>
    <t>Oświetlenie uliczne (rondo)</t>
  </si>
  <si>
    <t>Nr. Dz. 227/4</t>
  </si>
  <si>
    <t>Centrum Sportu i Rekreacji w Konstantynowie</t>
  </si>
  <si>
    <t>3 lok. 5</t>
  </si>
  <si>
    <t>5 lok. 7</t>
  </si>
  <si>
    <t>Moc umowna [kWh]</t>
  </si>
  <si>
    <t>Oświetlenie parku (skwer Hubala)</t>
  </si>
  <si>
    <t>1. Nabywca: Gmina Konstantynów Łódzki, adres: ul. Zgierska 2, 95-050 Konstantynów Łódzki, NIP: 7311993975, Regon: 472057690</t>
  </si>
  <si>
    <t>1.1. Odbiorca: Gmina Konstantynów Łódzki, adres: ul. Zgierska 2, 95-050 Konstantynów Łódzki</t>
  </si>
  <si>
    <t>1.2. Odbiorca: Gmina Konstantynów Łódzki, adres: ul. Zgierska 2, 95-050 Konstantynów Łódzki</t>
  </si>
  <si>
    <t>1.3. Odbiorca: Centrum Sportu i Rekreacji w Konstantynowie Łódzkim, adres: ul. Kilińskiego 75, 95-050 Konstantynów Łódzki</t>
  </si>
  <si>
    <t>1.4. Odbiorca: Konstantynowskie Centrum Pomocy Rodzinie, adres: ul. Słowackiego 11, 95-050 Konstantynów Łódzki</t>
  </si>
  <si>
    <t>1.5. Odbiorca: Miejski Ośrodek Pomocy Społecznej im. Bł. Rafała Chylińskiego, adres: ul. Słowackiego 11, 95-050 Konstantynów Łódzki</t>
  </si>
  <si>
    <t>1.6. Odbiorca: Przedszkole nr 1, adres: ul. Daszyńskiego 3/5, 95-050 Konstantynów Łódzki</t>
  </si>
  <si>
    <t>1.7 Odbiorca: Przedszkole nr 2, adres: ul. Sadowa 8, 95-050 Konstantynów Łódzki</t>
  </si>
  <si>
    <t>1.8. Odbiorca: Szkoła Podstawowa nr 1 w Konstantynowie, adres: ul. Łódzka 117, 95-050 Konstantynów Łódzki</t>
  </si>
  <si>
    <t>1.9. Odbiorca: Szkoła Podstawowa nr 2, adres: ul. Kilińskiego 75, 95-050 Konstantynów Łódzki</t>
  </si>
  <si>
    <t>1.10. Odbiorca: Przedszkole nr 3 Bajka, adres:  ul. Lutomierska 4, 95-050 Konstantynów Łódzki</t>
  </si>
  <si>
    <t>1.11. Odbiorca: Szkoła Podstawowa nr 5, adres: ul. Sadowa 5/7, 95-050 Konstantynów Łódzki</t>
  </si>
  <si>
    <t>2. Nabywca: Miejska Biblioteka Publiczna w Konstantynowie Łódzkim, adres: pl. Tadeusza Kościuszki 10, 95-050 Konstantynów Łódzki, NIP: 7311850721, Regon: 473093825</t>
  </si>
  <si>
    <t>3. Nabywca: Miejski Ośrodek Kultury, adres: ul. Łódzka 28, 95-050 Konstantynów Łódzki, NIP: 7271080919, Regon: 001013387</t>
  </si>
  <si>
    <t>4. Nabywca: Samodzielny Publiczny Zakład Opieki Zdrowotnej, adres: ul. Sadowa 10, 95-050 Konstantynów Łódzki, NIP: 7311731057, Regon: 472240603</t>
  </si>
  <si>
    <t>ul. Uprawna</t>
  </si>
  <si>
    <t>ul. Kilińskiego</t>
  </si>
  <si>
    <t xml:space="preserve">ul. Lutomierska </t>
  </si>
  <si>
    <t>Nr. Dz. 260/1</t>
  </si>
  <si>
    <t>ul. Daszyńskiego</t>
  </si>
  <si>
    <t>ul. Łaska</t>
  </si>
  <si>
    <t>ul. 1 Maja/Reja</t>
  </si>
  <si>
    <t>Plac  Kościuszki</t>
  </si>
  <si>
    <t>Plac Kościuszki</t>
  </si>
  <si>
    <t xml:space="preserve">ul. Bema </t>
  </si>
  <si>
    <t>ul. Józefów</t>
  </si>
  <si>
    <t>ul. Górna</t>
  </si>
  <si>
    <t>ul. Bechcice</t>
  </si>
  <si>
    <t>ul. 1 Maja</t>
  </si>
  <si>
    <t>ul. Krótka</t>
  </si>
  <si>
    <t>ul. Krzywa</t>
  </si>
  <si>
    <t>ul. Bechcice-Wieś</t>
  </si>
  <si>
    <t>ul. Boczna/Działkowa</t>
  </si>
  <si>
    <t>pierwsza</t>
  </si>
  <si>
    <t>Budynek mieszkalny</t>
  </si>
  <si>
    <t xml:space="preserve">ul. Kościelna </t>
  </si>
  <si>
    <t>G11</t>
  </si>
  <si>
    <t>23121606</t>
  </si>
  <si>
    <t>ul. Łabentowicza</t>
  </si>
  <si>
    <t>23489179</t>
  </si>
  <si>
    <t xml:space="preserve">ul. Kopernika </t>
  </si>
  <si>
    <t>97072053</t>
  </si>
  <si>
    <t>18952144</t>
  </si>
  <si>
    <t>25800099</t>
  </si>
  <si>
    <t>Lista obiektów objetych przedmiotem zamówienia</t>
  </si>
  <si>
    <t>Załącznik nr 1 do SWZ - Szczegółowy opis przedmiotu zamówienia</t>
  </si>
  <si>
    <t>ul. Cmentarna</t>
  </si>
  <si>
    <t>Nr. Dz. 394/1, 394/2, 395/1</t>
  </si>
  <si>
    <t>Punkt Selektywnego Zbierania Odpadów</t>
  </si>
  <si>
    <t>Budynek C - poradnia</t>
  </si>
  <si>
    <t>Szacowane zużycie energii [kWh] w okresie od 01.01.2025 r. do 31.12.2025 r. strefa I</t>
  </si>
  <si>
    <t>Szacowane zużycie energii [kWh] w okresie od 01.01.2025 r. do 31.12.2025 r. strefa II</t>
  </si>
  <si>
    <t>Szacowane zużycie energii [kWh] w okresie od 01.01.2025 r. do 31.12.2025 r. strefa III</t>
  </si>
  <si>
    <t>Suma szacowanego zużycia energii [kWh] w okresie od 01.01.2025 r. do 31.12.2025 r.</t>
  </si>
  <si>
    <t>590543530800475372</t>
  </si>
  <si>
    <t>590543530800575409</t>
  </si>
  <si>
    <t>Suma szacowanego zużycia energii [kWh] w okresie od 01.01.202 r. do 31.12.2025 r.</t>
  </si>
  <si>
    <t>Szacowane zużycie energii [kWh] w okresie od 01.01.2052 r. do 31.12.2025 r. strefa II</t>
  </si>
  <si>
    <t>C 12a</t>
  </si>
  <si>
    <t>590543530800723596</t>
  </si>
  <si>
    <t>590543530800322911</t>
  </si>
  <si>
    <t>590543530800171106</t>
  </si>
  <si>
    <t>590543530800174220</t>
  </si>
  <si>
    <t>590543530800030403</t>
  </si>
  <si>
    <t>590543530800436557</t>
  </si>
  <si>
    <t>590543530800278911</t>
  </si>
  <si>
    <t>590543530800294898</t>
  </si>
  <si>
    <t>590543530800264037</t>
  </si>
  <si>
    <t>590543530800575430</t>
  </si>
  <si>
    <t>590543530800388498</t>
  </si>
  <si>
    <t>590543530802693774</t>
  </si>
  <si>
    <t>590543530800017473</t>
  </si>
  <si>
    <t>Referat Inwestycji i Infrastruktury Technicznej</t>
  </si>
  <si>
    <t>590543530800563055</t>
  </si>
  <si>
    <t>590543530800523899</t>
  </si>
  <si>
    <t>590543530800524834</t>
  </si>
  <si>
    <t>590543530800522656</t>
  </si>
  <si>
    <t>590543530800506991</t>
  </si>
  <si>
    <t>590543530800350396</t>
  </si>
  <si>
    <t>590543530800604857</t>
  </si>
  <si>
    <t>590543530800681857</t>
  </si>
  <si>
    <t>590543530800135849</t>
  </si>
  <si>
    <t>590543530800217378</t>
  </si>
  <si>
    <t>590543530800178631</t>
  </si>
  <si>
    <t>590543530800168304</t>
  </si>
  <si>
    <t>25638724</t>
  </si>
  <si>
    <t>590543530800162845</t>
  </si>
  <si>
    <t>590543530800154154</t>
  </si>
  <si>
    <t>590543530800176774</t>
  </si>
  <si>
    <t>89162069</t>
  </si>
  <si>
    <t>590543530800121750</t>
  </si>
  <si>
    <t>97645270</t>
  </si>
  <si>
    <t>590543530800133746</t>
  </si>
  <si>
    <t>590543530800104548</t>
  </si>
  <si>
    <t>590543530800160384</t>
  </si>
  <si>
    <t>13473599</t>
  </si>
  <si>
    <t>590543530800202152</t>
  </si>
  <si>
    <t>590543530802646220</t>
  </si>
  <si>
    <t xml:space="preserve">Fontanny </t>
  </si>
  <si>
    <t xml:space="preserve">ul. Zgierska </t>
  </si>
  <si>
    <t>C 11</t>
  </si>
  <si>
    <t>Srebrna Polana</t>
  </si>
  <si>
    <t>dz.2/35</t>
  </si>
  <si>
    <t>OWU - 2 miesięczny</t>
  </si>
  <si>
    <t>Oświetlenie - city light</t>
  </si>
  <si>
    <t>Słowackiego</t>
  </si>
  <si>
    <t>dz.132/46</t>
  </si>
  <si>
    <t>Łódzka</t>
  </si>
  <si>
    <t>dz.1/6</t>
  </si>
  <si>
    <t>dz. 1/3</t>
  </si>
  <si>
    <t>590543530802756462</t>
  </si>
  <si>
    <t>Tipy</t>
  </si>
  <si>
    <t>Jana Pawła II</t>
  </si>
  <si>
    <t>dz. 1/5</t>
  </si>
  <si>
    <t xml:space="preserve">95-050 </t>
  </si>
  <si>
    <t>590543530802756486</t>
  </si>
  <si>
    <t>Jana Pawła II/Daszyńskiego</t>
  </si>
  <si>
    <t>dz.1/5</t>
  </si>
  <si>
    <t>590543530802756479</t>
  </si>
  <si>
    <t>dz. 110/14</t>
  </si>
  <si>
    <t>590543530802756875</t>
  </si>
  <si>
    <t>590543540301406447</t>
  </si>
  <si>
    <t>590543530800559324</t>
  </si>
  <si>
    <t>590543530800281683</t>
  </si>
  <si>
    <t>590543530800283113</t>
  </si>
  <si>
    <t>590543530800019132</t>
  </si>
  <si>
    <t>590543530800368681</t>
  </si>
  <si>
    <t>590543530800256780</t>
  </si>
  <si>
    <t>590543530800545877</t>
  </si>
  <si>
    <t>590543530800249881</t>
  </si>
  <si>
    <t>590543530800277310</t>
  </si>
  <si>
    <t>590543530800576741</t>
  </si>
  <si>
    <t>590543530800254663</t>
  </si>
  <si>
    <t>590543530802690902</t>
  </si>
  <si>
    <t>590543530800266499</t>
  </si>
  <si>
    <t>590543530800280334</t>
  </si>
  <si>
    <t>590543530800565806</t>
  </si>
  <si>
    <t>590543530800547215</t>
  </si>
  <si>
    <t>590543530800653015</t>
  </si>
  <si>
    <t>590543530800383462</t>
  </si>
  <si>
    <t>590543530800556651</t>
  </si>
  <si>
    <t>590543530800557900</t>
  </si>
  <si>
    <t>590543530800571692</t>
  </si>
  <si>
    <t>590543530800550116</t>
  </si>
  <si>
    <t>590543530800548793</t>
  </si>
  <si>
    <t>590543530800518055</t>
  </si>
  <si>
    <t>590543530800561457</t>
  </si>
  <si>
    <t>590543530800427043</t>
  </si>
  <si>
    <t>590543530800562775</t>
  </si>
  <si>
    <t>590543530800564038</t>
  </si>
  <si>
    <t>590543530800253307</t>
  </si>
  <si>
    <t>590543530800267366</t>
  </si>
  <si>
    <t>590543530800571586</t>
  </si>
  <si>
    <t>590543530800648196</t>
  </si>
  <si>
    <t>590543530800520447</t>
  </si>
  <si>
    <t>590543530800415658</t>
  </si>
  <si>
    <t>590543530800255950</t>
  </si>
  <si>
    <t>590543530800257961</t>
  </si>
  <si>
    <t>590543530800672870</t>
  </si>
  <si>
    <t>590543530800376501</t>
  </si>
  <si>
    <t>590543530800384773</t>
  </si>
  <si>
    <t>590543530800279383</t>
  </si>
  <si>
    <t>590543530800555470</t>
  </si>
  <si>
    <t>590543530800252188</t>
  </si>
  <si>
    <t>590543530800414456</t>
  </si>
  <si>
    <t>590543530800413152</t>
  </si>
  <si>
    <t>590543530701535052</t>
  </si>
  <si>
    <t>590543530800354684</t>
  </si>
  <si>
    <t>590543530800167055</t>
  </si>
  <si>
    <t>590543530800101127</t>
  </si>
  <si>
    <t>590543530802692456</t>
  </si>
  <si>
    <t>590543530802692616</t>
  </si>
  <si>
    <t>590543530802691183</t>
  </si>
  <si>
    <t>590543530800195768</t>
  </si>
  <si>
    <t>590543530800104913</t>
  </si>
  <si>
    <t>590543530800078788</t>
  </si>
  <si>
    <t>590543530800151115</t>
  </si>
  <si>
    <t>590543530802771984</t>
  </si>
  <si>
    <t>590543530802763729</t>
  </si>
  <si>
    <t>590543530802756455</t>
  </si>
  <si>
    <t>590543530802707778</t>
  </si>
  <si>
    <t>590543530800231633</t>
  </si>
  <si>
    <t>590543530800654210</t>
  </si>
  <si>
    <t>590543530800425506</t>
  </si>
  <si>
    <t>590543530800276238</t>
  </si>
  <si>
    <t>590543530800719872</t>
  </si>
  <si>
    <t>590543530800594127</t>
  </si>
  <si>
    <t>590543530802693699</t>
  </si>
  <si>
    <t>590543530800054331</t>
  </si>
  <si>
    <t>590543530800106948</t>
  </si>
  <si>
    <t>590543530800296151</t>
  </si>
  <si>
    <t>590543530800186339</t>
  </si>
  <si>
    <t>590543530800253055</t>
  </si>
  <si>
    <t>590543530800520591</t>
  </si>
  <si>
    <t>Szacowane zużycie energii [kWh] w okresie od 01.01.2025 r. do 31.12.2027 r. strefa I</t>
  </si>
  <si>
    <t>Szacowane zużycie energii [kWh] w okresie od 01.01.2025 r. do 31.12.2027 r. strefa II</t>
  </si>
  <si>
    <t>Szacowane zużycie energii [kWh] w okresie od 01.01.2025 r.  do 31.12.2027 r. strefa III</t>
  </si>
  <si>
    <t>Suma szacowanego zużycia energii [kWh] w okresie od 01.01.2025 r. do 31.12.2027 r.</t>
  </si>
  <si>
    <t>Łódzka/Pl.Kościuszki</t>
  </si>
  <si>
    <t>Średnia cena jednostkowa netto</t>
  </si>
  <si>
    <t>Wartość netto</t>
  </si>
  <si>
    <t>gmina</t>
  </si>
  <si>
    <t>brutto</t>
  </si>
  <si>
    <t>jednostki</t>
  </si>
  <si>
    <t>netto</t>
  </si>
  <si>
    <t>Energa Obrót S.A</t>
  </si>
  <si>
    <t>590543530800647908</t>
  </si>
  <si>
    <t>Szacowane zużycie energii [kWh] w okresie rocznym strefa I</t>
  </si>
  <si>
    <t>Suma szacowanego zużycia energii [kWh] w okresie rocznym</t>
  </si>
  <si>
    <t>Szacowane zużycie energii [kWh] w okresie rocznym strefa II</t>
  </si>
  <si>
    <t>Szacowane zużycie energii [kWh] w okresie rocznym strefa III</t>
  </si>
  <si>
    <t>rok 2025, 2026, 2027</t>
  </si>
  <si>
    <t>okres od 01.01.2025 r. Do 31.12.2027 r.</t>
  </si>
  <si>
    <t>okres od 01.01.2025 r. do 31.12.2027 r.</t>
  </si>
  <si>
    <t>przyłącze - targowisko</t>
  </si>
  <si>
    <t>dz.260/3</t>
  </si>
  <si>
    <t>95-05</t>
  </si>
  <si>
    <t>590543530800136570</t>
  </si>
  <si>
    <t>OWU - miesięczny</t>
  </si>
  <si>
    <t>Szkoła Podstawowa nr 1 w Konstantynowie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</si>
</sst>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.00_ ;\-#,##0.00\ "/>
    <numFmt numFmtId="165" formatCode="_-* #,##0.0000\ &quot;zł&quot;_-;\-* #,##0.0000\ &quot;zł&quot;_-;_-* &quot;-&quot;??\ &quot;zł&quot;_-;_-@_-"/>
    <numFmt numFmtId="166" formatCode="_-* #,##0.00\ &quot;zł&quot;_-;\-* #,##0.00\ &quot;zł&quot;_-;_-* &quot;-&quot;????\ &quot;zł&quot;_-;_-@_-"/>
    <numFmt numFmtId="167" formatCode="_-* #,##0.0000\ &quot;zł&quot;_-;\-* #,##0.0000\ &quot;zł&quot;_-;_-* &quot;-&quot;????\ &quot;zł&quot;_-;_-@_-"/>
    <numFmt numFmtId="168" formatCode="#,##0.00\ &quot;zł&quot;"/>
  </numFmts>
  <fonts count="19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8"/>
      <color rgb="FFFFFFFF"/>
      <name val="Calibri"/>
      <family val="2"/>
      <charset val="238"/>
    </font>
    <font>
      <sz val="8"/>
      <color theme="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FF0000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7.5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1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0" xfId="0" applyFill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49" fontId="2" fillId="4" borderId="6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0" xfId="0" applyNumberFormat="1"/>
    <xf numFmtId="0" fontId="9" fillId="0" borderId="1" xfId="0" applyFont="1" applyBorder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5" borderId="0" xfId="0" applyFont="1" applyFill="1" applyAlignment="1">
      <alignment horizontal="center" wrapText="1"/>
    </xf>
    <xf numFmtId="0" fontId="7" fillId="6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 wrapText="1"/>
    </xf>
    <xf numFmtId="0" fontId="7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1" fontId="2" fillId="7" borderId="2" xfId="0" applyNumberFormat="1" applyFont="1" applyFill="1" applyBorder="1" applyAlignment="1">
      <alignment horizontal="center" vertical="center"/>
    </xf>
    <xf numFmtId="1" fontId="2" fillId="7" borderId="3" xfId="0" applyNumberFormat="1" applyFont="1" applyFill="1" applyBorder="1" applyAlignment="1">
      <alignment horizontal="center" vertical="center"/>
    </xf>
    <xf numFmtId="1" fontId="2" fillId="7" borderId="2" xfId="0" applyNumberFormat="1" applyFont="1" applyFill="1" applyBorder="1" applyAlignment="1">
      <alignment horizontal="center"/>
    </xf>
    <xf numFmtId="165" fontId="0" fillId="0" borderId="0" xfId="0" applyNumberFormat="1"/>
    <xf numFmtId="2" fontId="11" fillId="0" borderId="0" xfId="0" applyNumberFormat="1" applyFont="1"/>
    <xf numFmtId="3" fontId="5" fillId="3" borderId="1" xfId="0" applyNumberFormat="1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5" fillId="3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1" fontId="2" fillId="7" borderId="4" xfId="0" applyNumberFormat="1" applyFont="1" applyFill="1" applyBorder="1" applyAlignment="1">
      <alignment horizontal="center" vertical="center"/>
    </xf>
    <xf numFmtId="1" fontId="2" fillId="7" borderId="9" xfId="0" applyNumberFormat="1" applyFont="1" applyFill="1" applyBorder="1" applyAlignment="1">
      <alignment horizontal="center" vertical="center"/>
    </xf>
    <xf numFmtId="1" fontId="2" fillId="7" borderId="4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 wrapText="1"/>
    </xf>
    <xf numFmtId="1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 wrapText="1"/>
    </xf>
    <xf numFmtId="0" fontId="5" fillId="7" borderId="10" xfId="0" applyFont="1" applyFill="1" applyBorder="1" applyAlignment="1">
      <alignment horizontal="center"/>
    </xf>
    <xf numFmtId="1" fontId="4" fillId="7" borderId="2" xfId="0" applyNumberFormat="1" applyFont="1" applyFill="1" applyBorder="1" applyAlignment="1">
      <alignment horizontal="center"/>
    </xf>
    <xf numFmtId="1" fontId="4" fillId="7" borderId="4" xfId="0" applyNumberFormat="1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1" fontId="4" fillId="7" borderId="8" xfId="0" applyNumberFormat="1" applyFont="1" applyFill="1" applyBorder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3" fontId="2" fillId="7" borderId="8" xfId="0" applyNumberFormat="1" applyFont="1" applyFill="1" applyBorder="1" applyAlignment="1">
      <alignment horizontal="center"/>
    </xf>
    <xf numFmtId="3" fontId="2" fillId="7" borderId="1" xfId="0" applyNumberFormat="1" applyFont="1" applyFill="1" applyBorder="1" applyAlignment="1">
      <alignment horizontal="center" wrapText="1"/>
    </xf>
    <xf numFmtId="3" fontId="2" fillId="7" borderId="8" xfId="0" applyNumberFormat="1" applyFont="1" applyFill="1" applyBorder="1" applyAlignment="1">
      <alignment horizontal="center" wrapText="1"/>
    </xf>
    <xf numFmtId="3" fontId="2" fillId="7" borderId="6" xfId="0" applyNumberFormat="1" applyFont="1" applyFill="1" applyBorder="1" applyAlignment="1">
      <alignment horizontal="center" wrapText="1"/>
    </xf>
    <xf numFmtId="3" fontId="2" fillId="7" borderId="10" xfId="0" applyNumberFormat="1" applyFont="1" applyFill="1" applyBorder="1" applyAlignment="1">
      <alignment horizontal="center" wrapText="1"/>
    </xf>
    <xf numFmtId="9" fontId="0" fillId="0" borderId="0" xfId="0" applyNumberFormat="1"/>
    <xf numFmtId="3" fontId="2" fillId="4" borderId="1" xfId="0" applyNumberFormat="1" applyFont="1" applyFill="1" applyBorder="1" applyAlignment="1">
      <alignment horizontal="center"/>
    </xf>
    <xf numFmtId="166" fontId="0" fillId="0" borderId="0" xfId="0" applyNumberFormat="1"/>
    <xf numFmtId="44" fontId="0" fillId="0" borderId="0" xfId="0" applyNumberFormat="1"/>
    <xf numFmtId="0" fontId="12" fillId="0" borderId="0" xfId="0" applyFont="1" applyAlignment="1">
      <alignment horizontal="center" vertical="center"/>
    </xf>
    <xf numFmtId="0" fontId="3" fillId="0" borderId="0" xfId="0" applyFont="1"/>
    <xf numFmtId="0" fontId="10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49" fontId="2" fillId="0" borderId="1" xfId="0" quotePrefix="1" applyNumberFormat="1" applyFont="1" applyBorder="1" applyAlignment="1">
      <alignment horizontal="center"/>
    </xf>
    <xf numFmtId="1" fontId="2" fillId="0" borderId="1" xfId="0" quotePrefix="1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0" xfId="0" quotePrefix="1" applyFont="1" applyAlignment="1">
      <alignment horizontal="center" vertical="center"/>
    </xf>
    <xf numFmtId="1" fontId="2" fillId="4" borderId="1" xfId="0" quotePrefix="1" applyNumberFormat="1" applyFont="1" applyFill="1" applyBorder="1" applyAlignment="1">
      <alignment horizontal="center"/>
    </xf>
    <xf numFmtId="1" fontId="2" fillId="4" borderId="6" xfId="0" quotePrefix="1" applyNumberFormat="1" applyFont="1" applyFill="1" applyBorder="1" applyAlignment="1">
      <alignment horizontal="center"/>
    </xf>
    <xf numFmtId="1" fontId="3" fillId="0" borderId="1" xfId="0" quotePrefix="1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3" fontId="0" fillId="0" borderId="0" xfId="0" applyNumberFormat="1"/>
    <xf numFmtId="167" fontId="0" fillId="0" borderId="0" xfId="0" applyNumberFormat="1"/>
    <xf numFmtId="0" fontId="2" fillId="0" borderId="14" xfId="0" applyFont="1" applyBorder="1" applyAlignment="1">
      <alignment horizontal="center" vertical="center" wrapText="1"/>
    </xf>
    <xf numFmtId="44" fontId="10" fillId="0" borderId="0" xfId="0" applyNumberFormat="1" applyFont="1"/>
    <xf numFmtId="168" fontId="0" fillId="0" borderId="0" xfId="0" applyNumberFormat="1"/>
    <xf numFmtId="1" fontId="3" fillId="7" borderId="2" xfId="0" applyNumberFormat="1" applyFont="1" applyFill="1" applyBorder="1" applyAlignment="1">
      <alignment horizontal="center" vertical="center"/>
    </xf>
    <xf numFmtId="1" fontId="3" fillId="7" borderId="15" xfId="0" applyNumberFormat="1" applyFont="1" applyFill="1" applyBorder="1" applyAlignment="1">
      <alignment horizontal="center" vertical="center"/>
    </xf>
    <xf numFmtId="1" fontId="3" fillId="7" borderId="16" xfId="0" applyNumberFormat="1" applyFont="1" applyFill="1" applyBorder="1" applyAlignment="1">
      <alignment horizontal="center" vertical="center"/>
    </xf>
    <xf numFmtId="1" fontId="3" fillId="7" borderId="1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" fontId="2" fillId="0" borderId="5" xfId="0" quotePrefix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quotePrefix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1" fontId="4" fillId="7" borderId="8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1" fontId="2" fillId="7" borderId="8" xfId="0" applyNumberFormat="1" applyFont="1" applyFill="1" applyBorder="1" applyAlignment="1">
      <alignment horizontal="center" vertical="center"/>
    </xf>
    <xf numFmtId="1" fontId="2" fillId="7" borderId="8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3" fontId="2" fillId="4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2" fontId="0" fillId="0" borderId="0" xfId="0" applyNumberFormat="1" applyAlignment="1">
      <alignment wrapText="1"/>
    </xf>
    <xf numFmtId="3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 wrapText="1"/>
    </xf>
    <xf numFmtId="1" fontId="0" fillId="4" borderId="0" xfId="0" applyNumberFormat="1" applyFill="1" applyAlignment="1">
      <alignment wrapText="1"/>
    </xf>
    <xf numFmtId="0" fontId="3" fillId="0" borderId="1" xfId="0" quotePrefix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7" fillId="6" borderId="8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4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3" fontId="2" fillId="4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/>
    </xf>
    <xf numFmtId="44" fontId="17" fillId="0" borderId="0" xfId="0" applyNumberFormat="1" applyFont="1" applyAlignment="1">
      <alignment wrapText="1"/>
    </xf>
    <xf numFmtId="0" fontId="3" fillId="7" borderId="6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3" fontId="2" fillId="0" borderId="0" xfId="0" applyNumberFormat="1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25"/>
  <sheetViews>
    <sheetView tabSelected="1" topLeftCell="A192" zoomScaleNormal="100" zoomScaleSheetLayoutView="100" workbookViewId="0">
      <selection activeCell="P47" sqref="P47"/>
    </sheetView>
  </sheetViews>
  <sheetFormatPr defaultRowHeight="14.25"/>
  <cols>
    <col min="1" max="1" width="4.75" customWidth="1"/>
    <col min="2" max="2" width="25.75" customWidth="1"/>
    <col min="3" max="3" width="17.625" bestFit="1" customWidth="1"/>
    <col min="4" max="4" width="8.75" bestFit="1" customWidth="1"/>
    <col min="6" max="6" width="14" customWidth="1"/>
    <col min="7" max="7" width="16.125" customWidth="1"/>
    <col min="8" max="8" width="10.125" bestFit="1" customWidth="1"/>
    <col min="9" max="9" width="9.5" bestFit="1" customWidth="1"/>
    <col min="10" max="10" width="6.125" bestFit="1" customWidth="1"/>
    <col min="11" max="11" width="5.625" customWidth="1"/>
    <col min="12" max="12" width="11.75" customWidth="1"/>
    <col min="13" max="13" width="13.875" customWidth="1"/>
    <col min="14" max="14" width="14.875" customWidth="1"/>
    <col min="15" max="15" width="14.25" customWidth="1"/>
    <col min="16" max="16" width="12.875" customWidth="1"/>
    <col min="17" max="24" width="8.625" customWidth="1"/>
    <col min="25" max="25" width="21.625" customWidth="1"/>
    <col min="26" max="26" width="17.125" hidden="1" customWidth="1"/>
    <col min="27" max="29" width="11" hidden="1" customWidth="1"/>
    <col min="30" max="30" width="13.25" customWidth="1"/>
    <col min="31" max="32" width="9" customWidth="1"/>
    <col min="33" max="33" width="11.75" customWidth="1"/>
    <col min="34" max="35" width="10.75" bestFit="1" customWidth="1"/>
    <col min="36" max="37" width="9.625" bestFit="1" customWidth="1"/>
    <col min="38" max="38" width="10.75" bestFit="1" customWidth="1"/>
    <col min="39" max="39" width="9.625" bestFit="1" customWidth="1"/>
    <col min="40" max="40" width="10.75" bestFit="1" customWidth="1"/>
    <col min="41" max="41" width="9.625" bestFit="1" customWidth="1"/>
    <col min="43" max="44" width="10.75" bestFit="1" customWidth="1"/>
  </cols>
  <sheetData>
    <row r="1" spans="1:38" ht="15.75" thickBot="1">
      <c r="A1" s="146" t="s">
        <v>199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41"/>
      <c r="AA1" s="41"/>
      <c r="AB1" s="41"/>
      <c r="AC1" s="41"/>
    </row>
    <row r="2" spans="1:38" ht="15" thickBot="1">
      <c r="A2" s="147" t="s">
        <v>198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42"/>
      <c r="AA2" s="42"/>
      <c r="AB2" s="42"/>
      <c r="AC2" s="42"/>
    </row>
    <row r="3" spans="1:38" ht="15" thickBot="1">
      <c r="A3" s="148" t="s">
        <v>154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43"/>
      <c r="AA3" s="43"/>
      <c r="AB3" s="43"/>
      <c r="AC3" s="43"/>
    </row>
    <row r="4" spans="1:38" ht="15" thickBot="1">
      <c r="A4" s="171" t="s">
        <v>155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53"/>
      <c r="R4" s="153"/>
      <c r="S4" s="153"/>
      <c r="T4" s="153"/>
      <c r="U4" s="153"/>
      <c r="V4" s="153"/>
      <c r="W4" s="153"/>
      <c r="X4" s="153"/>
      <c r="Y4" s="154"/>
      <c r="Z4" s="44"/>
      <c r="AA4" s="44"/>
      <c r="AB4" s="44"/>
      <c r="AC4" s="44"/>
      <c r="AD4" s="170"/>
      <c r="AE4" s="170"/>
      <c r="AF4" s="170"/>
      <c r="AG4" s="170"/>
    </row>
    <row r="5" spans="1:38" ht="15" thickBot="1">
      <c r="A5" s="160" t="s">
        <v>0</v>
      </c>
      <c r="B5" s="160" t="s">
        <v>1</v>
      </c>
      <c r="C5" s="160" t="s">
        <v>2</v>
      </c>
      <c r="D5" s="160" t="s">
        <v>3</v>
      </c>
      <c r="E5" s="160" t="s">
        <v>4</v>
      </c>
      <c r="F5" s="160" t="s">
        <v>5</v>
      </c>
      <c r="G5" s="160" t="s">
        <v>6</v>
      </c>
      <c r="H5" s="160" t="s">
        <v>7</v>
      </c>
      <c r="I5" s="160" t="s">
        <v>8</v>
      </c>
      <c r="J5" s="160" t="s">
        <v>9</v>
      </c>
      <c r="K5" s="160" t="s">
        <v>10</v>
      </c>
      <c r="L5" s="160" t="s">
        <v>152</v>
      </c>
      <c r="M5" s="160" t="s">
        <v>11</v>
      </c>
      <c r="N5" s="160" t="s">
        <v>12</v>
      </c>
      <c r="O5" s="160" t="s">
        <v>13</v>
      </c>
      <c r="P5" s="160" t="s">
        <v>14</v>
      </c>
      <c r="Q5" s="155" t="s">
        <v>365</v>
      </c>
      <c r="R5" s="155"/>
      <c r="S5" s="155"/>
      <c r="T5" s="156"/>
      <c r="U5" s="157" t="s">
        <v>367</v>
      </c>
      <c r="V5" s="155"/>
      <c r="W5" s="155"/>
      <c r="X5" s="156"/>
      <c r="Y5" s="158" t="s">
        <v>15</v>
      </c>
      <c r="Z5" s="44"/>
      <c r="AA5" s="44"/>
      <c r="AB5" s="44"/>
      <c r="AC5" s="44"/>
    </row>
    <row r="6" spans="1:38" ht="102" thickBot="1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29" t="s">
        <v>361</v>
      </c>
      <c r="R6" s="5" t="s">
        <v>363</v>
      </c>
      <c r="S6" s="5" t="s">
        <v>364</v>
      </c>
      <c r="T6" s="5" t="s">
        <v>362</v>
      </c>
      <c r="U6" s="5" t="s">
        <v>348</v>
      </c>
      <c r="V6" s="5" t="s">
        <v>349</v>
      </c>
      <c r="W6" s="5" t="s">
        <v>350</v>
      </c>
      <c r="X6" s="5" t="s">
        <v>351</v>
      </c>
      <c r="Y6" s="159"/>
      <c r="Z6" s="45" t="s">
        <v>204</v>
      </c>
      <c r="AA6" s="45" t="s">
        <v>205</v>
      </c>
      <c r="AB6" s="64" t="s">
        <v>206</v>
      </c>
      <c r="AC6" s="60" t="s">
        <v>207</v>
      </c>
      <c r="AI6" s="136"/>
      <c r="AJ6" s="136"/>
      <c r="AK6" s="136"/>
      <c r="AL6" s="136"/>
    </row>
    <row r="7" spans="1:38" ht="15" thickBot="1">
      <c r="A7" s="38">
        <v>1</v>
      </c>
      <c r="B7" s="8" t="s">
        <v>16</v>
      </c>
      <c r="C7" s="8" t="s">
        <v>185</v>
      </c>
      <c r="D7" s="8">
        <v>2</v>
      </c>
      <c r="E7" s="8" t="s">
        <v>17</v>
      </c>
      <c r="F7" s="8" t="s">
        <v>18</v>
      </c>
      <c r="G7" s="94" t="s">
        <v>275</v>
      </c>
      <c r="H7" s="8">
        <v>30001239</v>
      </c>
      <c r="I7" s="8">
        <v>80514924</v>
      </c>
      <c r="J7" s="8" t="s">
        <v>19</v>
      </c>
      <c r="K7" s="8" t="s">
        <v>20</v>
      </c>
      <c r="L7" s="8">
        <v>1</v>
      </c>
      <c r="M7" s="20">
        <v>45657</v>
      </c>
      <c r="N7" s="21">
        <v>45658</v>
      </c>
      <c r="O7" s="7" t="s">
        <v>21</v>
      </c>
      <c r="P7" s="33" t="s">
        <v>359</v>
      </c>
      <c r="Q7" s="178">
        <f>U7/3</f>
        <v>6666.666666666667</v>
      </c>
      <c r="R7" s="178">
        <f>V7/3</f>
        <v>0</v>
      </c>
      <c r="S7" s="178">
        <f>W7/3</f>
        <v>0</v>
      </c>
      <c r="T7" s="178">
        <f>X7/3</f>
        <v>6666.666666666667</v>
      </c>
      <c r="U7" s="178">
        <v>20000</v>
      </c>
      <c r="V7" s="178">
        <f>ROUND(AA7*28/12,0)</f>
        <v>0</v>
      </c>
      <c r="W7" s="178">
        <f>ROUND(AB7*28/12,0)</f>
        <v>0</v>
      </c>
      <c r="X7" s="178">
        <f>SUM(U7+V7)</f>
        <v>20000</v>
      </c>
      <c r="Y7" s="24" t="s">
        <v>23</v>
      </c>
      <c r="Z7" s="73">
        <v>8500</v>
      </c>
      <c r="AA7" s="73">
        <v>0</v>
      </c>
      <c r="AB7" s="75">
        <v>0</v>
      </c>
      <c r="AC7" s="73">
        <v>8500</v>
      </c>
      <c r="AI7" s="137"/>
      <c r="AJ7" s="137"/>
      <c r="AK7" s="137"/>
      <c r="AL7" s="137"/>
    </row>
    <row r="8" spans="1:38" ht="15" thickBot="1">
      <c r="A8" s="38">
        <v>2</v>
      </c>
      <c r="B8" s="8" t="s">
        <v>24</v>
      </c>
      <c r="C8" s="8" t="s">
        <v>118</v>
      </c>
      <c r="D8" s="8">
        <v>1</v>
      </c>
      <c r="E8" s="8" t="s">
        <v>25</v>
      </c>
      <c r="F8" s="8" t="s">
        <v>26</v>
      </c>
      <c r="G8" s="94" t="s">
        <v>276</v>
      </c>
      <c r="H8" s="8">
        <v>800301752</v>
      </c>
      <c r="I8" s="8">
        <v>92213439</v>
      </c>
      <c r="J8" s="8" t="s">
        <v>27</v>
      </c>
      <c r="K8" s="8" t="s">
        <v>20</v>
      </c>
      <c r="L8" s="8">
        <v>2</v>
      </c>
      <c r="M8" s="20">
        <f>M7</f>
        <v>45657</v>
      </c>
      <c r="N8" s="21">
        <f>N7</f>
        <v>45658</v>
      </c>
      <c r="O8" s="7" t="s">
        <v>21</v>
      </c>
      <c r="P8" s="7" t="s">
        <v>359</v>
      </c>
      <c r="Q8" s="178">
        <f t="shared" ref="Q8:Q70" si="0">U8/3</f>
        <v>21666.666666666668</v>
      </c>
      <c r="R8" s="178">
        <f t="shared" ref="R8:R70" si="1">V8/3</f>
        <v>0</v>
      </c>
      <c r="S8" s="178">
        <f t="shared" ref="S8:S70" si="2">W8/3</f>
        <v>0</v>
      </c>
      <c r="T8" s="178">
        <f t="shared" ref="T8:T70" si="3">X8/3</f>
        <v>21666.666666666668</v>
      </c>
      <c r="U8" s="178">
        <v>65000</v>
      </c>
      <c r="V8" s="178">
        <f t="shared" ref="V8:W69" si="4">ROUND(AA8*28/12,0)</f>
        <v>0</v>
      </c>
      <c r="W8" s="178">
        <f t="shared" si="4"/>
        <v>0</v>
      </c>
      <c r="X8" s="178">
        <f>SUM(U8+V8)</f>
        <v>65000</v>
      </c>
      <c r="Y8" s="24" t="s">
        <v>23</v>
      </c>
      <c r="Z8" s="73">
        <v>24300</v>
      </c>
      <c r="AA8" s="73">
        <v>0</v>
      </c>
      <c r="AB8" s="75">
        <v>0</v>
      </c>
      <c r="AC8" s="73">
        <v>24300</v>
      </c>
      <c r="AI8" s="137"/>
      <c r="AJ8" s="137"/>
      <c r="AK8" s="137"/>
      <c r="AL8" s="137"/>
    </row>
    <row r="9" spans="1:38" ht="15" thickBot="1">
      <c r="A9" s="38">
        <v>3</v>
      </c>
      <c r="B9" s="8" t="s">
        <v>28</v>
      </c>
      <c r="C9" s="8" t="s">
        <v>184</v>
      </c>
      <c r="D9" s="8">
        <v>19</v>
      </c>
      <c r="E9" s="8" t="s">
        <v>25</v>
      </c>
      <c r="F9" s="8" t="s">
        <v>26</v>
      </c>
      <c r="G9" s="94" t="s">
        <v>283</v>
      </c>
      <c r="H9" s="8">
        <v>800301753</v>
      </c>
      <c r="I9" s="8">
        <v>83925679</v>
      </c>
      <c r="J9" s="8" t="s">
        <v>27</v>
      </c>
      <c r="K9" s="8" t="s">
        <v>20</v>
      </c>
      <c r="L9" s="8">
        <v>1.8</v>
      </c>
      <c r="M9" s="20">
        <f>M7</f>
        <v>45657</v>
      </c>
      <c r="N9" s="21">
        <f>N7</f>
        <v>45658</v>
      </c>
      <c r="O9" s="7" t="s">
        <v>21</v>
      </c>
      <c r="P9" s="7" t="s">
        <v>359</v>
      </c>
      <c r="Q9" s="178">
        <f t="shared" si="0"/>
        <v>11666.666666666666</v>
      </c>
      <c r="R9" s="178">
        <f t="shared" si="1"/>
        <v>0</v>
      </c>
      <c r="S9" s="178">
        <f t="shared" si="2"/>
        <v>0</v>
      </c>
      <c r="T9" s="178">
        <f t="shared" si="3"/>
        <v>11666.666666666666</v>
      </c>
      <c r="U9" s="178">
        <v>35000</v>
      </c>
      <c r="V9" s="178">
        <f t="shared" si="4"/>
        <v>0</v>
      </c>
      <c r="W9" s="178">
        <f t="shared" si="4"/>
        <v>0</v>
      </c>
      <c r="X9" s="178">
        <f t="shared" ref="X9:X69" si="5">SUM(U9+V9)</f>
        <v>35000</v>
      </c>
      <c r="Y9" s="24" t="s">
        <v>23</v>
      </c>
      <c r="Z9" s="73">
        <v>14600</v>
      </c>
      <c r="AA9" s="73">
        <v>0</v>
      </c>
      <c r="AB9" s="75">
        <v>0</v>
      </c>
      <c r="AC9" s="73">
        <v>14600</v>
      </c>
      <c r="AI9" s="137"/>
      <c r="AJ9" s="137"/>
      <c r="AK9" s="137"/>
      <c r="AL9" s="137"/>
    </row>
    <row r="10" spans="1:38" ht="15" thickBot="1">
      <c r="A10" s="38">
        <v>4</v>
      </c>
      <c r="B10" s="8" t="s">
        <v>29</v>
      </c>
      <c r="C10" s="8" t="s">
        <v>183</v>
      </c>
      <c r="D10" s="8">
        <v>2</v>
      </c>
      <c r="E10" s="8" t="s">
        <v>25</v>
      </c>
      <c r="F10" s="8" t="s">
        <v>26</v>
      </c>
      <c r="G10" s="94" t="s">
        <v>277</v>
      </c>
      <c r="H10" s="8">
        <v>800301754</v>
      </c>
      <c r="I10" s="8">
        <v>9220927</v>
      </c>
      <c r="J10" s="8" t="s">
        <v>27</v>
      </c>
      <c r="K10" s="8" t="s">
        <v>20</v>
      </c>
      <c r="L10" s="8">
        <v>13.6</v>
      </c>
      <c r="M10" s="20">
        <f>M7</f>
        <v>45657</v>
      </c>
      <c r="N10" s="21">
        <f t="shared" ref="N10:N51" si="6">N8</f>
        <v>45658</v>
      </c>
      <c r="O10" s="7" t="s">
        <v>21</v>
      </c>
      <c r="P10" s="7" t="s">
        <v>359</v>
      </c>
      <c r="Q10" s="178">
        <f t="shared" si="0"/>
        <v>60000</v>
      </c>
      <c r="R10" s="178">
        <f t="shared" si="1"/>
        <v>0</v>
      </c>
      <c r="S10" s="178">
        <f t="shared" si="2"/>
        <v>0</v>
      </c>
      <c r="T10" s="178">
        <f t="shared" si="3"/>
        <v>60000</v>
      </c>
      <c r="U10" s="178">
        <v>180000</v>
      </c>
      <c r="V10" s="178">
        <f t="shared" si="4"/>
        <v>0</v>
      </c>
      <c r="W10" s="178">
        <f t="shared" si="4"/>
        <v>0</v>
      </c>
      <c r="X10" s="178">
        <f t="shared" si="5"/>
        <v>180000</v>
      </c>
      <c r="Y10" s="24" t="s">
        <v>23</v>
      </c>
      <c r="Z10" s="73">
        <v>74250</v>
      </c>
      <c r="AA10" s="73">
        <v>0</v>
      </c>
      <c r="AB10" s="75">
        <v>0</v>
      </c>
      <c r="AC10" s="73">
        <v>74250</v>
      </c>
      <c r="AI10" s="137"/>
      <c r="AJ10" s="137"/>
      <c r="AK10" s="137"/>
      <c r="AL10" s="137"/>
    </row>
    <row r="11" spans="1:38" ht="15" thickBot="1">
      <c r="A11" s="38">
        <v>5</v>
      </c>
      <c r="B11" s="8" t="s">
        <v>30</v>
      </c>
      <c r="C11" s="8" t="s">
        <v>90</v>
      </c>
      <c r="D11" s="8">
        <v>10</v>
      </c>
      <c r="E11" s="8" t="s">
        <v>25</v>
      </c>
      <c r="F11" s="8" t="s">
        <v>26</v>
      </c>
      <c r="G11" s="94" t="s">
        <v>278</v>
      </c>
      <c r="H11" s="8">
        <v>800301755</v>
      </c>
      <c r="I11" s="8">
        <v>93120850</v>
      </c>
      <c r="J11" s="8" t="s">
        <v>27</v>
      </c>
      <c r="K11" s="8" t="s">
        <v>20</v>
      </c>
      <c r="L11" s="8">
        <v>6.8</v>
      </c>
      <c r="M11" s="20">
        <f>M7</f>
        <v>45657</v>
      </c>
      <c r="N11" s="21">
        <f t="shared" si="6"/>
        <v>45658</v>
      </c>
      <c r="O11" s="7" t="s">
        <v>21</v>
      </c>
      <c r="P11" s="7" t="s">
        <v>359</v>
      </c>
      <c r="Q11" s="178">
        <f t="shared" si="0"/>
        <v>33333.333333333336</v>
      </c>
      <c r="R11" s="178">
        <f t="shared" si="1"/>
        <v>0</v>
      </c>
      <c r="S11" s="178">
        <f t="shared" si="2"/>
        <v>0</v>
      </c>
      <c r="T11" s="178">
        <f t="shared" si="3"/>
        <v>33333.333333333336</v>
      </c>
      <c r="U11" s="178">
        <v>100000</v>
      </c>
      <c r="V11" s="178">
        <f t="shared" si="4"/>
        <v>0</v>
      </c>
      <c r="W11" s="178">
        <f t="shared" si="4"/>
        <v>0</v>
      </c>
      <c r="X11" s="178">
        <f t="shared" si="5"/>
        <v>100000</v>
      </c>
      <c r="Y11" s="24" t="s">
        <v>23</v>
      </c>
      <c r="Z11" s="73">
        <v>44700</v>
      </c>
      <c r="AA11" s="73">
        <v>0</v>
      </c>
      <c r="AB11" s="75">
        <v>0</v>
      </c>
      <c r="AC11" s="73">
        <v>44700</v>
      </c>
      <c r="AI11" s="137"/>
      <c r="AJ11" s="137"/>
      <c r="AK11" s="137"/>
      <c r="AL11" s="137"/>
    </row>
    <row r="12" spans="1:38" ht="15" thickBot="1">
      <c r="A12" s="38">
        <v>6</v>
      </c>
      <c r="B12" s="8" t="s">
        <v>31</v>
      </c>
      <c r="C12" s="8" t="s">
        <v>170</v>
      </c>
      <c r="D12" s="8"/>
      <c r="E12" s="8" t="s">
        <v>25</v>
      </c>
      <c r="F12" s="8" t="s">
        <v>26</v>
      </c>
      <c r="G12" s="94" t="s">
        <v>279</v>
      </c>
      <c r="H12" s="8">
        <v>800301756</v>
      </c>
      <c r="I12" s="8">
        <v>94354638</v>
      </c>
      <c r="J12" s="8" t="s">
        <v>27</v>
      </c>
      <c r="K12" s="8" t="s">
        <v>20</v>
      </c>
      <c r="L12" s="8">
        <v>6</v>
      </c>
      <c r="M12" s="20">
        <f t="shared" ref="M12:M51" si="7">M8</f>
        <v>45657</v>
      </c>
      <c r="N12" s="21">
        <f t="shared" si="6"/>
        <v>45658</v>
      </c>
      <c r="O12" s="7" t="s">
        <v>21</v>
      </c>
      <c r="P12" s="7" t="s">
        <v>359</v>
      </c>
      <c r="Q12" s="178">
        <f t="shared" si="0"/>
        <v>12018.333333333334</v>
      </c>
      <c r="R12" s="178">
        <f t="shared" si="1"/>
        <v>0</v>
      </c>
      <c r="S12" s="178">
        <f t="shared" si="2"/>
        <v>0</v>
      </c>
      <c r="T12" s="178">
        <f t="shared" si="3"/>
        <v>12018.333333333334</v>
      </c>
      <c r="U12" s="178">
        <v>36055</v>
      </c>
      <c r="V12" s="178">
        <f t="shared" si="4"/>
        <v>0</v>
      </c>
      <c r="W12" s="178">
        <f t="shared" si="4"/>
        <v>0</v>
      </c>
      <c r="X12" s="178">
        <f t="shared" si="5"/>
        <v>36055</v>
      </c>
      <c r="Y12" s="24" t="s">
        <v>23</v>
      </c>
      <c r="Z12" s="73">
        <v>15650</v>
      </c>
      <c r="AA12" s="73">
        <v>0</v>
      </c>
      <c r="AB12" s="75">
        <v>0</v>
      </c>
      <c r="AC12" s="73">
        <v>15650</v>
      </c>
      <c r="AI12" s="137"/>
      <c r="AJ12" s="137"/>
      <c r="AK12" s="137"/>
      <c r="AL12" s="137"/>
    </row>
    <row r="13" spans="1:38" ht="15" thickBot="1">
      <c r="A13" s="38">
        <v>7</v>
      </c>
      <c r="B13" s="8" t="s">
        <v>32</v>
      </c>
      <c r="C13" s="8" t="s">
        <v>118</v>
      </c>
      <c r="D13" s="8">
        <v>63</v>
      </c>
      <c r="E13" s="8" t="s">
        <v>25</v>
      </c>
      <c r="F13" s="8" t="s">
        <v>26</v>
      </c>
      <c r="G13" s="94" t="s">
        <v>280</v>
      </c>
      <c r="H13" s="8">
        <v>800301757</v>
      </c>
      <c r="I13" s="8">
        <v>30502447</v>
      </c>
      <c r="J13" s="8" t="s">
        <v>27</v>
      </c>
      <c r="K13" s="8" t="s">
        <v>20</v>
      </c>
      <c r="L13" s="8">
        <v>4.3</v>
      </c>
      <c r="M13" s="20">
        <f t="shared" si="7"/>
        <v>45657</v>
      </c>
      <c r="N13" s="21">
        <f t="shared" si="6"/>
        <v>45658</v>
      </c>
      <c r="O13" s="7" t="s">
        <v>21</v>
      </c>
      <c r="P13" s="7" t="s">
        <v>359</v>
      </c>
      <c r="Q13" s="178">
        <f t="shared" si="0"/>
        <v>10853.333333333334</v>
      </c>
      <c r="R13" s="178">
        <f t="shared" si="1"/>
        <v>0</v>
      </c>
      <c r="S13" s="178">
        <f t="shared" si="2"/>
        <v>0</v>
      </c>
      <c r="T13" s="178">
        <f t="shared" si="3"/>
        <v>10853.333333333334</v>
      </c>
      <c r="U13" s="178">
        <v>32560</v>
      </c>
      <c r="V13" s="178">
        <f t="shared" si="4"/>
        <v>0</v>
      </c>
      <c r="W13" s="178"/>
      <c r="X13" s="178">
        <f t="shared" si="5"/>
        <v>32560</v>
      </c>
      <c r="Y13" s="24" t="s">
        <v>23</v>
      </c>
      <c r="Z13" s="73">
        <v>13902</v>
      </c>
      <c r="AA13" s="73">
        <v>0</v>
      </c>
      <c r="AB13" s="75">
        <v>0</v>
      </c>
      <c r="AC13" s="73">
        <v>13902</v>
      </c>
      <c r="AI13" s="137"/>
      <c r="AJ13" s="137"/>
      <c r="AK13" s="137"/>
      <c r="AL13" s="137"/>
    </row>
    <row r="14" spans="1:38" ht="15" thickBot="1">
      <c r="A14" s="38">
        <v>8</v>
      </c>
      <c r="B14" s="8" t="s">
        <v>33</v>
      </c>
      <c r="C14" s="8" t="s">
        <v>34</v>
      </c>
      <c r="D14" s="8">
        <v>2</v>
      </c>
      <c r="E14" s="8" t="s">
        <v>25</v>
      </c>
      <c r="F14" s="8" t="s">
        <v>26</v>
      </c>
      <c r="G14" s="94" t="s">
        <v>284</v>
      </c>
      <c r="H14" s="8">
        <v>800301758</v>
      </c>
      <c r="I14" s="8">
        <v>65333</v>
      </c>
      <c r="J14" s="8" t="s">
        <v>27</v>
      </c>
      <c r="K14" s="8" t="s">
        <v>20</v>
      </c>
      <c r="L14" s="8">
        <v>6</v>
      </c>
      <c r="M14" s="20">
        <f t="shared" si="7"/>
        <v>45657</v>
      </c>
      <c r="N14" s="21">
        <f t="shared" si="6"/>
        <v>45658</v>
      </c>
      <c r="O14" s="7" t="s">
        <v>21</v>
      </c>
      <c r="P14" s="7" t="s">
        <v>359</v>
      </c>
      <c r="Q14" s="178">
        <f t="shared" si="0"/>
        <v>24121.666666666668</v>
      </c>
      <c r="R14" s="178">
        <f t="shared" si="1"/>
        <v>0</v>
      </c>
      <c r="S14" s="178">
        <f t="shared" si="2"/>
        <v>0</v>
      </c>
      <c r="T14" s="178">
        <f t="shared" si="3"/>
        <v>24121.666666666668</v>
      </c>
      <c r="U14" s="178">
        <v>72365</v>
      </c>
      <c r="V14" s="178">
        <f t="shared" si="4"/>
        <v>0</v>
      </c>
      <c r="W14" s="178">
        <f t="shared" si="4"/>
        <v>0</v>
      </c>
      <c r="X14" s="178">
        <f t="shared" si="5"/>
        <v>72365</v>
      </c>
      <c r="Y14" s="24" t="s">
        <v>23</v>
      </c>
      <c r="Z14" s="73">
        <v>24730.800000000003</v>
      </c>
      <c r="AA14" s="73">
        <v>0</v>
      </c>
      <c r="AB14" s="75">
        <v>0</v>
      </c>
      <c r="AC14" s="73">
        <v>24730.800000000003</v>
      </c>
      <c r="AI14" s="137"/>
      <c r="AJ14" s="137"/>
      <c r="AK14" s="137"/>
      <c r="AL14" s="137"/>
    </row>
    <row r="15" spans="1:38" ht="15" thickBot="1">
      <c r="A15" s="38">
        <v>9</v>
      </c>
      <c r="B15" s="8" t="s">
        <v>35</v>
      </c>
      <c r="C15" s="8" t="s">
        <v>36</v>
      </c>
      <c r="D15" s="8">
        <v>2</v>
      </c>
      <c r="E15" s="8" t="s">
        <v>25</v>
      </c>
      <c r="F15" s="8" t="s">
        <v>26</v>
      </c>
      <c r="G15" s="94" t="s">
        <v>281</v>
      </c>
      <c r="H15" s="8">
        <v>800301759</v>
      </c>
      <c r="I15" s="8">
        <v>237296</v>
      </c>
      <c r="J15" s="8" t="s">
        <v>27</v>
      </c>
      <c r="K15" s="8" t="s">
        <v>20</v>
      </c>
      <c r="L15" s="8">
        <v>3.9</v>
      </c>
      <c r="M15" s="20">
        <f t="shared" si="7"/>
        <v>45657</v>
      </c>
      <c r="N15" s="21">
        <f t="shared" si="6"/>
        <v>45658</v>
      </c>
      <c r="O15" s="7" t="s">
        <v>21</v>
      </c>
      <c r="P15" s="7" t="s">
        <v>359</v>
      </c>
      <c r="Q15" s="178">
        <f t="shared" si="0"/>
        <v>96551.333333333328</v>
      </c>
      <c r="R15" s="178">
        <f t="shared" si="1"/>
        <v>0</v>
      </c>
      <c r="S15" s="178">
        <f t="shared" si="2"/>
        <v>0</v>
      </c>
      <c r="T15" s="178">
        <f t="shared" si="3"/>
        <v>96551.333333333328</v>
      </c>
      <c r="U15" s="178">
        <v>289654</v>
      </c>
      <c r="V15" s="178">
        <f t="shared" si="4"/>
        <v>0</v>
      </c>
      <c r="W15" s="178">
        <f t="shared" si="4"/>
        <v>0</v>
      </c>
      <c r="X15" s="178">
        <f t="shared" si="5"/>
        <v>289654</v>
      </c>
      <c r="Y15" s="24" t="s">
        <v>23</v>
      </c>
      <c r="Z15" s="73">
        <v>110500</v>
      </c>
      <c r="AA15" s="73">
        <v>0</v>
      </c>
      <c r="AB15" s="75">
        <v>0</v>
      </c>
      <c r="AC15" s="73">
        <v>110500</v>
      </c>
      <c r="AI15" s="137"/>
      <c r="AJ15" s="137"/>
      <c r="AK15" s="137"/>
      <c r="AL15" s="137"/>
    </row>
    <row r="16" spans="1:38" ht="15" thickBot="1">
      <c r="A16" s="38">
        <v>10</v>
      </c>
      <c r="B16" s="8" t="s">
        <v>37</v>
      </c>
      <c r="C16" s="8" t="s">
        <v>36</v>
      </c>
      <c r="D16" s="8">
        <v>89</v>
      </c>
      <c r="E16" s="8" t="s">
        <v>25</v>
      </c>
      <c r="F16" s="8" t="s">
        <v>26</v>
      </c>
      <c r="G16" s="94" t="s">
        <v>282</v>
      </c>
      <c r="H16" s="8">
        <v>800301760</v>
      </c>
      <c r="I16" s="8">
        <v>93121886</v>
      </c>
      <c r="J16" s="8" t="s">
        <v>27</v>
      </c>
      <c r="K16" s="8" t="s">
        <v>20</v>
      </c>
      <c r="L16" s="8">
        <v>7.8</v>
      </c>
      <c r="M16" s="20">
        <f t="shared" si="7"/>
        <v>45657</v>
      </c>
      <c r="N16" s="21">
        <f t="shared" si="6"/>
        <v>45658</v>
      </c>
      <c r="O16" s="7" t="s">
        <v>21</v>
      </c>
      <c r="P16" s="7" t="s">
        <v>359</v>
      </c>
      <c r="Q16" s="178">
        <f t="shared" si="0"/>
        <v>40455</v>
      </c>
      <c r="R16" s="178">
        <f t="shared" si="1"/>
        <v>0</v>
      </c>
      <c r="S16" s="178">
        <f t="shared" si="2"/>
        <v>0</v>
      </c>
      <c r="T16" s="178">
        <f t="shared" si="3"/>
        <v>40455</v>
      </c>
      <c r="U16" s="178">
        <v>121365</v>
      </c>
      <c r="V16" s="178">
        <f t="shared" si="4"/>
        <v>0</v>
      </c>
      <c r="W16" s="178">
        <f t="shared" si="4"/>
        <v>0</v>
      </c>
      <c r="X16" s="178">
        <f t="shared" si="5"/>
        <v>121365</v>
      </c>
      <c r="Y16" s="24" t="s">
        <v>23</v>
      </c>
      <c r="Z16" s="73">
        <v>41389.199999999997</v>
      </c>
      <c r="AA16" s="73">
        <v>0</v>
      </c>
      <c r="AB16" s="75">
        <v>0</v>
      </c>
      <c r="AC16" s="73">
        <v>41389.199999999997</v>
      </c>
      <c r="AI16" s="137"/>
      <c r="AJ16" s="137"/>
      <c r="AK16" s="137"/>
      <c r="AL16" s="137"/>
    </row>
    <row r="17" spans="1:38" ht="15" thickBot="1">
      <c r="A17" s="38">
        <v>11</v>
      </c>
      <c r="B17" s="8" t="s">
        <v>35</v>
      </c>
      <c r="C17" s="8" t="s">
        <v>36</v>
      </c>
      <c r="D17" s="8">
        <v>164</v>
      </c>
      <c r="E17" s="8" t="s">
        <v>25</v>
      </c>
      <c r="F17" s="8" t="s">
        <v>26</v>
      </c>
      <c r="G17" s="94" t="s">
        <v>285</v>
      </c>
      <c r="H17" s="8">
        <v>800301761</v>
      </c>
      <c r="I17" s="8">
        <v>93120948</v>
      </c>
      <c r="J17" s="8" t="s">
        <v>27</v>
      </c>
      <c r="K17" s="8" t="s">
        <v>20</v>
      </c>
      <c r="L17" s="8">
        <v>8.5</v>
      </c>
      <c r="M17" s="20">
        <f t="shared" si="7"/>
        <v>45657</v>
      </c>
      <c r="N17" s="21">
        <f t="shared" si="6"/>
        <v>45658</v>
      </c>
      <c r="O17" s="7" t="s">
        <v>21</v>
      </c>
      <c r="P17" s="7" t="s">
        <v>359</v>
      </c>
      <c r="Q17" s="178">
        <f t="shared" si="0"/>
        <v>38087.666666666664</v>
      </c>
      <c r="R17" s="178">
        <f t="shared" si="1"/>
        <v>0</v>
      </c>
      <c r="S17" s="178">
        <f t="shared" si="2"/>
        <v>0</v>
      </c>
      <c r="T17" s="178">
        <f t="shared" si="3"/>
        <v>38087.666666666664</v>
      </c>
      <c r="U17" s="178">
        <v>114263</v>
      </c>
      <c r="V17" s="178">
        <f t="shared" si="4"/>
        <v>0</v>
      </c>
      <c r="W17" s="178">
        <f t="shared" si="4"/>
        <v>0</v>
      </c>
      <c r="X17" s="178">
        <f t="shared" si="5"/>
        <v>114263</v>
      </c>
      <c r="Y17" s="24" t="s">
        <v>23</v>
      </c>
      <c r="Z17" s="73">
        <v>39625.199999999997</v>
      </c>
      <c r="AA17" s="73">
        <v>0</v>
      </c>
      <c r="AB17" s="75">
        <v>0</v>
      </c>
      <c r="AC17" s="73">
        <v>39625.199999999997</v>
      </c>
      <c r="AI17" s="137"/>
      <c r="AJ17" s="137"/>
      <c r="AK17" s="137"/>
      <c r="AL17" s="137"/>
    </row>
    <row r="18" spans="1:38" ht="15" thickBot="1">
      <c r="A18" s="38">
        <v>12</v>
      </c>
      <c r="B18" s="8" t="s">
        <v>38</v>
      </c>
      <c r="C18" s="8" t="s">
        <v>182</v>
      </c>
      <c r="D18" s="8">
        <v>2</v>
      </c>
      <c r="E18" s="8" t="s">
        <v>25</v>
      </c>
      <c r="F18" s="8" t="s">
        <v>26</v>
      </c>
      <c r="G18" s="94" t="s">
        <v>286</v>
      </c>
      <c r="H18" s="8">
        <v>800301762</v>
      </c>
      <c r="I18" s="8">
        <v>94859</v>
      </c>
      <c r="J18" s="8" t="s">
        <v>27</v>
      </c>
      <c r="K18" s="8" t="s">
        <v>20</v>
      </c>
      <c r="L18" s="8">
        <v>13</v>
      </c>
      <c r="M18" s="20">
        <f t="shared" si="7"/>
        <v>45657</v>
      </c>
      <c r="N18" s="21">
        <f t="shared" si="6"/>
        <v>45658</v>
      </c>
      <c r="O18" s="7" t="s">
        <v>21</v>
      </c>
      <c r="P18" s="7" t="s">
        <v>359</v>
      </c>
      <c r="Q18" s="178">
        <f t="shared" si="0"/>
        <v>67121.666666666672</v>
      </c>
      <c r="R18" s="178">
        <f t="shared" si="1"/>
        <v>0</v>
      </c>
      <c r="S18" s="178">
        <f t="shared" si="2"/>
        <v>0</v>
      </c>
      <c r="T18" s="178">
        <f t="shared" si="3"/>
        <v>67121.666666666672</v>
      </c>
      <c r="U18" s="178">
        <v>201365</v>
      </c>
      <c r="V18" s="178">
        <f t="shared" si="4"/>
        <v>0</v>
      </c>
      <c r="W18" s="178">
        <f t="shared" si="4"/>
        <v>0</v>
      </c>
      <c r="X18" s="178">
        <f t="shared" si="5"/>
        <v>201365</v>
      </c>
      <c r="Y18" s="24" t="s">
        <v>23</v>
      </c>
      <c r="Z18" s="73">
        <v>64275.600000000006</v>
      </c>
      <c r="AA18" s="73">
        <v>0</v>
      </c>
      <c r="AB18" s="75">
        <v>0</v>
      </c>
      <c r="AC18" s="73">
        <v>64275.600000000006</v>
      </c>
      <c r="AI18" s="137"/>
      <c r="AJ18" s="137"/>
      <c r="AK18" s="137"/>
      <c r="AL18" s="137"/>
    </row>
    <row r="19" spans="1:38" ht="15" thickBot="1">
      <c r="A19" s="38">
        <v>13</v>
      </c>
      <c r="B19" s="8" t="s">
        <v>35</v>
      </c>
      <c r="C19" s="8" t="s">
        <v>39</v>
      </c>
      <c r="D19" s="8"/>
      <c r="E19" s="8" t="s">
        <v>25</v>
      </c>
      <c r="F19" s="8" t="s">
        <v>26</v>
      </c>
      <c r="G19" s="94" t="s">
        <v>287</v>
      </c>
      <c r="H19" s="8">
        <v>800301763</v>
      </c>
      <c r="I19" s="8">
        <v>94766059</v>
      </c>
      <c r="J19" s="8" t="s">
        <v>27</v>
      </c>
      <c r="K19" s="8" t="s">
        <v>20</v>
      </c>
      <c r="L19" s="8">
        <v>9</v>
      </c>
      <c r="M19" s="20">
        <f t="shared" si="7"/>
        <v>45657</v>
      </c>
      <c r="N19" s="21">
        <f t="shared" si="6"/>
        <v>45658</v>
      </c>
      <c r="O19" s="7" t="s">
        <v>21</v>
      </c>
      <c r="P19" s="7" t="s">
        <v>359</v>
      </c>
      <c r="Q19" s="178">
        <f t="shared" si="0"/>
        <v>18953</v>
      </c>
      <c r="R19" s="178">
        <f t="shared" si="1"/>
        <v>0</v>
      </c>
      <c r="S19" s="178">
        <f t="shared" si="2"/>
        <v>0</v>
      </c>
      <c r="T19" s="178">
        <f t="shared" si="3"/>
        <v>18953</v>
      </c>
      <c r="U19" s="178">
        <v>56859</v>
      </c>
      <c r="V19" s="178">
        <f t="shared" si="4"/>
        <v>0</v>
      </c>
      <c r="W19" s="178">
        <f t="shared" si="4"/>
        <v>0</v>
      </c>
      <c r="X19" s="178">
        <f t="shared" si="5"/>
        <v>56859</v>
      </c>
      <c r="Y19" s="24" t="s">
        <v>23</v>
      </c>
      <c r="Z19" s="73">
        <v>19384.800000000003</v>
      </c>
      <c r="AA19" s="73">
        <v>0</v>
      </c>
      <c r="AB19" s="75">
        <v>0</v>
      </c>
      <c r="AC19" s="73">
        <v>19384.800000000003</v>
      </c>
      <c r="AI19" s="137"/>
      <c r="AJ19" s="137"/>
      <c r="AK19" s="137"/>
      <c r="AL19" s="137"/>
    </row>
    <row r="20" spans="1:38" ht="15" thickBot="1">
      <c r="A20" s="38">
        <v>14</v>
      </c>
      <c r="B20" s="8" t="s">
        <v>35</v>
      </c>
      <c r="C20" s="8" t="s">
        <v>40</v>
      </c>
      <c r="D20" s="8"/>
      <c r="E20" s="8" t="s">
        <v>25</v>
      </c>
      <c r="F20" s="8" t="s">
        <v>26</v>
      </c>
      <c r="G20" s="94" t="s">
        <v>288</v>
      </c>
      <c r="H20" s="8">
        <v>800301764</v>
      </c>
      <c r="I20" s="8">
        <v>71868385</v>
      </c>
      <c r="J20" s="8" t="s">
        <v>27</v>
      </c>
      <c r="K20" s="8" t="s">
        <v>20</v>
      </c>
      <c r="L20" s="8">
        <v>3.5</v>
      </c>
      <c r="M20" s="20">
        <f t="shared" si="7"/>
        <v>45657</v>
      </c>
      <c r="N20" s="21">
        <f t="shared" si="6"/>
        <v>45658</v>
      </c>
      <c r="O20" s="7" t="s">
        <v>21</v>
      </c>
      <c r="P20" s="7" t="s">
        <v>359</v>
      </c>
      <c r="Q20" s="178">
        <f t="shared" si="0"/>
        <v>35082</v>
      </c>
      <c r="R20" s="178">
        <f t="shared" si="1"/>
        <v>0</v>
      </c>
      <c r="S20" s="178">
        <f t="shared" si="2"/>
        <v>0</v>
      </c>
      <c r="T20" s="178">
        <f t="shared" si="3"/>
        <v>35082</v>
      </c>
      <c r="U20" s="178">
        <v>105246</v>
      </c>
      <c r="V20" s="178">
        <f t="shared" si="4"/>
        <v>0</v>
      </c>
      <c r="W20" s="178">
        <f t="shared" si="4"/>
        <v>0</v>
      </c>
      <c r="X20" s="178">
        <f t="shared" si="5"/>
        <v>105246</v>
      </c>
      <c r="Y20" s="24" t="s">
        <v>23</v>
      </c>
      <c r="Z20" s="73">
        <v>38688</v>
      </c>
      <c r="AA20" s="73">
        <v>0</v>
      </c>
      <c r="AB20" s="75">
        <v>0</v>
      </c>
      <c r="AC20" s="73">
        <v>38688</v>
      </c>
      <c r="AI20" s="137"/>
      <c r="AJ20" s="137"/>
      <c r="AK20" s="137"/>
      <c r="AL20" s="137"/>
    </row>
    <row r="21" spans="1:38" ht="15" thickBot="1">
      <c r="A21" s="38">
        <v>15</v>
      </c>
      <c r="B21" s="8" t="s">
        <v>35</v>
      </c>
      <c r="C21" s="8" t="s">
        <v>41</v>
      </c>
      <c r="D21" s="8"/>
      <c r="E21" s="8" t="s">
        <v>25</v>
      </c>
      <c r="F21" s="8" t="s">
        <v>26</v>
      </c>
      <c r="G21" s="94" t="s">
        <v>289</v>
      </c>
      <c r="H21" s="8">
        <v>800301765</v>
      </c>
      <c r="I21" s="8">
        <v>93121822</v>
      </c>
      <c r="J21" s="8" t="s">
        <v>27</v>
      </c>
      <c r="K21" s="8" t="s">
        <v>20</v>
      </c>
      <c r="L21" s="8">
        <v>3.3</v>
      </c>
      <c r="M21" s="20">
        <f t="shared" si="7"/>
        <v>45657</v>
      </c>
      <c r="N21" s="21">
        <f t="shared" si="6"/>
        <v>45658</v>
      </c>
      <c r="O21" s="7" t="s">
        <v>21</v>
      </c>
      <c r="P21" s="7" t="s">
        <v>359</v>
      </c>
      <c r="Q21" s="178">
        <f t="shared" si="0"/>
        <v>23752</v>
      </c>
      <c r="R21" s="178">
        <f t="shared" si="1"/>
        <v>0</v>
      </c>
      <c r="S21" s="178">
        <f t="shared" si="2"/>
        <v>0</v>
      </c>
      <c r="T21" s="178">
        <f t="shared" si="3"/>
        <v>23752</v>
      </c>
      <c r="U21" s="178">
        <v>71256</v>
      </c>
      <c r="V21" s="178">
        <f t="shared" si="4"/>
        <v>0</v>
      </c>
      <c r="W21" s="178">
        <f t="shared" si="4"/>
        <v>0</v>
      </c>
      <c r="X21" s="178">
        <f t="shared" si="5"/>
        <v>71256</v>
      </c>
      <c r="Y21" s="24" t="s">
        <v>23</v>
      </c>
      <c r="Z21" s="73">
        <v>23890.800000000003</v>
      </c>
      <c r="AA21" s="73">
        <v>0</v>
      </c>
      <c r="AB21" s="75">
        <v>0</v>
      </c>
      <c r="AC21" s="73">
        <v>23890.800000000003</v>
      </c>
      <c r="AI21" s="137"/>
      <c r="AJ21" s="137"/>
      <c r="AK21" s="137"/>
      <c r="AL21" s="137"/>
    </row>
    <row r="22" spans="1:38" ht="15" thickBot="1">
      <c r="A22" s="38">
        <v>16</v>
      </c>
      <c r="B22" s="8" t="s">
        <v>35</v>
      </c>
      <c r="C22" s="8" t="s">
        <v>42</v>
      </c>
      <c r="D22" s="8" t="s">
        <v>43</v>
      </c>
      <c r="E22" s="8" t="s">
        <v>25</v>
      </c>
      <c r="F22" s="8" t="s">
        <v>26</v>
      </c>
      <c r="G22" s="94" t="s">
        <v>290</v>
      </c>
      <c r="H22" s="8">
        <v>800301766</v>
      </c>
      <c r="I22" s="8">
        <v>11592390</v>
      </c>
      <c r="J22" s="8" t="s">
        <v>27</v>
      </c>
      <c r="K22" s="8" t="s">
        <v>20</v>
      </c>
      <c r="L22" s="8">
        <v>19.8</v>
      </c>
      <c r="M22" s="20">
        <f t="shared" si="7"/>
        <v>45657</v>
      </c>
      <c r="N22" s="21">
        <f>N20</f>
        <v>45658</v>
      </c>
      <c r="O22" s="7" t="s">
        <v>21</v>
      </c>
      <c r="P22" s="7" t="s">
        <v>359</v>
      </c>
      <c r="Q22" s="178">
        <f t="shared" si="0"/>
        <v>67085.333333333328</v>
      </c>
      <c r="R22" s="178">
        <f t="shared" si="1"/>
        <v>0</v>
      </c>
      <c r="S22" s="178">
        <f t="shared" si="2"/>
        <v>0</v>
      </c>
      <c r="T22" s="178">
        <f t="shared" si="3"/>
        <v>67085.333333333328</v>
      </c>
      <c r="U22" s="178">
        <v>201256</v>
      </c>
      <c r="V22" s="178">
        <f t="shared" si="4"/>
        <v>0</v>
      </c>
      <c r="W22" s="178">
        <f t="shared" si="4"/>
        <v>0</v>
      </c>
      <c r="X22" s="178">
        <f t="shared" si="5"/>
        <v>201256</v>
      </c>
      <c r="Y22" s="24" t="s">
        <v>23</v>
      </c>
      <c r="Z22" s="73">
        <v>62655.600000000006</v>
      </c>
      <c r="AA22" s="73">
        <v>0</v>
      </c>
      <c r="AB22" s="75">
        <v>0</v>
      </c>
      <c r="AC22" s="73">
        <v>62655.600000000006</v>
      </c>
      <c r="AI22" s="137"/>
      <c r="AJ22" s="137"/>
      <c r="AK22" s="137"/>
      <c r="AL22" s="137"/>
    </row>
    <row r="23" spans="1:38" ht="15" thickBot="1">
      <c r="A23" s="38">
        <v>17</v>
      </c>
      <c r="B23" s="8" t="s">
        <v>35</v>
      </c>
      <c r="C23" s="8" t="s">
        <v>44</v>
      </c>
      <c r="D23" s="8"/>
      <c r="E23" s="8" t="s">
        <v>25</v>
      </c>
      <c r="F23" s="8" t="s">
        <v>26</v>
      </c>
      <c r="G23" s="94" t="s">
        <v>291</v>
      </c>
      <c r="H23" s="8">
        <v>800301767</v>
      </c>
      <c r="I23" s="8">
        <v>93120849</v>
      </c>
      <c r="J23" s="8" t="s">
        <v>27</v>
      </c>
      <c r="K23" s="8" t="s">
        <v>20</v>
      </c>
      <c r="L23" s="8">
        <v>8.4</v>
      </c>
      <c r="M23" s="20">
        <f t="shared" si="7"/>
        <v>45657</v>
      </c>
      <c r="N23" s="21">
        <f t="shared" si="6"/>
        <v>45658</v>
      </c>
      <c r="O23" s="7" t="s">
        <v>21</v>
      </c>
      <c r="P23" s="7" t="s">
        <v>359</v>
      </c>
      <c r="Q23" s="178">
        <f t="shared" si="0"/>
        <v>63415</v>
      </c>
      <c r="R23" s="178">
        <f t="shared" si="1"/>
        <v>0</v>
      </c>
      <c r="S23" s="178">
        <f t="shared" si="2"/>
        <v>0</v>
      </c>
      <c r="T23" s="178">
        <f t="shared" si="3"/>
        <v>63415</v>
      </c>
      <c r="U23" s="178">
        <v>190245</v>
      </c>
      <c r="V23" s="178">
        <f t="shared" si="4"/>
        <v>0</v>
      </c>
      <c r="W23" s="178">
        <f t="shared" si="4"/>
        <v>0</v>
      </c>
      <c r="X23" s="178">
        <f t="shared" si="5"/>
        <v>190245</v>
      </c>
      <c r="Y23" s="24" t="s">
        <v>23</v>
      </c>
      <c r="Z23" s="73">
        <v>61693.200000000004</v>
      </c>
      <c r="AA23" s="73">
        <v>0</v>
      </c>
      <c r="AB23" s="75">
        <v>0</v>
      </c>
      <c r="AC23" s="73">
        <v>61693.200000000004</v>
      </c>
      <c r="AI23" s="137"/>
      <c r="AJ23" s="137"/>
      <c r="AK23" s="137"/>
      <c r="AL23" s="137"/>
    </row>
    <row r="24" spans="1:38" ht="15" thickBot="1">
      <c r="A24" s="38">
        <v>18</v>
      </c>
      <c r="B24" s="8" t="s">
        <v>45</v>
      </c>
      <c r="C24" s="8" t="s">
        <v>46</v>
      </c>
      <c r="D24" s="8">
        <v>39</v>
      </c>
      <c r="E24" s="8" t="s">
        <v>25</v>
      </c>
      <c r="F24" s="8" t="s">
        <v>26</v>
      </c>
      <c r="G24" s="94" t="s">
        <v>292</v>
      </c>
      <c r="H24" s="8">
        <v>800301768</v>
      </c>
      <c r="I24" s="8">
        <v>8801695</v>
      </c>
      <c r="J24" s="8" t="s">
        <v>27</v>
      </c>
      <c r="K24" s="8" t="s">
        <v>20</v>
      </c>
      <c r="L24" s="8">
        <v>8.4</v>
      </c>
      <c r="M24" s="20">
        <f t="shared" si="7"/>
        <v>45657</v>
      </c>
      <c r="N24" s="21">
        <f t="shared" si="6"/>
        <v>45658</v>
      </c>
      <c r="O24" s="7" t="s">
        <v>21</v>
      </c>
      <c r="P24" s="7" t="s">
        <v>359</v>
      </c>
      <c r="Q24" s="178">
        <f t="shared" si="0"/>
        <v>33285.333333333336</v>
      </c>
      <c r="R24" s="178">
        <f t="shared" si="1"/>
        <v>0</v>
      </c>
      <c r="S24" s="178">
        <f t="shared" si="2"/>
        <v>0</v>
      </c>
      <c r="T24" s="178">
        <f t="shared" si="3"/>
        <v>33285.333333333336</v>
      </c>
      <c r="U24" s="178">
        <v>99856</v>
      </c>
      <c r="V24" s="178">
        <f t="shared" si="4"/>
        <v>0</v>
      </c>
      <c r="W24" s="178">
        <f t="shared" si="4"/>
        <v>0</v>
      </c>
      <c r="X24" s="178">
        <f t="shared" si="5"/>
        <v>99856</v>
      </c>
      <c r="Y24" s="24" t="s">
        <v>23</v>
      </c>
      <c r="Z24" s="73">
        <v>33792</v>
      </c>
      <c r="AA24" s="73">
        <v>0</v>
      </c>
      <c r="AB24" s="75">
        <v>0</v>
      </c>
      <c r="AC24" s="73">
        <v>33792</v>
      </c>
      <c r="AI24" s="137"/>
      <c r="AJ24" s="137"/>
      <c r="AK24" s="137"/>
      <c r="AL24" s="137"/>
    </row>
    <row r="25" spans="1:38" ht="15" thickBot="1">
      <c r="A25" s="38">
        <v>19</v>
      </c>
      <c r="B25" s="8" t="s">
        <v>47</v>
      </c>
      <c r="C25" s="8" t="s">
        <v>46</v>
      </c>
      <c r="D25" s="8">
        <v>81</v>
      </c>
      <c r="E25" s="8" t="s">
        <v>25</v>
      </c>
      <c r="F25" s="8" t="s">
        <v>26</v>
      </c>
      <c r="G25" s="94" t="s">
        <v>293</v>
      </c>
      <c r="H25" s="8">
        <v>800301769</v>
      </c>
      <c r="I25" s="8">
        <v>93013570</v>
      </c>
      <c r="J25" s="8" t="s">
        <v>27</v>
      </c>
      <c r="K25" s="8" t="s">
        <v>20</v>
      </c>
      <c r="L25" s="8">
        <v>2.2000000000000002</v>
      </c>
      <c r="M25" s="20">
        <f t="shared" si="7"/>
        <v>45657</v>
      </c>
      <c r="N25" s="21">
        <f t="shared" si="6"/>
        <v>45658</v>
      </c>
      <c r="O25" s="7" t="s">
        <v>21</v>
      </c>
      <c r="P25" s="7" t="s">
        <v>359</v>
      </c>
      <c r="Q25" s="178">
        <f t="shared" si="0"/>
        <v>10418</v>
      </c>
      <c r="R25" s="178">
        <f t="shared" si="1"/>
        <v>0</v>
      </c>
      <c r="S25" s="178">
        <f t="shared" si="2"/>
        <v>0</v>
      </c>
      <c r="T25" s="178">
        <f t="shared" si="3"/>
        <v>10418</v>
      </c>
      <c r="U25" s="178">
        <v>31254</v>
      </c>
      <c r="V25" s="178">
        <f t="shared" si="4"/>
        <v>0</v>
      </c>
      <c r="W25" s="178">
        <f t="shared" si="4"/>
        <v>0</v>
      </c>
      <c r="X25" s="178">
        <f t="shared" si="5"/>
        <v>31254</v>
      </c>
      <c r="Y25" s="24" t="s">
        <v>23</v>
      </c>
      <c r="Z25" s="73">
        <v>11953.2</v>
      </c>
      <c r="AA25" s="73">
        <v>0</v>
      </c>
      <c r="AB25" s="75">
        <v>0</v>
      </c>
      <c r="AC25" s="73">
        <v>11953.2</v>
      </c>
      <c r="AI25" s="137"/>
      <c r="AJ25" s="137"/>
      <c r="AK25" s="137"/>
      <c r="AL25" s="137"/>
    </row>
    <row r="26" spans="1:38" ht="15" thickBot="1">
      <c r="A26" s="38">
        <v>20</v>
      </c>
      <c r="B26" s="8" t="s">
        <v>48</v>
      </c>
      <c r="C26" s="8" t="s">
        <v>49</v>
      </c>
      <c r="D26" s="8">
        <v>14</v>
      </c>
      <c r="E26" s="8" t="s">
        <v>25</v>
      </c>
      <c r="F26" s="8" t="s">
        <v>26</v>
      </c>
      <c r="G26" s="94" t="s">
        <v>294</v>
      </c>
      <c r="H26" s="8">
        <v>800301770</v>
      </c>
      <c r="I26" s="8">
        <v>9661986</v>
      </c>
      <c r="J26" s="8" t="s">
        <v>27</v>
      </c>
      <c r="K26" s="8" t="s">
        <v>20</v>
      </c>
      <c r="L26" s="8">
        <v>0.8</v>
      </c>
      <c r="M26" s="20">
        <f t="shared" si="7"/>
        <v>45657</v>
      </c>
      <c r="N26" s="21">
        <f t="shared" si="6"/>
        <v>45658</v>
      </c>
      <c r="O26" s="7" t="s">
        <v>21</v>
      </c>
      <c r="P26" s="7" t="s">
        <v>359</v>
      </c>
      <c r="Q26" s="178">
        <f t="shared" si="0"/>
        <v>3404</v>
      </c>
      <c r="R26" s="178">
        <f t="shared" si="1"/>
        <v>0</v>
      </c>
      <c r="S26" s="178">
        <f t="shared" si="2"/>
        <v>0</v>
      </c>
      <c r="T26" s="178">
        <f t="shared" si="3"/>
        <v>3404</v>
      </c>
      <c r="U26" s="178">
        <v>10212</v>
      </c>
      <c r="V26" s="178">
        <f t="shared" si="4"/>
        <v>0</v>
      </c>
      <c r="W26" s="178">
        <f t="shared" si="4"/>
        <v>0</v>
      </c>
      <c r="X26" s="178">
        <f t="shared" si="5"/>
        <v>10212</v>
      </c>
      <c r="Y26" s="24" t="s">
        <v>23</v>
      </c>
      <c r="Z26" s="73">
        <v>3304.7999999999997</v>
      </c>
      <c r="AA26" s="73">
        <v>0</v>
      </c>
      <c r="AB26" s="75">
        <v>0</v>
      </c>
      <c r="AC26" s="73">
        <v>3304.7999999999997</v>
      </c>
      <c r="AI26" s="137"/>
      <c r="AJ26" s="137"/>
      <c r="AK26" s="137"/>
      <c r="AL26" s="137"/>
    </row>
    <row r="27" spans="1:38" ht="15" thickBot="1">
      <c r="A27" s="38">
        <v>21</v>
      </c>
      <c r="B27" s="8" t="s">
        <v>50</v>
      </c>
      <c r="C27" s="8" t="s">
        <v>49</v>
      </c>
      <c r="D27" s="8">
        <v>18</v>
      </c>
      <c r="E27" s="8" t="s">
        <v>25</v>
      </c>
      <c r="F27" s="8" t="s">
        <v>26</v>
      </c>
      <c r="G27" s="94" t="s">
        <v>295</v>
      </c>
      <c r="H27" s="8">
        <v>800301771</v>
      </c>
      <c r="I27" s="8">
        <v>9582893</v>
      </c>
      <c r="J27" s="8" t="s">
        <v>27</v>
      </c>
      <c r="K27" s="8" t="s">
        <v>20</v>
      </c>
      <c r="L27" s="8">
        <v>0.6</v>
      </c>
      <c r="M27" s="20">
        <f t="shared" si="7"/>
        <v>45657</v>
      </c>
      <c r="N27" s="21">
        <f t="shared" si="6"/>
        <v>45658</v>
      </c>
      <c r="O27" s="7" t="s">
        <v>21</v>
      </c>
      <c r="P27" s="7" t="s">
        <v>359</v>
      </c>
      <c r="Q27" s="178">
        <f t="shared" si="0"/>
        <v>3077</v>
      </c>
      <c r="R27" s="178">
        <f t="shared" si="1"/>
        <v>0</v>
      </c>
      <c r="S27" s="178">
        <f t="shared" si="2"/>
        <v>0</v>
      </c>
      <c r="T27" s="178">
        <f t="shared" si="3"/>
        <v>3077</v>
      </c>
      <c r="U27" s="178">
        <v>9231</v>
      </c>
      <c r="V27" s="178">
        <f t="shared" si="4"/>
        <v>0</v>
      </c>
      <c r="W27" s="178">
        <f t="shared" si="4"/>
        <v>0</v>
      </c>
      <c r="X27" s="178">
        <f t="shared" si="5"/>
        <v>9231</v>
      </c>
      <c r="Y27" s="24" t="s">
        <v>23</v>
      </c>
      <c r="Z27" s="73">
        <v>2952</v>
      </c>
      <c r="AA27" s="73">
        <v>0</v>
      </c>
      <c r="AB27" s="75">
        <v>0</v>
      </c>
      <c r="AC27" s="73">
        <v>2952</v>
      </c>
      <c r="AI27" s="137"/>
      <c r="AJ27" s="137"/>
      <c r="AK27" s="137"/>
      <c r="AL27" s="137"/>
    </row>
    <row r="28" spans="1:38" ht="15" thickBot="1">
      <c r="A28" s="38">
        <v>22</v>
      </c>
      <c r="B28" s="8" t="s">
        <v>51</v>
      </c>
      <c r="C28" s="8" t="s">
        <v>49</v>
      </c>
      <c r="D28" s="8">
        <v>24</v>
      </c>
      <c r="E28" s="8" t="s">
        <v>25</v>
      </c>
      <c r="F28" s="8" t="s">
        <v>26</v>
      </c>
      <c r="G28" s="94" t="s">
        <v>296</v>
      </c>
      <c r="H28" s="8">
        <v>800301772</v>
      </c>
      <c r="I28" s="8">
        <v>4696251</v>
      </c>
      <c r="J28" s="8" t="s">
        <v>27</v>
      </c>
      <c r="K28" s="8" t="s">
        <v>20</v>
      </c>
      <c r="L28" s="8">
        <v>7.9</v>
      </c>
      <c r="M28" s="20">
        <f t="shared" si="7"/>
        <v>45657</v>
      </c>
      <c r="N28" s="21">
        <f>N26</f>
        <v>45658</v>
      </c>
      <c r="O28" s="7" t="s">
        <v>21</v>
      </c>
      <c r="P28" s="7" t="s">
        <v>359</v>
      </c>
      <c r="Q28" s="178">
        <f t="shared" si="0"/>
        <v>34752.666666666664</v>
      </c>
      <c r="R28" s="178">
        <f t="shared" si="1"/>
        <v>0</v>
      </c>
      <c r="S28" s="178">
        <f t="shared" si="2"/>
        <v>0</v>
      </c>
      <c r="T28" s="178">
        <f t="shared" si="3"/>
        <v>34752.666666666664</v>
      </c>
      <c r="U28" s="178">
        <v>104258</v>
      </c>
      <c r="V28" s="178">
        <f t="shared" si="4"/>
        <v>0</v>
      </c>
      <c r="W28" s="178">
        <f t="shared" si="4"/>
        <v>0</v>
      </c>
      <c r="X28" s="178">
        <f t="shared" si="5"/>
        <v>104258</v>
      </c>
      <c r="Y28" s="24" t="s">
        <v>23</v>
      </c>
      <c r="Z28" s="73">
        <v>37848</v>
      </c>
      <c r="AA28" s="73">
        <v>0</v>
      </c>
      <c r="AB28" s="75">
        <v>0</v>
      </c>
      <c r="AC28" s="73">
        <v>37848</v>
      </c>
      <c r="AI28" s="137"/>
      <c r="AJ28" s="137"/>
      <c r="AK28" s="137"/>
      <c r="AL28" s="137"/>
    </row>
    <row r="29" spans="1:38" ht="15" thickBot="1">
      <c r="A29" s="38">
        <v>23</v>
      </c>
      <c r="B29" s="8" t="s">
        <v>52</v>
      </c>
      <c r="C29" s="8" t="s">
        <v>106</v>
      </c>
      <c r="D29" s="8">
        <v>28</v>
      </c>
      <c r="E29" s="8" t="s">
        <v>25</v>
      </c>
      <c r="F29" s="8" t="s">
        <v>26</v>
      </c>
      <c r="G29" s="94" t="s">
        <v>297</v>
      </c>
      <c r="H29" s="8">
        <v>800301773</v>
      </c>
      <c r="I29" s="8">
        <v>5289993</v>
      </c>
      <c r="J29" s="8" t="s">
        <v>27</v>
      </c>
      <c r="K29" s="8" t="s">
        <v>20</v>
      </c>
      <c r="L29" s="8">
        <v>6.4</v>
      </c>
      <c r="M29" s="20">
        <f t="shared" si="7"/>
        <v>45657</v>
      </c>
      <c r="N29" s="21">
        <f t="shared" si="6"/>
        <v>45658</v>
      </c>
      <c r="O29" s="7" t="s">
        <v>21</v>
      </c>
      <c r="P29" s="7" t="s">
        <v>359</v>
      </c>
      <c r="Q29" s="178">
        <f t="shared" si="0"/>
        <v>5367.666666666667</v>
      </c>
      <c r="R29" s="178">
        <f t="shared" si="1"/>
        <v>0</v>
      </c>
      <c r="S29" s="178">
        <f t="shared" si="2"/>
        <v>0</v>
      </c>
      <c r="T29" s="178">
        <f t="shared" si="3"/>
        <v>5367.666666666667</v>
      </c>
      <c r="U29" s="178">
        <v>16103</v>
      </c>
      <c r="V29" s="178">
        <f t="shared" si="4"/>
        <v>0</v>
      </c>
      <c r="W29" s="178">
        <f t="shared" si="4"/>
        <v>0</v>
      </c>
      <c r="X29" s="178">
        <f t="shared" si="5"/>
        <v>16103</v>
      </c>
      <c r="Y29" s="24" t="s">
        <v>23</v>
      </c>
      <c r="Z29" s="73">
        <v>5341.2000000000007</v>
      </c>
      <c r="AA29" s="73">
        <v>0</v>
      </c>
      <c r="AB29" s="75">
        <v>0</v>
      </c>
      <c r="AC29" s="73">
        <v>5341.2000000000007</v>
      </c>
      <c r="AI29" s="137"/>
      <c r="AJ29" s="137"/>
      <c r="AK29" s="137"/>
      <c r="AL29" s="137"/>
    </row>
    <row r="30" spans="1:38" ht="15" thickBot="1">
      <c r="A30" s="38">
        <v>24</v>
      </c>
      <c r="B30" s="8" t="s">
        <v>53</v>
      </c>
      <c r="C30" s="8" t="s">
        <v>54</v>
      </c>
      <c r="D30" s="8"/>
      <c r="E30" s="8" t="s">
        <v>25</v>
      </c>
      <c r="F30" s="8" t="s">
        <v>26</v>
      </c>
      <c r="G30" s="94" t="s">
        <v>298</v>
      </c>
      <c r="H30" s="8">
        <v>800301774</v>
      </c>
      <c r="I30" s="8">
        <v>10374117</v>
      </c>
      <c r="J30" s="8" t="s">
        <v>27</v>
      </c>
      <c r="K30" s="8" t="s">
        <v>20</v>
      </c>
      <c r="L30" s="8">
        <v>0.9</v>
      </c>
      <c r="M30" s="20">
        <f t="shared" si="7"/>
        <v>45657</v>
      </c>
      <c r="N30" s="21">
        <f t="shared" si="6"/>
        <v>45658</v>
      </c>
      <c r="O30" s="7" t="s">
        <v>21</v>
      </c>
      <c r="P30" s="7" t="s">
        <v>359</v>
      </c>
      <c r="Q30" s="178">
        <f t="shared" si="0"/>
        <v>5007.333333333333</v>
      </c>
      <c r="R30" s="178">
        <f t="shared" si="1"/>
        <v>0</v>
      </c>
      <c r="S30" s="178">
        <f t="shared" si="2"/>
        <v>0</v>
      </c>
      <c r="T30" s="178">
        <f t="shared" si="3"/>
        <v>5007.333333333333</v>
      </c>
      <c r="U30" s="178">
        <v>15022</v>
      </c>
      <c r="V30" s="178">
        <f t="shared" si="4"/>
        <v>0</v>
      </c>
      <c r="W30" s="178">
        <f t="shared" si="4"/>
        <v>0</v>
      </c>
      <c r="X30" s="178">
        <f t="shared" si="5"/>
        <v>15022</v>
      </c>
      <c r="Y30" s="24" t="s">
        <v>23</v>
      </c>
      <c r="Z30" s="73">
        <v>4915.2000000000007</v>
      </c>
      <c r="AA30" s="73">
        <v>0</v>
      </c>
      <c r="AB30" s="75">
        <v>0</v>
      </c>
      <c r="AC30" s="73">
        <v>4915.2000000000007</v>
      </c>
      <c r="AI30" s="137"/>
      <c r="AJ30" s="137"/>
      <c r="AK30" s="137"/>
      <c r="AL30" s="137"/>
    </row>
    <row r="31" spans="1:38" ht="15" thickBot="1">
      <c r="A31" s="38">
        <v>25</v>
      </c>
      <c r="B31" s="8" t="s">
        <v>52</v>
      </c>
      <c r="C31" s="8" t="s">
        <v>106</v>
      </c>
      <c r="D31" s="8">
        <v>28</v>
      </c>
      <c r="E31" s="8" t="s">
        <v>25</v>
      </c>
      <c r="F31" s="8" t="s">
        <v>26</v>
      </c>
      <c r="G31" s="94" t="s">
        <v>299</v>
      </c>
      <c r="H31" s="8">
        <v>800301775</v>
      </c>
      <c r="I31" s="8">
        <v>94714761</v>
      </c>
      <c r="J31" s="8" t="s">
        <v>27</v>
      </c>
      <c r="K31" s="8" t="s">
        <v>20</v>
      </c>
      <c r="L31" s="8">
        <v>9.3000000000000007</v>
      </c>
      <c r="M31" s="20">
        <f t="shared" si="7"/>
        <v>45657</v>
      </c>
      <c r="N31" s="21">
        <f t="shared" si="6"/>
        <v>45658</v>
      </c>
      <c r="O31" s="7" t="s">
        <v>21</v>
      </c>
      <c r="P31" s="7" t="s">
        <v>359</v>
      </c>
      <c r="Q31" s="178">
        <f t="shared" si="0"/>
        <v>51085.333333333336</v>
      </c>
      <c r="R31" s="178">
        <f t="shared" si="1"/>
        <v>0</v>
      </c>
      <c r="S31" s="178">
        <f t="shared" si="2"/>
        <v>0</v>
      </c>
      <c r="T31" s="178">
        <f t="shared" si="3"/>
        <v>51085.333333333336</v>
      </c>
      <c r="U31" s="178">
        <v>153256</v>
      </c>
      <c r="V31" s="178">
        <f t="shared" si="4"/>
        <v>0</v>
      </c>
      <c r="W31" s="178">
        <f t="shared" si="4"/>
        <v>0</v>
      </c>
      <c r="X31" s="178">
        <f t="shared" si="5"/>
        <v>153256</v>
      </c>
      <c r="Y31" s="24" t="s">
        <v>23</v>
      </c>
      <c r="Z31" s="73">
        <v>50317.200000000004</v>
      </c>
      <c r="AA31" s="73">
        <v>0</v>
      </c>
      <c r="AB31" s="75">
        <v>0</v>
      </c>
      <c r="AC31" s="73">
        <v>50317.200000000004</v>
      </c>
      <c r="AI31" s="137"/>
      <c r="AJ31" s="137"/>
      <c r="AK31" s="137"/>
      <c r="AL31" s="137"/>
    </row>
    <row r="32" spans="1:38" ht="15" thickBot="1">
      <c r="A32" s="38">
        <v>26</v>
      </c>
      <c r="B32" s="8" t="s">
        <v>55</v>
      </c>
      <c r="C32" s="8" t="s">
        <v>106</v>
      </c>
      <c r="D32" s="8">
        <v>50</v>
      </c>
      <c r="E32" s="8" t="s">
        <v>25</v>
      </c>
      <c r="F32" s="8" t="s">
        <v>26</v>
      </c>
      <c r="G32" s="94" t="s">
        <v>300</v>
      </c>
      <c r="H32" s="8">
        <v>800301776</v>
      </c>
      <c r="I32" s="8">
        <v>8622884</v>
      </c>
      <c r="J32" s="8" t="s">
        <v>27</v>
      </c>
      <c r="K32" s="8" t="s">
        <v>20</v>
      </c>
      <c r="L32" s="8">
        <v>6</v>
      </c>
      <c r="M32" s="20">
        <f t="shared" si="7"/>
        <v>45657</v>
      </c>
      <c r="N32" s="21">
        <f t="shared" si="6"/>
        <v>45658</v>
      </c>
      <c r="O32" s="7" t="s">
        <v>21</v>
      </c>
      <c r="P32" s="7" t="s">
        <v>359</v>
      </c>
      <c r="Q32" s="178">
        <f t="shared" si="0"/>
        <v>37441.666666666664</v>
      </c>
      <c r="R32" s="178">
        <f t="shared" si="1"/>
        <v>0</v>
      </c>
      <c r="S32" s="178">
        <f t="shared" si="2"/>
        <v>0</v>
      </c>
      <c r="T32" s="178">
        <f t="shared" si="3"/>
        <v>37441.666666666664</v>
      </c>
      <c r="U32" s="178">
        <v>112325</v>
      </c>
      <c r="V32" s="178">
        <f t="shared" si="4"/>
        <v>0</v>
      </c>
      <c r="W32" s="178">
        <f t="shared" si="4"/>
        <v>0</v>
      </c>
      <c r="X32" s="178">
        <f t="shared" si="5"/>
        <v>112325</v>
      </c>
      <c r="Y32" s="24" t="s">
        <v>23</v>
      </c>
      <c r="Z32" s="73">
        <v>35263.199999999997</v>
      </c>
      <c r="AA32" s="73">
        <v>0</v>
      </c>
      <c r="AB32" s="75">
        <v>0</v>
      </c>
      <c r="AC32" s="73">
        <v>35263.199999999997</v>
      </c>
      <c r="AI32" s="137"/>
      <c r="AJ32" s="137"/>
      <c r="AK32" s="137"/>
      <c r="AL32" s="137"/>
    </row>
    <row r="33" spans="1:38" ht="15" thickBot="1">
      <c r="A33" s="38">
        <v>27</v>
      </c>
      <c r="B33" s="8" t="s">
        <v>56</v>
      </c>
      <c r="C33" s="8" t="s">
        <v>138</v>
      </c>
      <c r="D33" s="8">
        <v>50</v>
      </c>
      <c r="E33" s="8" t="s">
        <v>25</v>
      </c>
      <c r="F33" s="8" t="s">
        <v>26</v>
      </c>
      <c r="G33" s="94" t="s">
        <v>301</v>
      </c>
      <c r="H33" s="8">
        <v>800301777</v>
      </c>
      <c r="I33" s="8">
        <v>94397</v>
      </c>
      <c r="J33" s="8" t="s">
        <v>27</v>
      </c>
      <c r="K33" s="8" t="s">
        <v>20</v>
      </c>
      <c r="L33" s="8">
        <v>8.8000000000000007</v>
      </c>
      <c r="M33" s="20">
        <f t="shared" si="7"/>
        <v>45657</v>
      </c>
      <c r="N33" s="21">
        <f t="shared" si="6"/>
        <v>45658</v>
      </c>
      <c r="O33" s="7" t="s">
        <v>21</v>
      </c>
      <c r="P33" s="7" t="s">
        <v>359</v>
      </c>
      <c r="Q33" s="178">
        <f t="shared" si="0"/>
        <v>26752</v>
      </c>
      <c r="R33" s="178">
        <f t="shared" si="1"/>
        <v>0</v>
      </c>
      <c r="S33" s="178">
        <f t="shared" si="2"/>
        <v>0</v>
      </c>
      <c r="T33" s="178">
        <f t="shared" si="3"/>
        <v>26752</v>
      </c>
      <c r="U33" s="178">
        <v>80256</v>
      </c>
      <c r="V33" s="178">
        <f t="shared" si="4"/>
        <v>0</v>
      </c>
      <c r="W33" s="178">
        <f t="shared" si="4"/>
        <v>0</v>
      </c>
      <c r="X33" s="178">
        <f t="shared" si="5"/>
        <v>80256</v>
      </c>
      <c r="Y33" s="24" t="s">
        <v>23</v>
      </c>
      <c r="Z33" s="73">
        <v>24318</v>
      </c>
      <c r="AA33" s="73">
        <v>0</v>
      </c>
      <c r="AB33" s="75">
        <v>0</v>
      </c>
      <c r="AC33" s="73">
        <v>24318</v>
      </c>
      <c r="AI33" s="137"/>
      <c r="AJ33" s="137"/>
      <c r="AK33" s="137"/>
      <c r="AL33" s="137"/>
    </row>
    <row r="34" spans="1:38" ht="15" thickBot="1">
      <c r="A34" s="38">
        <v>28</v>
      </c>
      <c r="B34" s="8" t="s">
        <v>57</v>
      </c>
      <c r="C34" s="8" t="s">
        <v>58</v>
      </c>
      <c r="D34" s="8">
        <v>21</v>
      </c>
      <c r="E34" s="8" t="s">
        <v>25</v>
      </c>
      <c r="F34" s="8" t="s">
        <v>26</v>
      </c>
      <c r="G34" s="94" t="s">
        <v>303</v>
      </c>
      <c r="H34" s="8">
        <v>800301778</v>
      </c>
      <c r="I34" s="8">
        <v>93121932</v>
      </c>
      <c r="J34" s="8" t="s">
        <v>27</v>
      </c>
      <c r="K34" s="8" t="s">
        <v>20</v>
      </c>
      <c r="L34" s="8">
        <v>2.2999999999999998</v>
      </c>
      <c r="M34" s="20">
        <f t="shared" si="7"/>
        <v>45657</v>
      </c>
      <c r="N34" s="21">
        <f t="shared" si="6"/>
        <v>45658</v>
      </c>
      <c r="O34" s="7" t="s">
        <v>21</v>
      </c>
      <c r="P34" s="7" t="s">
        <v>359</v>
      </c>
      <c r="Q34" s="178">
        <f t="shared" si="0"/>
        <v>14418</v>
      </c>
      <c r="R34" s="178">
        <f t="shared" si="1"/>
        <v>0</v>
      </c>
      <c r="S34" s="178">
        <f t="shared" si="2"/>
        <v>0</v>
      </c>
      <c r="T34" s="178">
        <f t="shared" si="3"/>
        <v>14418</v>
      </c>
      <c r="U34" s="178">
        <v>43254</v>
      </c>
      <c r="V34" s="178">
        <f t="shared" si="4"/>
        <v>0</v>
      </c>
      <c r="W34" s="178">
        <f t="shared" si="4"/>
        <v>0</v>
      </c>
      <c r="X34" s="178">
        <f t="shared" si="5"/>
        <v>43254</v>
      </c>
      <c r="Y34" s="24" t="s">
        <v>23</v>
      </c>
      <c r="Z34" s="73">
        <v>13821.599999999999</v>
      </c>
      <c r="AA34" s="73">
        <v>0</v>
      </c>
      <c r="AB34" s="75">
        <v>0</v>
      </c>
      <c r="AC34" s="73">
        <v>13821.599999999999</v>
      </c>
      <c r="AI34" s="137"/>
      <c r="AJ34" s="137"/>
      <c r="AK34" s="137"/>
      <c r="AL34" s="137"/>
    </row>
    <row r="35" spans="1:38" ht="15" thickBot="1">
      <c r="A35" s="38">
        <v>29</v>
      </c>
      <c r="B35" s="8" t="s">
        <v>59</v>
      </c>
      <c r="C35" s="8" t="s">
        <v>60</v>
      </c>
      <c r="D35" s="8">
        <v>1</v>
      </c>
      <c r="E35" s="8" t="s">
        <v>25</v>
      </c>
      <c r="F35" s="8" t="s">
        <v>26</v>
      </c>
      <c r="G35" s="94" t="s">
        <v>302</v>
      </c>
      <c r="H35" s="8">
        <v>800301779</v>
      </c>
      <c r="I35" s="8">
        <v>8820736</v>
      </c>
      <c r="J35" s="8" t="s">
        <v>27</v>
      </c>
      <c r="K35" s="8" t="s">
        <v>20</v>
      </c>
      <c r="L35" s="8">
        <v>4.9000000000000004</v>
      </c>
      <c r="M35" s="20">
        <f t="shared" si="7"/>
        <v>45657</v>
      </c>
      <c r="N35" s="21">
        <f t="shared" si="6"/>
        <v>45658</v>
      </c>
      <c r="O35" s="7" t="s">
        <v>21</v>
      </c>
      <c r="P35" s="7" t="s">
        <v>359</v>
      </c>
      <c r="Q35" s="178">
        <f t="shared" si="0"/>
        <v>23752</v>
      </c>
      <c r="R35" s="178">
        <f t="shared" si="1"/>
        <v>0</v>
      </c>
      <c r="S35" s="178">
        <f t="shared" si="2"/>
        <v>0</v>
      </c>
      <c r="T35" s="178">
        <f t="shared" si="3"/>
        <v>23752</v>
      </c>
      <c r="U35" s="178">
        <v>71256</v>
      </c>
      <c r="V35" s="178">
        <f t="shared" si="4"/>
        <v>0</v>
      </c>
      <c r="W35" s="178">
        <f t="shared" si="4"/>
        <v>0</v>
      </c>
      <c r="X35" s="178">
        <f t="shared" si="5"/>
        <v>71256</v>
      </c>
      <c r="Y35" s="24" t="s">
        <v>23</v>
      </c>
      <c r="Z35" s="73">
        <v>21790.800000000003</v>
      </c>
      <c r="AA35" s="73">
        <v>0</v>
      </c>
      <c r="AB35" s="75">
        <v>0</v>
      </c>
      <c r="AC35" s="73">
        <v>21790.800000000003</v>
      </c>
      <c r="AI35" s="137"/>
      <c r="AJ35" s="137"/>
      <c r="AK35" s="137"/>
      <c r="AL35" s="137"/>
    </row>
    <row r="36" spans="1:38" ht="15" thickBot="1">
      <c r="A36" s="38">
        <v>30</v>
      </c>
      <c r="B36" s="8" t="s">
        <v>61</v>
      </c>
      <c r="C36" s="8" t="s">
        <v>62</v>
      </c>
      <c r="D36" s="8">
        <v>1</v>
      </c>
      <c r="E36" s="8" t="s">
        <v>25</v>
      </c>
      <c r="F36" s="8" t="s">
        <v>26</v>
      </c>
      <c r="G36" s="94" t="s">
        <v>304</v>
      </c>
      <c r="H36" s="8">
        <v>800301780</v>
      </c>
      <c r="I36" s="8">
        <v>78436</v>
      </c>
      <c r="J36" s="8" t="s">
        <v>27</v>
      </c>
      <c r="K36" s="8" t="s">
        <v>20</v>
      </c>
      <c r="L36" s="8">
        <v>1.5</v>
      </c>
      <c r="M36" s="20">
        <f t="shared" si="7"/>
        <v>45657</v>
      </c>
      <c r="N36" s="21">
        <f t="shared" si="6"/>
        <v>45658</v>
      </c>
      <c r="O36" s="7" t="s">
        <v>21</v>
      </c>
      <c r="P36" s="7" t="s">
        <v>359</v>
      </c>
      <c r="Q36" s="178">
        <f t="shared" si="0"/>
        <v>6755</v>
      </c>
      <c r="R36" s="178">
        <f t="shared" si="1"/>
        <v>0</v>
      </c>
      <c r="S36" s="178">
        <f t="shared" si="2"/>
        <v>0</v>
      </c>
      <c r="T36" s="178">
        <f t="shared" si="3"/>
        <v>6755</v>
      </c>
      <c r="U36" s="178">
        <v>20265</v>
      </c>
      <c r="V36" s="178">
        <f t="shared" si="4"/>
        <v>0</v>
      </c>
      <c r="W36" s="178">
        <f t="shared" si="4"/>
        <v>0</v>
      </c>
      <c r="X36" s="178">
        <f t="shared" si="5"/>
        <v>20265</v>
      </c>
      <c r="Y36" s="24" t="s">
        <v>23</v>
      </c>
      <c r="Z36" s="73">
        <v>6519.5999999999995</v>
      </c>
      <c r="AA36" s="73">
        <v>0</v>
      </c>
      <c r="AB36" s="75">
        <v>0</v>
      </c>
      <c r="AC36" s="73">
        <v>6519.5999999999995</v>
      </c>
      <c r="AI36" s="137"/>
      <c r="AJ36" s="137"/>
      <c r="AK36" s="137"/>
      <c r="AL36" s="137"/>
    </row>
    <row r="37" spans="1:38" ht="15" thickBot="1">
      <c r="A37" s="38">
        <v>31</v>
      </c>
      <c r="B37" s="8" t="s">
        <v>35</v>
      </c>
      <c r="C37" s="8" t="s">
        <v>63</v>
      </c>
      <c r="D37" s="8"/>
      <c r="E37" s="8" t="s">
        <v>25</v>
      </c>
      <c r="F37" s="8" t="s">
        <v>26</v>
      </c>
      <c r="G37" s="94" t="s">
        <v>305</v>
      </c>
      <c r="H37" s="8">
        <v>800301781</v>
      </c>
      <c r="I37" s="8">
        <v>71868398</v>
      </c>
      <c r="J37" s="8" t="s">
        <v>27</v>
      </c>
      <c r="K37" s="8" t="s">
        <v>20</v>
      </c>
      <c r="L37" s="8">
        <v>4.5</v>
      </c>
      <c r="M37" s="20">
        <f t="shared" si="7"/>
        <v>45657</v>
      </c>
      <c r="N37" s="21">
        <f>N35</f>
        <v>45658</v>
      </c>
      <c r="O37" s="7" t="s">
        <v>21</v>
      </c>
      <c r="P37" s="7" t="s">
        <v>359</v>
      </c>
      <c r="Q37" s="178">
        <f t="shared" si="0"/>
        <v>20848.666666666668</v>
      </c>
      <c r="R37" s="178">
        <f t="shared" si="1"/>
        <v>0</v>
      </c>
      <c r="S37" s="178">
        <f t="shared" si="2"/>
        <v>0</v>
      </c>
      <c r="T37" s="178">
        <f t="shared" si="3"/>
        <v>20848.666666666668</v>
      </c>
      <c r="U37" s="178">
        <v>62546</v>
      </c>
      <c r="V37" s="178">
        <f t="shared" si="4"/>
        <v>0</v>
      </c>
      <c r="W37" s="178">
        <f t="shared" si="4"/>
        <v>0</v>
      </c>
      <c r="X37" s="178">
        <f t="shared" si="5"/>
        <v>62546</v>
      </c>
      <c r="Y37" s="24" t="s">
        <v>23</v>
      </c>
      <c r="Z37" s="73">
        <v>18939.599999999999</v>
      </c>
      <c r="AA37" s="73">
        <v>0</v>
      </c>
      <c r="AB37" s="75">
        <v>0</v>
      </c>
      <c r="AC37" s="73">
        <v>18939.599999999999</v>
      </c>
      <c r="AI37" s="137"/>
      <c r="AJ37" s="137"/>
      <c r="AK37" s="137"/>
      <c r="AL37" s="137"/>
    </row>
    <row r="38" spans="1:38" ht="15" thickBot="1">
      <c r="A38" s="38">
        <v>32</v>
      </c>
      <c r="B38" s="8" t="s">
        <v>35</v>
      </c>
      <c r="C38" s="8" t="s">
        <v>64</v>
      </c>
      <c r="D38" s="8" t="s">
        <v>65</v>
      </c>
      <c r="E38" s="8" t="s">
        <v>25</v>
      </c>
      <c r="F38" s="8" t="s">
        <v>26</v>
      </c>
      <c r="G38" s="94" t="s">
        <v>306</v>
      </c>
      <c r="H38" s="8">
        <v>800301782</v>
      </c>
      <c r="I38" s="8">
        <v>93121936</v>
      </c>
      <c r="J38" s="8" t="s">
        <v>27</v>
      </c>
      <c r="K38" s="8" t="s">
        <v>20</v>
      </c>
      <c r="L38" s="8">
        <v>5.7</v>
      </c>
      <c r="M38" s="20">
        <f t="shared" si="7"/>
        <v>45657</v>
      </c>
      <c r="N38" s="21">
        <f t="shared" si="6"/>
        <v>45658</v>
      </c>
      <c r="O38" s="7" t="s">
        <v>21</v>
      </c>
      <c r="P38" s="7" t="s">
        <v>359</v>
      </c>
      <c r="Q38" s="178">
        <f t="shared" si="0"/>
        <v>33486</v>
      </c>
      <c r="R38" s="178">
        <f t="shared" si="1"/>
        <v>0</v>
      </c>
      <c r="S38" s="178">
        <f t="shared" si="2"/>
        <v>0</v>
      </c>
      <c r="T38" s="178">
        <f t="shared" si="3"/>
        <v>33486</v>
      </c>
      <c r="U38" s="178">
        <v>100458</v>
      </c>
      <c r="V38" s="178">
        <f t="shared" si="4"/>
        <v>0</v>
      </c>
      <c r="W38" s="178">
        <f t="shared" si="4"/>
        <v>0</v>
      </c>
      <c r="X38" s="178">
        <f t="shared" si="5"/>
        <v>100458</v>
      </c>
      <c r="Y38" s="24" t="s">
        <v>23</v>
      </c>
      <c r="Z38" s="73">
        <v>29845.199999999997</v>
      </c>
      <c r="AA38" s="73">
        <v>0</v>
      </c>
      <c r="AB38" s="75">
        <v>0</v>
      </c>
      <c r="AC38" s="73">
        <v>29845.199999999997</v>
      </c>
      <c r="AI38" s="137"/>
      <c r="AJ38" s="137"/>
      <c r="AK38" s="137"/>
      <c r="AL38" s="137"/>
    </row>
    <row r="39" spans="1:38" ht="15" thickBot="1">
      <c r="A39" s="38">
        <v>33</v>
      </c>
      <c r="B39" s="8" t="s">
        <v>66</v>
      </c>
      <c r="C39" s="8" t="s">
        <v>67</v>
      </c>
      <c r="D39" s="8">
        <v>1</v>
      </c>
      <c r="E39" s="8" t="s">
        <v>25</v>
      </c>
      <c r="F39" s="8" t="s">
        <v>26</v>
      </c>
      <c r="G39" s="94" t="s">
        <v>307</v>
      </c>
      <c r="H39" s="8">
        <v>800301783</v>
      </c>
      <c r="I39" s="8">
        <v>6626274</v>
      </c>
      <c r="J39" s="8" t="s">
        <v>27</v>
      </c>
      <c r="K39" s="8" t="s">
        <v>20</v>
      </c>
      <c r="L39" s="8">
        <v>8.9</v>
      </c>
      <c r="M39" s="20">
        <f t="shared" si="7"/>
        <v>45657</v>
      </c>
      <c r="N39" s="21">
        <f t="shared" si="6"/>
        <v>45658</v>
      </c>
      <c r="O39" s="7" t="s">
        <v>21</v>
      </c>
      <c r="P39" s="7" t="s">
        <v>359</v>
      </c>
      <c r="Q39" s="178">
        <f t="shared" si="0"/>
        <v>67081.666666666672</v>
      </c>
      <c r="R39" s="178">
        <f t="shared" si="1"/>
        <v>0</v>
      </c>
      <c r="S39" s="178">
        <f t="shared" si="2"/>
        <v>0</v>
      </c>
      <c r="T39" s="178">
        <f t="shared" si="3"/>
        <v>67081.666666666672</v>
      </c>
      <c r="U39" s="178">
        <v>201245</v>
      </c>
      <c r="V39" s="178">
        <f t="shared" si="4"/>
        <v>0</v>
      </c>
      <c r="W39" s="178">
        <f t="shared" si="4"/>
        <v>0</v>
      </c>
      <c r="X39" s="178">
        <f t="shared" si="5"/>
        <v>201245</v>
      </c>
      <c r="Y39" s="24" t="s">
        <v>23</v>
      </c>
      <c r="Z39" s="73">
        <v>62062.799999999996</v>
      </c>
      <c r="AA39" s="73">
        <v>0</v>
      </c>
      <c r="AB39" s="75">
        <v>0</v>
      </c>
      <c r="AC39" s="73">
        <v>62062.799999999996</v>
      </c>
      <c r="AI39" s="137"/>
      <c r="AJ39" s="137"/>
      <c r="AK39" s="137"/>
      <c r="AL39" s="137"/>
    </row>
    <row r="40" spans="1:38" ht="15" thickBot="1">
      <c r="A40" s="38">
        <v>34</v>
      </c>
      <c r="B40" s="8" t="s">
        <v>68</v>
      </c>
      <c r="C40" s="8" t="s">
        <v>69</v>
      </c>
      <c r="D40" s="8">
        <v>13</v>
      </c>
      <c r="E40" s="8" t="s">
        <v>25</v>
      </c>
      <c r="F40" s="8" t="s">
        <v>26</v>
      </c>
      <c r="G40" s="94" t="s">
        <v>308</v>
      </c>
      <c r="H40" s="8">
        <v>800301784</v>
      </c>
      <c r="I40" s="8">
        <v>94354608</v>
      </c>
      <c r="J40" s="8" t="s">
        <v>27</v>
      </c>
      <c r="K40" s="8" t="s">
        <v>20</v>
      </c>
      <c r="L40" s="8">
        <v>6</v>
      </c>
      <c r="M40" s="20">
        <f t="shared" si="7"/>
        <v>45657</v>
      </c>
      <c r="N40" s="21">
        <f t="shared" si="6"/>
        <v>45658</v>
      </c>
      <c r="O40" s="7" t="s">
        <v>21</v>
      </c>
      <c r="P40" s="7" t="s">
        <v>359</v>
      </c>
      <c r="Q40" s="178">
        <f t="shared" si="0"/>
        <v>21084.666666666668</v>
      </c>
      <c r="R40" s="178">
        <f t="shared" si="1"/>
        <v>0</v>
      </c>
      <c r="S40" s="178">
        <f t="shared" si="2"/>
        <v>0</v>
      </c>
      <c r="T40" s="178">
        <f t="shared" si="3"/>
        <v>21084.666666666668</v>
      </c>
      <c r="U40" s="178">
        <v>63254</v>
      </c>
      <c r="V40" s="178">
        <f t="shared" si="4"/>
        <v>0</v>
      </c>
      <c r="W40" s="178">
        <f t="shared" si="4"/>
        <v>0</v>
      </c>
      <c r="X40" s="178">
        <f t="shared" si="5"/>
        <v>63254</v>
      </c>
      <c r="Y40" s="24" t="s">
        <v>23</v>
      </c>
      <c r="Z40" s="73">
        <v>19626</v>
      </c>
      <c r="AA40" s="73">
        <v>0</v>
      </c>
      <c r="AB40" s="75">
        <v>0</v>
      </c>
      <c r="AC40" s="73">
        <v>19626</v>
      </c>
      <c r="AI40" s="137"/>
      <c r="AJ40" s="137"/>
      <c r="AK40" s="137"/>
      <c r="AL40" s="137"/>
    </row>
    <row r="41" spans="1:38" ht="15" thickBot="1">
      <c r="A41" s="38">
        <v>35</v>
      </c>
      <c r="B41" s="8" t="s">
        <v>70</v>
      </c>
      <c r="C41" s="8" t="s">
        <v>181</v>
      </c>
      <c r="D41" s="8">
        <v>1</v>
      </c>
      <c r="E41" s="8" t="s">
        <v>25</v>
      </c>
      <c r="F41" s="8" t="s">
        <v>26</v>
      </c>
      <c r="G41" s="94" t="s">
        <v>309</v>
      </c>
      <c r="H41" s="8">
        <v>800301785</v>
      </c>
      <c r="I41" s="8">
        <v>8747743</v>
      </c>
      <c r="J41" s="8" t="s">
        <v>27</v>
      </c>
      <c r="K41" s="8" t="s">
        <v>20</v>
      </c>
      <c r="L41" s="8">
        <v>6</v>
      </c>
      <c r="M41" s="20">
        <f t="shared" si="7"/>
        <v>45657</v>
      </c>
      <c r="N41" s="21">
        <f t="shared" si="6"/>
        <v>45658</v>
      </c>
      <c r="O41" s="7" t="s">
        <v>21</v>
      </c>
      <c r="P41" s="7" t="s">
        <v>359</v>
      </c>
      <c r="Q41" s="178">
        <f t="shared" si="0"/>
        <v>44315.333333333336</v>
      </c>
      <c r="R41" s="178">
        <f t="shared" si="1"/>
        <v>0</v>
      </c>
      <c r="S41" s="178">
        <f t="shared" si="2"/>
        <v>0</v>
      </c>
      <c r="T41" s="178">
        <f t="shared" si="3"/>
        <v>44315.333333333336</v>
      </c>
      <c r="U41" s="178">
        <v>132946</v>
      </c>
      <c r="V41" s="178">
        <f t="shared" si="4"/>
        <v>0</v>
      </c>
      <c r="W41" s="178">
        <f t="shared" si="4"/>
        <v>0</v>
      </c>
      <c r="X41" s="178">
        <f t="shared" si="5"/>
        <v>132946</v>
      </c>
      <c r="Y41" s="24" t="s">
        <v>23</v>
      </c>
      <c r="Z41" s="73">
        <v>43984.800000000003</v>
      </c>
      <c r="AA41" s="73">
        <v>0</v>
      </c>
      <c r="AB41" s="75">
        <v>0</v>
      </c>
      <c r="AC41" s="73">
        <v>43984.800000000003</v>
      </c>
      <c r="AI41" s="137"/>
      <c r="AJ41" s="137"/>
      <c r="AK41" s="137"/>
      <c r="AL41" s="137"/>
    </row>
    <row r="42" spans="1:38" ht="15" thickBot="1">
      <c r="A42" s="38">
        <v>36</v>
      </c>
      <c r="B42" s="8" t="s">
        <v>71</v>
      </c>
      <c r="C42" s="8" t="s">
        <v>72</v>
      </c>
      <c r="D42" s="8">
        <v>14</v>
      </c>
      <c r="E42" s="8" t="s">
        <v>25</v>
      </c>
      <c r="F42" s="8" t="s">
        <v>26</v>
      </c>
      <c r="G42" s="94" t="s">
        <v>310</v>
      </c>
      <c r="H42" s="8">
        <v>800301786</v>
      </c>
      <c r="I42" s="8">
        <v>93120887</v>
      </c>
      <c r="J42" s="8" t="s">
        <v>27</v>
      </c>
      <c r="K42" s="8" t="s">
        <v>20</v>
      </c>
      <c r="L42" s="8">
        <v>2.5</v>
      </c>
      <c r="M42" s="20">
        <f t="shared" si="7"/>
        <v>45657</v>
      </c>
      <c r="N42" s="21">
        <f t="shared" si="6"/>
        <v>45658</v>
      </c>
      <c r="O42" s="7" t="s">
        <v>21</v>
      </c>
      <c r="P42" s="7" t="s">
        <v>359</v>
      </c>
      <c r="Q42" s="178">
        <f t="shared" si="0"/>
        <v>20437.666666666668</v>
      </c>
      <c r="R42" s="178">
        <f t="shared" si="1"/>
        <v>0</v>
      </c>
      <c r="S42" s="178">
        <f t="shared" si="2"/>
        <v>0</v>
      </c>
      <c r="T42" s="178">
        <f t="shared" si="3"/>
        <v>20437.666666666668</v>
      </c>
      <c r="U42" s="178">
        <v>61313</v>
      </c>
      <c r="V42" s="178">
        <f t="shared" si="4"/>
        <v>0</v>
      </c>
      <c r="W42" s="178">
        <f t="shared" si="4"/>
        <v>0</v>
      </c>
      <c r="X42" s="178">
        <f t="shared" si="5"/>
        <v>61313</v>
      </c>
      <c r="Y42" s="24" t="s">
        <v>23</v>
      </c>
      <c r="Z42" s="73">
        <v>18946.800000000003</v>
      </c>
      <c r="AA42" s="73">
        <v>0</v>
      </c>
      <c r="AB42" s="75">
        <v>0</v>
      </c>
      <c r="AC42" s="73">
        <v>18946.800000000003</v>
      </c>
      <c r="AI42" s="137"/>
      <c r="AJ42" s="137"/>
      <c r="AK42" s="137"/>
      <c r="AL42" s="137"/>
    </row>
    <row r="43" spans="1:38" ht="15" thickBot="1">
      <c r="A43" s="38">
        <v>37</v>
      </c>
      <c r="B43" s="8" t="s">
        <v>73</v>
      </c>
      <c r="C43" s="8" t="s">
        <v>74</v>
      </c>
      <c r="D43" s="10" t="s">
        <v>127</v>
      </c>
      <c r="E43" s="8" t="s">
        <v>25</v>
      </c>
      <c r="F43" s="8" t="s">
        <v>26</v>
      </c>
      <c r="G43" s="94" t="s">
        <v>311</v>
      </c>
      <c r="H43" s="8">
        <v>800301787</v>
      </c>
      <c r="I43" s="8">
        <v>93120961</v>
      </c>
      <c r="J43" s="8" t="s">
        <v>27</v>
      </c>
      <c r="K43" s="8" t="s">
        <v>20</v>
      </c>
      <c r="L43" s="8">
        <v>3.2</v>
      </c>
      <c r="M43" s="20">
        <f t="shared" si="7"/>
        <v>45657</v>
      </c>
      <c r="N43" s="21">
        <f t="shared" si="6"/>
        <v>45658</v>
      </c>
      <c r="O43" s="7" t="s">
        <v>21</v>
      </c>
      <c r="P43" s="7" t="s">
        <v>359</v>
      </c>
      <c r="Q43" s="178">
        <f t="shared" si="0"/>
        <v>21356.333333333332</v>
      </c>
      <c r="R43" s="178">
        <f t="shared" si="1"/>
        <v>0</v>
      </c>
      <c r="S43" s="178">
        <f t="shared" si="2"/>
        <v>0</v>
      </c>
      <c r="T43" s="178">
        <f t="shared" si="3"/>
        <v>21356.333333333332</v>
      </c>
      <c r="U43" s="178">
        <v>64069</v>
      </c>
      <c r="V43" s="178">
        <f t="shared" si="4"/>
        <v>0</v>
      </c>
      <c r="W43" s="178">
        <f t="shared" si="4"/>
        <v>0</v>
      </c>
      <c r="X43" s="178">
        <f t="shared" si="5"/>
        <v>64069</v>
      </c>
      <c r="Y43" s="24" t="s">
        <v>23</v>
      </c>
      <c r="Z43" s="73">
        <v>19162.800000000003</v>
      </c>
      <c r="AA43" s="73">
        <v>0</v>
      </c>
      <c r="AB43" s="75">
        <v>0</v>
      </c>
      <c r="AC43" s="73">
        <v>19162.800000000003</v>
      </c>
      <c r="AI43" s="137"/>
      <c r="AJ43" s="137"/>
      <c r="AK43" s="137"/>
      <c r="AL43" s="137"/>
    </row>
    <row r="44" spans="1:38" ht="15" thickBot="1">
      <c r="A44" s="38">
        <v>38</v>
      </c>
      <c r="B44" s="8" t="s">
        <v>75</v>
      </c>
      <c r="C44" s="8" t="s">
        <v>76</v>
      </c>
      <c r="D44" s="8"/>
      <c r="E44" s="8" t="s">
        <v>25</v>
      </c>
      <c r="F44" s="8" t="s">
        <v>26</v>
      </c>
      <c r="G44" s="94" t="s">
        <v>312</v>
      </c>
      <c r="H44" s="8">
        <v>800301788</v>
      </c>
      <c r="I44" s="8">
        <v>83100787</v>
      </c>
      <c r="J44" s="8" t="s">
        <v>27</v>
      </c>
      <c r="K44" s="8" t="s">
        <v>20</v>
      </c>
      <c r="L44" s="8">
        <v>0.9</v>
      </c>
      <c r="M44" s="20">
        <f t="shared" si="7"/>
        <v>45657</v>
      </c>
      <c r="N44" s="21">
        <f t="shared" si="6"/>
        <v>45658</v>
      </c>
      <c r="O44" s="7" t="s">
        <v>21</v>
      </c>
      <c r="P44" s="7" t="s">
        <v>359</v>
      </c>
      <c r="Q44" s="178">
        <f t="shared" si="0"/>
        <v>5418</v>
      </c>
      <c r="R44" s="178">
        <f t="shared" si="1"/>
        <v>0</v>
      </c>
      <c r="S44" s="178">
        <f t="shared" si="2"/>
        <v>0</v>
      </c>
      <c r="T44" s="178">
        <f t="shared" si="3"/>
        <v>5418</v>
      </c>
      <c r="U44" s="178">
        <v>16254</v>
      </c>
      <c r="V44" s="178">
        <f t="shared" si="4"/>
        <v>0</v>
      </c>
      <c r="W44" s="178">
        <f t="shared" si="4"/>
        <v>0</v>
      </c>
      <c r="X44" s="178">
        <f t="shared" si="5"/>
        <v>16254</v>
      </c>
      <c r="Y44" s="24" t="s">
        <v>23</v>
      </c>
      <c r="Z44" s="73">
        <v>5604</v>
      </c>
      <c r="AA44" s="73">
        <v>0</v>
      </c>
      <c r="AB44" s="75">
        <v>0</v>
      </c>
      <c r="AC44" s="73">
        <v>5604</v>
      </c>
      <c r="AI44" s="137"/>
      <c r="AJ44" s="137"/>
      <c r="AK44" s="137"/>
      <c r="AL44" s="137"/>
    </row>
    <row r="45" spans="1:38" ht="15" thickBot="1">
      <c r="A45" s="38">
        <v>39</v>
      </c>
      <c r="B45" s="8" t="s">
        <v>77</v>
      </c>
      <c r="C45" s="8" t="s">
        <v>78</v>
      </c>
      <c r="D45" s="8">
        <v>38</v>
      </c>
      <c r="E45" s="8" t="s">
        <v>25</v>
      </c>
      <c r="F45" s="8" t="s">
        <v>26</v>
      </c>
      <c r="G45" s="94" t="s">
        <v>313</v>
      </c>
      <c r="H45" s="8">
        <v>800301789</v>
      </c>
      <c r="I45" s="8">
        <v>9416182</v>
      </c>
      <c r="J45" s="8" t="s">
        <v>27</v>
      </c>
      <c r="K45" s="8" t="s">
        <v>20</v>
      </c>
      <c r="L45" s="8">
        <v>9.3000000000000007</v>
      </c>
      <c r="M45" s="20">
        <f t="shared" si="7"/>
        <v>45657</v>
      </c>
      <c r="N45" s="21">
        <f t="shared" si="6"/>
        <v>45658</v>
      </c>
      <c r="O45" s="7" t="s">
        <v>21</v>
      </c>
      <c r="P45" s="7" t="s">
        <v>359</v>
      </c>
      <c r="Q45" s="178">
        <f t="shared" si="0"/>
        <v>38086.333333333336</v>
      </c>
      <c r="R45" s="178">
        <f t="shared" si="1"/>
        <v>0</v>
      </c>
      <c r="S45" s="178">
        <f t="shared" si="2"/>
        <v>0</v>
      </c>
      <c r="T45" s="178">
        <f t="shared" si="3"/>
        <v>38086.333333333336</v>
      </c>
      <c r="U45" s="178">
        <v>114259</v>
      </c>
      <c r="V45" s="178">
        <f t="shared" si="4"/>
        <v>0</v>
      </c>
      <c r="W45" s="178">
        <f t="shared" si="4"/>
        <v>0</v>
      </c>
      <c r="X45" s="178">
        <f t="shared" si="5"/>
        <v>114259</v>
      </c>
      <c r="Y45" s="24" t="s">
        <v>23</v>
      </c>
      <c r="Z45" s="73">
        <v>35169.600000000006</v>
      </c>
      <c r="AA45" s="73">
        <v>0</v>
      </c>
      <c r="AB45" s="75">
        <v>0</v>
      </c>
      <c r="AC45" s="73">
        <v>35169.600000000006</v>
      </c>
      <c r="AI45" s="137"/>
      <c r="AJ45" s="137"/>
      <c r="AK45" s="137"/>
      <c r="AL45" s="137"/>
    </row>
    <row r="46" spans="1:38" ht="15" thickBot="1">
      <c r="A46" s="38">
        <v>40</v>
      </c>
      <c r="B46" s="8" t="s">
        <v>79</v>
      </c>
      <c r="C46" s="8" t="s">
        <v>78</v>
      </c>
      <c r="D46" s="8">
        <v>66</v>
      </c>
      <c r="E46" s="8" t="s">
        <v>25</v>
      </c>
      <c r="F46" s="8" t="s">
        <v>26</v>
      </c>
      <c r="G46" s="94" t="s">
        <v>314</v>
      </c>
      <c r="H46" s="8">
        <v>800301790</v>
      </c>
      <c r="I46" s="8">
        <v>30502466</v>
      </c>
      <c r="J46" s="8" t="s">
        <v>27</v>
      </c>
      <c r="K46" s="8" t="s">
        <v>20</v>
      </c>
      <c r="L46" s="8">
        <v>0.3</v>
      </c>
      <c r="M46" s="20">
        <f t="shared" si="7"/>
        <v>45657</v>
      </c>
      <c r="N46" s="21">
        <f t="shared" si="6"/>
        <v>45658</v>
      </c>
      <c r="O46" s="7" t="s">
        <v>21</v>
      </c>
      <c r="P46" s="7" t="s">
        <v>359</v>
      </c>
      <c r="Q46" s="178">
        <f t="shared" si="0"/>
        <v>38174.666666666664</v>
      </c>
      <c r="R46" s="178">
        <f t="shared" si="1"/>
        <v>0</v>
      </c>
      <c r="S46" s="178">
        <f t="shared" si="2"/>
        <v>0</v>
      </c>
      <c r="T46" s="178">
        <f t="shared" si="3"/>
        <v>38174.666666666664</v>
      </c>
      <c r="U46" s="178">
        <v>114524</v>
      </c>
      <c r="V46" s="178">
        <f t="shared" si="4"/>
        <v>0</v>
      </c>
      <c r="W46" s="178">
        <f t="shared" si="4"/>
        <v>0</v>
      </c>
      <c r="X46" s="178">
        <f t="shared" si="5"/>
        <v>114524</v>
      </c>
      <c r="Y46" s="24" t="s">
        <v>23</v>
      </c>
      <c r="Z46" s="73">
        <v>40918.800000000003</v>
      </c>
      <c r="AA46" s="73">
        <v>0</v>
      </c>
      <c r="AB46" s="75">
        <v>0</v>
      </c>
      <c r="AC46" s="73">
        <v>40918.800000000003</v>
      </c>
      <c r="AI46" s="137"/>
      <c r="AJ46" s="137"/>
      <c r="AK46" s="137"/>
      <c r="AL46" s="137"/>
    </row>
    <row r="47" spans="1:38" ht="15" thickBot="1">
      <c r="A47" s="38">
        <v>41</v>
      </c>
      <c r="B47" s="8" t="s">
        <v>80</v>
      </c>
      <c r="C47" s="8" t="s">
        <v>186</v>
      </c>
      <c r="D47" s="8"/>
      <c r="E47" s="8" t="s">
        <v>25</v>
      </c>
      <c r="F47" s="8" t="s">
        <v>26</v>
      </c>
      <c r="G47" s="94" t="s">
        <v>315</v>
      </c>
      <c r="H47" s="8">
        <v>800301791</v>
      </c>
      <c r="I47" s="8">
        <v>93121745</v>
      </c>
      <c r="J47" s="8" t="s">
        <v>27</v>
      </c>
      <c r="K47" s="8" t="s">
        <v>20</v>
      </c>
      <c r="L47" s="8">
        <v>16.600000000000001</v>
      </c>
      <c r="M47" s="20">
        <f t="shared" si="7"/>
        <v>45657</v>
      </c>
      <c r="N47" s="21">
        <f>N45</f>
        <v>45658</v>
      </c>
      <c r="O47" s="7" t="s">
        <v>21</v>
      </c>
      <c r="P47" s="7" t="s">
        <v>359</v>
      </c>
      <c r="Q47" s="178">
        <f t="shared" si="0"/>
        <v>20856.333333333332</v>
      </c>
      <c r="R47" s="178">
        <f t="shared" si="1"/>
        <v>0</v>
      </c>
      <c r="S47" s="178">
        <f t="shared" si="2"/>
        <v>0</v>
      </c>
      <c r="T47" s="178">
        <f t="shared" si="3"/>
        <v>20856.333333333332</v>
      </c>
      <c r="U47" s="178">
        <v>62569</v>
      </c>
      <c r="V47" s="178">
        <f t="shared" si="4"/>
        <v>0</v>
      </c>
      <c r="W47" s="178">
        <f t="shared" si="4"/>
        <v>0</v>
      </c>
      <c r="X47" s="178">
        <f t="shared" si="5"/>
        <v>62569</v>
      </c>
      <c r="Y47" s="24" t="s">
        <v>23</v>
      </c>
      <c r="Z47" s="73">
        <v>19845.599999999999</v>
      </c>
      <c r="AA47" s="73">
        <v>0</v>
      </c>
      <c r="AB47" s="75">
        <v>0</v>
      </c>
      <c r="AC47" s="73">
        <v>19845.599999999999</v>
      </c>
      <c r="AI47" s="137"/>
      <c r="AJ47" s="137"/>
      <c r="AK47" s="137"/>
      <c r="AL47" s="137"/>
    </row>
    <row r="48" spans="1:38" ht="15" thickBot="1">
      <c r="A48" s="38">
        <v>42</v>
      </c>
      <c r="B48" s="8" t="s">
        <v>81</v>
      </c>
      <c r="C48" s="8" t="s">
        <v>101</v>
      </c>
      <c r="D48" s="8">
        <v>6</v>
      </c>
      <c r="E48" s="8" t="s">
        <v>25</v>
      </c>
      <c r="F48" s="8" t="s">
        <v>26</v>
      </c>
      <c r="G48" s="94" t="s">
        <v>316</v>
      </c>
      <c r="H48" s="8">
        <v>800301792</v>
      </c>
      <c r="I48" s="8">
        <v>9629298</v>
      </c>
      <c r="J48" s="8" t="s">
        <v>27</v>
      </c>
      <c r="K48" s="8" t="s">
        <v>20</v>
      </c>
      <c r="L48" s="8">
        <v>5</v>
      </c>
      <c r="M48" s="20">
        <f t="shared" si="7"/>
        <v>45657</v>
      </c>
      <c r="N48" s="21">
        <f t="shared" si="6"/>
        <v>45658</v>
      </c>
      <c r="O48" s="7" t="s">
        <v>21</v>
      </c>
      <c r="P48" s="7" t="s">
        <v>359</v>
      </c>
      <c r="Q48" s="178">
        <f t="shared" si="0"/>
        <v>26173.666666666668</v>
      </c>
      <c r="R48" s="178">
        <f t="shared" si="1"/>
        <v>0</v>
      </c>
      <c r="S48" s="178">
        <f t="shared" si="2"/>
        <v>0</v>
      </c>
      <c r="T48" s="178">
        <f t="shared" si="3"/>
        <v>26173.666666666668</v>
      </c>
      <c r="U48" s="178">
        <v>78521</v>
      </c>
      <c r="V48" s="178">
        <f t="shared" si="4"/>
        <v>0</v>
      </c>
      <c r="W48" s="178">
        <f t="shared" si="4"/>
        <v>0</v>
      </c>
      <c r="X48" s="178">
        <f t="shared" si="5"/>
        <v>78521</v>
      </c>
      <c r="Y48" s="24" t="s">
        <v>23</v>
      </c>
      <c r="Z48" s="73">
        <v>22915.199999999997</v>
      </c>
      <c r="AA48" s="73">
        <v>0</v>
      </c>
      <c r="AB48" s="75">
        <v>0</v>
      </c>
      <c r="AC48" s="73">
        <v>22915.199999999997</v>
      </c>
      <c r="AI48" s="137"/>
      <c r="AJ48" s="137"/>
      <c r="AK48" s="137"/>
      <c r="AL48" s="137"/>
    </row>
    <row r="49" spans="1:38" ht="15" thickBot="1">
      <c r="A49" s="38">
        <v>43</v>
      </c>
      <c r="B49" s="8" t="s">
        <v>82</v>
      </c>
      <c r="C49" s="8" t="s">
        <v>180</v>
      </c>
      <c r="D49" s="8">
        <v>48</v>
      </c>
      <c r="E49" s="8" t="s">
        <v>25</v>
      </c>
      <c r="F49" s="8" t="s">
        <v>26</v>
      </c>
      <c r="G49" s="94" t="s">
        <v>317</v>
      </c>
      <c r="H49" s="8">
        <v>800301793</v>
      </c>
      <c r="I49" s="8">
        <v>12109624</v>
      </c>
      <c r="J49" s="8" t="s">
        <v>27</v>
      </c>
      <c r="K49" s="8" t="s">
        <v>20</v>
      </c>
      <c r="L49" s="8">
        <v>3.5</v>
      </c>
      <c r="M49" s="20">
        <f t="shared" si="7"/>
        <v>45657</v>
      </c>
      <c r="N49" s="21">
        <f t="shared" si="6"/>
        <v>45658</v>
      </c>
      <c r="O49" s="7" t="s">
        <v>21</v>
      </c>
      <c r="P49" s="7" t="s">
        <v>359</v>
      </c>
      <c r="Q49" s="178">
        <f t="shared" si="0"/>
        <v>45208</v>
      </c>
      <c r="R49" s="178">
        <f t="shared" si="1"/>
        <v>0</v>
      </c>
      <c r="S49" s="178">
        <f t="shared" si="2"/>
        <v>0</v>
      </c>
      <c r="T49" s="178">
        <f t="shared" si="3"/>
        <v>45208</v>
      </c>
      <c r="U49" s="178">
        <v>135624</v>
      </c>
      <c r="V49" s="178">
        <f t="shared" si="4"/>
        <v>0</v>
      </c>
      <c r="W49" s="178">
        <f t="shared" si="4"/>
        <v>0</v>
      </c>
      <c r="X49" s="178">
        <f t="shared" si="5"/>
        <v>135624</v>
      </c>
      <c r="Y49" s="24" t="s">
        <v>23</v>
      </c>
      <c r="Z49" s="73">
        <v>40009.199999999997</v>
      </c>
      <c r="AA49" s="73">
        <v>0</v>
      </c>
      <c r="AB49" s="75">
        <v>0</v>
      </c>
      <c r="AC49" s="73">
        <v>40009.199999999997</v>
      </c>
      <c r="AI49" s="137"/>
      <c r="AJ49" s="137"/>
      <c r="AK49" s="137"/>
      <c r="AL49" s="137"/>
    </row>
    <row r="50" spans="1:38" ht="15" thickBot="1">
      <c r="A50" s="38">
        <v>44</v>
      </c>
      <c r="B50" s="8" t="s">
        <v>83</v>
      </c>
      <c r="C50" s="8" t="s">
        <v>179</v>
      </c>
      <c r="D50" s="8">
        <v>12</v>
      </c>
      <c r="E50" s="8" t="s">
        <v>25</v>
      </c>
      <c r="F50" s="8" t="s">
        <v>26</v>
      </c>
      <c r="G50" s="94" t="s">
        <v>318</v>
      </c>
      <c r="H50" s="8">
        <v>800301794</v>
      </c>
      <c r="I50" s="8">
        <v>90264430</v>
      </c>
      <c r="J50" s="8" t="s">
        <v>27</v>
      </c>
      <c r="K50" s="8" t="s">
        <v>20</v>
      </c>
      <c r="L50" s="8">
        <v>2.8</v>
      </c>
      <c r="M50" s="20">
        <f t="shared" si="7"/>
        <v>45657</v>
      </c>
      <c r="N50" s="21">
        <f t="shared" si="6"/>
        <v>45658</v>
      </c>
      <c r="O50" s="7" t="s">
        <v>21</v>
      </c>
      <c r="P50" s="7" t="s">
        <v>359</v>
      </c>
      <c r="Q50" s="178">
        <f t="shared" si="0"/>
        <v>37655</v>
      </c>
      <c r="R50" s="178">
        <f t="shared" si="1"/>
        <v>0</v>
      </c>
      <c r="S50" s="178">
        <f t="shared" si="2"/>
        <v>0</v>
      </c>
      <c r="T50" s="178">
        <f t="shared" si="3"/>
        <v>37655</v>
      </c>
      <c r="U50" s="178">
        <v>112965</v>
      </c>
      <c r="V50" s="178">
        <f t="shared" si="4"/>
        <v>0</v>
      </c>
      <c r="W50" s="178">
        <f t="shared" si="4"/>
        <v>0</v>
      </c>
      <c r="X50" s="178">
        <f t="shared" si="5"/>
        <v>112965</v>
      </c>
      <c r="Y50" s="24" t="s">
        <v>23</v>
      </c>
      <c r="Z50" s="73">
        <v>35410.800000000003</v>
      </c>
      <c r="AA50" s="73">
        <v>0</v>
      </c>
      <c r="AB50" s="75">
        <v>0</v>
      </c>
      <c r="AC50" s="73">
        <v>35410.800000000003</v>
      </c>
      <c r="AI50" s="137"/>
      <c r="AJ50" s="137"/>
      <c r="AK50" s="137"/>
      <c r="AL50" s="137"/>
    </row>
    <row r="51" spans="1:38" ht="15" thickBot="1">
      <c r="A51" s="38">
        <v>45</v>
      </c>
      <c r="B51" s="8" t="s">
        <v>84</v>
      </c>
      <c r="C51" s="8" t="s">
        <v>85</v>
      </c>
      <c r="D51" s="8">
        <v>81</v>
      </c>
      <c r="E51" s="8" t="s">
        <v>25</v>
      </c>
      <c r="F51" s="8" t="s">
        <v>26</v>
      </c>
      <c r="G51" s="94" t="s">
        <v>319</v>
      </c>
      <c r="H51" s="8">
        <v>800301795</v>
      </c>
      <c r="I51" s="8">
        <v>93121766</v>
      </c>
      <c r="J51" s="8" t="s">
        <v>27</v>
      </c>
      <c r="K51" s="8" t="s">
        <v>20</v>
      </c>
      <c r="L51" s="8">
        <v>5</v>
      </c>
      <c r="M51" s="20">
        <f t="shared" si="7"/>
        <v>45657</v>
      </c>
      <c r="N51" s="21">
        <f t="shared" si="6"/>
        <v>45658</v>
      </c>
      <c r="O51" s="7" t="s">
        <v>21</v>
      </c>
      <c r="P51" s="7" t="s">
        <v>359</v>
      </c>
      <c r="Q51" s="178">
        <f t="shared" si="0"/>
        <v>33219.333333333336</v>
      </c>
      <c r="R51" s="178">
        <f t="shared" si="1"/>
        <v>0</v>
      </c>
      <c r="S51" s="178">
        <f t="shared" si="2"/>
        <v>0</v>
      </c>
      <c r="T51" s="178">
        <f t="shared" si="3"/>
        <v>33219.333333333336</v>
      </c>
      <c r="U51" s="178">
        <v>99658</v>
      </c>
      <c r="V51" s="178">
        <f t="shared" si="4"/>
        <v>0</v>
      </c>
      <c r="W51" s="178">
        <f t="shared" si="4"/>
        <v>0</v>
      </c>
      <c r="X51" s="178">
        <f t="shared" si="5"/>
        <v>99658</v>
      </c>
      <c r="Y51" s="24" t="s">
        <v>23</v>
      </c>
      <c r="Z51" s="73">
        <v>28693.199999999997</v>
      </c>
      <c r="AA51" s="73">
        <v>0</v>
      </c>
      <c r="AB51" s="75">
        <v>0</v>
      </c>
      <c r="AC51" s="73">
        <v>28693.199999999997</v>
      </c>
      <c r="AI51" s="137"/>
      <c r="AJ51" s="137"/>
      <c r="AK51" s="137"/>
      <c r="AL51" s="137"/>
    </row>
    <row r="52" spans="1:38" ht="15" thickBot="1">
      <c r="A52" s="38">
        <v>46</v>
      </c>
      <c r="B52" s="8" t="s">
        <v>35</v>
      </c>
      <c r="C52" s="8" t="s">
        <v>86</v>
      </c>
      <c r="D52" s="8"/>
      <c r="E52" s="8" t="s">
        <v>87</v>
      </c>
      <c r="F52" s="8" t="s">
        <v>88</v>
      </c>
      <c r="G52" s="94" t="s">
        <v>320</v>
      </c>
      <c r="H52" s="8">
        <v>800208299</v>
      </c>
      <c r="I52" s="8">
        <v>90335961</v>
      </c>
      <c r="J52" s="8" t="s">
        <v>89</v>
      </c>
      <c r="K52" s="8" t="s">
        <v>20</v>
      </c>
      <c r="L52" s="8">
        <v>9</v>
      </c>
      <c r="M52" s="20">
        <f>M48</f>
        <v>45657</v>
      </c>
      <c r="N52" s="21">
        <f>N50</f>
        <v>45658</v>
      </c>
      <c r="O52" s="7" t="s">
        <v>21</v>
      </c>
      <c r="P52" s="7" t="s">
        <v>359</v>
      </c>
      <c r="Q52" s="178">
        <f t="shared" si="0"/>
        <v>1298.3333333333333</v>
      </c>
      <c r="R52" s="178">
        <f t="shared" si="1"/>
        <v>3418.6666666666665</v>
      </c>
      <c r="S52" s="178">
        <f t="shared" si="2"/>
        <v>0</v>
      </c>
      <c r="T52" s="178">
        <f t="shared" si="3"/>
        <v>4717</v>
      </c>
      <c r="U52" s="179">
        <v>3895</v>
      </c>
      <c r="V52" s="178">
        <v>10256</v>
      </c>
      <c r="W52" s="178">
        <f t="shared" si="4"/>
        <v>0</v>
      </c>
      <c r="X52" s="178">
        <f t="shared" si="5"/>
        <v>14151</v>
      </c>
      <c r="Y52" s="24" t="s">
        <v>23</v>
      </c>
      <c r="Z52" s="73">
        <v>1380</v>
      </c>
      <c r="AA52" s="73">
        <v>3219.6000000000004</v>
      </c>
      <c r="AB52" s="75">
        <v>0</v>
      </c>
      <c r="AC52" s="73">
        <v>4599.6000000000004</v>
      </c>
      <c r="AI52" s="137"/>
      <c r="AJ52" s="137"/>
      <c r="AK52" s="137"/>
      <c r="AL52" s="137"/>
    </row>
    <row r="53" spans="1:38" ht="15" thickBot="1">
      <c r="A53" s="38">
        <v>47</v>
      </c>
      <c r="B53" s="8" t="s">
        <v>35</v>
      </c>
      <c r="C53" s="8" t="s">
        <v>90</v>
      </c>
      <c r="D53" s="8"/>
      <c r="E53" s="8" t="s">
        <v>25</v>
      </c>
      <c r="F53" s="8" t="s">
        <v>26</v>
      </c>
      <c r="G53" s="94" t="s">
        <v>321</v>
      </c>
      <c r="H53" s="8">
        <v>800304324</v>
      </c>
      <c r="I53" s="8">
        <v>90142524</v>
      </c>
      <c r="J53" s="8" t="s">
        <v>27</v>
      </c>
      <c r="K53" s="8" t="s">
        <v>20</v>
      </c>
      <c r="L53" s="8">
        <v>12</v>
      </c>
      <c r="M53" s="20">
        <f>M49</f>
        <v>45657</v>
      </c>
      <c r="N53" s="21">
        <f>N51</f>
        <v>45658</v>
      </c>
      <c r="O53" s="7" t="s">
        <v>21</v>
      </c>
      <c r="P53" s="7" t="s">
        <v>359</v>
      </c>
      <c r="Q53" s="178">
        <f t="shared" si="0"/>
        <v>45532.666666666664</v>
      </c>
      <c r="R53" s="178">
        <f t="shared" si="1"/>
        <v>0</v>
      </c>
      <c r="S53" s="178">
        <f t="shared" si="2"/>
        <v>0</v>
      </c>
      <c r="T53" s="178">
        <f t="shared" si="3"/>
        <v>45532.666666666664</v>
      </c>
      <c r="U53" s="178">
        <v>136598</v>
      </c>
      <c r="V53" s="178">
        <f t="shared" si="4"/>
        <v>0</v>
      </c>
      <c r="W53" s="178">
        <f t="shared" si="4"/>
        <v>0</v>
      </c>
      <c r="X53" s="178">
        <f t="shared" si="5"/>
        <v>136598</v>
      </c>
      <c r="Y53" s="24" t="s">
        <v>23</v>
      </c>
      <c r="Z53" s="73">
        <v>40263.600000000006</v>
      </c>
      <c r="AA53" s="73">
        <v>0</v>
      </c>
      <c r="AB53" s="75">
        <v>0</v>
      </c>
      <c r="AC53" s="73">
        <v>40263.600000000006</v>
      </c>
      <c r="AI53" s="137"/>
      <c r="AJ53" s="137"/>
      <c r="AK53" s="137"/>
      <c r="AL53" s="137"/>
    </row>
    <row r="54" spans="1:38" ht="15" customHeight="1" thickBot="1">
      <c r="A54" s="38">
        <v>48</v>
      </c>
      <c r="B54" s="8" t="s">
        <v>134</v>
      </c>
      <c r="C54" s="8" t="s">
        <v>106</v>
      </c>
      <c r="D54" s="17" t="s">
        <v>137</v>
      </c>
      <c r="E54" s="8" t="s">
        <v>25</v>
      </c>
      <c r="F54" s="8" t="s">
        <v>26</v>
      </c>
      <c r="G54" s="94" t="s">
        <v>322</v>
      </c>
      <c r="H54" s="8">
        <v>330124820</v>
      </c>
      <c r="I54" s="8">
        <v>93245057</v>
      </c>
      <c r="J54" s="8" t="s">
        <v>19</v>
      </c>
      <c r="K54" s="8" t="s">
        <v>20</v>
      </c>
      <c r="L54" s="8">
        <v>33</v>
      </c>
      <c r="M54" s="20">
        <v>45657</v>
      </c>
      <c r="N54" s="21">
        <f t="shared" ref="N54:N61" si="8">N52</f>
        <v>45658</v>
      </c>
      <c r="O54" s="7" t="s">
        <v>21</v>
      </c>
      <c r="P54" s="7" t="s">
        <v>359</v>
      </c>
      <c r="Q54" s="178">
        <f t="shared" si="0"/>
        <v>45082.666666666664</v>
      </c>
      <c r="R54" s="178">
        <f t="shared" si="1"/>
        <v>0</v>
      </c>
      <c r="S54" s="178">
        <f t="shared" si="2"/>
        <v>0</v>
      </c>
      <c r="T54" s="178">
        <f t="shared" si="3"/>
        <v>45082.666666666664</v>
      </c>
      <c r="U54" s="178">
        <v>135248</v>
      </c>
      <c r="V54" s="178">
        <f t="shared" si="4"/>
        <v>0</v>
      </c>
      <c r="W54" s="178">
        <f t="shared" si="4"/>
        <v>0</v>
      </c>
      <c r="X54" s="178">
        <f t="shared" si="5"/>
        <v>135248</v>
      </c>
      <c r="Y54" s="25" t="s">
        <v>23</v>
      </c>
      <c r="Z54" s="76">
        <v>39999.692307692305</v>
      </c>
      <c r="AA54" s="76">
        <v>0</v>
      </c>
      <c r="AB54" s="77">
        <v>0</v>
      </c>
      <c r="AC54" s="73">
        <v>39999.692307692305</v>
      </c>
      <c r="AI54" s="139"/>
      <c r="AJ54" s="139"/>
      <c r="AK54" s="139"/>
      <c r="AL54" s="139"/>
    </row>
    <row r="55" spans="1:38" ht="15" customHeight="1" thickBot="1">
      <c r="A55" s="38">
        <v>49</v>
      </c>
      <c r="B55" s="5" t="s">
        <v>133</v>
      </c>
      <c r="C55" s="5" t="s">
        <v>178</v>
      </c>
      <c r="D55" s="5" t="s">
        <v>131</v>
      </c>
      <c r="E55" s="5" t="s">
        <v>25</v>
      </c>
      <c r="F55" s="5" t="s">
        <v>26</v>
      </c>
      <c r="G55" s="94" t="s">
        <v>323</v>
      </c>
      <c r="H55" s="5">
        <v>330124822</v>
      </c>
      <c r="I55" s="5">
        <v>89064882</v>
      </c>
      <c r="J55" s="5" t="s">
        <v>27</v>
      </c>
      <c r="K55" s="5" t="s">
        <v>20</v>
      </c>
      <c r="L55" s="5">
        <v>2</v>
      </c>
      <c r="M55" s="20">
        <f t="shared" ref="M55:M61" si="9">M51</f>
        <v>45657</v>
      </c>
      <c r="N55" s="21">
        <f t="shared" si="8"/>
        <v>45658</v>
      </c>
      <c r="O55" s="7" t="s">
        <v>21</v>
      </c>
      <c r="P55" s="7" t="s">
        <v>359</v>
      </c>
      <c r="Q55" s="178">
        <f t="shared" si="0"/>
        <v>2421.6666666666665</v>
      </c>
      <c r="R55" s="178">
        <f t="shared" si="1"/>
        <v>0</v>
      </c>
      <c r="S55" s="178">
        <f t="shared" si="2"/>
        <v>0</v>
      </c>
      <c r="T55" s="178">
        <f t="shared" si="3"/>
        <v>2421.6666666666665</v>
      </c>
      <c r="U55" s="178">
        <v>7265</v>
      </c>
      <c r="V55" s="178">
        <f t="shared" si="4"/>
        <v>0</v>
      </c>
      <c r="W55" s="178">
        <f t="shared" si="4"/>
        <v>0</v>
      </c>
      <c r="X55" s="178">
        <f t="shared" si="5"/>
        <v>7265</v>
      </c>
      <c r="Y55" s="26" t="s">
        <v>23</v>
      </c>
      <c r="Z55" s="76">
        <v>2250</v>
      </c>
      <c r="AA55" s="78">
        <v>0</v>
      </c>
      <c r="AB55" s="79">
        <v>0</v>
      </c>
      <c r="AC55" s="73">
        <v>2250</v>
      </c>
      <c r="AI55" s="137"/>
      <c r="AJ55" s="137"/>
      <c r="AK55" s="137"/>
      <c r="AL55" s="137"/>
    </row>
    <row r="56" spans="1:38" ht="15" customHeight="1" thickBot="1">
      <c r="A56" s="38">
        <v>50</v>
      </c>
      <c r="B56" s="5" t="s">
        <v>133</v>
      </c>
      <c r="C56" s="5" t="s">
        <v>141</v>
      </c>
      <c r="D56" s="5" t="s">
        <v>142</v>
      </c>
      <c r="E56" s="5" t="s">
        <v>25</v>
      </c>
      <c r="F56" s="5" t="s">
        <v>26</v>
      </c>
      <c r="G56" s="94" t="s">
        <v>324</v>
      </c>
      <c r="H56" s="5">
        <v>302824131</v>
      </c>
      <c r="I56" s="5">
        <v>92039091</v>
      </c>
      <c r="J56" s="5" t="s">
        <v>19</v>
      </c>
      <c r="K56" s="5" t="s">
        <v>20</v>
      </c>
      <c r="L56" s="5">
        <v>2</v>
      </c>
      <c r="M56" s="20">
        <f t="shared" si="9"/>
        <v>45657</v>
      </c>
      <c r="N56" s="21">
        <f t="shared" si="8"/>
        <v>45658</v>
      </c>
      <c r="O56" s="5" t="s">
        <v>21</v>
      </c>
      <c r="P56" s="7" t="s">
        <v>359</v>
      </c>
      <c r="Q56" s="178">
        <f t="shared" si="0"/>
        <v>2421.6666666666665</v>
      </c>
      <c r="R56" s="178">
        <f t="shared" si="1"/>
        <v>0</v>
      </c>
      <c r="S56" s="178">
        <f t="shared" si="2"/>
        <v>0</v>
      </c>
      <c r="T56" s="178">
        <f t="shared" si="3"/>
        <v>2421.6666666666665</v>
      </c>
      <c r="U56" s="178">
        <v>7265</v>
      </c>
      <c r="V56" s="178">
        <f t="shared" si="4"/>
        <v>0</v>
      </c>
      <c r="W56" s="178">
        <f t="shared" si="4"/>
        <v>0</v>
      </c>
      <c r="X56" s="178">
        <f t="shared" si="5"/>
        <v>7265</v>
      </c>
      <c r="Y56" s="19" t="s">
        <v>23</v>
      </c>
      <c r="Z56" s="78">
        <v>2400</v>
      </c>
      <c r="AA56" s="78">
        <v>0</v>
      </c>
      <c r="AB56" s="79">
        <v>0</v>
      </c>
      <c r="AC56" s="78">
        <v>2400</v>
      </c>
      <c r="AI56" s="137"/>
      <c r="AJ56" s="137"/>
      <c r="AK56" s="137"/>
      <c r="AL56" s="137"/>
    </row>
    <row r="57" spans="1:38" ht="15" customHeight="1" thickBot="1">
      <c r="A57" s="38">
        <v>51</v>
      </c>
      <c r="B57" s="5" t="s">
        <v>133</v>
      </c>
      <c r="C57" s="5" t="s">
        <v>143</v>
      </c>
      <c r="D57" s="5" t="s">
        <v>144</v>
      </c>
      <c r="E57" s="5" t="s">
        <v>25</v>
      </c>
      <c r="F57" s="5" t="s">
        <v>26</v>
      </c>
      <c r="G57" s="94" t="s">
        <v>326</v>
      </c>
      <c r="H57" s="5">
        <v>302824130</v>
      </c>
      <c r="I57" s="5">
        <v>92052932</v>
      </c>
      <c r="J57" s="5" t="s">
        <v>19</v>
      </c>
      <c r="K57" s="5" t="s">
        <v>20</v>
      </c>
      <c r="L57" s="5">
        <v>2</v>
      </c>
      <c r="M57" s="20">
        <f t="shared" si="9"/>
        <v>45657</v>
      </c>
      <c r="N57" s="21">
        <f t="shared" si="8"/>
        <v>45658</v>
      </c>
      <c r="O57" s="5" t="s">
        <v>21</v>
      </c>
      <c r="P57" s="7" t="s">
        <v>359</v>
      </c>
      <c r="Q57" s="178">
        <f t="shared" si="0"/>
        <v>2140.3333333333335</v>
      </c>
      <c r="R57" s="178">
        <f t="shared" si="1"/>
        <v>0</v>
      </c>
      <c r="S57" s="178">
        <f t="shared" si="2"/>
        <v>0</v>
      </c>
      <c r="T57" s="178">
        <f t="shared" si="3"/>
        <v>2140.3333333333335</v>
      </c>
      <c r="U57" s="178">
        <v>6421</v>
      </c>
      <c r="V57" s="178">
        <f t="shared" si="4"/>
        <v>0</v>
      </c>
      <c r="W57" s="178">
        <f t="shared" si="4"/>
        <v>0</v>
      </c>
      <c r="X57" s="178">
        <f t="shared" si="5"/>
        <v>6421</v>
      </c>
      <c r="Y57" s="19" t="s">
        <v>23</v>
      </c>
      <c r="Z57" s="78">
        <v>1920</v>
      </c>
      <c r="AA57" s="78">
        <v>0</v>
      </c>
      <c r="AB57" s="79">
        <v>0</v>
      </c>
      <c r="AC57" s="78">
        <v>1920</v>
      </c>
      <c r="AI57" s="137"/>
      <c r="AJ57" s="137"/>
      <c r="AK57" s="137"/>
      <c r="AL57" s="137"/>
    </row>
    <row r="58" spans="1:38" ht="15" customHeight="1" thickBot="1">
      <c r="A58" s="38">
        <v>52</v>
      </c>
      <c r="B58" s="5" t="s">
        <v>133</v>
      </c>
      <c r="C58" s="5" t="s">
        <v>145</v>
      </c>
      <c r="D58" s="5" t="s">
        <v>146</v>
      </c>
      <c r="E58" s="5" t="s">
        <v>25</v>
      </c>
      <c r="F58" s="5" t="s">
        <v>26</v>
      </c>
      <c r="G58" s="94" t="s">
        <v>325</v>
      </c>
      <c r="H58" s="5">
        <v>302824129</v>
      </c>
      <c r="I58" s="5">
        <v>93435039</v>
      </c>
      <c r="J58" s="5" t="s">
        <v>19</v>
      </c>
      <c r="K58" s="5" t="s">
        <v>20</v>
      </c>
      <c r="L58" s="5">
        <v>7</v>
      </c>
      <c r="M58" s="20">
        <f t="shared" si="9"/>
        <v>45657</v>
      </c>
      <c r="N58" s="21">
        <f t="shared" si="8"/>
        <v>45658</v>
      </c>
      <c r="O58" s="5" t="s">
        <v>21</v>
      </c>
      <c r="P58" s="7" t="s">
        <v>359</v>
      </c>
      <c r="Q58" s="178">
        <f t="shared" si="0"/>
        <v>4188</v>
      </c>
      <c r="R58" s="178">
        <f t="shared" si="1"/>
        <v>0</v>
      </c>
      <c r="S58" s="178">
        <f t="shared" si="2"/>
        <v>0</v>
      </c>
      <c r="T58" s="178">
        <f t="shared" si="3"/>
        <v>4188</v>
      </c>
      <c r="U58" s="178">
        <v>12564</v>
      </c>
      <c r="V58" s="178">
        <f t="shared" si="4"/>
        <v>0</v>
      </c>
      <c r="W58" s="178">
        <f t="shared" si="4"/>
        <v>0</v>
      </c>
      <c r="X58" s="178">
        <f t="shared" si="5"/>
        <v>12564</v>
      </c>
      <c r="Y58" s="19" t="s">
        <v>23</v>
      </c>
      <c r="Z58" s="78">
        <v>4080</v>
      </c>
      <c r="AA58" s="78">
        <v>0</v>
      </c>
      <c r="AB58" s="79">
        <v>0</v>
      </c>
      <c r="AC58" s="78">
        <v>4080</v>
      </c>
      <c r="AI58" s="137"/>
      <c r="AJ58" s="137"/>
      <c r="AK58" s="137"/>
      <c r="AL58" s="137"/>
    </row>
    <row r="59" spans="1:38" ht="15" customHeight="1" thickBot="1">
      <c r="A59" s="38">
        <v>53</v>
      </c>
      <c r="B59" s="5" t="s">
        <v>147</v>
      </c>
      <c r="C59" s="5" t="s">
        <v>118</v>
      </c>
      <c r="D59" s="5" t="s">
        <v>148</v>
      </c>
      <c r="E59" s="5" t="s">
        <v>25</v>
      </c>
      <c r="F59" s="5" t="s">
        <v>26</v>
      </c>
      <c r="G59" s="94" t="s">
        <v>327</v>
      </c>
      <c r="H59" s="5">
        <v>300654148</v>
      </c>
      <c r="I59" s="5">
        <v>97072117</v>
      </c>
      <c r="J59" s="5" t="s">
        <v>27</v>
      </c>
      <c r="K59" s="5" t="s">
        <v>20</v>
      </c>
      <c r="L59" s="5">
        <v>4</v>
      </c>
      <c r="M59" s="20">
        <v>45658</v>
      </c>
      <c r="N59" s="21">
        <f t="shared" si="8"/>
        <v>45658</v>
      </c>
      <c r="O59" s="5" t="s">
        <v>21</v>
      </c>
      <c r="P59" s="7" t="s">
        <v>359</v>
      </c>
      <c r="Q59" s="178">
        <f t="shared" si="0"/>
        <v>9506.6666666666661</v>
      </c>
      <c r="R59" s="178">
        <f t="shared" si="1"/>
        <v>0</v>
      </c>
      <c r="S59" s="178">
        <f t="shared" si="2"/>
        <v>0</v>
      </c>
      <c r="T59" s="178">
        <f t="shared" si="3"/>
        <v>9506.6666666666661</v>
      </c>
      <c r="U59" s="178">
        <v>28520</v>
      </c>
      <c r="V59" s="178">
        <f t="shared" si="4"/>
        <v>0</v>
      </c>
      <c r="W59" s="178">
        <f t="shared" si="4"/>
        <v>0</v>
      </c>
      <c r="X59" s="178">
        <f t="shared" si="5"/>
        <v>28520</v>
      </c>
      <c r="Y59" s="19" t="s">
        <v>23</v>
      </c>
      <c r="Z59" s="78">
        <v>9000</v>
      </c>
      <c r="AA59" s="78">
        <v>0</v>
      </c>
      <c r="AB59" s="79">
        <v>0</v>
      </c>
      <c r="AC59" s="78">
        <v>9000</v>
      </c>
      <c r="AI59" s="137"/>
      <c r="AJ59" s="137"/>
      <c r="AK59" s="137"/>
      <c r="AL59" s="137"/>
    </row>
    <row r="60" spans="1:38" ht="15" customHeight="1" thickBot="1">
      <c r="A60" s="38">
        <v>54</v>
      </c>
      <c r="B60" s="5" t="s">
        <v>153</v>
      </c>
      <c r="C60" s="5" t="s">
        <v>113</v>
      </c>
      <c r="D60" s="5"/>
      <c r="E60" s="5" t="s">
        <v>25</v>
      </c>
      <c r="F60" s="5" t="s">
        <v>26</v>
      </c>
      <c r="G60" s="94" t="s">
        <v>328</v>
      </c>
      <c r="H60" s="5">
        <v>308703062</v>
      </c>
      <c r="I60" s="5">
        <v>98385642</v>
      </c>
      <c r="J60" s="5" t="s">
        <v>27</v>
      </c>
      <c r="K60" s="5" t="s">
        <v>20</v>
      </c>
      <c r="L60" s="5">
        <v>9</v>
      </c>
      <c r="M60" s="20">
        <f t="shared" si="9"/>
        <v>45657</v>
      </c>
      <c r="N60" s="21">
        <f t="shared" si="8"/>
        <v>45658</v>
      </c>
      <c r="O60" s="23" t="s">
        <v>21</v>
      </c>
      <c r="P60" s="7" t="s">
        <v>359</v>
      </c>
      <c r="Q60" s="178">
        <f t="shared" si="0"/>
        <v>27500</v>
      </c>
      <c r="R60" s="178">
        <f t="shared" si="1"/>
        <v>0</v>
      </c>
      <c r="S60" s="178">
        <f t="shared" si="2"/>
        <v>0</v>
      </c>
      <c r="T60" s="178">
        <f t="shared" si="3"/>
        <v>27500</v>
      </c>
      <c r="U60" s="178">
        <v>82500</v>
      </c>
      <c r="V60" s="178">
        <f t="shared" si="4"/>
        <v>0</v>
      </c>
      <c r="W60" s="178">
        <f t="shared" si="4"/>
        <v>0</v>
      </c>
      <c r="X60" s="178">
        <f t="shared" si="5"/>
        <v>82500</v>
      </c>
      <c r="Y60" s="19" t="s">
        <v>23</v>
      </c>
      <c r="Z60" s="80">
        <v>27500</v>
      </c>
      <c r="AA60" s="80">
        <v>0</v>
      </c>
      <c r="AB60" s="81">
        <v>0</v>
      </c>
      <c r="AC60" s="78">
        <v>27500</v>
      </c>
      <c r="AI60" s="137"/>
      <c r="AJ60" s="137"/>
      <c r="AK60" s="137"/>
      <c r="AL60" s="137"/>
    </row>
    <row r="61" spans="1:38" ht="15" customHeight="1" thickBot="1">
      <c r="A61" s="18">
        <v>55</v>
      </c>
      <c r="B61" s="5" t="s">
        <v>35</v>
      </c>
      <c r="C61" s="5" t="s">
        <v>169</v>
      </c>
      <c r="D61" s="5"/>
      <c r="E61" s="5" t="s">
        <v>25</v>
      </c>
      <c r="F61" s="5" t="s">
        <v>26</v>
      </c>
      <c r="G61" s="94" t="s">
        <v>329</v>
      </c>
      <c r="H61" s="5">
        <v>309511269</v>
      </c>
      <c r="I61" s="23">
        <v>97702501</v>
      </c>
      <c r="J61" s="5" t="s">
        <v>27</v>
      </c>
      <c r="K61" s="5" t="s">
        <v>20</v>
      </c>
      <c r="L61" s="5">
        <v>2</v>
      </c>
      <c r="M61" s="20">
        <f t="shared" si="9"/>
        <v>45657</v>
      </c>
      <c r="N61" s="21">
        <f t="shared" si="8"/>
        <v>45658</v>
      </c>
      <c r="O61" s="23" t="s">
        <v>21</v>
      </c>
      <c r="P61" s="7" t="s">
        <v>359</v>
      </c>
      <c r="Q61" s="178">
        <f t="shared" si="0"/>
        <v>5081.666666666667</v>
      </c>
      <c r="R61" s="178">
        <f t="shared" si="1"/>
        <v>0</v>
      </c>
      <c r="S61" s="178">
        <f t="shared" si="2"/>
        <v>0</v>
      </c>
      <c r="T61" s="178">
        <f t="shared" si="3"/>
        <v>5081.666666666667</v>
      </c>
      <c r="U61" s="178">
        <v>15245</v>
      </c>
      <c r="V61" s="178">
        <f t="shared" si="4"/>
        <v>0</v>
      </c>
      <c r="W61" s="178">
        <f t="shared" si="4"/>
        <v>0</v>
      </c>
      <c r="X61" s="178">
        <f t="shared" si="5"/>
        <v>15245</v>
      </c>
      <c r="Y61" s="57" t="s">
        <v>23</v>
      </c>
      <c r="Z61" s="46">
        <v>5250</v>
      </c>
      <c r="AA61" s="46">
        <v>0</v>
      </c>
      <c r="AB61" s="60">
        <v>0</v>
      </c>
      <c r="AC61" s="46">
        <v>5250</v>
      </c>
      <c r="AI61" s="137"/>
      <c r="AJ61" s="137"/>
      <c r="AK61" s="137"/>
      <c r="AL61" s="137"/>
    </row>
    <row r="62" spans="1:38" ht="17.25" customHeight="1" thickBot="1">
      <c r="A62" s="18">
        <v>56</v>
      </c>
      <c r="B62" s="5" t="s">
        <v>35</v>
      </c>
      <c r="C62" s="5" t="s">
        <v>74</v>
      </c>
      <c r="D62" s="5" t="s">
        <v>172</v>
      </c>
      <c r="E62" s="5" t="s">
        <v>25</v>
      </c>
      <c r="F62" s="5" t="s">
        <v>26</v>
      </c>
      <c r="G62" s="94" t="s">
        <v>330</v>
      </c>
      <c r="H62" s="5">
        <v>308703064</v>
      </c>
      <c r="I62" s="23">
        <v>91294832</v>
      </c>
      <c r="J62" s="5" t="s">
        <v>27</v>
      </c>
      <c r="K62" s="5" t="s">
        <v>20</v>
      </c>
      <c r="L62" s="5">
        <v>2</v>
      </c>
      <c r="M62" s="20">
        <f>M58</f>
        <v>45657</v>
      </c>
      <c r="N62" s="21">
        <f>N60</f>
        <v>45658</v>
      </c>
      <c r="O62" s="23" t="s">
        <v>21</v>
      </c>
      <c r="P62" s="8" t="s">
        <v>22</v>
      </c>
      <c r="Q62" s="178">
        <f t="shared" si="0"/>
        <v>1984</v>
      </c>
      <c r="R62" s="178">
        <f t="shared" si="1"/>
        <v>0</v>
      </c>
      <c r="S62" s="178">
        <f t="shared" si="2"/>
        <v>0</v>
      </c>
      <c r="T62" s="178">
        <f t="shared" si="3"/>
        <v>1984</v>
      </c>
      <c r="U62" s="178">
        <v>5952</v>
      </c>
      <c r="V62" s="178">
        <f t="shared" si="4"/>
        <v>0</v>
      </c>
      <c r="W62" s="178">
        <f t="shared" si="4"/>
        <v>0</v>
      </c>
      <c r="X62" s="178">
        <f t="shared" si="5"/>
        <v>5952</v>
      </c>
      <c r="Y62" s="57" t="s">
        <v>23</v>
      </c>
      <c r="Z62" s="46">
        <v>1800</v>
      </c>
      <c r="AA62" s="46">
        <v>0</v>
      </c>
      <c r="AB62" s="60">
        <v>0</v>
      </c>
      <c r="AC62" s="46">
        <v>1800</v>
      </c>
      <c r="AI62" s="137"/>
      <c r="AJ62" s="137"/>
      <c r="AK62" s="137"/>
      <c r="AL62" s="137"/>
    </row>
    <row r="63" spans="1:38" ht="17.25" customHeight="1" thickBot="1">
      <c r="A63" s="18">
        <v>57</v>
      </c>
      <c r="B63" s="5" t="s">
        <v>35</v>
      </c>
      <c r="C63" s="5" t="s">
        <v>255</v>
      </c>
      <c r="D63" s="5" t="s">
        <v>256</v>
      </c>
      <c r="E63" s="5" t="s">
        <v>25</v>
      </c>
      <c r="F63" s="5" t="s">
        <v>26</v>
      </c>
      <c r="G63" s="94" t="s">
        <v>331</v>
      </c>
      <c r="H63" s="23">
        <v>309510354</v>
      </c>
      <c r="I63" s="23">
        <v>82912361</v>
      </c>
      <c r="J63" s="5" t="s">
        <v>254</v>
      </c>
      <c r="K63" s="5" t="s">
        <v>20</v>
      </c>
      <c r="L63" s="5">
        <v>1.5</v>
      </c>
      <c r="M63" s="20" t="s">
        <v>257</v>
      </c>
      <c r="N63" s="21">
        <v>45658</v>
      </c>
      <c r="O63" s="23" t="s">
        <v>187</v>
      </c>
      <c r="P63" s="8" t="s">
        <v>22</v>
      </c>
      <c r="Q63" s="178">
        <f t="shared" si="0"/>
        <v>10666.666666666666</v>
      </c>
      <c r="R63" s="178">
        <f t="shared" si="1"/>
        <v>0</v>
      </c>
      <c r="S63" s="178">
        <f t="shared" si="2"/>
        <v>0</v>
      </c>
      <c r="T63" s="178">
        <f t="shared" si="3"/>
        <v>10666.666666666666</v>
      </c>
      <c r="U63" s="178">
        <v>32000</v>
      </c>
      <c r="V63" s="178">
        <f t="shared" si="4"/>
        <v>0</v>
      </c>
      <c r="W63" s="178">
        <f t="shared" si="4"/>
        <v>0</v>
      </c>
      <c r="X63" s="178">
        <f t="shared" si="5"/>
        <v>32000</v>
      </c>
      <c r="Y63" s="57" t="s">
        <v>23</v>
      </c>
      <c r="Z63" s="46">
        <v>12000</v>
      </c>
      <c r="AA63" s="46">
        <v>0</v>
      </c>
      <c r="AB63" s="60">
        <v>0</v>
      </c>
      <c r="AC63" s="46">
        <v>12000</v>
      </c>
      <c r="AI63" s="137"/>
      <c r="AJ63" s="137"/>
      <c r="AK63" s="137"/>
      <c r="AL63" s="137"/>
    </row>
    <row r="64" spans="1:38" ht="17.25" customHeight="1" thickBot="1">
      <c r="A64" s="18">
        <v>58</v>
      </c>
      <c r="B64" s="5" t="s">
        <v>258</v>
      </c>
      <c r="C64" s="5" t="s">
        <v>259</v>
      </c>
      <c r="D64" s="5" t="s">
        <v>260</v>
      </c>
      <c r="E64" s="5" t="s">
        <v>25</v>
      </c>
      <c r="F64" s="5" t="s">
        <v>26</v>
      </c>
      <c r="G64" s="94" t="s">
        <v>332</v>
      </c>
      <c r="H64" s="5">
        <v>309509123</v>
      </c>
      <c r="I64" s="23">
        <v>55153802</v>
      </c>
      <c r="J64" s="5" t="s">
        <v>27</v>
      </c>
      <c r="K64" s="5" t="s">
        <v>20</v>
      </c>
      <c r="L64" s="5">
        <v>5</v>
      </c>
      <c r="M64" s="20" t="s">
        <v>372</v>
      </c>
      <c r="N64" s="21">
        <v>45658</v>
      </c>
      <c r="O64" s="23" t="s">
        <v>187</v>
      </c>
      <c r="P64" s="8" t="s">
        <v>22</v>
      </c>
      <c r="Q64" s="178">
        <f t="shared" si="0"/>
        <v>316.66666666666669</v>
      </c>
      <c r="R64" s="178">
        <f t="shared" si="1"/>
        <v>0</v>
      </c>
      <c r="S64" s="178">
        <f t="shared" si="2"/>
        <v>0</v>
      </c>
      <c r="T64" s="178">
        <f t="shared" si="3"/>
        <v>316.66666666666669</v>
      </c>
      <c r="U64" s="178">
        <v>950</v>
      </c>
      <c r="V64" s="178">
        <f t="shared" si="4"/>
        <v>0</v>
      </c>
      <c r="W64" s="178">
        <v>0</v>
      </c>
      <c r="X64" s="178">
        <f t="shared" si="5"/>
        <v>950</v>
      </c>
      <c r="Y64" s="57" t="s">
        <v>23</v>
      </c>
      <c r="Z64" s="46">
        <v>350</v>
      </c>
      <c r="AA64" s="46">
        <v>0</v>
      </c>
      <c r="AB64" s="60">
        <v>0</v>
      </c>
      <c r="AC64" s="46">
        <v>350</v>
      </c>
      <c r="AI64" s="137"/>
      <c r="AJ64" s="137"/>
      <c r="AK64" s="137"/>
      <c r="AL64" s="137"/>
    </row>
    <row r="65" spans="1:44" ht="17.25" customHeight="1" thickBot="1">
      <c r="A65" s="18">
        <v>59</v>
      </c>
      <c r="B65" s="5" t="s">
        <v>265</v>
      </c>
      <c r="C65" s="5" t="s">
        <v>261</v>
      </c>
      <c r="D65" s="5" t="s">
        <v>262</v>
      </c>
      <c r="E65" s="5" t="s">
        <v>25</v>
      </c>
      <c r="F65" s="5" t="s">
        <v>26</v>
      </c>
      <c r="G65" s="94" t="s">
        <v>333</v>
      </c>
      <c r="H65" s="5">
        <v>309510249</v>
      </c>
      <c r="I65" s="23">
        <v>55077406</v>
      </c>
      <c r="J65" s="5" t="s">
        <v>19</v>
      </c>
      <c r="K65" s="5" t="s">
        <v>20</v>
      </c>
      <c r="L65" s="23">
        <v>2</v>
      </c>
      <c r="M65" s="22" t="s">
        <v>372</v>
      </c>
      <c r="N65" s="21">
        <v>45658</v>
      </c>
      <c r="O65" s="23" t="s">
        <v>187</v>
      </c>
      <c r="P65" s="8" t="s">
        <v>22</v>
      </c>
      <c r="Q65" s="178">
        <f t="shared" si="0"/>
        <v>1183.3333333333333</v>
      </c>
      <c r="R65" s="178">
        <f t="shared" si="1"/>
        <v>0</v>
      </c>
      <c r="S65" s="178">
        <f t="shared" si="2"/>
        <v>0</v>
      </c>
      <c r="T65" s="178">
        <f t="shared" si="3"/>
        <v>1183.3333333333333</v>
      </c>
      <c r="U65" s="178">
        <v>3550</v>
      </c>
      <c r="V65" s="178">
        <f t="shared" si="4"/>
        <v>0</v>
      </c>
      <c r="W65" s="178">
        <v>0</v>
      </c>
      <c r="X65" s="178">
        <f t="shared" si="5"/>
        <v>3550</v>
      </c>
      <c r="Y65" s="57" t="s">
        <v>23</v>
      </c>
      <c r="Z65" s="46">
        <v>1320</v>
      </c>
      <c r="AA65" s="46">
        <v>0</v>
      </c>
      <c r="AB65" s="60">
        <v>0</v>
      </c>
      <c r="AC65" s="46">
        <v>1320</v>
      </c>
      <c r="AI65" s="137"/>
      <c r="AJ65" s="137"/>
      <c r="AK65" s="137"/>
      <c r="AL65" s="137"/>
    </row>
    <row r="66" spans="1:44" ht="17.25" customHeight="1" thickBot="1">
      <c r="A66" s="18">
        <v>60</v>
      </c>
      <c r="B66" s="5" t="s">
        <v>265</v>
      </c>
      <c r="C66" s="5" t="s">
        <v>261</v>
      </c>
      <c r="D66" s="5" t="s">
        <v>263</v>
      </c>
      <c r="E66" s="5" t="s">
        <v>25</v>
      </c>
      <c r="F66" s="5" t="s">
        <v>26</v>
      </c>
      <c r="G66" s="94" t="s">
        <v>264</v>
      </c>
      <c r="H66" s="5">
        <v>309510250</v>
      </c>
      <c r="I66" s="23">
        <v>55153283</v>
      </c>
      <c r="J66" s="5" t="s">
        <v>19</v>
      </c>
      <c r="K66" s="5" t="s">
        <v>20</v>
      </c>
      <c r="L66" s="23">
        <v>2</v>
      </c>
      <c r="M66" s="22" t="s">
        <v>372</v>
      </c>
      <c r="N66" s="21">
        <v>45658</v>
      </c>
      <c r="O66" s="23" t="s">
        <v>187</v>
      </c>
      <c r="P66" s="8" t="s">
        <v>22</v>
      </c>
      <c r="Q66" s="178">
        <f t="shared" si="0"/>
        <v>1183.3333333333333</v>
      </c>
      <c r="R66" s="178">
        <f t="shared" si="1"/>
        <v>0</v>
      </c>
      <c r="S66" s="178">
        <f t="shared" si="2"/>
        <v>0</v>
      </c>
      <c r="T66" s="178">
        <f t="shared" si="3"/>
        <v>1183.3333333333333</v>
      </c>
      <c r="U66" s="178">
        <v>3550</v>
      </c>
      <c r="V66" s="178">
        <f t="shared" si="4"/>
        <v>0</v>
      </c>
      <c r="W66" s="178">
        <v>0</v>
      </c>
      <c r="X66" s="178">
        <f t="shared" si="5"/>
        <v>3550</v>
      </c>
      <c r="Y66" s="57" t="s">
        <v>23</v>
      </c>
      <c r="Z66" s="46">
        <v>1320</v>
      </c>
      <c r="AA66" s="46">
        <v>0</v>
      </c>
      <c r="AB66" s="60">
        <v>0</v>
      </c>
      <c r="AC66" s="46">
        <v>1320</v>
      </c>
      <c r="AI66" s="137"/>
      <c r="AJ66" s="137"/>
      <c r="AK66" s="137"/>
      <c r="AL66" s="137"/>
    </row>
    <row r="67" spans="1:44" ht="17.25" customHeight="1" thickBot="1">
      <c r="A67" s="18">
        <v>61</v>
      </c>
      <c r="B67" s="5" t="s">
        <v>265</v>
      </c>
      <c r="C67" s="5" t="s">
        <v>266</v>
      </c>
      <c r="D67" s="5" t="s">
        <v>267</v>
      </c>
      <c r="E67" s="5" t="s">
        <v>268</v>
      </c>
      <c r="F67" s="5" t="s">
        <v>26</v>
      </c>
      <c r="G67" s="94" t="s">
        <v>269</v>
      </c>
      <c r="H67" s="5">
        <v>309510251</v>
      </c>
      <c r="I67" s="23">
        <v>55153208</v>
      </c>
      <c r="J67" s="5" t="s">
        <v>254</v>
      </c>
      <c r="K67" s="5" t="s">
        <v>20</v>
      </c>
      <c r="L67" s="23">
        <v>2</v>
      </c>
      <c r="M67" s="22" t="s">
        <v>372</v>
      </c>
      <c r="N67" s="21">
        <v>45658</v>
      </c>
      <c r="O67" s="23" t="s">
        <v>187</v>
      </c>
      <c r="P67" s="8" t="s">
        <v>22</v>
      </c>
      <c r="Q67" s="178">
        <f t="shared" si="0"/>
        <v>1183.3333333333333</v>
      </c>
      <c r="R67" s="178">
        <f t="shared" si="1"/>
        <v>0</v>
      </c>
      <c r="S67" s="178">
        <f t="shared" si="2"/>
        <v>0</v>
      </c>
      <c r="T67" s="178">
        <f t="shared" si="3"/>
        <v>1183.3333333333333</v>
      </c>
      <c r="U67" s="178">
        <v>3550</v>
      </c>
      <c r="V67" s="178">
        <f t="shared" si="4"/>
        <v>0</v>
      </c>
      <c r="W67" s="178">
        <v>0</v>
      </c>
      <c r="X67" s="178">
        <f t="shared" si="5"/>
        <v>3550</v>
      </c>
      <c r="Y67" s="57" t="s">
        <v>23</v>
      </c>
      <c r="Z67" s="46">
        <v>1080</v>
      </c>
      <c r="AA67" s="46">
        <v>0</v>
      </c>
      <c r="AB67" s="60">
        <v>0</v>
      </c>
      <c r="AC67" s="46">
        <v>1080</v>
      </c>
      <c r="AI67" s="137"/>
      <c r="AJ67" s="137"/>
      <c r="AK67" s="137"/>
      <c r="AL67" s="137"/>
    </row>
    <row r="68" spans="1:44" ht="17.25" customHeight="1" thickBot="1">
      <c r="A68" s="18">
        <v>62</v>
      </c>
      <c r="B68" s="5" t="s">
        <v>265</v>
      </c>
      <c r="C68" s="5" t="s">
        <v>270</v>
      </c>
      <c r="D68" s="5" t="s">
        <v>271</v>
      </c>
      <c r="E68" s="5" t="s">
        <v>25</v>
      </c>
      <c r="F68" s="5" t="s">
        <v>26</v>
      </c>
      <c r="G68" s="94" t="s">
        <v>272</v>
      </c>
      <c r="H68" s="5">
        <v>309510252</v>
      </c>
      <c r="I68" s="23">
        <v>55150296</v>
      </c>
      <c r="J68" s="5" t="s">
        <v>254</v>
      </c>
      <c r="K68" s="5" t="s">
        <v>20</v>
      </c>
      <c r="L68" s="23">
        <v>2</v>
      </c>
      <c r="M68" s="22" t="s">
        <v>372</v>
      </c>
      <c r="N68" s="21">
        <v>45658</v>
      </c>
      <c r="O68" s="23" t="s">
        <v>187</v>
      </c>
      <c r="P68" s="8" t="s">
        <v>22</v>
      </c>
      <c r="Q68" s="178">
        <f t="shared" si="0"/>
        <v>2416.6666666666665</v>
      </c>
      <c r="R68" s="178">
        <f t="shared" si="1"/>
        <v>0</v>
      </c>
      <c r="S68" s="178">
        <f t="shared" si="2"/>
        <v>0</v>
      </c>
      <c r="T68" s="178">
        <f t="shared" si="3"/>
        <v>2416.6666666666665</v>
      </c>
      <c r="U68" s="178">
        <v>7250</v>
      </c>
      <c r="V68" s="178">
        <f t="shared" si="4"/>
        <v>0</v>
      </c>
      <c r="W68" s="178">
        <v>0</v>
      </c>
      <c r="X68" s="178">
        <f t="shared" si="5"/>
        <v>7250</v>
      </c>
      <c r="Y68" s="57" t="s">
        <v>23</v>
      </c>
      <c r="Z68" s="46">
        <v>2520</v>
      </c>
      <c r="AA68" s="46">
        <v>0</v>
      </c>
      <c r="AB68" s="60">
        <v>0</v>
      </c>
      <c r="AC68" s="46">
        <v>2520</v>
      </c>
      <c r="AI68" s="137"/>
      <c r="AJ68" s="137"/>
      <c r="AK68" s="137"/>
      <c r="AL68" s="137"/>
    </row>
    <row r="69" spans="1:44" ht="17.25" customHeight="1" thickBot="1">
      <c r="A69" s="18">
        <v>63</v>
      </c>
      <c r="B69" s="5" t="s">
        <v>265</v>
      </c>
      <c r="C69" s="5" t="s">
        <v>352</v>
      </c>
      <c r="D69" s="5" t="s">
        <v>273</v>
      </c>
      <c r="E69" s="5" t="s">
        <v>25</v>
      </c>
      <c r="F69" s="5" t="s">
        <v>26</v>
      </c>
      <c r="G69" s="94" t="s">
        <v>274</v>
      </c>
      <c r="H69" s="5">
        <v>309510253</v>
      </c>
      <c r="I69" s="23">
        <v>55077383</v>
      </c>
      <c r="J69" s="5" t="s">
        <v>254</v>
      </c>
      <c r="K69" s="5" t="s">
        <v>20</v>
      </c>
      <c r="L69" s="23">
        <v>2</v>
      </c>
      <c r="M69" s="22" t="s">
        <v>372</v>
      </c>
      <c r="N69" s="21">
        <v>45658</v>
      </c>
      <c r="O69" s="23" t="s">
        <v>187</v>
      </c>
      <c r="P69" s="8" t="s">
        <v>22</v>
      </c>
      <c r="Q69" s="178">
        <f t="shared" si="0"/>
        <v>2333.3333333333335</v>
      </c>
      <c r="R69" s="178">
        <f t="shared" si="1"/>
        <v>0</v>
      </c>
      <c r="S69" s="178">
        <f t="shared" si="2"/>
        <v>0</v>
      </c>
      <c r="T69" s="178">
        <f t="shared" si="3"/>
        <v>2333.3333333333335</v>
      </c>
      <c r="U69" s="178">
        <v>7000</v>
      </c>
      <c r="V69" s="178">
        <f t="shared" si="4"/>
        <v>0</v>
      </c>
      <c r="W69" s="178">
        <v>0</v>
      </c>
      <c r="X69" s="178">
        <f t="shared" si="5"/>
        <v>7000</v>
      </c>
      <c r="Y69" s="19" t="s">
        <v>23</v>
      </c>
      <c r="Z69" s="46">
        <v>2334</v>
      </c>
      <c r="AA69" s="46">
        <v>0</v>
      </c>
      <c r="AB69" s="60">
        <v>0</v>
      </c>
      <c r="AC69" s="46">
        <v>2334</v>
      </c>
      <c r="AI69" s="137"/>
      <c r="AJ69" s="137"/>
      <c r="AK69" s="137"/>
      <c r="AL69" s="137"/>
    </row>
    <row r="70" spans="1:44" ht="22.5" customHeight="1" thickBot="1">
      <c r="A70" s="89">
        <v>64</v>
      </c>
      <c r="B70" s="35" t="s">
        <v>202</v>
      </c>
      <c r="C70" s="35" t="s">
        <v>200</v>
      </c>
      <c r="D70" s="90" t="s">
        <v>201</v>
      </c>
      <c r="E70" s="35" t="s">
        <v>25</v>
      </c>
      <c r="F70" s="26" t="s">
        <v>26</v>
      </c>
      <c r="G70" s="144" t="s">
        <v>251</v>
      </c>
      <c r="H70" s="35">
        <v>330141543</v>
      </c>
      <c r="I70" s="35">
        <v>82281076</v>
      </c>
      <c r="J70" s="35" t="s">
        <v>19</v>
      </c>
      <c r="K70" s="35" t="s">
        <v>20</v>
      </c>
      <c r="L70" s="35">
        <v>15</v>
      </c>
      <c r="M70" s="99">
        <v>45657</v>
      </c>
      <c r="N70" s="145">
        <v>45658</v>
      </c>
      <c r="O70" s="35" t="s">
        <v>21</v>
      </c>
      <c r="P70" s="111" t="s">
        <v>359</v>
      </c>
      <c r="Q70" s="180">
        <f t="shared" si="0"/>
        <v>12000</v>
      </c>
      <c r="R70" s="180">
        <f t="shared" si="1"/>
        <v>0</v>
      </c>
      <c r="S70" s="180">
        <f t="shared" si="2"/>
        <v>0</v>
      </c>
      <c r="T70" s="180">
        <f t="shared" si="3"/>
        <v>12000</v>
      </c>
      <c r="U70" s="180">
        <v>36000</v>
      </c>
      <c r="V70" s="180">
        <f>ROUND(AA70*25/12,0)</f>
        <v>0</v>
      </c>
      <c r="W70" s="180">
        <f>ROUND(AB70*25/12,0)</f>
        <v>0</v>
      </c>
      <c r="X70" s="180">
        <v>36000</v>
      </c>
      <c r="Y70" s="26" t="s">
        <v>23</v>
      </c>
      <c r="Z70" s="186">
        <v>12000</v>
      </c>
      <c r="AA70" s="186">
        <v>0</v>
      </c>
      <c r="AB70" s="186">
        <v>0</v>
      </c>
      <c r="AC70" s="186">
        <f>Z70</f>
        <v>12000</v>
      </c>
      <c r="AI70" s="137"/>
      <c r="AJ70" s="137"/>
      <c r="AK70" s="137"/>
      <c r="AL70" s="137"/>
    </row>
    <row r="71" spans="1:44" ht="22.5" customHeight="1" thickBot="1">
      <c r="A71" s="89">
        <v>65</v>
      </c>
      <c r="B71" s="35" t="s">
        <v>252</v>
      </c>
      <c r="C71" s="35" t="s">
        <v>253</v>
      </c>
      <c r="D71" s="90">
        <v>2</v>
      </c>
      <c r="E71" s="35" t="s">
        <v>25</v>
      </c>
      <c r="F71" s="26" t="s">
        <v>26</v>
      </c>
      <c r="G71" s="144" t="s">
        <v>334</v>
      </c>
      <c r="H71" s="35">
        <v>309511801</v>
      </c>
      <c r="I71" s="35">
        <v>13967643</v>
      </c>
      <c r="J71" s="35" t="s">
        <v>254</v>
      </c>
      <c r="K71" s="35" t="s">
        <v>20</v>
      </c>
      <c r="L71" s="35">
        <v>21</v>
      </c>
      <c r="M71" s="99" t="s">
        <v>257</v>
      </c>
      <c r="N71" s="145">
        <v>45658</v>
      </c>
      <c r="O71" s="35" t="s">
        <v>187</v>
      </c>
      <c r="P71" s="25" t="s">
        <v>22</v>
      </c>
      <c r="Q71" s="180">
        <f t="shared" ref="Q71:T72" si="10">U71/3</f>
        <v>25000</v>
      </c>
      <c r="R71" s="180">
        <f t="shared" si="10"/>
        <v>0</v>
      </c>
      <c r="S71" s="180">
        <f t="shared" si="10"/>
        <v>0</v>
      </c>
      <c r="T71" s="180">
        <f t="shared" si="10"/>
        <v>25000</v>
      </c>
      <c r="U71" s="181">
        <v>75000</v>
      </c>
      <c r="V71" s="181">
        <v>0</v>
      </c>
      <c r="W71" s="181">
        <v>0</v>
      </c>
      <c r="X71" s="181">
        <v>75000</v>
      </c>
      <c r="Y71" s="26" t="s">
        <v>23</v>
      </c>
      <c r="Z71" s="187">
        <v>25000</v>
      </c>
      <c r="AA71" s="188">
        <v>0</v>
      </c>
      <c r="AB71" s="188">
        <v>0</v>
      </c>
      <c r="AC71" s="189">
        <v>25000</v>
      </c>
      <c r="AI71" s="137"/>
      <c r="AJ71" s="137"/>
      <c r="AK71" s="137"/>
      <c r="AL71" s="137"/>
    </row>
    <row r="72" spans="1:44" ht="22.5" customHeight="1" thickBot="1">
      <c r="A72" s="18">
        <v>66</v>
      </c>
      <c r="B72" s="35" t="s">
        <v>368</v>
      </c>
      <c r="C72" s="35" t="s">
        <v>74</v>
      </c>
      <c r="D72" s="90" t="s">
        <v>369</v>
      </c>
      <c r="E72" s="35" t="s">
        <v>370</v>
      </c>
      <c r="F72" s="26" t="s">
        <v>26</v>
      </c>
      <c r="G72" s="144" t="s">
        <v>371</v>
      </c>
      <c r="H72" s="35">
        <v>330139003</v>
      </c>
      <c r="I72" s="35">
        <v>56433952</v>
      </c>
      <c r="J72" s="35" t="s">
        <v>254</v>
      </c>
      <c r="K72" s="35" t="s">
        <v>20</v>
      </c>
      <c r="L72" s="35">
        <v>40</v>
      </c>
      <c r="M72" s="99" t="s">
        <v>257</v>
      </c>
      <c r="N72" s="145">
        <v>45658</v>
      </c>
      <c r="O72" s="35" t="s">
        <v>187</v>
      </c>
      <c r="P72" s="34" t="s">
        <v>22</v>
      </c>
      <c r="Q72" s="180">
        <f t="shared" si="10"/>
        <v>190</v>
      </c>
      <c r="R72" s="180">
        <f t="shared" si="10"/>
        <v>0</v>
      </c>
      <c r="S72" s="180">
        <f t="shared" si="10"/>
        <v>0</v>
      </c>
      <c r="T72" s="180">
        <f t="shared" si="10"/>
        <v>190</v>
      </c>
      <c r="U72" s="181">
        <v>570</v>
      </c>
      <c r="V72" s="181">
        <v>0</v>
      </c>
      <c r="W72" s="181">
        <v>0</v>
      </c>
      <c r="X72" s="181">
        <v>570</v>
      </c>
      <c r="Y72" s="103" t="s">
        <v>23</v>
      </c>
      <c r="Z72" s="190">
        <v>190</v>
      </c>
      <c r="AA72" s="191">
        <v>0</v>
      </c>
      <c r="AB72" s="191">
        <v>0</v>
      </c>
      <c r="AC72" s="192">
        <v>190</v>
      </c>
      <c r="AI72" s="137"/>
      <c r="AJ72" s="137"/>
      <c r="AK72" s="137"/>
      <c r="AL72" s="137"/>
    </row>
    <row r="73" spans="1:44" ht="15.75" customHeight="1" thickBot="1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182">
        <f>SUM(Q7:Q72)</f>
        <v>1563378.3333333335</v>
      </c>
      <c r="R73" s="182">
        <f t="shared" ref="R73:X73" si="11">SUM(R7:R72)</f>
        <v>3418.6666666666665</v>
      </c>
      <c r="S73" s="182">
        <f t="shared" si="11"/>
        <v>0</v>
      </c>
      <c r="T73" s="182">
        <f t="shared" si="11"/>
        <v>1566797.0000000002</v>
      </c>
      <c r="U73" s="182">
        <f t="shared" si="11"/>
        <v>4690135</v>
      </c>
      <c r="V73" s="182">
        <f t="shared" si="11"/>
        <v>10256</v>
      </c>
      <c r="W73" s="182">
        <f t="shared" si="11"/>
        <v>0</v>
      </c>
      <c r="X73" s="182">
        <f t="shared" si="11"/>
        <v>4700391</v>
      </c>
      <c r="Y73" s="58"/>
      <c r="Z73" s="47"/>
      <c r="AA73" s="47"/>
      <c r="AB73" s="47"/>
      <c r="AC73" s="47"/>
      <c r="AI73" s="137"/>
      <c r="AJ73" s="140"/>
      <c r="AK73" s="137"/>
      <c r="AL73" s="137"/>
    </row>
    <row r="74" spans="1:44" ht="15" thickBot="1">
      <c r="A74" s="147" t="s">
        <v>198</v>
      </c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48"/>
      <c r="AA74" s="48"/>
      <c r="AB74" s="48"/>
      <c r="AC74" s="48"/>
      <c r="AI74" s="140"/>
      <c r="AJ74" s="140"/>
      <c r="AK74" s="137"/>
      <c r="AL74" s="140"/>
      <c r="AM74" s="4"/>
      <c r="AN74" s="4"/>
      <c r="AO74" s="4"/>
      <c r="AQ74" s="4"/>
      <c r="AR74" s="4"/>
    </row>
    <row r="75" spans="1:44" ht="15" thickBot="1">
      <c r="A75" s="152" t="s">
        <v>154</v>
      </c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4"/>
      <c r="Z75" s="49"/>
      <c r="AA75" s="49"/>
      <c r="AB75" s="49"/>
      <c r="AC75" s="49"/>
      <c r="AI75" s="140"/>
      <c r="AJ75" s="140"/>
      <c r="AK75" s="137"/>
      <c r="AL75" s="140"/>
      <c r="AM75" s="4"/>
      <c r="AN75" s="4"/>
      <c r="AO75" s="4"/>
      <c r="AQ75" s="4"/>
      <c r="AR75" s="4"/>
    </row>
    <row r="76" spans="1:44" ht="15" thickBot="1">
      <c r="A76" s="152" t="s">
        <v>156</v>
      </c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4"/>
      <c r="Z76" s="49"/>
      <c r="AA76" s="49"/>
      <c r="AB76" s="49"/>
      <c r="AC76" s="67"/>
      <c r="AI76" s="140"/>
      <c r="AJ76" s="140"/>
      <c r="AK76" s="137"/>
      <c r="AL76" s="137"/>
    </row>
    <row r="77" spans="1:44" ht="15" thickBot="1">
      <c r="A77" s="175" t="s">
        <v>0</v>
      </c>
      <c r="B77" s="175" t="s">
        <v>1</v>
      </c>
      <c r="C77" s="175" t="s">
        <v>2</v>
      </c>
      <c r="D77" s="175" t="s">
        <v>3</v>
      </c>
      <c r="E77" s="166" t="s">
        <v>4</v>
      </c>
      <c r="F77" s="166" t="s">
        <v>5</v>
      </c>
      <c r="G77" s="166" t="s">
        <v>6</v>
      </c>
      <c r="H77" s="166" t="s">
        <v>7</v>
      </c>
      <c r="I77" s="166" t="s">
        <v>8</v>
      </c>
      <c r="J77" s="166" t="s">
        <v>9</v>
      </c>
      <c r="K77" s="166" t="s">
        <v>10</v>
      </c>
      <c r="L77" s="166" t="s">
        <v>152</v>
      </c>
      <c r="M77" s="166" t="s">
        <v>11</v>
      </c>
      <c r="N77" s="166" t="s">
        <v>12</v>
      </c>
      <c r="O77" s="166" t="s">
        <v>13</v>
      </c>
      <c r="P77" s="166" t="s">
        <v>14</v>
      </c>
      <c r="Q77" s="165" t="s">
        <v>365</v>
      </c>
      <c r="R77" s="165"/>
      <c r="S77" s="165"/>
      <c r="T77" s="165"/>
      <c r="U77" s="165" t="s">
        <v>367</v>
      </c>
      <c r="V77" s="165"/>
      <c r="W77" s="165"/>
      <c r="X77" s="165"/>
      <c r="Y77" s="166" t="s">
        <v>15</v>
      </c>
      <c r="Z77" s="130"/>
      <c r="AA77" s="130"/>
      <c r="AB77" s="130"/>
      <c r="AC77" s="130"/>
    </row>
    <row r="78" spans="1:44" ht="102" thickBot="1">
      <c r="A78" s="176"/>
      <c r="B78" s="176"/>
      <c r="C78" s="176"/>
      <c r="D78" s="17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5" t="s">
        <v>361</v>
      </c>
      <c r="R78" s="5" t="s">
        <v>363</v>
      </c>
      <c r="S78" s="5" t="s">
        <v>364</v>
      </c>
      <c r="T78" s="5" t="s">
        <v>362</v>
      </c>
      <c r="U78" s="5" t="s">
        <v>348</v>
      </c>
      <c r="V78" s="5" t="s">
        <v>349</v>
      </c>
      <c r="W78" s="5" t="s">
        <v>350</v>
      </c>
      <c r="X78" s="5" t="s">
        <v>351</v>
      </c>
      <c r="Y78" s="166"/>
      <c r="Z78" s="45" t="s">
        <v>204</v>
      </c>
      <c r="AA78" s="45" t="s">
        <v>205</v>
      </c>
      <c r="AB78" s="64" t="s">
        <v>206</v>
      </c>
      <c r="AC78" s="60" t="s">
        <v>207</v>
      </c>
      <c r="AI78" s="137"/>
      <c r="AJ78" s="137"/>
      <c r="AK78" s="137"/>
      <c r="AL78" s="137"/>
    </row>
    <row r="79" spans="1:44" ht="15" thickBot="1">
      <c r="A79" s="27">
        <v>67</v>
      </c>
      <c r="B79" s="8" t="s">
        <v>92</v>
      </c>
      <c r="C79" s="8" t="s">
        <v>176</v>
      </c>
      <c r="D79" s="8">
        <v>1</v>
      </c>
      <c r="E79" s="8" t="s">
        <v>25</v>
      </c>
      <c r="F79" s="8" t="s">
        <v>26</v>
      </c>
      <c r="G79" s="93" t="s">
        <v>335</v>
      </c>
      <c r="H79" s="8">
        <v>800301815</v>
      </c>
      <c r="I79" s="8">
        <v>90502501</v>
      </c>
      <c r="J79" s="8" t="s">
        <v>91</v>
      </c>
      <c r="K79" s="8" t="s">
        <v>20</v>
      </c>
      <c r="L79" s="8">
        <v>4.5</v>
      </c>
      <c r="M79" s="20">
        <v>45657</v>
      </c>
      <c r="N79" s="21">
        <v>44805</v>
      </c>
      <c r="O79" s="7" t="s">
        <v>21</v>
      </c>
      <c r="P79" s="7" t="s">
        <v>359</v>
      </c>
      <c r="Q79" s="178">
        <f>U79/3</f>
        <v>3383.3333333333335</v>
      </c>
      <c r="R79" s="178">
        <f>V79/3</f>
        <v>8550</v>
      </c>
      <c r="S79" s="178">
        <f>W79/3</f>
        <v>0</v>
      </c>
      <c r="T79" s="178">
        <f>X79/3</f>
        <v>11933.333333333334</v>
      </c>
      <c r="U79" s="178">
        <v>10150</v>
      </c>
      <c r="V79" s="178">
        <v>25650</v>
      </c>
      <c r="W79" s="178">
        <f>ROUND(AB79*28/12,0)</f>
        <v>0</v>
      </c>
      <c r="X79" s="178">
        <f>SUM(U79+V79)</f>
        <v>35800</v>
      </c>
      <c r="Y79" s="24" t="s">
        <v>23</v>
      </c>
      <c r="Z79" s="51">
        <v>3187.2000000000003</v>
      </c>
      <c r="AA79" s="51">
        <v>8769.5999999999985</v>
      </c>
      <c r="AB79" s="61">
        <v>0</v>
      </c>
      <c r="AC79" s="131">
        <v>11956.8</v>
      </c>
      <c r="AI79" s="137"/>
      <c r="AJ79" s="137"/>
      <c r="AK79" s="137"/>
      <c r="AL79" s="137"/>
    </row>
    <row r="80" spans="1:44" ht="15" thickBot="1">
      <c r="A80" s="7">
        <v>68</v>
      </c>
      <c r="B80" s="8" t="s">
        <v>93</v>
      </c>
      <c r="C80" s="8" t="s">
        <v>139</v>
      </c>
      <c r="D80" s="8"/>
      <c r="E80" s="8" t="s">
        <v>25</v>
      </c>
      <c r="F80" s="8" t="s">
        <v>26</v>
      </c>
      <c r="G80" s="93" t="s">
        <v>336</v>
      </c>
      <c r="H80" s="8">
        <v>800301816</v>
      </c>
      <c r="I80" s="8">
        <v>30143022</v>
      </c>
      <c r="J80" s="8" t="s">
        <v>91</v>
      </c>
      <c r="K80" s="8" t="s">
        <v>20</v>
      </c>
      <c r="L80" s="8">
        <v>3</v>
      </c>
      <c r="M80" s="20">
        <v>45657</v>
      </c>
      <c r="N80" s="21">
        <v>44805</v>
      </c>
      <c r="O80" s="7" t="s">
        <v>21</v>
      </c>
      <c r="P80" s="7" t="s">
        <v>359</v>
      </c>
      <c r="Q80" s="178">
        <f t="shared" ref="Q80:Q102" si="12">U80/3</f>
        <v>983.33333333333337</v>
      </c>
      <c r="R80" s="178">
        <f t="shared" ref="R80:R102" si="13">V80/3</f>
        <v>2169.3333333333335</v>
      </c>
      <c r="S80" s="178">
        <f t="shared" ref="S80:S102" si="14">W80/3</f>
        <v>0</v>
      </c>
      <c r="T80" s="178">
        <f t="shared" ref="T80:T102" si="15">X80/3</f>
        <v>3152.6666666666665</v>
      </c>
      <c r="U80" s="178">
        <v>2950</v>
      </c>
      <c r="V80" s="178">
        <v>6508</v>
      </c>
      <c r="W80" s="178">
        <f t="shared" ref="W80:W91" si="16">ROUND(AB80*28/12,0)</f>
        <v>0</v>
      </c>
      <c r="X80" s="178">
        <f t="shared" ref="X80:X102" si="17">SUM(U80+V80)</f>
        <v>9458</v>
      </c>
      <c r="Y80" s="24" t="s">
        <v>23</v>
      </c>
      <c r="Z80" s="51">
        <v>883.19999999999993</v>
      </c>
      <c r="AA80" s="51">
        <v>2491.1999999999998</v>
      </c>
      <c r="AB80" s="61">
        <v>0</v>
      </c>
      <c r="AC80" s="131">
        <v>3374.3999999999996</v>
      </c>
      <c r="AI80" s="137"/>
      <c r="AJ80" s="137"/>
      <c r="AK80" s="137"/>
      <c r="AL80" s="137"/>
    </row>
    <row r="81" spans="1:38" ht="15" thickBot="1">
      <c r="A81" s="27">
        <v>69</v>
      </c>
      <c r="B81" s="8" t="s">
        <v>94</v>
      </c>
      <c r="C81" s="8" t="s">
        <v>95</v>
      </c>
      <c r="D81" s="8">
        <v>2</v>
      </c>
      <c r="E81" s="8" t="s">
        <v>25</v>
      </c>
      <c r="F81" s="8" t="s">
        <v>26</v>
      </c>
      <c r="G81" s="93" t="s">
        <v>209</v>
      </c>
      <c r="H81" s="8">
        <v>800301817</v>
      </c>
      <c r="I81" s="8">
        <v>90900634</v>
      </c>
      <c r="J81" s="8" t="s">
        <v>91</v>
      </c>
      <c r="K81" s="8" t="s">
        <v>20</v>
      </c>
      <c r="L81" s="8">
        <v>12</v>
      </c>
      <c r="M81" s="20">
        <v>45657</v>
      </c>
      <c r="N81" s="21">
        <v>44805</v>
      </c>
      <c r="O81" s="7" t="s">
        <v>21</v>
      </c>
      <c r="P81" s="7" t="s">
        <v>359</v>
      </c>
      <c r="Q81" s="178">
        <f t="shared" si="12"/>
        <v>1375</v>
      </c>
      <c r="R81" s="178">
        <f t="shared" si="13"/>
        <v>21682.666666666668</v>
      </c>
      <c r="S81" s="178">
        <f t="shared" si="14"/>
        <v>0</v>
      </c>
      <c r="T81" s="178">
        <f t="shared" si="15"/>
        <v>23057.666666666668</v>
      </c>
      <c r="U81" s="179">
        <v>4125</v>
      </c>
      <c r="V81" s="178">
        <v>65048</v>
      </c>
      <c r="W81" s="178">
        <f t="shared" si="16"/>
        <v>0</v>
      </c>
      <c r="X81" s="178">
        <f t="shared" si="17"/>
        <v>69173</v>
      </c>
      <c r="Y81" s="24" t="s">
        <v>23</v>
      </c>
      <c r="Z81" s="51">
        <v>1728</v>
      </c>
      <c r="AA81" s="51">
        <v>3948</v>
      </c>
      <c r="AB81" s="61">
        <v>0</v>
      </c>
      <c r="AC81" s="131">
        <v>5676</v>
      </c>
      <c r="AI81" s="137"/>
      <c r="AJ81" s="137"/>
      <c r="AK81" s="137"/>
      <c r="AL81" s="137"/>
    </row>
    <row r="82" spans="1:38" ht="15" thickBot="1">
      <c r="A82" s="7">
        <v>70</v>
      </c>
      <c r="B82" s="27" t="s">
        <v>94</v>
      </c>
      <c r="C82" s="8" t="s">
        <v>96</v>
      </c>
      <c r="D82" s="8">
        <v>9</v>
      </c>
      <c r="E82" s="8" t="s">
        <v>25</v>
      </c>
      <c r="F82" s="8" t="s">
        <v>26</v>
      </c>
      <c r="G82" s="92" t="s">
        <v>208</v>
      </c>
      <c r="H82" s="8">
        <v>800301818</v>
      </c>
      <c r="I82" s="8">
        <v>70374188</v>
      </c>
      <c r="J82" s="8" t="s">
        <v>91</v>
      </c>
      <c r="K82" s="8" t="s">
        <v>20</v>
      </c>
      <c r="L82" s="8">
        <v>6</v>
      </c>
      <c r="M82" s="20">
        <v>45657</v>
      </c>
      <c r="N82" s="21">
        <v>45658</v>
      </c>
      <c r="O82" s="7" t="s">
        <v>21</v>
      </c>
      <c r="P82" s="7" t="s">
        <v>359</v>
      </c>
      <c r="Q82" s="178">
        <f t="shared" si="12"/>
        <v>2866.6666666666665</v>
      </c>
      <c r="R82" s="178">
        <f t="shared" si="13"/>
        <v>5842</v>
      </c>
      <c r="S82" s="178">
        <f t="shared" si="14"/>
        <v>0</v>
      </c>
      <c r="T82" s="178">
        <f t="shared" si="15"/>
        <v>8708.6666666666661</v>
      </c>
      <c r="U82" s="178">
        <v>8600</v>
      </c>
      <c r="V82" s="178">
        <v>17526</v>
      </c>
      <c r="W82" s="178">
        <f t="shared" si="16"/>
        <v>0</v>
      </c>
      <c r="X82" s="178">
        <f t="shared" si="17"/>
        <v>26126</v>
      </c>
      <c r="Y82" s="24" t="s">
        <v>23</v>
      </c>
      <c r="Z82" s="51">
        <v>3500</v>
      </c>
      <c r="AA82" s="51">
        <v>6636</v>
      </c>
      <c r="AB82" s="61">
        <v>0</v>
      </c>
      <c r="AC82" s="131">
        <v>10136</v>
      </c>
      <c r="AI82" s="137"/>
      <c r="AJ82" s="137"/>
      <c r="AK82" s="137"/>
      <c r="AL82" s="137"/>
    </row>
    <row r="83" spans="1:38" ht="15" thickBot="1">
      <c r="A83" s="27">
        <v>71</v>
      </c>
      <c r="B83" s="8" t="s">
        <v>93</v>
      </c>
      <c r="C83" s="8" t="s">
        <v>175</v>
      </c>
      <c r="D83" s="8">
        <v>9</v>
      </c>
      <c r="E83" s="8" t="s">
        <v>25</v>
      </c>
      <c r="F83" s="8" t="s">
        <v>26</v>
      </c>
      <c r="G83" s="91">
        <v>5.9054353080029504E+17</v>
      </c>
      <c r="H83" s="8">
        <v>800301819</v>
      </c>
      <c r="I83" s="8">
        <v>92211810</v>
      </c>
      <c r="J83" s="8" t="s">
        <v>91</v>
      </c>
      <c r="K83" s="8" t="s">
        <v>20</v>
      </c>
      <c r="L83" s="8">
        <v>3</v>
      </c>
      <c r="M83" s="20">
        <v>45657</v>
      </c>
      <c r="N83" s="21">
        <v>44805</v>
      </c>
      <c r="O83" s="7" t="s">
        <v>21</v>
      </c>
      <c r="P83" s="7" t="s">
        <v>359</v>
      </c>
      <c r="Q83" s="178">
        <f t="shared" si="12"/>
        <v>415.33333333333331</v>
      </c>
      <c r="R83" s="178">
        <f t="shared" si="13"/>
        <v>1738</v>
      </c>
      <c r="S83" s="178">
        <f t="shared" si="14"/>
        <v>0</v>
      </c>
      <c r="T83" s="178">
        <f t="shared" si="15"/>
        <v>2153.3333333333335</v>
      </c>
      <c r="U83" s="178">
        <v>1246</v>
      </c>
      <c r="V83" s="178">
        <v>5214</v>
      </c>
      <c r="W83" s="178">
        <f t="shared" si="16"/>
        <v>0</v>
      </c>
      <c r="X83" s="178">
        <f t="shared" si="17"/>
        <v>6460</v>
      </c>
      <c r="Y83" s="24" t="s">
        <v>23</v>
      </c>
      <c r="Z83" s="51">
        <v>451.20000000000005</v>
      </c>
      <c r="AA83" s="51">
        <v>1807.1999999999998</v>
      </c>
      <c r="AB83" s="61">
        <v>0</v>
      </c>
      <c r="AC83" s="131">
        <v>2258.3999999999996</v>
      </c>
      <c r="AI83" s="137"/>
      <c r="AJ83" s="137"/>
      <c r="AK83" s="137"/>
      <c r="AL83" s="137"/>
    </row>
    <row r="84" spans="1:38" ht="15" thickBot="1">
      <c r="A84" s="7">
        <v>72</v>
      </c>
      <c r="B84" s="8" t="s">
        <v>97</v>
      </c>
      <c r="C84" s="8" t="s">
        <v>98</v>
      </c>
      <c r="D84" s="8">
        <v>12</v>
      </c>
      <c r="E84" s="8" t="s">
        <v>25</v>
      </c>
      <c r="F84" s="8" t="s">
        <v>26</v>
      </c>
      <c r="G84" s="93" t="s">
        <v>337</v>
      </c>
      <c r="H84" s="8">
        <v>800301820</v>
      </c>
      <c r="I84" s="8">
        <v>94673503</v>
      </c>
      <c r="J84" s="8" t="s">
        <v>91</v>
      </c>
      <c r="K84" s="8" t="s">
        <v>20</v>
      </c>
      <c r="L84" s="8">
        <v>33</v>
      </c>
      <c r="M84" s="20">
        <v>45657</v>
      </c>
      <c r="N84" s="21">
        <v>44805</v>
      </c>
      <c r="O84" s="7" t="s">
        <v>21</v>
      </c>
      <c r="P84" s="7" t="s">
        <v>359</v>
      </c>
      <c r="Q84" s="178">
        <f t="shared" si="12"/>
        <v>343</v>
      </c>
      <c r="R84" s="178">
        <f t="shared" si="13"/>
        <v>1043</v>
      </c>
      <c r="S84" s="178">
        <f t="shared" si="14"/>
        <v>0</v>
      </c>
      <c r="T84" s="178">
        <f t="shared" si="15"/>
        <v>1386</v>
      </c>
      <c r="U84" s="178">
        <v>1029</v>
      </c>
      <c r="V84" s="178">
        <v>3129</v>
      </c>
      <c r="W84" s="178">
        <f t="shared" si="16"/>
        <v>0</v>
      </c>
      <c r="X84" s="178">
        <f t="shared" si="17"/>
        <v>4158</v>
      </c>
      <c r="Y84" s="24" t="s">
        <v>23</v>
      </c>
      <c r="Z84" s="51">
        <v>294</v>
      </c>
      <c r="AA84" s="51">
        <v>894</v>
      </c>
      <c r="AB84" s="61">
        <v>0</v>
      </c>
      <c r="AC84" s="131">
        <v>1188</v>
      </c>
      <c r="AI84" s="137"/>
      <c r="AJ84" s="137"/>
      <c r="AK84" s="137"/>
      <c r="AL84" s="137"/>
    </row>
    <row r="85" spans="1:38" ht="15" thickBot="1">
      <c r="A85" s="27">
        <v>73</v>
      </c>
      <c r="B85" s="8" t="s">
        <v>99</v>
      </c>
      <c r="C85" s="8" t="s">
        <v>177</v>
      </c>
      <c r="D85" s="8">
        <v>6</v>
      </c>
      <c r="E85" s="8" t="s">
        <v>25</v>
      </c>
      <c r="F85" s="8" t="s">
        <v>26</v>
      </c>
      <c r="G85" s="93" t="s">
        <v>250</v>
      </c>
      <c r="H85" s="8">
        <v>800301821</v>
      </c>
      <c r="I85" s="8">
        <v>5554161</v>
      </c>
      <c r="J85" s="8" t="s">
        <v>91</v>
      </c>
      <c r="K85" s="8" t="s">
        <v>20</v>
      </c>
      <c r="L85" s="8">
        <v>39</v>
      </c>
      <c r="M85" s="20">
        <v>45657</v>
      </c>
      <c r="N85" s="21">
        <v>44805</v>
      </c>
      <c r="O85" s="7" t="s">
        <v>21</v>
      </c>
      <c r="P85" s="7" t="s">
        <v>359</v>
      </c>
      <c r="Q85" s="178">
        <f t="shared" si="12"/>
        <v>80000</v>
      </c>
      <c r="R85" s="178">
        <f t="shared" si="13"/>
        <v>0</v>
      </c>
      <c r="S85" s="178">
        <f t="shared" si="14"/>
        <v>0</v>
      </c>
      <c r="T85" s="178">
        <f t="shared" si="15"/>
        <v>80000</v>
      </c>
      <c r="U85" s="178">
        <v>240000</v>
      </c>
      <c r="V85" s="178">
        <v>0</v>
      </c>
      <c r="W85" s="178">
        <f t="shared" si="16"/>
        <v>0</v>
      </c>
      <c r="X85" s="178">
        <f t="shared" si="17"/>
        <v>240000</v>
      </c>
      <c r="Y85" s="24" t="s">
        <v>23</v>
      </c>
      <c r="Z85" s="51">
        <v>80000</v>
      </c>
      <c r="AA85" s="51">
        <v>0</v>
      </c>
      <c r="AB85" s="61">
        <v>0</v>
      </c>
      <c r="AC85" s="131">
        <f>SUM(Z85+AA85)</f>
        <v>80000</v>
      </c>
      <c r="AI85" s="137"/>
      <c r="AJ85" s="137"/>
      <c r="AK85" s="137"/>
      <c r="AL85" s="137"/>
    </row>
    <row r="86" spans="1:38" ht="15" thickBot="1">
      <c r="A86" s="7">
        <v>74</v>
      </c>
      <c r="B86" s="8" t="s">
        <v>93</v>
      </c>
      <c r="C86" s="8" t="s">
        <v>140</v>
      </c>
      <c r="D86" s="8">
        <v>2</v>
      </c>
      <c r="E86" s="8" t="s">
        <v>25</v>
      </c>
      <c r="F86" s="8" t="s">
        <v>26</v>
      </c>
      <c r="G86" s="93" t="s">
        <v>360</v>
      </c>
      <c r="H86" s="8">
        <v>800301822</v>
      </c>
      <c r="I86" s="8">
        <v>30119824</v>
      </c>
      <c r="J86" s="8" t="s">
        <v>91</v>
      </c>
      <c r="K86" s="8" t="s">
        <v>20</v>
      </c>
      <c r="L86" s="8">
        <v>3</v>
      </c>
      <c r="M86" s="20">
        <v>45657</v>
      </c>
      <c r="N86" s="21">
        <v>44805</v>
      </c>
      <c r="O86" s="7" t="s">
        <v>21</v>
      </c>
      <c r="P86" s="7" t="s">
        <v>359</v>
      </c>
      <c r="Q86" s="178">
        <f t="shared" si="12"/>
        <v>500</v>
      </c>
      <c r="R86" s="178">
        <f t="shared" si="13"/>
        <v>1216.6666666666667</v>
      </c>
      <c r="S86" s="178">
        <f t="shared" si="14"/>
        <v>0</v>
      </c>
      <c r="T86" s="178">
        <f t="shared" si="15"/>
        <v>1716.6666666666667</v>
      </c>
      <c r="U86" s="178">
        <v>1500</v>
      </c>
      <c r="V86" s="178">
        <v>3650</v>
      </c>
      <c r="W86" s="178">
        <f t="shared" si="16"/>
        <v>0</v>
      </c>
      <c r="X86" s="178">
        <f t="shared" si="17"/>
        <v>5150</v>
      </c>
      <c r="Y86" s="24" t="s">
        <v>23</v>
      </c>
      <c r="Z86" s="51">
        <v>529.20000000000005</v>
      </c>
      <c r="AA86" s="51">
        <v>1170</v>
      </c>
      <c r="AB86" s="61">
        <v>0</v>
      </c>
      <c r="AC86" s="131">
        <v>1699.2</v>
      </c>
      <c r="AI86" s="137"/>
      <c r="AJ86" s="137"/>
      <c r="AK86" s="137"/>
      <c r="AL86" s="137"/>
    </row>
    <row r="87" spans="1:38" ht="15" thickBot="1">
      <c r="A87" s="27">
        <v>75</v>
      </c>
      <c r="B87" s="8" t="s">
        <v>97</v>
      </c>
      <c r="C87" s="8" t="s">
        <v>39</v>
      </c>
      <c r="D87" s="8">
        <v>15</v>
      </c>
      <c r="E87" s="8" t="s">
        <v>25</v>
      </c>
      <c r="F87" s="8" t="s">
        <v>26</v>
      </c>
      <c r="G87" s="93" t="s">
        <v>338</v>
      </c>
      <c r="H87" s="8">
        <v>800301823</v>
      </c>
      <c r="I87" s="8">
        <v>94673465</v>
      </c>
      <c r="J87" s="8" t="s">
        <v>91</v>
      </c>
      <c r="K87" s="8" t="s">
        <v>20</v>
      </c>
      <c r="L87" s="8">
        <v>15</v>
      </c>
      <c r="M87" s="20">
        <v>45657</v>
      </c>
      <c r="N87" s="21">
        <v>44805</v>
      </c>
      <c r="O87" s="7" t="s">
        <v>21</v>
      </c>
      <c r="P87" s="7" t="s">
        <v>359</v>
      </c>
      <c r="Q87" s="178">
        <f t="shared" si="12"/>
        <v>2070</v>
      </c>
      <c r="R87" s="178">
        <f t="shared" si="13"/>
        <v>5291.666666666667</v>
      </c>
      <c r="S87" s="178">
        <f t="shared" si="14"/>
        <v>0</v>
      </c>
      <c r="T87" s="178">
        <f t="shared" si="15"/>
        <v>7361.666666666667</v>
      </c>
      <c r="U87" s="178">
        <v>6210</v>
      </c>
      <c r="V87" s="178">
        <v>15875</v>
      </c>
      <c r="W87" s="178">
        <f t="shared" si="16"/>
        <v>0</v>
      </c>
      <c r="X87" s="178">
        <f t="shared" si="17"/>
        <v>22085</v>
      </c>
      <c r="Y87" s="24" t="s">
        <v>23</v>
      </c>
      <c r="Z87" s="51">
        <v>1848</v>
      </c>
      <c r="AA87" s="51">
        <v>5185.2000000000007</v>
      </c>
      <c r="AB87" s="61">
        <v>0</v>
      </c>
      <c r="AC87" s="131">
        <v>7033.2000000000007</v>
      </c>
      <c r="AI87" s="137"/>
      <c r="AJ87" s="137"/>
      <c r="AK87" s="137"/>
      <c r="AL87" s="137"/>
    </row>
    <row r="88" spans="1:38" ht="15" thickBot="1">
      <c r="A88" s="7">
        <v>76</v>
      </c>
      <c r="B88" s="8" t="s">
        <v>100</v>
      </c>
      <c r="C88" s="8" t="s">
        <v>101</v>
      </c>
      <c r="D88" s="8">
        <v>54</v>
      </c>
      <c r="E88" s="8" t="s">
        <v>25</v>
      </c>
      <c r="F88" s="8" t="s">
        <v>26</v>
      </c>
      <c r="G88" s="93" t="s">
        <v>339</v>
      </c>
      <c r="H88" s="8">
        <v>800302492</v>
      </c>
      <c r="I88" s="8">
        <v>10950639</v>
      </c>
      <c r="J88" s="8" t="s">
        <v>19</v>
      </c>
      <c r="K88" s="8" t="s">
        <v>20</v>
      </c>
      <c r="L88" s="8">
        <v>12</v>
      </c>
      <c r="M88" s="20">
        <v>45657</v>
      </c>
      <c r="N88" s="21">
        <v>44805</v>
      </c>
      <c r="O88" s="7" t="s">
        <v>21</v>
      </c>
      <c r="P88" s="7" t="s">
        <v>359</v>
      </c>
      <c r="Q88" s="178">
        <f t="shared" si="12"/>
        <v>14</v>
      </c>
      <c r="R88" s="178">
        <f t="shared" si="13"/>
        <v>0</v>
      </c>
      <c r="S88" s="178">
        <f t="shared" si="14"/>
        <v>0</v>
      </c>
      <c r="T88" s="178">
        <f t="shared" si="15"/>
        <v>14</v>
      </c>
      <c r="U88" s="178">
        <v>42</v>
      </c>
      <c r="V88" s="178">
        <f t="shared" ref="V88:V91" si="18">ROUND(AA88*28/12,0)</f>
        <v>0</v>
      </c>
      <c r="W88" s="178">
        <f t="shared" si="16"/>
        <v>0</v>
      </c>
      <c r="X88" s="178">
        <f t="shared" si="17"/>
        <v>42</v>
      </c>
      <c r="Y88" s="24" t="s">
        <v>23</v>
      </c>
      <c r="Z88" s="51">
        <v>12</v>
      </c>
      <c r="AA88" s="51">
        <v>0</v>
      </c>
      <c r="AB88" s="61">
        <v>0</v>
      </c>
      <c r="AC88" s="131">
        <v>12</v>
      </c>
      <c r="AI88" s="137"/>
      <c r="AJ88" s="137"/>
      <c r="AK88" s="137"/>
      <c r="AL88" s="137"/>
    </row>
    <row r="89" spans="1:38" ht="15" thickBot="1">
      <c r="A89" s="27">
        <v>77</v>
      </c>
      <c r="B89" s="8" t="s">
        <v>100</v>
      </c>
      <c r="C89" s="8" t="s">
        <v>46</v>
      </c>
      <c r="D89" s="8">
        <v>9</v>
      </c>
      <c r="E89" s="8" t="s">
        <v>25</v>
      </c>
      <c r="F89" s="8" t="s">
        <v>26</v>
      </c>
      <c r="G89" s="93" t="s">
        <v>340</v>
      </c>
      <c r="H89" s="8">
        <v>800302493</v>
      </c>
      <c r="I89" s="8">
        <v>24003380</v>
      </c>
      <c r="J89" s="8" t="s">
        <v>19</v>
      </c>
      <c r="K89" s="8" t="s">
        <v>20</v>
      </c>
      <c r="L89" s="8">
        <v>12</v>
      </c>
      <c r="M89" s="20">
        <v>45657</v>
      </c>
      <c r="N89" s="21">
        <v>44805</v>
      </c>
      <c r="O89" s="7" t="s">
        <v>21</v>
      </c>
      <c r="P89" s="7" t="s">
        <v>359</v>
      </c>
      <c r="Q89" s="178">
        <f t="shared" si="12"/>
        <v>346.66666666666669</v>
      </c>
      <c r="R89" s="178">
        <f t="shared" si="13"/>
        <v>0</v>
      </c>
      <c r="S89" s="178">
        <f t="shared" si="14"/>
        <v>0</v>
      </c>
      <c r="T89" s="178">
        <f t="shared" si="15"/>
        <v>346.66666666666669</v>
      </c>
      <c r="U89" s="178">
        <v>1040</v>
      </c>
      <c r="V89" s="178">
        <f t="shared" si="18"/>
        <v>0</v>
      </c>
      <c r="W89" s="178">
        <f t="shared" si="16"/>
        <v>0</v>
      </c>
      <c r="X89" s="178">
        <f t="shared" si="17"/>
        <v>1040</v>
      </c>
      <c r="Y89" s="24" t="s">
        <v>23</v>
      </c>
      <c r="Z89" s="51">
        <v>372</v>
      </c>
      <c r="AA89" s="51">
        <v>0</v>
      </c>
      <c r="AB89" s="61">
        <v>0</v>
      </c>
      <c r="AC89" s="131">
        <v>372</v>
      </c>
      <c r="AI89" s="137"/>
      <c r="AJ89" s="137"/>
      <c r="AK89" s="137"/>
      <c r="AL89" s="137"/>
    </row>
    <row r="90" spans="1:38" s="16" customFormat="1" ht="15" customHeight="1" thickBot="1">
      <c r="A90" s="7">
        <v>78</v>
      </c>
      <c r="B90" s="15" t="s">
        <v>94</v>
      </c>
      <c r="C90" s="15" t="s">
        <v>171</v>
      </c>
      <c r="D90" s="15">
        <v>4</v>
      </c>
      <c r="E90" s="15" t="s">
        <v>25</v>
      </c>
      <c r="F90" s="15" t="s">
        <v>26</v>
      </c>
      <c r="G90" s="96" t="s">
        <v>341</v>
      </c>
      <c r="H90" s="15">
        <v>330124819</v>
      </c>
      <c r="I90" s="28" t="s">
        <v>135</v>
      </c>
      <c r="J90" s="15" t="s">
        <v>19</v>
      </c>
      <c r="K90" s="15" t="s">
        <v>20</v>
      </c>
      <c r="L90" s="15">
        <v>22</v>
      </c>
      <c r="M90" s="20">
        <v>45657</v>
      </c>
      <c r="N90" s="22">
        <v>44805</v>
      </c>
      <c r="O90" s="14" t="s">
        <v>21</v>
      </c>
      <c r="P90" s="7" t="s">
        <v>359</v>
      </c>
      <c r="Q90" s="178">
        <f t="shared" si="12"/>
        <v>2116.6666666666665</v>
      </c>
      <c r="R90" s="178">
        <f t="shared" si="13"/>
        <v>0</v>
      </c>
      <c r="S90" s="178">
        <f t="shared" si="14"/>
        <v>0</v>
      </c>
      <c r="T90" s="178">
        <f t="shared" si="15"/>
        <v>2116.6666666666665</v>
      </c>
      <c r="U90" s="178">
        <v>6350</v>
      </c>
      <c r="V90" s="178">
        <f t="shared" si="18"/>
        <v>0</v>
      </c>
      <c r="W90" s="178">
        <f t="shared" si="16"/>
        <v>0</v>
      </c>
      <c r="X90" s="178">
        <f t="shared" si="17"/>
        <v>6350</v>
      </c>
      <c r="Y90" s="29" t="s">
        <v>23</v>
      </c>
      <c r="Z90" s="52">
        <v>2000.3076923076924</v>
      </c>
      <c r="AA90" s="52">
        <v>0</v>
      </c>
      <c r="AB90" s="62">
        <v>0</v>
      </c>
      <c r="AC90" s="131">
        <v>2000.3076923076924</v>
      </c>
      <c r="AD90"/>
      <c r="AE90"/>
      <c r="AF90"/>
      <c r="AG90"/>
      <c r="AH90"/>
      <c r="AI90" s="138"/>
      <c r="AJ90" s="138"/>
      <c r="AK90" s="138"/>
      <c r="AL90" s="138"/>
    </row>
    <row r="91" spans="1:38" s="115" customFormat="1" ht="23.25" thickBot="1">
      <c r="A91" s="193">
        <v>79</v>
      </c>
      <c r="B91" s="59" t="s">
        <v>136</v>
      </c>
      <c r="C91" s="34" t="s">
        <v>132</v>
      </c>
      <c r="D91" s="112"/>
      <c r="E91" s="34" t="s">
        <v>25</v>
      </c>
      <c r="F91" s="25" t="s">
        <v>26</v>
      </c>
      <c r="G91" s="113" t="s">
        <v>342</v>
      </c>
      <c r="H91" s="34">
        <v>330124821</v>
      </c>
      <c r="I91" s="34">
        <v>90637871</v>
      </c>
      <c r="J91" s="34">
        <v>7223710</v>
      </c>
      <c r="K91" s="34" t="s">
        <v>20</v>
      </c>
      <c r="L91" s="34">
        <v>17</v>
      </c>
      <c r="M91" s="99">
        <v>45657</v>
      </c>
      <c r="N91" s="100">
        <v>44805</v>
      </c>
      <c r="O91" s="114" t="s">
        <v>21</v>
      </c>
      <c r="P91" s="111" t="s">
        <v>359</v>
      </c>
      <c r="Q91" s="180">
        <f t="shared" si="12"/>
        <v>1625</v>
      </c>
      <c r="R91" s="180">
        <f t="shared" si="13"/>
        <v>0</v>
      </c>
      <c r="S91" s="180">
        <f t="shared" si="14"/>
        <v>0</v>
      </c>
      <c r="T91" s="180">
        <f t="shared" si="15"/>
        <v>1625</v>
      </c>
      <c r="U91" s="180">
        <v>4875</v>
      </c>
      <c r="V91" s="180">
        <f t="shared" si="18"/>
        <v>0</v>
      </c>
      <c r="W91" s="180">
        <f t="shared" si="16"/>
        <v>0</v>
      </c>
      <c r="X91" s="180">
        <f t="shared" si="17"/>
        <v>4875</v>
      </c>
      <c r="Y91" s="34" t="s">
        <v>23</v>
      </c>
      <c r="Z91" s="51">
        <v>1500</v>
      </c>
      <c r="AA91" s="51">
        <v>0</v>
      </c>
      <c r="AB91" s="61">
        <v>0</v>
      </c>
      <c r="AC91" s="131">
        <v>1500</v>
      </c>
      <c r="AI91" s="141"/>
      <c r="AJ91" s="141"/>
      <c r="AK91" s="141"/>
      <c r="AL91" s="141"/>
    </row>
    <row r="92" spans="1:38" s="16" customFormat="1" ht="15" customHeight="1" thickBot="1">
      <c r="A92" s="7">
        <v>80</v>
      </c>
      <c r="B92" s="15" t="s">
        <v>188</v>
      </c>
      <c r="C92" s="15" t="s">
        <v>173</v>
      </c>
      <c r="D92" s="15">
        <v>16</v>
      </c>
      <c r="E92" s="15" t="s">
        <v>25</v>
      </c>
      <c r="F92" s="15" t="s">
        <v>26</v>
      </c>
      <c r="G92" s="96" t="s">
        <v>248</v>
      </c>
      <c r="H92" s="15">
        <v>330135992</v>
      </c>
      <c r="I92" s="28" t="s">
        <v>249</v>
      </c>
      <c r="J92" s="15" t="s">
        <v>190</v>
      </c>
      <c r="K92" s="15" t="s">
        <v>20</v>
      </c>
      <c r="L92" s="15">
        <v>5</v>
      </c>
      <c r="M92" s="20">
        <v>45657</v>
      </c>
      <c r="N92" s="22">
        <f>N62</f>
        <v>45658</v>
      </c>
      <c r="O92" s="33" t="s">
        <v>21</v>
      </c>
      <c r="P92" s="7" t="s">
        <v>359</v>
      </c>
      <c r="Q92" s="178">
        <f t="shared" si="12"/>
        <v>62.666666666666664</v>
      </c>
      <c r="R92" s="178">
        <f t="shared" si="13"/>
        <v>0</v>
      </c>
      <c r="S92" s="178">
        <f t="shared" si="14"/>
        <v>0</v>
      </c>
      <c r="T92" s="178">
        <f t="shared" si="15"/>
        <v>62.666666666666664</v>
      </c>
      <c r="U92" s="83">
        <v>188</v>
      </c>
      <c r="V92" s="83">
        <f t="shared" ref="V92:W92" si="19">ROUND(AA92*5/12,0)</f>
        <v>0</v>
      </c>
      <c r="W92" s="83">
        <f t="shared" si="19"/>
        <v>0</v>
      </c>
      <c r="X92" s="178">
        <f t="shared" si="17"/>
        <v>188</v>
      </c>
      <c r="Y92" s="29" t="s">
        <v>23</v>
      </c>
      <c r="Z92" s="52">
        <v>63</v>
      </c>
      <c r="AA92" s="52">
        <v>0</v>
      </c>
      <c r="AB92" s="62">
        <v>0</v>
      </c>
      <c r="AC92" s="131">
        <f>Z92</f>
        <v>63</v>
      </c>
      <c r="AD92"/>
      <c r="AE92"/>
      <c r="AF92"/>
      <c r="AG92"/>
      <c r="AH92"/>
      <c r="AI92" s="138"/>
      <c r="AJ92" s="138"/>
      <c r="AK92" s="138"/>
      <c r="AL92" s="138"/>
    </row>
    <row r="93" spans="1:38" s="16" customFormat="1" ht="15" customHeight="1" thickBot="1">
      <c r="A93" s="27">
        <v>81</v>
      </c>
      <c r="B93" s="15" t="s">
        <v>188</v>
      </c>
      <c r="C93" s="15" t="s">
        <v>96</v>
      </c>
      <c r="D93" s="15">
        <v>19</v>
      </c>
      <c r="E93" s="15" t="s">
        <v>25</v>
      </c>
      <c r="F93" s="15" t="s">
        <v>26</v>
      </c>
      <c r="G93" s="96" t="s">
        <v>238</v>
      </c>
      <c r="H93" s="15">
        <v>330136194</v>
      </c>
      <c r="I93" s="28" t="s">
        <v>239</v>
      </c>
      <c r="J93" s="15" t="s">
        <v>190</v>
      </c>
      <c r="K93" s="15" t="s">
        <v>20</v>
      </c>
      <c r="L93" s="15">
        <v>5</v>
      </c>
      <c r="M93" s="20">
        <v>45657</v>
      </c>
      <c r="N93" s="22">
        <f>N92</f>
        <v>45658</v>
      </c>
      <c r="O93" s="33" t="s">
        <v>21</v>
      </c>
      <c r="P93" s="7" t="s">
        <v>359</v>
      </c>
      <c r="Q93" s="178">
        <f t="shared" si="12"/>
        <v>585.33333333333337</v>
      </c>
      <c r="R93" s="178">
        <f t="shared" si="13"/>
        <v>0</v>
      </c>
      <c r="S93" s="178">
        <f t="shared" si="14"/>
        <v>0</v>
      </c>
      <c r="T93" s="178">
        <f t="shared" si="15"/>
        <v>585.33333333333337</v>
      </c>
      <c r="U93" s="83">
        <v>1756</v>
      </c>
      <c r="V93" s="83">
        <f t="shared" ref="V93:V101" si="20">ROUND(AA93*5/12,0)</f>
        <v>0</v>
      </c>
      <c r="W93" s="83">
        <f t="shared" ref="W93:W101" si="21">ROUND(AB93*5/12,0)</f>
        <v>0</v>
      </c>
      <c r="X93" s="178">
        <f t="shared" si="17"/>
        <v>1756</v>
      </c>
      <c r="Y93" s="29" t="s">
        <v>23</v>
      </c>
      <c r="Z93" s="52">
        <v>670</v>
      </c>
      <c r="AA93" s="52">
        <v>0</v>
      </c>
      <c r="AB93" s="62">
        <v>0</v>
      </c>
      <c r="AC93" s="131">
        <f t="shared" ref="AC93:AC102" si="22">Z93</f>
        <v>670</v>
      </c>
      <c r="AD93"/>
      <c r="AE93"/>
      <c r="AF93"/>
      <c r="AG93"/>
      <c r="AH93"/>
      <c r="AI93" s="138"/>
      <c r="AJ93" s="138"/>
      <c r="AK93" s="138"/>
      <c r="AL93" s="138"/>
    </row>
    <row r="94" spans="1:38" s="16" customFormat="1" ht="15" customHeight="1" thickBot="1">
      <c r="A94" s="7">
        <v>82</v>
      </c>
      <c r="B94" s="15" t="s">
        <v>188</v>
      </c>
      <c r="C94" s="15" t="s">
        <v>194</v>
      </c>
      <c r="D94" s="15">
        <v>5</v>
      </c>
      <c r="E94" s="15" t="s">
        <v>25</v>
      </c>
      <c r="F94" s="15" t="s">
        <v>26</v>
      </c>
      <c r="G94" s="96" t="s">
        <v>240</v>
      </c>
      <c r="H94" s="15">
        <v>330136195</v>
      </c>
      <c r="I94" s="28" t="s">
        <v>195</v>
      </c>
      <c r="J94" s="15" t="s">
        <v>190</v>
      </c>
      <c r="K94" s="15" t="s">
        <v>20</v>
      </c>
      <c r="L94" s="15">
        <v>5</v>
      </c>
      <c r="M94" s="20">
        <v>45657</v>
      </c>
      <c r="N94" s="22">
        <f t="shared" ref="N94:N100" si="23">N93</f>
        <v>45658</v>
      </c>
      <c r="O94" s="33" t="s">
        <v>21</v>
      </c>
      <c r="P94" s="7" t="s">
        <v>359</v>
      </c>
      <c r="Q94" s="178">
        <f t="shared" si="12"/>
        <v>230</v>
      </c>
      <c r="R94" s="178">
        <f t="shared" si="13"/>
        <v>0</v>
      </c>
      <c r="S94" s="178">
        <f t="shared" si="14"/>
        <v>0</v>
      </c>
      <c r="T94" s="178">
        <f t="shared" si="15"/>
        <v>230</v>
      </c>
      <c r="U94" s="83">
        <v>690</v>
      </c>
      <c r="V94" s="83">
        <f t="shared" si="20"/>
        <v>0</v>
      </c>
      <c r="W94" s="83">
        <f t="shared" si="21"/>
        <v>0</v>
      </c>
      <c r="X94" s="178">
        <f t="shared" si="17"/>
        <v>690</v>
      </c>
      <c r="Y94" s="29" t="s">
        <v>23</v>
      </c>
      <c r="Z94" s="52">
        <v>230</v>
      </c>
      <c r="AA94" s="52">
        <v>0</v>
      </c>
      <c r="AB94" s="62">
        <v>0</v>
      </c>
      <c r="AC94" s="131">
        <f t="shared" si="22"/>
        <v>230</v>
      </c>
      <c r="AD94"/>
      <c r="AE94"/>
      <c r="AF94"/>
      <c r="AG94"/>
      <c r="AH94"/>
      <c r="AI94" s="138"/>
      <c r="AJ94" s="138"/>
      <c r="AK94" s="138"/>
      <c r="AL94" s="138"/>
    </row>
    <row r="95" spans="1:38" s="16" customFormat="1" ht="15" customHeight="1" thickBot="1">
      <c r="A95" s="27">
        <v>83</v>
      </c>
      <c r="B95" s="15" t="s">
        <v>188</v>
      </c>
      <c r="C95" s="15" t="s">
        <v>189</v>
      </c>
      <c r="D95" s="15">
        <v>1</v>
      </c>
      <c r="E95" s="15" t="s">
        <v>25</v>
      </c>
      <c r="F95" s="15" t="s">
        <v>26</v>
      </c>
      <c r="G95" s="96" t="s">
        <v>241</v>
      </c>
      <c r="H95" s="15">
        <v>330136191</v>
      </c>
      <c r="I95" s="28" t="s">
        <v>191</v>
      </c>
      <c r="J95" s="15" t="s">
        <v>190</v>
      </c>
      <c r="K95" s="15" t="s">
        <v>20</v>
      </c>
      <c r="L95" s="15">
        <v>5</v>
      </c>
      <c r="M95" s="20">
        <v>45657</v>
      </c>
      <c r="N95" s="22">
        <f t="shared" si="23"/>
        <v>45658</v>
      </c>
      <c r="O95" s="33" t="s">
        <v>21</v>
      </c>
      <c r="P95" s="7" t="s">
        <v>359</v>
      </c>
      <c r="Q95" s="178">
        <f t="shared" si="12"/>
        <v>1085.3333333333333</v>
      </c>
      <c r="R95" s="178">
        <f t="shared" si="13"/>
        <v>0</v>
      </c>
      <c r="S95" s="178">
        <f t="shared" si="14"/>
        <v>0</v>
      </c>
      <c r="T95" s="178">
        <f t="shared" si="15"/>
        <v>1085.3333333333333</v>
      </c>
      <c r="U95" s="83">
        <v>3256</v>
      </c>
      <c r="V95" s="83">
        <f t="shared" si="20"/>
        <v>0</v>
      </c>
      <c r="W95" s="83">
        <f t="shared" si="21"/>
        <v>0</v>
      </c>
      <c r="X95" s="178">
        <f t="shared" si="17"/>
        <v>3256</v>
      </c>
      <c r="Y95" s="29" t="s">
        <v>23</v>
      </c>
      <c r="Z95" s="52">
        <v>1145</v>
      </c>
      <c r="AA95" s="52">
        <v>0</v>
      </c>
      <c r="AB95" s="62">
        <v>0</v>
      </c>
      <c r="AC95" s="131">
        <f t="shared" si="22"/>
        <v>1145</v>
      </c>
      <c r="AD95"/>
      <c r="AE95"/>
      <c r="AF95"/>
      <c r="AG95"/>
      <c r="AH95"/>
      <c r="AI95" s="138"/>
      <c r="AJ95" s="138"/>
      <c r="AK95" s="138"/>
      <c r="AL95" s="138"/>
    </row>
    <row r="96" spans="1:38" s="16" customFormat="1" ht="15" customHeight="1" thickBot="1">
      <c r="A96" s="7">
        <v>84</v>
      </c>
      <c r="B96" s="15" t="s">
        <v>188</v>
      </c>
      <c r="C96" s="15" t="s">
        <v>189</v>
      </c>
      <c r="D96" s="15">
        <v>5</v>
      </c>
      <c r="E96" s="15" t="s">
        <v>25</v>
      </c>
      <c r="F96" s="15" t="s">
        <v>26</v>
      </c>
      <c r="G96" s="96" t="s">
        <v>242</v>
      </c>
      <c r="H96" s="15">
        <v>330136188</v>
      </c>
      <c r="I96" s="28" t="s">
        <v>243</v>
      </c>
      <c r="J96" s="15" t="s">
        <v>190</v>
      </c>
      <c r="K96" s="15" t="s">
        <v>20</v>
      </c>
      <c r="L96" s="15">
        <v>5</v>
      </c>
      <c r="M96" s="20">
        <v>45657</v>
      </c>
      <c r="N96" s="22">
        <f t="shared" si="23"/>
        <v>45658</v>
      </c>
      <c r="O96" s="33" t="s">
        <v>21</v>
      </c>
      <c r="P96" s="7" t="s">
        <v>359</v>
      </c>
      <c r="Q96" s="178">
        <f t="shared" si="12"/>
        <v>270</v>
      </c>
      <c r="R96" s="178">
        <f t="shared" si="13"/>
        <v>0</v>
      </c>
      <c r="S96" s="178">
        <f t="shared" si="14"/>
        <v>0</v>
      </c>
      <c r="T96" s="178">
        <f t="shared" si="15"/>
        <v>270</v>
      </c>
      <c r="U96" s="83">
        <v>810</v>
      </c>
      <c r="V96" s="83">
        <f t="shared" si="20"/>
        <v>0</v>
      </c>
      <c r="W96" s="83">
        <f t="shared" si="21"/>
        <v>0</v>
      </c>
      <c r="X96" s="178">
        <f t="shared" si="17"/>
        <v>810</v>
      </c>
      <c r="Y96" s="29" t="s">
        <v>23</v>
      </c>
      <c r="Z96" s="52">
        <v>270</v>
      </c>
      <c r="AA96" s="52">
        <v>0</v>
      </c>
      <c r="AB96" s="62">
        <v>0</v>
      </c>
      <c r="AC96" s="131">
        <f t="shared" si="22"/>
        <v>270</v>
      </c>
      <c r="AD96"/>
      <c r="AE96"/>
      <c r="AF96"/>
      <c r="AG96"/>
      <c r="AH96"/>
      <c r="AI96" s="138"/>
      <c r="AJ96" s="138"/>
      <c r="AK96" s="138"/>
      <c r="AL96" s="138"/>
    </row>
    <row r="97" spans="1:38" s="16" customFormat="1" ht="15" customHeight="1" thickBot="1">
      <c r="A97" s="27">
        <v>85</v>
      </c>
      <c r="B97" s="15" t="s">
        <v>188</v>
      </c>
      <c r="C97" s="15" t="s">
        <v>118</v>
      </c>
      <c r="D97" s="15">
        <v>9</v>
      </c>
      <c r="E97" s="15" t="s">
        <v>25</v>
      </c>
      <c r="F97" s="15" t="s">
        <v>26</v>
      </c>
      <c r="G97" s="96" t="s">
        <v>343</v>
      </c>
      <c r="H97" s="15">
        <v>330135991</v>
      </c>
      <c r="I97" s="28" t="s">
        <v>196</v>
      </c>
      <c r="J97" s="15" t="s">
        <v>190</v>
      </c>
      <c r="K97" s="15" t="s">
        <v>20</v>
      </c>
      <c r="L97" s="15">
        <v>5</v>
      </c>
      <c r="M97" s="20">
        <v>45657</v>
      </c>
      <c r="N97" s="22">
        <f t="shared" si="23"/>
        <v>45658</v>
      </c>
      <c r="O97" s="33" t="s">
        <v>21</v>
      </c>
      <c r="P97" s="7" t="s">
        <v>359</v>
      </c>
      <c r="Q97" s="178">
        <f t="shared" si="12"/>
        <v>1085.3333333333333</v>
      </c>
      <c r="R97" s="178">
        <f t="shared" si="13"/>
        <v>0</v>
      </c>
      <c r="S97" s="178">
        <f t="shared" si="14"/>
        <v>0</v>
      </c>
      <c r="T97" s="178">
        <f t="shared" si="15"/>
        <v>1085.3333333333333</v>
      </c>
      <c r="U97" s="83">
        <v>3256</v>
      </c>
      <c r="V97" s="83">
        <f t="shared" si="20"/>
        <v>0</v>
      </c>
      <c r="W97" s="83">
        <f t="shared" si="21"/>
        <v>0</v>
      </c>
      <c r="X97" s="178">
        <f t="shared" si="17"/>
        <v>3256</v>
      </c>
      <c r="Y97" s="29" t="s">
        <v>23</v>
      </c>
      <c r="Z97" s="52">
        <v>1125</v>
      </c>
      <c r="AA97" s="52">
        <v>0</v>
      </c>
      <c r="AB97" s="62">
        <v>0</v>
      </c>
      <c r="AC97" s="131">
        <f t="shared" si="22"/>
        <v>1125</v>
      </c>
      <c r="AD97"/>
      <c r="AE97"/>
      <c r="AF97"/>
      <c r="AG97"/>
      <c r="AH97"/>
      <c r="AI97" s="138"/>
      <c r="AJ97" s="138"/>
      <c r="AK97" s="138"/>
      <c r="AL97" s="138"/>
    </row>
    <row r="98" spans="1:38" s="16" customFormat="1" ht="15" customHeight="1" thickBot="1">
      <c r="A98" s="7">
        <v>86</v>
      </c>
      <c r="B98" s="15" t="s">
        <v>188</v>
      </c>
      <c r="C98" s="15" t="s">
        <v>118</v>
      </c>
      <c r="D98" s="15">
        <v>10</v>
      </c>
      <c r="E98" s="15" t="s">
        <v>25</v>
      </c>
      <c r="F98" s="15" t="s">
        <v>26</v>
      </c>
      <c r="G98" s="96" t="s">
        <v>237</v>
      </c>
      <c r="H98" s="15">
        <v>330136190</v>
      </c>
      <c r="I98" s="28" t="s">
        <v>197</v>
      </c>
      <c r="J98" s="15" t="s">
        <v>190</v>
      </c>
      <c r="K98" s="15" t="s">
        <v>20</v>
      </c>
      <c r="L98" s="15">
        <v>5</v>
      </c>
      <c r="M98" s="20">
        <v>45657</v>
      </c>
      <c r="N98" s="22">
        <f t="shared" si="23"/>
        <v>45658</v>
      </c>
      <c r="O98" s="33" t="s">
        <v>21</v>
      </c>
      <c r="P98" s="7" t="s">
        <v>359</v>
      </c>
      <c r="Q98" s="178">
        <f t="shared" si="12"/>
        <v>381.66666666666669</v>
      </c>
      <c r="R98" s="178">
        <f t="shared" si="13"/>
        <v>0</v>
      </c>
      <c r="S98" s="178">
        <f t="shared" si="14"/>
        <v>0</v>
      </c>
      <c r="T98" s="178">
        <f t="shared" si="15"/>
        <v>381.66666666666669</v>
      </c>
      <c r="U98" s="83">
        <v>1145</v>
      </c>
      <c r="V98" s="83">
        <f t="shared" si="20"/>
        <v>0</v>
      </c>
      <c r="W98" s="83">
        <f t="shared" si="21"/>
        <v>0</v>
      </c>
      <c r="X98" s="178">
        <f t="shared" si="17"/>
        <v>1145</v>
      </c>
      <c r="Y98" s="29" t="s">
        <v>23</v>
      </c>
      <c r="Z98" s="52">
        <v>470</v>
      </c>
      <c r="AA98" s="52">
        <v>0</v>
      </c>
      <c r="AB98" s="62">
        <v>0</v>
      </c>
      <c r="AC98" s="131">
        <f t="shared" si="22"/>
        <v>470</v>
      </c>
      <c r="AD98"/>
      <c r="AE98"/>
      <c r="AF98"/>
      <c r="AG98"/>
      <c r="AH98"/>
      <c r="AI98" s="138"/>
      <c r="AJ98" s="138"/>
      <c r="AK98" s="138"/>
      <c r="AL98" s="138"/>
    </row>
    <row r="99" spans="1:38" s="16" customFormat="1" ht="15" customHeight="1" thickBot="1">
      <c r="A99" s="27">
        <v>87</v>
      </c>
      <c r="B99" s="15" t="s">
        <v>188</v>
      </c>
      <c r="C99" s="15" t="s">
        <v>192</v>
      </c>
      <c r="D99" s="15">
        <v>3</v>
      </c>
      <c r="E99" s="15" t="s">
        <v>25</v>
      </c>
      <c r="F99" s="15" t="s">
        <v>26</v>
      </c>
      <c r="G99" s="96" t="s">
        <v>244</v>
      </c>
      <c r="H99" s="15">
        <v>330136221</v>
      </c>
      <c r="I99" s="28" t="s">
        <v>245</v>
      </c>
      <c r="J99" s="15" t="s">
        <v>190</v>
      </c>
      <c r="K99" s="15" t="s">
        <v>20</v>
      </c>
      <c r="L99" s="15">
        <v>5</v>
      </c>
      <c r="M99" s="20">
        <v>45657</v>
      </c>
      <c r="N99" s="22">
        <f t="shared" si="23"/>
        <v>45658</v>
      </c>
      <c r="O99" s="33" t="s">
        <v>21</v>
      </c>
      <c r="P99" s="7" t="s">
        <v>359</v>
      </c>
      <c r="Q99" s="178">
        <f t="shared" si="12"/>
        <v>3034</v>
      </c>
      <c r="R99" s="178">
        <f t="shared" si="13"/>
        <v>0</v>
      </c>
      <c r="S99" s="178">
        <f t="shared" si="14"/>
        <v>0</v>
      </c>
      <c r="T99" s="178">
        <f t="shared" si="15"/>
        <v>3034</v>
      </c>
      <c r="U99" s="83">
        <v>9102</v>
      </c>
      <c r="V99" s="83">
        <f t="shared" si="20"/>
        <v>0</v>
      </c>
      <c r="W99" s="83">
        <f t="shared" si="21"/>
        <v>0</v>
      </c>
      <c r="X99" s="178">
        <f t="shared" si="17"/>
        <v>9102</v>
      </c>
      <c r="Y99" s="29" t="s">
        <v>23</v>
      </c>
      <c r="Z99" s="52">
        <v>3550</v>
      </c>
      <c r="AA99" s="52">
        <v>0</v>
      </c>
      <c r="AB99" s="62">
        <v>0</v>
      </c>
      <c r="AC99" s="131">
        <f t="shared" si="22"/>
        <v>3550</v>
      </c>
      <c r="AD99"/>
      <c r="AE99"/>
      <c r="AF99"/>
      <c r="AG99"/>
      <c r="AH99"/>
      <c r="AI99" s="138"/>
      <c r="AJ99" s="138"/>
      <c r="AK99" s="138"/>
      <c r="AL99" s="138"/>
    </row>
    <row r="100" spans="1:38" s="16" customFormat="1" ht="15" customHeight="1" thickBot="1">
      <c r="A100" s="7">
        <v>88</v>
      </c>
      <c r="B100" s="30" t="s">
        <v>188</v>
      </c>
      <c r="C100" s="30" t="s">
        <v>174</v>
      </c>
      <c r="D100" s="30">
        <v>35</v>
      </c>
      <c r="E100" s="30" t="s">
        <v>25</v>
      </c>
      <c r="F100" s="30" t="s">
        <v>26</v>
      </c>
      <c r="G100" s="97" t="s">
        <v>246</v>
      </c>
      <c r="H100" s="30">
        <v>330136220</v>
      </c>
      <c r="I100" s="31" t="s">
        <v>193</v>
      </c>
      <c r="J100" s="30" t="s">
        <v>190</v>
      </c>
      <c r="K100" s="30" t="s">
        <v>20</v>
      </c>
      <c r="L100" s="30">
        <v>5</v>
      </c>
      <c r="M100" s="20">
        <v>45657</v>
      </c>
      <c r="N100" s="22">
        <f t="shared" si="23"/>
        <v>45658</v>
      </c>
      <c r="O100" s="33" t="s">
        <v>21</v>
      </c>
      <c r="P100" s="7" t="s">
        <v>359</v>
      </c>
      <c r="Q100" s="178">
        <f t="shared" si="12"/>
        <v>50</v>
      </c>
      <c r="R100" s="178">
        <f t="shared" si="13"/>
        <v>0</v>
      </c>
      <c r="S100" s="178">
        <f t="shared" si="14"/>
        <v>0</v>
      </c>
      <c r="T100" s="178">
        <f t="shared" si="15"/>
        <v>50</v>
      </c>
      <c r="U100" s="83">
        <v>150</v>
      </c>
      <c r="V100" s="83">
        <f t="shared" si="20"/>
        <v>0</v>
      </c>
      <c r="W100" s="83">
        <v>0</v>
      </c>
      <c r="X100" s="178">
        <f t="shared" si="17"/>
        <v>150</v>
      </c>
      <c r="Y100" s="32" t="s">
        <v>23</v>
      </c>
      <c r="Z100" s="65">
        <v>50</v>
      </c>
      <c r="AA100" s="65">
        <v>0</v>
      </c>
      <c r="AB100" s="65">
        <v>0</v>
      </c>
      <c r="AC100" s="131">
        <f t="shared" si="22"/>
        <v>50</v>
      </c>
      <c r="AD100"/>
      <c r="AE100"/>
      <c r="AF100"/>
      <c r="AG100"/>
      <c r="AH100"/>
      <c r="AI100" s="138"/>
      <c r="AJ100" s="138"/>
      <c r="AK100" s="138"/>
      <c r="AL100" s="138"/>
    </row>
    <row r="101" spans="1:38" ht="15" thickBot="1">
      <c r="A101" s="27">
        <v>89</v>
      </c>
      <c r="B101" s="15" t="s">
        <v>188</v>
      </c>
      <c r="C101" s="35" t="s">
        <v>36</v>
      </c>
      <c r="D101" s="35">
        <v>30</v>
      </c>
      <c r="E101" s="36" t="s">
        <v>25</v>
      </c>
      <c r="F101" s="36" t="s">
        <v>26</v>
      </c>
      <c r="G101" s="98" t="s">
        <v>247</v>
      </c>
      <c r="H101" s="35">
        <v>330136219</v>
      </c>
      <c r="I101" s="35">
        <v>13728250</v>
      </c>
      <c r="J101" s="36" t="s">
        <v>190</v>
      </c>
      <c r="K101" s="36" t="s">
        <v>20</v>
      </c>
      <c r="L101" s="35">
        <v>5</v>
      </c>
      <c r="M101" s="20">
        <v>45657</v>
      </c>
      <c r="N101" s="22">
        <f>N100</f>
        <v>45658</v>
      </c>
      <c r="O101" s="33" t="s">
        <v>21</v>
      </c>
      <c r="P101" s="7" t="s">
        <v>359</v>
      </c>
      <c r="Q101" s="178">
        <f t="shared" si="12"/>
        <v>205</v>
      </c>
      <c r="R101" s="178">
        <f t="shared" si="13"/>
        <v>0</v>
      </c>
      <c r="S101" s="178">
        <f t="shared" si="14"/>
        <v>0</v>
      </c>
      <c r="T101" s="178">
        <f t="shared" si="15"/>
        <v>205</v>
      </c>
      <c r="U101" s="83">
        <v>615</v>
      </c>
      <c r="V101" s="83">
        <f t="shared" si="20"/>
        <v>0</v>
      </c>
      <c r="W101" s="83">
        <f t="shared" si="21"/>
        <v>0</v>
      </c>
      <c r="X101" s="178">
        <f t="shared" si="17"/>
        <v>615</v>
      </c>
      <c r="Y101" s="36" t="s">
        <v>23</v>
      </c>
      <c r="Z101" s="107">
        <v>205</v>
      </c>
      <c r="AA101" s="106">
        <v>0</v>
      </c>
      <c r="AB101" s="107">
        <v>0</v>
      </c>
      <c r="AC101" s="62">
        <f t="shared" si="22"/>
        <v>205</v>
      </c>
    </row>
    <row r="102" spans="1:38" s="115" customFormat="1" ht="23.25" thickBot="1">
      <c r="A102" s="111">
        <v>90</v>
      </c>
      <c r="B102" s="23" t="s">
        <v>226</v>
      </c>
      <c r="C102" s="35" t="s">
        <v>177</v>
      </c>
      <c r="D102" s="35">
        <v>8</v>
      </c>
      <c r="E102" s="36" t="s">
        <v>25</v>
      </c>
      <c r="F102" s="36" t="s">
        <v>26</v>
      </c>
      <c r="G102" s="98" t="s">
        <v>227</v>
      </c>
      <c r="H102" s="35">
        <v>800301808</v>
      </c>
      <c r="I102" s="35">
        <v>247908</v>
      </c>
      <c r="J102" s="36" t="s">
        <v>91</v>
      </c>
      <c r="K102" s="36" t="s">
        <v>20</v>
      </c>
      <c r="L102" s="35">
        <v>15</v>
      </c>
      <c r="M102" s="20">
        <v>45657</v>
      </c>
      <c r="N102" s="22">
        <f>N101</f>
        <v>45658</v>
      </c>
      <c r="O102" s="33" t="s">
        <v>21</v>
      </c>
      <c r="P102" s="111" t="s">
        <v>359</v>
      </c>
      <c r="Q102" s="180">
        <f t="shared" si="12"/>
        <v>4291</v>
      </c>
      <c r="R102" s="180">
        <f t="shared" si="13"/>
        <v>0</v>
      </c>
      <c r="S102" s="180">
        <f t="shared" si="14"/>
        <v>0</v>
      </c>
      <c r="T102" s="180">
        <f t="shared" si="15"/>
        <v>4291</v>
      </c>
      <c r="U102" s="177">
        <v>12873</v>
      </c>
      <c r="V102" s="177">
        <v>0</v>
      </c>
      <c r="W102" s="177">
        <v>0</v>
      </c>
      <c r="X102" s="180">
        <f t="shared" si="17"/>
        <v>12873</v>
      </c>
      <c r="Y102" s="29" t="s">
        <v>23</v>
      </c>
      <c r="Z102" s="107">
        <v>3678</v>
      </c>
      <c r="AA102" s="108">
        <v>0</v>
      </c>
      <c r="AB102" s="109">
        <v>0</v>
      </c>
      <c r="AC102" s="62">
        <f t="shared" si="22"/>
        <v>3678</v>
      </c>
    </row>
    <row r="103" spans="1:38" ht="15" thickBo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56">
        <f>SUM(Q79:Q102)</f>
        <v>107319.33333333334</v>
      </c>
      <c r="R103" s="56">
        <f>SUM(R79:R102)</f>
        <v>47533.333333333328</v>
      </c>
      <c r="S103" s="56">
        <f>SUM(S79:S102)</f>
        <v>0</v>
      </c>
      <c r="T103" s="56">
        <f>SUM(T79:T102)</f>
        <v>154852.66666666666</v>
      </c>
      <c r="U103" s="56">
        <f>SUM(U79:U91,U92:U101)</f>
        <v>309085</v>
      </c>
      <c r="V103" s="56">
        <f>SUM(V79:V91,V92:V101)</f>
        <v>142600</v>
      </c>
      <c r="W103" s="56">
        <f>SUM(W79:W91,W92:W101)</f>
        <v>0</v>
      </c>
      <c r="X103" s="56">
        <f>SUM(X79:X102)</f>
        <v>464558</v>
      </c>
      <c r="Y103" s="9"/>
      <c r="Z103" s="47"/>
      <c r="AA103" s="47"/>
      <c r="AB103" s="47"/>
      <c r="AC103" s="47"/>
      <c r="AI103" s="3"/>
      <c r="AJ103" s="3"/>
      <c r="AK103" s="3"/>
      <c r="AL103" s="3"/>
    </row>
    <row r="104" spans="1:38" ht="15" customHeight="1" thickBot="1">
      <c r="A104" s="149" t="s">
        <v>198</v>
      </c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1"/>
      <c r="Z104" s="48"/>
      <c r="AA104" s="48"/>
      <c r="AB104" s="48"/>
      <c r="AC104" s="48"/>
      <c r="AI104" s="137"/>
      <c r="AJ104" s="137"/>
      <c r="AK104" s="137"/>
      <c r="AL104" s="137"/>
    </row>
    <row r="105" spans="1:38" ht="15" thickBot="1">
      <c r="A105" s="152" t="s">
        <v>154</v>
      </c>
      <c r="B105" s="153"/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4"/>
      <c r="Z105" s="49"/>
      <c r="AA105" s="49"/>
      <c r="AB105" s="49"/>
      <c r="AC105" s="49"/>
      <c r="AI105" s="137"/>
      <c r="AJ105" s="137"/>
      <c r="AK105" s="137"/>
      <c r="AL105" s="137"/>
    </row>
    <row r="106" spans="1:38" ht="15" thickBot="1">
      <c r="A106" s="152" t="s">
        <v>157</v>
      </c>
      <c r="B106" s="153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4"/>
      <c r="Z106" s="49"/>
      <c r="AA106" s="49"/>
      <c r="AB106" s="49"/>
      <c r="AC106" s="67"/>
      <c r="AI106" s="137"/>
      <c r="AJ106" s="137"/>
      <c r="AK106" s="137"/>
      <c r="AL106" s="137"/>
    </row>
    <row r="107" spans="1:38" ht="15" thickBot="1">
      <c r="A107" s="166" t="s">
        <v>0</v>
      </c>
      <c r="B107" s="166" t="s">
        <v>1</v>
      </c>
      <c r="C107" s="166" t="s">
        <v>2</v>
      </c>
      <c r="D107" s="166" t="s">
        <v>3</v>
      </c>
      <c r="E107" s="166" t="s">
        <v>4</v>
      </c>
      <c r="F107" s="166" t="s">
        <v>5</v>
      </c>
      <c r="G107" s="166" t="s">
        <v>6</v>
      </c>
      <c r="H107" s="166" t="s">
        <v>7</v>
      </c>
      <c r="I107" s="166" t="s">
        <v>8</v>
      </c>
      <c r="J107" s="166" t="s">
        <v>9</v>
      </c>
      <c r="K107" s="166" t="s">
        <v>10</v>
      </c>
      <c r="L107" s="166" t="s">
        <v>152</v>
      </c>
      <c r="M107" s="166" t="s">
        <v>11</v>
      </c>
      <c r="N107" s="166" t="s">
        <v>12</v>
      </c>
      <c r="O107" s="166" t="s">
        <v>13</v>
      </c>
      <c r="P107" s="166" t="s">
        <v>14</v>
      </c>
      <c r="Q107" s="165" t="s">
        <v>365</v>
      </c>
      <c r="R107" s="165"/>
      <c r="S107" s="165"/>
      <c r="T107" s="165"/>
      <c r="U107" s="165" t="s">
        <v>367</v>
      </c>
      <c r="V107" s="165"/>
      <c r="W107" s="165"/>
      <c r="X107" s="165"/>
      <c r="Y107" s="166" t="s">
        <v>15</v>
      </c>
      <c r="Z107" s="130"/>
      <c r="AA107" s="130"/>
      <c r="AB107" s="130"/>
      <c r="AC107" s="130"/>
    </row>
    <row r="108" spans="1:38" ht="102" thickBot="1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5" t="s">
        <v>361</v>
      </c>
      <c r="R108" s="5" t="s">
        <v>363</v>
      </c>
      <c r="S108" s="5" t="s">
        <v>364</v>
      </c>
      <c r="T108" s="5" t="s">
        <v>362</v>
      </c>
      <c r="U108" s="5" t="s">
        <v>348</v>
      </c>
      <c r="V108" s="5" t="s">
        <v>349</v>
      </c>
      <c r="W108" s="5" t="s">
        <v>350</v>
      </c>
      <c r="X108" s="5" t="s">
        <v>351</v>
      </c>
      <c r="Y108" s="166"/>
      <c r="Z108" s="45" t="s">
        <v>204</v>
      </c>
      <c r="AA108" s="45" t="s">
        <v>205</v>
      </c>
      <c r="AB108" s="64" t="s">
        <v>206</v>
      </c>
      <c r="AC108" s="60" t="s">
        <v>207</v>
      </c>
      <c r="AI108" s="137"/>
      <c r="AJ108" s="137"/>
      <c r="AK108" s="137"/>
      <c r="AL108" s="137"/>
    </row>
    <row r="109" spans="1:38" ht="15" thickBot="1">
      <c r="A109" s="7">
        <v>91</v>
      </c>
      <c r="B109" s="8" t="s">
        <v>102</v>
      </c>
      <c r="C109" s="8" t="s">
        <v>174</v>
      </c>
      <c r="D109" s="8" t="s">
        <v>130</v>
      </c>
      <c r="E109" s="8" t="s">
        <v>25</v>
      </c>
      <c r="F109" s="8" t="s">
        <v>26</v>
      </c>
      <c r="G109" s="94" t="s">
        <v>228</v>
      </c>
      <c r="H109" s="8">
        <v>800302188</v>
      </c>
      <c r="I109" s="8">
        <v>56433950</v>
      </c>
      <c r="J109" s="8" t="s">
        <v>19</v>
      </c>
      <c r="K109" s="8" t="s">
        <v>20</v>
      </c>
      <c r="L109" s="8">
        <v>39</v>
      </c>
      <c r="M109" s="20">
        <v>45657</v>
      </c>
      <c r="N109" s="21">
        <v>45658</v>
      </c>
      <c r="O109" s="7" t="s">
        <v>21</v>
      </c>
      <c r="P109" s="7" t="s">
        <v>359</v>
      </c>
      <c r="Q109" s="178">
        <f>U109/3</f>
        <v>40000</v>
      </c>
      <c r="R109" s="178">
        <f>V109/3</f>
        <v>0</v>
      </c>
      <c r="S109" s="178">
        <f>W109/3</f>
        <v>0</v>
      </c>
      <c r="T109" s="178">
        <f>X109/3</f>
        <v>40000</v>
      </c>
      <c r="U109" s="178">
        <v>120000</v>
      </c>
      <c r="V109" s="178">
        <f>ROUND(AA109*28/12,0)</f>
        <v>0</v>
      </c>
      <c r="W109" s="178">
        <f>ROUND(AB109*28/12,0)</f>
        <v>0</v>
      </c>
      <c r="X109" s="178">
        <f>SUM(U109+V109)</f>
        <v>120000</v>
      </c>
      <c r="Y109" s="6" t="s">
        <v>23</v>
      </c>
      <c r="Z109" s="53">
        <v>40000</v>
      </c>
      <c r="AA109" s="53">
        <v>0</v>
      </c>
      <c r="AB109" s="63">
        <v>0</v>
      </c>
      <c r="AC109" s="132">
        <v>40000</v>
      </c>
      <c r="AI109" s="137"/>
      <c r="AJ109" s="137"/>
      <c r="AK109" s="137"/>
      <c r="AL109" s="137"/>
    </row>
    <row r="110" spans="1:38" ht="15" thickBot="1">
      <c r="A110" s="7">
        <v>92</v>
      </c>
      <c r="B110" s="8" t="s">
        <v>103</v>
      </c>
      <c r="C110" s="8" t="s">
        <v>78</v>
      </c>
      <c r="D110" s="8" t="s">
        <v>104</v>
      </c>
      <c r="E110" s="8" t="s">
        <v>25</v>
      </c>
      <c r="F110" s="8" t="s">
        <v>26</v>
      </c>
      <c r="G110" s="94" t="s">
        <v>229</v>
      </c>
      <c r="H110" s="8">
        <v>800302189</v>
      </c>
      <c r="I110" s="8">
        <v>56340862</v>
      </c>
      <c r="J110" s="8" t="s">
        <v>19</v>
      </c>
      <c r="K110" s="8" t="s">
        <v>20</v>
      </c>
      <c r="L110" s="8">
        <v>40</v>
      </c>
      <c r="M110" s="20">
        <v>45657</v>
      </c>
      <c r="N110" s="21">
        <v>45658</v>
      </c>
      <c r="O110" s="7" t="s">
        <v>21</v>
      </c>
      <c r="P110" s="7" t="s">
        <v>359</v>
      </c>
      <c r="Q110" s="178">
        <f t="shared" ref="Q110:Q114" si="24">U110/3</f>
        <v>2000</v>
      </c>
      <c r="R110" s="178">
        <f t="shared" ref="R110:R114" si="25">V110/3</f>
        <v>0</v>
      </c>
      <c r="S110" s="178">
        <f t="shared" ref="S110:S114" si="26">W110/3</f>
        <v>0</v>
      </c>
      <c r="T110" s="178">
        <f t="shared" ref="T110:T114" si="27">X110/3</f>
        <v>2000</v>
      </c>
      <c r="U110" s="178">
        <v>6000</v>
      </c>
      <c r="V110" s="178">
        <f t="shared" ref="V110:V114" si="28">ROUND(AA110*28/12,0)</f>
        <v>0</v>
      </c>
      <c r="W110" s="178">
        <f t="shared" ref="W110:W114" si="29">ROUND(AB110*28/12,0)</f>
        <v>0</v>
      </c>
      <c r="X110" s="178">
        <f>SUM(U110+V110)</f>
        <v>6000</v>
      </c>
      <c r="Y110" s="6" t="s">
        <v>23</v>
      </c>
      <c r="Z110" s="53">
        <v>2000</v>
      </c>
      <c r="AA110" s="53">
        <v>0</v>
      </c>
      <c r="AB110" s="63">
        <v>0</v>
      </c>
      <c r="AC110" s="132">
        <v>2000</v>
      </c>
      <c r="AI110" s="137"/>
      <c r="AJ110" s="137"/>
      <c r="AK110" s="137"/>
      <c r="AL110" s="137"/>
    </row>
    <row r="111" spans="1:38" ht="15" thickBot="1">
      <c r="A111" s="7">
        <v>93</v>
      </c>
      <c r="B111" s="8" t="s">
        <v>105</v>
      </c>
      <c r="C111" s="8" t="s">
        <v>106</v>
      </c>
      <c r="D111" s="8">
        <v>60</v>
      </c>
      <c r="E111" s="8" t="s">
        <v>25</v>
      </c>
      <c r="F111" s="8" t="s">
        <v>26</v>
      </c>
      <c r="G111" s="94" t="s">
        <v>230</v>
      </c>
      <c r="H111" s="8">
        <v>800302190</v>
      </c>
      <c r="I111" s="8">
        <v>10047706</v>
      </c>
      <c r="J111" s="8" t="s">
        <v>19</v>
      </c>
      <c r="K111" s="8" t="s">
        <v>20</v>
      </c>
      <c r="L111" s="8">
        <v>39</v>
      </c>
      <c r="M111" s="20">
        <v>45657</v>
      </c>
      <c r="N111" s="21">
        <v>45658</v>
      </c>
      <c r="O111" s="7" t="s">
        <v>21</v>
      </c>
      <c r="P111" s="7" t="s">
        <v>359</v>
      </c>
      <c r="Q111" s="178">
        <f t="shared" si="24"/>
        <v>27500</v>
      </c>
      <c r="R111" s="178">
        <f t="shared" si="25"/>
        <v>0</v>
      </c>
      <c r="S111" s="178">
        <f t="shared" si="26"/>
        <v>0</v>
      </c>
      <c r="T111" s="178">
        <f t="shared" si="27"/>
        <v>27500</v>
      </c>
      <c r="U111" s="178">
        <v>82500</v>
      </c>
      <c r="V111" s="178">
        <f t="shared" si="28"/>
        <v>0</v>
      </c>
      <c r="W111" s="178">
        <f t="shared" si="29"/>
        <v>0</v>
      </c>
      <c r="X111" s="178">
        <f t="shared" ref="X111:X114" si="30">SUM(U111+V111)</f>
        <v>82500</v>
      </c>
      <c r="Y111" s="6" t="s">
        <v>23</v>
      </c>
      <c r="Z111" s="53">
        <v>27500</v>
      </c>
      <c r="AA111" s="53">
        <v>0</v>
      </c>
      <c r="AB111" s="63">
        <v>0</v>
      </c>
      <c r="AC111" s="132">
        <v>27500</v>
      </c>
      <c r="AI111" s="137"/>
      <c r="AJ111" s="137"/>
      <c r="AK111" s="137"/>
      <c r="AL111" s="137"/>
    </row>
    <row r="112" spans="1:38" ht="15" thickBot="1">
      <c r="A112" s="7">
        <v>94</v>
      </c>
      <c r="B112" s="8" t="s">
        <v>105</v>
      </c>
      <c r="C112" s="8" t="s">
        <v>106</v>
      </c>
      <c r="D112" s="8">
        <v>60</v>
      </c>
      <c r="E112" s="8" t="s">
        <v>25</v>
      </c>
      <c r="F112" s="8" t="s">
        <v>26</v>
      </c>
      <c r="G112" s="94" t="s">
        <v>231</v>
      </c>
      <c r="H112" s="8">
        <v>800302191</v>
      </c>
      <c r="I112" s="8">
        <v>30460640</v>
      </c>
      <c r="J112" s="8" t="s">
        <v>19</v>
      </c>
      <c r="K112" s="8" t="s">
        <v>20</v>
      </c>
      <c r="L112" s="8">
        <v>15</v>
      </c>
      <c r="M112" s="20">
        <v>45657</v>
      </c>
      <c r="N112" s="21">
        <v>45658</v>
      </c>
      <c r="O112" s="7" t="s">
        <v>21</v>
      </c>
      <c r="P112" s="7" t="s">
        <v>359</v>
      </c>
      <c r="Q112" s="178">
        <f t="shared" si="24"/>
        <v>5000</v>
      </c>
      <c r="R112" s="178">
        <f t="shared" si="25"/>
        <v>0</v>
      </c>
      <c r="S112" s="178">
        <f t="shared" si="26"/>
        <v>0</v>
      </c>
      <c r="T112" s="178">
        <f t="shared" si="27"/>
        <v>5000</v>
      </c>
      <c r="U112" s="178">
        <v>15000</v>
      </c>
      <c r="V112" s="178">
        <f t="shared" si="28"/>
        <v>0</v>
      </c>
      <c r="W112" s="178">
        <f t="shared" si="29"/>
        <v>0</v>
      </c>
      <c r="X112" s="178">
        <f t="shared" si="30"/>
        <v>15000</v>
      </c>
      <c r="Y112" s="6" t="s">
        <v>23</v>
      </c>
      <c r="Z112" s="53">
        <v>5000</v>
      </c>
      <c r="AA112" s="53">
        <v>0</v>
      </c>
      <c r="AB112" s="63">
        <v>0</v>
      </c>
      <c r="AC112" s="132">
        <v>5000</v>
      </c>
      <c r="AI112" s="137"/>
      <c r="AJ112" s="137"/>
      <c r="AK112" s="137"/>
      <c r="AL112" s="137"/>
    </row>
    <row r="113" spans="1:38" s="115" customFormat="1" ht="23.25" thickBot="1">
      <c r="A113" s="111">
        <v>95</v>
      </c>
      <c r="B113" s="26" t="s">
        <v>149</v>
      </c>
      <c r="C113" s="25" t="s">
        <v>106</v>
      </c>
      <c r="D113" s="25">
        <v>60</v>
      </c>
      <c r="E113" s="25" t="s">
        <v>25</v>
      </c>
      <c r="F113" s="25" t="s">
        <v>26</v>
      </c>
      <c r="G113" s="116" t="s">
        <v>232</v>
      </c>
      <c r="H113" s="25">
        <v>800302232</v>
      </c>
      <c r="I113" s="25">
        <v>30473223</v>
      </c>
      <c r="J113" s="25" t="s">
        <v>19</v>
      </c>
      <c r="K113" s="25" t="s">
        <v>20</v>
      </c>
      <c r="L113" s="25">
        <v>5</v>
      </c>
      <c r="M113" s="99">
        <v>45657</v>
      </c>
      <c r="N113" s="117">
        <v>45658</v>
      </c>
      <c r="O113" s="111" t="s">
        <v>21</v>
      </c>
      <c r="P113" s="111" t="s">
        <v>359</v>
      </c>
      <c r="Q113" s="180">
        <f t="shared" si="24"/>
        <v>1700</v>
      </c>
      <c r="R113" s="180">
        <f t="shared" si="25"/>
        <v>0</v>
      </c>
      <c r="S113" s="180">
        <f t="shared" si="26"/>
        <v>0</v>
      </c>
      <c r="T113" s="180">
        <f t="shared" si="27"/>
        <v>1700</v>
      </c>
      <c r="U113" s="180">
        <v>5100</v>
      </c>
      <c r="V113" s="180">
        <f t="shared" si="28"/>
        <v>0</v>
      </c>
      <c r="W113" s="180">
        <f t="shared" si="29"/>
        <v>0</v>
      </c>
      <c r="X113" s="180">
        <f t="shared" si="30"/>
        <v>5100</v>
      </c>
      <c r="Y113" s="24" t="s">
        <v>23</v>
      </c>
      <c r="Z113" s="51">
        <v>1700</v>
      </c>
      <c r="AA113" s="51">
        <v>0</v>
      </c>
      <c r="AB113" s="61">
        <v>0</v>
      </c>
      <c r="AC113" s="131">
        <v>1700</v>
      </c>
      <c r="AI113" s="142"/>
      <c r="AJ113" s="142"/>
      <c r="AK113" s="142"/>
      <c r="AL113" s="142"/>
    </row>
    <row r="114" spans="1:38" ht="15" thickBot="1">
      <c r="A114" s="7">
        <v>96</v>
      </c>
      <c r="B114" s="8" t="s">
        <v>107</v>
      </c>
      <c r="C114" s="8" t="s">
        <v>170</v>
      </c>
      <c r="D114" s="8" t="s">
        <v>108</v>
      </c>
      <c r="E114" s="8" t="s">
        <v>25</v>
      </c>
      <c r="F114" s="8" t="s">
        <v>26</v>
      </c>
      <c r="G114" s="94" t="s">
        <v>233</v>
      </c>
      <c r="H114" s="8">
        <v>806300176</v>
      </c>
      <c r="I114" s="8">
        <v>1221117</v>
      </c>
      <c r="J114" s="8" t="s">
        <v>109</v>
      </c>
      <c r="K114" s="8" t="s">
        <v>20</v>
      </c>
      <c r="L114" s="8">
        <v>60</v>
      </c>
      <c r="M114" s="20">
        <v>45657</v>
      </c>
      <c r="N114" s="21">
        <v>45658</v>
      </c>
      <c r="O114" s="7" t="s">
        <v>21</v>
      </c>
      <c r="P114" s="7" t="s">
        <v>359</v>
      </c>
      <c r="Q114" s="178">
        <f t="shared" si="24"/>
        <v>202500</v>
      </c>
      <c r="R114" s="178">
        <f t="shared" si="25"/>
        <v>0</v>
      </c>
      <c r="S114" s="178">
        <f t="shared" si="26"/>
        <v>0</v>
      </c>
      <c r="T114" s="178">
        <f t="shared" si="27"/>
        <v>202500</v>
      </c>
      <c r="U114" s="178">
        <v>607500</v>
      </c>
      <c r="V114" s="178">
        <f t="shared" si="28"/>
        <v>0</v>
      </c>
      <c r="W114" s="178">
        <f t="shared" si="29"/>
        <v>0</v>
      </c>
      <c r="X114" s="178">
        <f t="shared" si="30"/>
        <v>607500</v>
      </c>
      <c r="Y114" s="6" t="s">
        <v>23</v>
      </c>
      <c r="Z114" s="53">
        <v>202500</v>
      </c>
      <c r="AA114" s="53">
        <v>0</v>
      </c>
      <c r="AB114" s="63">
        <v>0</v>
      </c>
      <c r="AC114" s="132">
        <v>202500</v>
      </c>
      <c r="AI114" s="137"/>
      <c r="AJ114" s="137"/>
      <c r="AK114" s="137"/>
      <c r="AL114" s="137"/>
    </row>
    <row r="115" spans="1:38" ht="15" thickBo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56">
        <f t="shared" ref="Q115:X115" si="31">SUM(Q109:Q114)</f>
        <v>278700</v>
      </c>
      <c r="R115" s="56">
        <f t="shared" si="31"/>
        <v>0</v>
      </c>
      <c r="S115" s="56">
        <f t="shared" si="31"/>
        <v>0</v>
      </c>
      <c r="T115" s="56">
        <f t="shared" si="31"/>
        <v>278700</v>
      </c>
      <c r="U115" s="56">
        <f t="shared" si="31"/>
        <v>836100</v>
      </c>
      <c r="V115" s="56">
        <f t="shared" si="31"/>
        <v>0</v>
      </c>
      <c r="W115" s="56">
        <f t="shared" si="31"/>
        <v>0</v>
      </c>
      <c r="X115" s="56">
        <f t="shared" si="31"/>
        <v>836100</v>
      </c>
      <c r="Y115" s="9"/>
      <c r="Z115" s="70"/>
      <c r="AA115" s="68"/>
      <c r="AB115" s="68"/>
      <c r="AC115" s="68"/>
      <c r="AI115" s="137"/>
      <c r="AJ115" s="137"/>
      <c r="AK115" s="137"/>
      <c r="AL115" s="137"/>
    </row>
    <row r="116" spans="1:38" ht="15" customHeight="1" thickBot="1">
      <c r="A116" s="149" t="s">
        <v>198</v>
      </c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1"/>
      <c r="Z116" s="69"/>
      <c r="AA116" s="48"/>
      <c r="AB116" s="48"/>
      <c r="AC116" s="48"/>
      <c r="AI116" s="137"/>
      <c r="AJ116" s="137"/>
      <c r="AK116" s="137"/>
      <c r="AL116" s="137"/>
    </row>
    <row r="117" spans="1:38" ht="15" thickBot="1">
      <c r="A117" s="152" t="s">
        <v>154</v>
      </c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4"/>
      <c r="Z117" s="49"/>
      <c r="AA117" s="49"/>
      <c r="AB117" s="49"/>
      <c r="AC117" s="49"/>
      <c r="AI117" s="137"/>
      <c r="AJ117" s="137"/>
      <c r="AK117" s="137"/>
      <c r="AL117" s="137"/>
    </row>
    <row r="118" spans="1:38" ht="15" thickBot="1">
      <c r="A118" s="152" t="s">
        <v>158</v>
      </c>
      <c r="B118" s="153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  <c r="Y118" s="154"/>
      <c r="Z118" s="49"/>
      <c r="AA118" s="49"/>
      <c r="AB118" s="67"/>
      <c r="AC118" s="67"/>
      <c r="AI118" s="137"/>
      <c r="AJ118" s="137"/>
      <c r="AK118" s="137"/>
      <c r="AL118" s="137"/>
    </row>
    <row r="119" spans="1:38" ht="15" thickBot="1">
      <c r="A119" s="166" t="s">
        <v>0</v>
      </c>
      <c r="B119" s="166" t="s">
        <v>1</v>
      </c>
      <c r="C119" s="166" t="s">
        <v>2</v>
      </c>
      <c r="D119" s="166" t="s">
        <v>3</v>
      </c>
      <c r="E119" s="166" t="s">
        <v>4</v>
      </c>
      <c r="F119" s="166" t="s">
        <v>5</v>
      </c>
      <c r="G119" s="166" t="s">
        <v>6</v>
      </c>
      <c r="H119" s="166" t="s">
        <v>7</v>
      </c>
      <c r="I119" s="166" t="s">
        <v>8</v>
      </c>
      <c r="J119" s="166" t="s">
        <v>9</v>
      </c>
      <c r="K119" s="166" t="s">
        <v>10</v>
      </c>
      <c r="L119" s="166" t="s">
        <v>152</v>
      </c>
      <c r="M119" s="166" t="s">
        <v>11</v>
      </c>
      <c r="N119" s="166" t="s">
        <v>12</v>
      </c>
      <c r="O119" s="166" t="s">
        <v>13</v>
      </c>
      <c r="P119" s="166" t="s">
        <v>14</v>
      </c>
      <c r="Q119" s="165" t="s">
        <v>365</v>
      </c>
      <c r="R119" s="165"/>
      <c r="S119" s="165"/>
      <c r="T119" s="165"/>
      <c r="U119" s="165" t="s">
        <v>367</v>
      </c>
      <c r="V119" s="165"/>
      <c r="W119" s="165"/>
      <c r="X119" s="165"/>
      <c r="Y119" s="166" t="s">
        <v>15</v>
      </c>
      <c r="Z119" s="130"/>
      <c r="AA119" s="130"/>
      <c r="AB119" s="130"/>
      <c r="AC119" s="130"/>
    </row>
    <row r="120" spans="1:38" ht="102" thickBot="1">
      <c r="A120" s="166"/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5" t="s">
        <v>361</v>
      </c>
      <c r="R120" s="5" t="s">
        <v>363</v>
      </c>
      <c r="S120" s="5" t="s">
        <v>364</v>
      </c>
      <c r="T120" s="5" t="s">
        <v>362</v>
      </c>
      <c r="U120" s="5" t="s">
        <v>348</v>
      </c>
      <c r="V120" s="5" t="s">
        <v>349</v>
      </c>
      <c r="W120" s="5" t="s">
        <v>350</v>
      </c>
      <c r="X120" s="5" t="s">
        <v>351</v>
      </c>
      <c r="Y120" s="166"/>
      <c r="Z120" s="45" t="s">
        <v>204</v>
      </c>
      <c r="AA120" s="45" t="s">
        <v>205</v>
      </c>
      <c r="AB120" s="64" t="s">
        <v>206</v>
      </c>
      <c r="AC120" s="60" t="s">
        <v>207</v>
      </c>
      <c r="AI120" s="137"/>
      <c r="AJ120" s="137"/>
      <c r="AK120" s="137"/>
      <c r="AL120" s="137"/>
    </row>
    <row r="121" spans="1:38" ht="15" thickBot="1">
      <c r="A121" s="7">
        <v>97</v>
      </c>
      <c r="B121" s="8" t="s">
        <v>110</v>
      </c>
      <c r="C121" s="8" t="s">
        <v>67</v>
      </c>
      <c r="D121" s="8" t="s">
        <v>128</v>
      </c>
      <c r="E121" s="8" t="s">
        <v>25</v>
      </c>
      <c r="F121" s="8" t="s">
        <v>26</v>
      </c>
      <c r="G121" s="94" t="s">
        <v>219</v>
      </c>
      <c r="H121" s="8">
        <v>413626</v>
      </c>
      <c r="I121" s="8">
        <v>56912532</v>
      </c>
      <c r="J121" s="8" t="s">
        <v>91</v>
      </c>
      <c r="K121" s="8" t="s">
        <v>20</v>
      </c>
      <c r="L121" s="8">
        <v>7</v>
      </c>
      <c r="M121" s="20">
        <v>45657</v>
      </c>
      <c r="N121" s="21">
        <v>45658</v>
      </c>
      <c r="O121" s="7" t="s">
        <v>21</v>
      </c>
      <c r="P121" s="7" t="s">
        <v>359</v>
      </c>
      <c r="Q121" s="178">
        <f>U121/3</f>
        <v>2200</v>
      </c>
      <c r="R121" s="178">
        <f>V121/3</f>
        <v>0</v>
      </c>
      <c r="S121" s="178">
        <f>W121/3</f>
        <v>0</v>
      </c>
      <c r="T121" s="178">
        <f>X121/3</f>
        <v>2200</v>
      </c>
      <c r="U121" s="178">
        <v>6600</v>
      </c>
      <c r="V121" s="178">
        <v>0</v>
      </c>
      <c r="W121" s="178">
        <f>ROUND(AB121*28/12,0)</f>
        <v>0</v>
      </c>
      <c r="X121" s="178">
        <f>SUM(U121+V121)</f>
        <v>6600</v>
      </c>
      <c r="Y121" s="6" t="s">
        <v>23</v>
      </c>
      <c r="Z121" s="53">
        <v>2200</v>
      </c>
      <c r="AA121" s="53">
        <v>0</v>
      </c>
      <c r="AB121" s="63">
        <v>0</v>
      </c>
      <c r="AC121" s="132">
        <v>2200</v>
      </c>
      <c r="AI121" s="137"/>
      <c r="AJ121" s="137"/>
      <c r="AK121" s="137"/>
      <c r="AL121" s="137"/>
    </row>
    <row r="122" spans="1:38" ht="15" thickBo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56">
        <f>SUM(Q121)</f>
        <v>2200</v>
      </c>
      <c r="R122" s="56">
        <f>SUM(R121)</f>
        <v>0</v>
      </c>
      <c r="S122" s="56">
        <f t="shared" ref="S122:T122" si="32">SUM(S121)</f>
        <v>0</v>
      </c>
      <c r="T122" s="56">
        <f t="shared" si="32"/>
        <v>2200</v>
      </c>
      <c r="U122" s="56">
        <f>SUM(U121)</f>
        <v>6600</v>
      </c>
      <c r="V122" s="56">
        <f>SUM(V121)</f>
        <v>0</v>
      </c>
      <c r="W122" s="56">
        <f>SUM(W121)</f>
        <v>0</v>
      </c>
      <c r="X122" s="56">
        <f>SUM(X121)</f>
        <v>6600</v>
      </c>
      <c r="Y122" s="9"/>
      <c r="Z122" s="47"/>
      <c r="AA122" s="47"/>
      <c r="AB122" s="68"/>
      <c r="AC122" s="68"/>
      <c r="AI122" s="137"/>
      <c r="AJ122" s="137"/>
      <c r="AK122" s="137"/>
      <c r="AL122" s="137"/>
    </row>
    <row r="123" spans="1:38" ht="15" customHeight="1" thickBot="1">
      <c r="A123" s="149" t="s">
        <v>198</v>
      </c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1"/>
      <c r="Z123" s="48"/>
      <c r="AA123" s="48"/>
      <c r="AB123" s="48"/>
      <c r="AC123" s="48"/>
      <c r="AI123" s="137"/>
      <c r="AJ123" s="137"/>
      <c r="AK123" s="137"/>
      <c r="AL123" s="137"/>
    </row>
    <row r="124" spans="1:38" ht="15" thickBot="1">
      <c r="A124" s="152" t="s">
        <v>154</v>
      </c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4"/>
      <c r="Z124" s="49"/>
      <c r="AA124" s="49"/>
      <c r="AB124" s="49"/>
      <c r="AC124" s="49"/>
      <c r="AI124" s="137"/>
      <c r="AJ124" s="137"/>
      <c r="AK124" s="137"/>
      <c r="AL124" s="137"/>
    </row>
    <row r="125" spans="1:38" ht="15" thickBot="1">
      <c r="A125" s="152" t="s">
        <v>159</v>
      </c>
      <c r="B125" s="153"/>
      <c r="C125" s="153"/>
      <c r="D125" s="153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4"/>
      <c r="Z125" s="49"/>
      <c r="AA125" s="49"/>
      <c r="AB125" s="49"/>
      <c r="AC125" s="67"/>
      <c r="AI125" s="137"/>
      <c r="AJ125" s="137"/>
      <c r="AK125" s="137"/>
      <c r="AL125" s="137"/>
    </row>
    <row r="126" spans="1:38" ht="15" thickBot="1">
      <c r="A126" s="166" t="s">
        <v>0</v>
      </c>
      <c r="B126" s="166" t="s">
        <v>1</v>
      </c>
      <c r="C126" s="166" t="s">
        <v>2</v>
      </c>
      <c r="D126" s="166" t="s">
        <v>3</v>
      </c>
      <c r="E126" s="166" t="s">
        <v>4</v>
      </c>
      <c r="F126" s="166" t="s">
        <v>5</v>
      </c>
      <c r="G126" s="166" t="s">
        <v>6</v>
      </c>
      <c r="H126" s="166" t="s">
        <v>7</v>
      </c>
      <c r="I126" s="166" t="s">
        <v>8</v>
      </c>
      <c r="J126" s="166" t="s">
        <v>9</v>
      </c>
      <c r="K126" s="166" t="s">
        <v>10</v>
      </c>
      <c r="L126" s="166" t="s">
        <v>152</v>
      </c>
      <c r="M126" s="166" t="s">
        <v>11</v>
      </c>
      <c r="N126" s="166" t="s">
        <v>12</v>
      </c>
      <c r="O126" s="166" t="s">
        <v>13</v>
      </c>
      <c r="P126" s="166" t="s">
        <v>14</v>
      </c>
      <c r="Q126" s="165" t="s">
        <v>365</v>
      </c>
      <c r="R126" s="165"/>
      <c r="S126" s="165"/>
      <c r="T126" s="165"/>
      <c r="U126" s="165" t="s">
        <v>367</v>
      </c>
      <c r="V126" s="165"/>
      <c r="W126" s="165"/>
      <c r="X126" s="165"/>
      <c r="Y126" s="166" t="s">
        <v>15</v>
      </c>
      <c r="Z126" s="130"/>
      <c r="AA126" s="130"/>
      <c r="AB126" s="130"/>
      <c r="AC126" s="130"/>
    </row>
    <row r="127" spans="1:38" ht="102" thickBot="1">
      <c r="A127" s="166"/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5" t="s">
        <v>361</v>
      </c>
      <c r="R127" s="5" t="s">
        <v>363</v>
      </c>
      <c r="S127" s="5" t="s">
        <v>364</v>
      </c>
      <c r="T127" s="5" t="s">
        <v>362</v>
      </c>
      <c r="U127" s="5" t="s">
        <v>348</v>
      </c>
      <c r="V127" s="5" t="s">
        <v>349</v>
      </c>
      <c r="W127" s="5" t="s">
        <v>350</v>
      </c>
      <c r="X127" s="5" t="s">
        <v>351</v>
      </c>
      <c r="Y127" s="166"/>
      <c r="Z127" s="45" t="s">
        <v>204</v>
      </c>
      <c r="AA127" s="45" t="s">
        <v>205</v>
      </c>
      <c r="AB127" s="64" t="s">
        <v>206</v>
      </c>
      <c r="AC127" s="60" t="s">
        <v>207</v>
      </c>
      <c r="AI127" s="137"/>
      <c r="AJ127" s="137"/>
      <c r="AK127" s="137"/>
      <c r="AL127" s="137"/>
    </row>
    <row r="128" spans="1:38" ht="15" thickBot="1">
      <c r="A128" s="7">
        <v>98</v>
      </c>
      <c r="B128" s="8" t="s">
        <v>111</v>
      </c>
      <c r="C128" s="8" t="s">
        <v>67</v>
      </c>
      <c r="D128" s="8">
        <v>11</v>
      </c>
      <c r="E128" s="8" t="s">
        <v>25</v>
      </c>
      <c r="F128" s="8" t="s">
        <v>26</v>
      </c>
      <c r="G128" s="94" t="s">
        <v>223</v>
      </c>
      <c r="H128" s="8">
        <v>800301798</v>
      </c>
      <c r="I128" s="8">
        <v>70557289</v>
      </c>
      <c r="J128" s="8" t="s">
        <v>91</v>
      </c>
      <c r="K128" s="8" t="s">
        <v>20</v>
      </c>
      <c r="L128" s="8">
        <v>12</v>
      </c>
      <c r="M128" s="20">
        <v>45657</v>
      </c>
      <c r="N128" s="21">
        <v>45658</v>
      </c>
      <c r="O128" s="7" t="s">
        <v>21</v>
      </c>
      <c r="P128" s="7" t="s">
        <v>359</v>
      </c>
      <c r="Q128" s="178">
        <f>U128/3</f>
        <v>1750</v>
      </c>
      <c r="R128" s="178">
        <f>V128/3</f>
        <v>0</v>
      </c>
      <c r="S128" s="178">
        <f>W128/3</f>
        <v>0</v>
      </c>
      <c r="T128" s="178">
        <f>X128/3</f>
        <v>1750</v>
      </c>
      <c r="U128" s="178">
        <v>5250</v>
      </c>
      <c r="V128" s="178">
        <v>0</v>
      </c>
      <c r="W128" s="178">
        <f>ROUND(AB128*28/12,0)</f>
        <v>0</v>
      </c>
      <c r="X128" s="178">
        <f>SUM(U128+V128)</f>
        <v>5250</v>
      </c>
      <c r="Y128" s="6" t="s">
        <v>23</v>
      </c>
      <c r="Z128" s="53">
        <v>1750</v>
      </c>
      <c r="AA128" s="53">
        <v>0</v>
      </c>
      <c r="AB128" s="63">
        <v>0</v>
      </c>
      <c r="AC128" s="132">
        <f>SUM(Z128+AA128)</f>
        <v>1750</v>
      </c>
      <c r="AI128" s="137"/>
      <c r="AJ128" s="137"/>
      <c r="AK128" s="137"/>
      <c r="AL128" s="137"/>
    </row>
    <row r="129" spans="1:38" ht="15" thickBot="1">
      <c r="A129" s="7">
        <v>99</v>
      </c>
      <c r="B129" s="8" t="s">
        <v>111</v>
      </c>
      <c r="C129" s="8" t="s">
        <v>67</v>
      </c>
      <c r="D129" s="8">
        <v>11</v>
      </c>
      <c r="E129" s="8" t="s">
        <v>25</v>
      </c>
      <c r="F129" s="8" t="s">
        <v>26</v>
      </c>
      <c r="G129" s="94" t="s">
        <v>224</v>
      </c>
      <c r="H129" s="8">
        <v>800301799</v>
      </c>
      <c r="I129" s="8">
        <v>325745</v>
      </c>
      <c r="J129" s="8" t="s">
        <v>91</v>
      </c>
      <c r="K129" s="8" t="s">
        <v>20</v>
      </c>
      <c r="L129" s="8">
        <v>24</v>
      </c>
      <c r="M129" s="20">
        <v>45657</v>
      </c>
      <c r="N129" s="21">
        <v>45658</v>
      </c>
      <c r="O129" s="7" t="s">
        <v>21</v>
      </c>
      <c r="P129" s="7" t="s">
        <v>359</v>
      </c>
      <c r="Q129" s="178">
        <f t="shared" ref="Q129:Q131" si="33">U129/3</f>
        <v>10000</v>
      </c>
      <c r="R129" s="178">
        <f t="shared" ref="R129:R131" si="34">V129/3</f>
        <v>0</v>
      </c>
      <c r="S129" s="178">
        <f t="shared" ref="S129:S131" si="35">W129/3</f>
        <v>0</v>
      </c>
      <c r="T129" s="178">
        <f t="shared" ref="T129:T131" si="36">X129/3</f>
        <v>10000</v>
      </c>
      <c r="U129" s="178">
        <v>30000</v>
      </c>
      <c r="V129" s="178">
        <v>0</v>
      </c>
      <c r="W129" s="178">
        <f t="shared" ref="W129:W131" si="37">ROUND(AB129*8/12,0)</f>
        <v>0</v>
      </c>
      <c r="X129" s="178">
        <v>30000</v>
      </c>
      <c r="Y129" s="6" t="s">
        <v>23</v>
      </c>
      <c r="Z129" s="53">
        <v>2898</v>
      </c>
      <c r="AA129" s="53">
        <v>0</v>
      </c>
      <c r="AB129" s="63">
        <v>0</v>
      </c>
      <c r="AC129" s="132">
        <f>SUM(Z129+AA129)</f>
        <v>2898</v>
      </c>
      <c r="AI129" s="137"/>
      <c r="AJ129" s="137"/>
      <c r="AK129" s="137"/>
      <c r="AL129" s="137"/>
    </row>
    <row r="130" spans="1:38" ht="15" thickBot="1">
      <c r="A130" s="7">
        <v>100</v>
      </c>
      <c r="B130" s="8" t="s">
        <v>111</v>
      </c>
      <c r="C130" s="8" t="s">
        <v>74</v>
      </c>
      <c r="D130" s="8" t="s">
        <v>129</v>
      </c>
      <c r="E130" s="8" t="s">
        <v>25</v>
      </c>
      <c r="F130" s="8" t="s">
        <v>26</v>
      </c>
      <c r="G130" s="94" t="s">
        <v>225</v>
      </c>
      <c r="H130" s="8">
        <v>800301800</v>
      </c>
      <c r="I130" s="8">
        <v>70500903</v>
      </c>
      <c r="J130" s="8" t="s">
        <v>91</v>
      </c>
      <c r="K130" s="8" t="s">
        <v>20</v>
      </c>
      <c r="L130" s="8">
        <v>12</v>
      </c>
      <c r="M130" s="20">
        <v>45657</v>
      </c>
      <c r="N130" s="21">
        <v>45658</v>
      </c>
      <c r="O130" s="7" t="s">
        <v>21</v>
      </c>
      <c r="P130" s="7" t="s">
        <v>359</v>
      </c>
      <c r="Q130" s="178">
        <f t="shared" si="33"/>
        <v>3333.3333333333335</v>
      </c>
      <c r="R130" s="178">
        <f t="shared" si="34"/>
        <v>0</v>
      </c>
      <c r="S130" s="178">
        <f t="shared" si="35"/>
        <v>0</v>
      </c>
      <c r="T130" s="178">
        <f t="shared" si="36"/>
        <v>3333.3333333333335</v>
      </c>
      <c r="U130" s="178">
        <v>10000</v>
      </c>
      <c r="V130" s="178">
        <v>0</v>
      </c>
      <c r="W130" s="178">
        <f t="shared" si="37"/>
        <v>0</v>
      </c>
      <c r="X130" s="178">
        <f t="shared" ref="X130:X131" si="38">SUM(U130+V130)</f>
        <v>10000</v>
      </c>
      <c r="Y130" s="6" t="s">
        <v>23</v>
      </c>
      <c r="Z130" s="53">
        <v>1000</v>
      </c>
      <c r="AA130" s="53">
        <v>0</v>
      </c>
      <c r="AB130" s="63">
        <v>0</v>
      </c>
      <c r="AC130" s="132">
        <f t="shared" ref="AC130:AC131" si="39">SUM(Z130+AA130)</f>
        <v>1000</v>
      </c>
      <c r="AI130" s="137"/>
      <c r="AJ130" s="137"/>
      <c r="AK130" s="137"/>
      <c r="AL130" s="137"/>
    </row>
    <row r="131" spans="1:38" ht="15" thickBot="1">
      <c r="A131" s="7">
        <v>101</v>
      </c>
      <c r="B131" s="8" t="s">
        <v>111</v>
      </c>
      <c r="C131" s="8" t="s">
        <v>67</v>
      </c>
      <c r="D131" s="8">
        <v>11</v>
      </c>
      <c r="E131" s="8" t="s">
        <v>25</v>
      </c>
      <c r="F131" s="8" t="s">
        <v>26</v>
      </c>
      <c r="G131" s="94" t="s">
        <v>222</v>
      </c>
      <c r="H131" s="8">
        <v>800301801</v>
      </c>
      <c r="I131" s="8">
        <v>13935443</v>
      </c>
      <c r="J131" s="8" t="s">
        <v>91</v>
      </c>
      <c r="K131" s="8" t="s">
        <v>20</v>
      </c>
      <c r="L131" s="8">
        <v>9</v>
      </c>
      <c r="M131" s="20">
        <v>45657</v>
      </c>
      <c r="N131" s="21">
        <v>45658</v>
      </c>
      <c r="O131" s="7" t="s">
        <v>21</v>
      </c>
      <c r="P131" s="7" t="s">
        <v>359</v>
      </c>
      <c r="Q131" s="178">
        <f t="shared" si="33"/>
        <v>2000</v>
      </c>
      <c r="R131" s="178">
        <f t="shared" si="34"/>
        <v>0</v>
      </c>
      <c r="S131" s="178">
        <f t="shared" si="35"/>
        <v>0</v>
      </c>
      <c r="T131" s="178">
        <f t="shared" si="36"/>
        <v>2000</v>
      </c>
      <c r="U131" s="178">
        <v>6000</v>
      </c>
      <c r="V131" s="178">
        <v>0</v>
      </c>
      <c r="W131" s="178">
        <f t="shared" si="37"/>
        <v>0</v>
      </c>
      <c r="X131" s="178">
        <f t="shared" si="38"/>
        <v>6000</v>
      </c>
      <c r="Y131" s="6" t="s">
        <v>23</v>
      </c>
      <c r="Z131" s="53">
        <v>500</v>
      </c>
      <c r="AA131" s="53">
        <v>0</v>
      </c>
      <c r="AB131" s="63">
        <v>0</v>
      </c>
      <c r="AC131" s="132">
        <f t="shared" si="39"/>
        <v>500</v>
      </c>
      <c r="AI131" s="137"/>
      <c r="AJ131" s="137"/>
      <c r="AK131" s="137"/>
      <c r="AL131" s="137"/>
    </row>
    <row r="132" spans="1:38" s="16" customFormat="1" ht="15" thickBo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56">
        <f>SUM(Q128:Q131)</f>
        <v>17083.333333333336</v>
      </c>
      <c r="R132" s="56">
        <f t="shared" ref="R132:T132" si="40">SUM(R128:R131)</f>
        <v>0</v>
      </c>
      <c r="S132" s="56">
        <f t="shared" si="40"/>
        <v>0</v>
      </c>
      <c r="T132" s="56">
        <f t="shared" si="40"/>
        <v>17083.333333333336</v>
      </c>
      <c r="U132" s="56">
        <f>SUM(U128:U131)</f>
        <v>51250</v>
      </c>
      <c r="V132" s="56">
        <f>SUM(V128:V131)</f>
        <v>0</v>
      </c>
      <c r="W132" s="56">
        <f>SUM(W128:W131)</f>
        <v>0</v>
      </c>
      <c r="X132" s="56">
        <f>SUM(X128:X131)</f>
        <v>51250</v>
      </c>
      <c r="Y132" s="9"/>
      <c r="Z132" s="47"/>
      <c r="AA132" s="47"/>
      <c r="AB132" s="47"/>
      <c r="AC132" s="68"/>
      <c r="AD132"/>
      <c r="AE132"/>
      <c r="AF132"/>
      <c r="AG132"/>
      <c r="AH132"/>
      <c r="AI132" s="143"/>
      <c r="AJ132" s="143"/>
      <c r="AK132" s="143"/>
      <c r="AL132" s="143"/>
    </row>
    <row r="133" spans="1:38" ht="15" thickBot="1">
      <c r="A133" s="149" t="s">
        <v>198</v>
      </c>
      <c r="B133" s="150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1"/>
      <c r="Z133" s="48"/>
      <c r="AA133" s="48"/>
      <c r="AB133" s="48"/>
      <c r="AC133" s="48"/>
      <c r="AI133" s="137"/>
      <c r="AJ133" s="137"/>
      <c r="AK133" s="137"/>
      <c r="AL133" s="137"/>
    </row>
    <row r="134" spans="1:38" ht="15" customHeight="1" thickBot="1">
      <c r="A134" s="152" t="s">
        <v>154</v>
      </c>
      <c r="B134" s="153"/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W134" s="153"/>
      <c r="X134" s="153"/>
      <c r="Y134" s="154"/>
      <c r="Z134" s="49"/>
      <c r="AA134" s="49"/>
      <c r="AB134" s="49"/>
      <c r="AC134" s="49"/>
      <c r="AI134" s="137"/>
      <c r="AJ134" s="137"/>
      <c r="AK134" s="137"/>
      <c r="AL134" s="137"/>
    </row>
    <row r="135" spans="1:38" ht="15" thickBot="1">
      <c r="A135" s="152" t="s">
        <v>160</v>
      </c>
      <c r="B135" s="153"/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  <c r="Y135" s="154"/>
      <c r="Z135" s="49"/>
      <c r="AA135" s="49"/>
      <c r="AB135" s="67"/>
      <c r="AC135" s="67"/>
      <c r="AI135" s="137"/>
      <c r="AJ135" s="137"/>
      <c r="AK135" s="137"/>
      <c r="AL135" s="137"/>
    </row>
    <row r="136" spans="1:38" ht="15" thickBot="1">
      <c r="A136" s="166" t="s">
        <v>0</v>
      </c>
      <c r="B136" s="166" t="s">
        <v>1</v>
      </c>
      <c r="C136" s="166" t="s">
        <v>2</v>
      </c>
      <c r="D136" s="166" t="s">
        <v>3</v>
      </c>
      <c r="E136" s="166" t="s">
        <v>4</v>
      </c>
      <c r="F136" s="166" t="s">
        <v>5</v>
      </c>
      <c r="G136" s="166" t="s">
        <v>6</v>
      </c>
      <c r="H136" s="166" t="s">
        <v>7</v>
      </c>
      <c r="I136" s="166" t="s">
        <v>8</v>
      </c>
      <c r="J136" s="166" t="s">
        <v>9</v>
      </c>
      <c r="K136" s="166" t="s">
        <v>10</v>
      </c>
      <c r="L136" s="166" t="s">
        <v>152</v>
      </c>
      <c r="M136" s="166" t="s">
        <v>11</v>
      </c>
      <c r="N136" s="166" t="s">
        <v>12</v>
      </c>
      <c r="O136" s="166" t="s">
        <v>13</v>
      </c>
      <c r="P136" s="166" t="s">
        <v>14</v>
      </c>
      <c r="Q136" s="165" t="s">
        <v>365</v>
      </c>
      <c r="R136" s="165"/>
      <c r="S136" s="165"/>
      <c r="T136" s="165"/>
      <c r="U136" s="165" t="s">
        <v>367</v>
      </c>
      <c r="V136" s="165"/>
      <c r="W136" s="165"/>
      <c r="X136" s="165"/>
      <c r="Y136" s="166" t="s">
        <v>15</v>
      </c>
      <c r="Z136" s="130"/>
      <c r="AA136" s="130"/>
      <c r="AB136" s="130"/>
      <c r="AC136" s="130"/>
    </row>
    <row r="137" spans="1:38" ht="102" thickBot="1">
      <c r="A137" s="166"/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5" t="s">
        <v>361</v>
      </c>
      <c r="R137" s="5" t="s">
        <v>363</v>
      </c>
      <c r="S137" s="5" t="s">
        <v>364</v>
      </c>
      <c r="T137" s="5" t="s">
        <v>362</v>
      </c>
      <c r="U137" s="5" t="s">
        <v>348</v>
      </c>
      <c r="V137" s="5" t="s">
        <v>349</v>
      </c>
      <c r="W137" s="5" t="s">
        <v>350</v>
      </c>
      <c r="X137" s="5" t="s">
        <v>351</v>
      </c>
      <c r="Y137" s="166"/>
      <c r="Z137" s="45" t="s">
        <v>204</v>
      </c>
      <c r="AA137" s="45" t="s">
        <v>205</v>
      </c>
      <c r="AB137" s="64" t="s">
        <v>206</v>
      </c>
      <c r="AC137" s="60" t="s">
        <v>207</v>
      </c>
      <c r="AI137" s="137"/>
      <c r="AJ137" s="137"/>
      <c r="AK137" s="137"/>
      <c r="AL137" s="137"/>
    </row>
    <row r="138" spans="1:38" ht="15" thickBot="1">
      <c r="A138" s="7">
        <v>102</v>
      </c>
      <c r="B138" s="15" t="s">
        <v>112</v>
      </c>
      <c r="C138" s="8" t="s">
        <v>173</v>
      </c>
      <c r="D138" s="10" t="s">
        <v>150</v>
      </c>
      <c r="E138" s="8" t="s">
        <v>25</v>
      </c>
      <c r="F138" s="8" t="s">
        <v>26</v>
      </c>
      <c r="G138" s="94" t="s">
        <v>236</v>
      </c>
      <c r="H138" s="8">
        <v>800301812</v>
      </c>
      <c r="I138" s="8">
        <v>10048996</v>
      </c>
      <c r="J138" s="8" t="s">
        <v>91</v>
      </c>
      <c r="K138" s="8" t="s">
        <v>20</v>
      </c>
      <c r="L138" s="8">
        <v>24</v>
      </c>
      <c r="M138" s="20">
        <v>45657</v>
      </c>
      <c r="N138" s="21">
        <v>45658</v>
      </c>
      <c r="O138" s="7" t="s">
        <v>21</v>
      </c>
      <c r="P138" s="7" t="s">
        <v>359</v>
      </c>
      <c r="Q138" s="178">
        <f t="shared" ref="Q138:T139" si="41">U138/3</f>
        <v>15650</v>
      </c>
      <c r="R138" s="178">
        <f t="shared" si="41"/>
        <v>0</v>
      </c>
      <c r="S138" s="178">
        <f t="shared" si="41"/>
        <v>0</v>
      </c>
      <c r="T138" s="178">
        <f t="shared" si="41"/>
        <v>15650</v>
      </c>
      <c r="U138" s="178">
        <v>46950</v>
      </c>
      <c r="V138" s="178">
        <v>0</v>
      </c>
      <c r="W138" s="178">
        <f>ROUND(AB138*28/12,0)</f>
        <v>0</v>
      </c>
      <c r="X138" s="178">
        <v>46950</v>
      </c>
      <c r="Y138" s="6" t="s">
        <v>23</v>
      </c>
      <c r="Z138" s="53">
        <v>15869</v>
      </c>
      <c r="AA138" s="53">
        <v>0</v>
      </c>
      <c r="AB138" s="63">
        <v>0</v>
      </c>
      <c r="AC138" s="132">
        <f>SUM(Z138+AA138)</f>
        <v>15869</v>
      </c>
      <c r="AI138" s="137"/>
      <c r="AJ138" s="137"/>
      <c r="AK138" s="137"/>
      <c r="AL138" s="137"/>
    </row>
    <row r="139" spans="1:38" ht="15" thickBot="1">
      <c r="A139" s="7">
        <v>103</v>
      </c>
      <c r="B139" s="8" t="s">
        <v>112</v>
      </c>
      <c r="C139" s="8" t="s">
        <v>173</v>
      </c>
      <c r="D139" s="10" t="s">
        <v>150</v>
      </c>
      <c r="E139" s="8" t="s">
        <v>25</v>
      </c>
      <c r="F139" s="8" t="s">
        <v>26</v>
      </c>
      <c r="G139" s="95" t="s">
        <v>235</v>
      </c>
      <c r="H139" s="40">
        <v>300332120</v>
      </c>
      <c r="I139" s="27">
        <v>10014748</v>
      </c>
      <c r="J139" s="27" t="s">
        <v>19</v>
      </c>
      <c r="K139" s="8" t="s">
        <v>20</v>
      </c>
      <c r="L139" s="8">
        <v>33</v>
      </c>
      <c r="M139" s="20">
        <v>45657</v>
      </c>
      <c r="N139" s="21">
        <v>45658</v>
      </c>
      <c r="O139" s="33" t="s">
        <v>21</v>
      </c>
      <c r="P139" s="7" t="s">
        <v>359</v>
      </c>
      <c r="Q139" s="178">
        <f t="shared" si="41"/>
        <v>18250</v>
      </c>
      <c r="R139" s="178">
        <f t="shared" si="41"/>
        <v>0</v>
      </c>
      <c r="S139" s="178">
        <f t="shared" si="41"/>
        <v>0</v>
      </c>
      <c r="T139" s="178">
        <f t="shared" si="41"/>
        <v>18250</v>
      </c>
      <c r="U139" s="178">
        <v>54750</v>
      </c>
      <c r="V139" s="178">
        <f t="shared" ref="V139:W139" si="42">ROUND(AA139*5/12,0)</f>
        <v>0</v>
      </c>
      <c r="W139" s="178">
        <f t="shared" si="42"/>
        <v>0</v>
      </c>
      <c r="X139" s="178">
        <v>54750</v>
      </c>
      <c r="Y139" s="6" t="s">
        <v>23</v>
      </c>
      <c r="Z139" s="66">
        <v>18250</v>
      </c>
      <c r="AA139" s="66">
        <v>0</v>
      </c>
      <c r="AB139" s="66">
        <v>0</v>
      </c>
      <c r="AC139" s="133">
        <v>18250</v>
      </c>
      <c r="AI139" s="137"/>
      <c r="AJ139" s="137"/>
      <c r="AK139" s="137"/>
      <c r="AL139" s="137"/>
    </row>
    <row r="140" spans="1:38" ht="15" thickBo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56">
        <f>SUM(Q138:Q139)</f>
        <v>33900</v>
      </c>
      <c r="R140" s="56">
        <f t="shared" ref="R140:T140" si="43">SUM(R138:R139)</f>
        <v>0</v>
      </c>
      <c r="S140" s="56">
        <f t="shared" si="43"/>
        <v>0</v>
      </c>
      <c r="T140" s="56">
        <f t="shared" si="43"/>
        <v>33900</v>
      </c>
      <c r="U140" s="56">
        <f>SUM(U138,U139)</f>
        <v>101700</v>
      </c>
      <c r="V140" s="56">
        <f>SUM(V138,V139)</f>
        <v>0</v>
      </c>
      <c r="W140" s="56">
        <f>SUM(W138,W139)</f>
        <v>0</v>
      </c>
      <c r="X140" s="56">
        <f>SUM(X138+X139)</f>
        <v>101700</v>
      </c>
      <c r="Y140" s="9"/>
      <c r="Z140" s="47"/>
      <c r="AA140" s="47"/>
      <c r="AB140" s="47"/>
      <c r="AC140" s="68"/>
      <c r="AI140" s="137"/>
      <c r="AJ140" s="137"/>
      <c r="AK140" s="137"/>
      <c r="AL140" s="137"/>
    </row>
    <row r="141" spans="1:38" ht="14.25" customHeight="1" thickBot="1">
      <c r="A141" s="149" t="s">
        <v>198</v>
      </c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1"/>
      <c r="Z141" s="48"/>
      <c r="AA141" s="48"/>
      <c r="AB141" s="48"/>
      <c r="AC141" s="48"/>
      <c r="AI141" s="137"/>
      <c r="AJ141" s="137"/>
      <c r="AK141" s="137"/>
      <c r="AL141" s="137"/>
    </row>
    <row r="142" spans="1:38" ht="15" customHeight="1" thickBot="1">
      <c r="A142" s="152" t="s">
        <v>154</v>
      </c>
      <c r="B142" s="153"/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3"/>
      <c r="X142" s="153"/>
      <c r="Y142" s="154"/>
      <c r="Z142" s="49"/>
      <c r="AA142" s="49"/>
      <c r="AB142" s="49"/>
      <c r="AC142" s="49"/>
      <c r="AI142" s="137"/>
      <c r="AJ142" s="137"/>
      <c r="AK142" s="137"/>
      <c r="AL142" s="137"/>
    </row>
    <row r="143" spans="1:38" ht="15" thickBot="1">
      <c r="A143" s="152" t="s">
        <v>161</v>
      </c>
      <c r="B143" s="153"/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3"/>
      <c r="Y143" s="154"/>
      <c r="Z143" s="49"/>
      <c r="AA143" s="49"/>
      <c r="AB143" s="49"/>
      <c r="AC143" s="67"/>
      <c r="AI143" s="137"/>
      <c r="AJ143" s="137"/>
      <c r="AK143" s="137"/>
      <c r="AL143" s="137"/>
    </row>
    <row r="144" spans="1:38" ht="15" thickBot="1">
      <c r="A144" s="166" t="s">
        <v>0</v>
      </c>
      <c r="B144" s="166" t="s">
        <v>1</v>
      </c>
      <c r="C144" s="166" t="s">
        <v>2</v>
      </c>
      <c r="D144" s="166" t="s">
        <v>3</v>
      </c>
      <c r="E144" s="166" t="s">
        <v>4</v>
      </c>
      <c r="F144" s="166" t="s">
        <v>5</v>
      </c>
      <c r="G144" s="166" t="s">
        <v>6</v>
      </c>
      <c r="H144" s="166" t="s">
        <v>7</v>
      </c>
      <c r="I144" s="166" t="s">
        <v>8</v>
      </c>
      <c r="J144" s="166" t="s">
        <v>9</v>
      </c>
      <c r="K144" s="166" t="s">
        <v>10</v>
      </c>
      <c r="L144" s="166" t="s">
        <v>152</v>
      </c>
      <c r="M144" s="166" t="s">
        <v>11</v>
      </c>
      <c r="N144" s="166" t="s">
        <v>12</v>
      </c>
      <c r="O144" s="166" t="s">
        <v>13</v>
      </c>
      <c r="P144" s="166" t="s">
        <v>14</v>
      </c>
      <c r="Q144" s="165" t="s">
        <v>365</v>
      </c>
      <c r="R144" s="165"/>
      <c r="S144" s="165"/>
      <c r="T144" s="165"/>
      <c r="U144" s="165" t="s">
        <v>367</v>
      </c>
      <c r="V144" s="165"/>
      <c r="W144" s="165"/>
      <c r="X144" s="165"/>
      <c r="Y144" s="166" t="s">
        <v>15</v>
      </c>
      <c r="Z144" s="130"/>
      <c r="AA144" s="130"/>
      <c r="AB144" s="130"/>
      <c r="AC144" s="130"/>
    </row>
    <row r="145" spans="1:38" ht="102" thickBot="1">
      <c r="A145" s="166"/>
      <c r="B145" s="166"/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5" t="s">
        <v>361</v>
      </c>
      <c r="R145" s="5" t="s">
        <v>363</v>
      </c>
      <c r="S145" s="5" t="s">
        <v>364</v>
      </c>
      <c r="T145" s="5" t="s">
        <v>362</v>
      </c>
      <c r="U145" s="5" t="s">
        <v>348</v>
      </c>
      <c r="V145" s="5" t="s">
        <v>349</v>
      </c>
      <c r="W145" s="5" t="s">
        <v>350</v>
      </c>
      <c r="X145" s="5" t="s">
        <v>351</v>
      </c>
      <c r="Y145" s="166"/>
      <c r="Z145" s="45" t="s">
        <v>204</v>
      </c>
      <c r="AA145" s="45" t="s">
        <v>205</v>
      </c>
      <c r="AB145" s="64" t="s">
        <v>206</v>
      </c>
      <c r="AC145" s="60" t="s">
        <v>207</v>
      </c>
      <c r="AI145" s="137"/>
      <c r="AJ145" s="137"/>
      <c r="AK145" s="137"/>
      <c r="AL145" s="137"/>
    </row>
    <row r="146" spans="1:38" ht="15" thickBot="1">
      <c r="A146" s="7">
        <v>104</v>
      </c>
      <c r="B146" s="8" t="s">
        <v>112</v>
      </c>
      <c r="C146" s="8" t="s">
        <v>113</v>
      </c>
      <c r="D146" s="8">
        <v>8</v>
      </c>
      <c r="E146" s="8" t="s">
        <v>25</v>
      </c>
      <c r="F146" s="8" t="s">
        <v>26</v>
      </c>
      <c r="G146" s="94" t="s">
        <v>220</v>
      </c>
      <c r="H146" s="8">
        <v>800301811</v>
      </c>
      <c r="I146" s="8">
        <v>10008799</v>
      </c>
      <c r="J146" s="8" t="s">
        <v>91</v>
      </c>
      <c r="K146" s="8" t="s">
        <v>20</v>
      </c>
      <c r="L146" s="8">
        <v>18</v>
      </c>
      <c r="M146" s="20">
        <v>45657</v>
      </c>
      <c r="N146" s="21">
        <v>45658</v>
      </c>
      <c r="O146" s="7" t="s">
        <v>21</v>
      </c>
      <c r="P146" s="7" t="s">
        <v>359</v>
      </c>
      <c r="Q146" s="178">
        <f>U146/3</f>
        <v>15000</v>
      </c>
      <c r="R146" s="178">
        <f>V146/3</f>
        <v>0</v>
      </c>
      <c r="S146" s="178">
        <f>W146/3</f>
        <v>0</v>
      </c>
      <c r="T146" s="178">
        <f>X146/3</f>
        <v>15000</v>
      </c>
      <c r="U146" s="178">
        <v>45000</v>
      </c>
      <c r="V146" s="178">
        <v>0</v>
      </c>
      <c r="W146" s="178">
        <f t="shared" ref="W146" si="44">ROUND(AB146*8/12,0)</f>
        <v>0</v>
      </c>
      <c r="X146" s="178">
        <v>45000</v>
      </c>
      <c r="Y146" s="6" t="s">
        <v>23</v>
      </c>
      <c r="Z146" s="53">
        <v>15000</v>
      </c>
      <c r="AA146" s="53">
        <v>0</v>
      </c>
      <c r="AB146" s="63">
        <v>0</v>
      </c>
      <c r="AC146" s="132">
        <v>15000</v>
      </c>
      <c r="AI146" s="137"/>
      <c r="AJ146" s="137"/>
      <c r="AK146" s="137"/>
      <c r="AL146" s="137"/>
    </row>
    <row r="147" spans="1:38" ht="15" thickBo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56">
        <f>SUM(Q146)</f>
        <v>15000</v>
      </c>
      <c r="R147" s="56">
        <f t="shared" ref="R147:T147" si="45">SUM(R146)</f>
        <v>0</v>
      </c>
      <c r="S147" s="56">
        <f t="shared" si="45"/>
        <v>0</v>
      </c>
      <c r="T147" s="56">
        <f t="shared" si="45"/>
        <v>15000</v>
      </c>
      <c r="U147" s="56">
        <f>SUM(U146)</f>
        <v>45000</v>
      </c>
      <c r="V147" s="56">
        <f>SUM(V146)</f>
        <v>0</v>
      </c>
      <c r="W147" s="56">
        <f>SUM(W146)</f>
        <v>0</v>
      </c>
      <c r="X147" s="56">
        <f>SUM(X146)</f>
        <v>45000</v>
      </c>
      <c r="Y147" s="9"/>
      <c r="Z147" s="47"/>
      <c r="AA147" s="47"/>
      <c r="AB147" s="47"/>
      <c r="AC147" s="68"/>
      <c r="AI147" s="137"/>
      <c r="AJ147" s="137"/>
      <c r="AK147" s="137"/>
      <c r="AL147" s="137"/>
    </row>
    <row r="148" spans="1:38" ht="15" thickBot="1">
      <c r="A148" s="149" t="s">
        <v>198</v>
      </c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  <c r="X148" s="150"/>
      <c r="Y148" s="151"/>
      <c r="Z148" s="48"/>
      <c r="AA148" s="48"/>
      <c r="AB148" s="48"/>
      <c r="AC148" s="48"/>
      <c r="AI148" s="137"/>
      <c r="AJ148" s="137"/>
      <c r="AK148" s="137"/>
      <c r="AL148" s="137"/>
    </row>
    <row r="149" spans="1:38" ht="15" customHeight="1" thickBot="1">
      <c r="A149" s="152" t="s">
        <v>154</v>
      </c>
      <c r="B149" s="153"/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  <c r="Z149" s="49"/>
      <c r="AA149" s="49"/>
      <c r="AB149" s="49"/>
      <c r="AC149" s="49"/>
      <c r="AI149" s="137"/>
      <c r="AJ149" s="137"/>
      <c r="AK149" s="137"/>
      <c r="AL149" s="137"/>
    </row>
    <row r="150" spans="1:38" ht="15" thickBot="1">
      <c r="A150" s="152" t="s">
        <v>162</v>
      </c>
      <c r="B150" s="153"/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  <c r="S150" s="153"/>
      <c r="T150" s="153"/>
      <c r="U150" s="153"/>
      <c r="V150" s="153"/>
      <c r="W150" s="153"/>
      <c r="X150" s="153"/>
      <c r="Y150" s="154"/>
      <c r="Z150" s="49"/>
      <c r="AA150" s="49"/>
      <c r="AB150" s="67"/>
      <c r="AC150" s="67"/>
      <c r="AI150" s="137"/>
      <c r="AJ150" s="137"/>
      <c r="AK150" s="137"/>
      <c r="AL150" s="137"/>
    </row>
    <row r="151" spans="1:38" ht="15" thickBot="1">
      <c r="A151" s="166" t="s">
        <v>0</v>
      </c>
      <c r="B151" s="166" t="s">
        <v>1</v>
      </c>
      <c r="C151" s="166" t="s">
        <v>2</v>
      </c>
      <c r="D151" s="166" t="s">
        <v>3</v>
      </c>
      <c r="E151" s="166" t="s">
        <v>4</v>
      </c>
      <c r="F151" s="166" t="s">
        <v>5</v>
      </c>
      <c r="G151" s="166" t="s">
        <v>6</v>
      </c>
      <c r="H151" s="166" t="s">
        <v>7</v>
      </c>
      <c r="I151" s="166" t="s">
        <v>8</v>
      </c>
      <c r="J151" s="166" t="s">
        <v>9</v>
      </c>
      <c r="K151" s="166" t="s">
        <v>10</v>
      </c>
      <c r="L151" s="166" t="s">
        <v>152</v>
      </c>
      <c r="M151" s="166" t="s">
        <v>11</v>
      </c>
      <c r="N151" s="166" t="s">
        <v>12</v>
      </c>
      <c r="O151" s="166" t="s">
        <v>13</v>
      </c>
      <c r="P151" s="166" t="s">
        <v>14</v>
      </c>
      <c r="Q151" s="165" t="s">
        <v>365</v>
      </c>
      <c r="R151" s="165"/>
      <c r="S151" s="165"/>
      <c r="T151" s="165"/>
      <c r="U151" s="165" t="s">
        <v>367</v>
      </c>
      <c r="V151" s="165"/>
      <c r="W151" s="165"/>
      <c r="X151" s="165"/>
      <c r="Y151" s="166" t="s">
        <v>15</v>
      </c>
      <c r="Z151" s="130"/>
      <c r="AA151" s="130"/>
      <c r="AB151" s="130"/>
      <c r="AC151" s="130"/>
    </row>
    <row r="152" spans="1:38" ht="102" thickBot="1">
      <c r="A152" s="166"/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5" t="s">
        <v>361</v>
      </c>
      <c r="R152" s="5" t="s">
        <v>363</v>
      </c>
      <c r="S152" s="5" t="s">
        <v>364</v>
      </c>
      <c r="T152" s="5" t="s">
        <v>362</v>
      </c>
      <c r="U152" s="5" t="s">
        <v>348</v>
      </c>
      <c r="V152" s="5" t="s">
        <v>349</v>
      </c>
      <c r="W152" s="5" t="s">
        <v>350</v>
      </c>
      <c r="X152" s="5" t="s">
        <v>351</v>
      </c>
      <c r="Y152" s="166"/>
      <c r="Z152" s="45" t="s">
        <v>204</v>
      </c>
      <c r="AA152" s="45" t="s">
        <v>205</v>
      </c>
      <c r="AB152" s="64" t="s">
        <v>206</v>
      </c>
      <c r="AC152" s="60" t="s">
        <v>207</v>
      </c>
      <c r="AI152" s="137"/>
      <c r="AJ152" s="137"/>
      <c r="AK152" s="137"/>
      <c r="AL152" s="137"/>
    </row>
    <row r="153" spans="1:38" s="115" customFormat="1" ht="23.25" thickBot="1">
      <c r="A153" s="118">
        <v>105</v>
      </c>
      <c r="B153" s="119" t="s">
        <v>373</v>
      </c>
      <c r="C153" s="29" t="s">
        <v>36</v>
      </c>
      <c r="D153" s="29" t="s">
        <v>114</v>
      </c>
      <c r="E153" s="29" t="s">
        <v>25</v>
      </c>
      <c r="F153" s="29" t="s">
        <v>26</v>
      </c>
      <c r="G153" s="120" t="s">
        <v>234</v>
      </c>
      <c r="H153" s="29">
        <v>800301806</v>
      </c>
      <c r="I153" s="29">
        <v>70557274</v>
      </c>
      <c r="J153" s="29" t="s">
        <v>91</v>
      </c>
      <c r="K153" s="29" t="s">
        <v>20</v>
      </c>
      <c r="L153" s="29">
        <v>39</v>
      </c>
      <c r="M153" s="121">
        <v>45657</v>
      </c>
      <c r="N153" s="121">
        <v>45658</v>
      </c>
      <c r="O153" s="118" t="s">
        <v>21</v>
      </c>
      <c r="P153" s="118" t="s">
        <v>359</v>
      </c>
      <c r="Q153" s="183">
        <f>U153/3</f>
        <v>40000</v>
      </c>
      <c r="R153" s="183">
        <f>V153/3</f>
        <v>0</v>
      </c>
      <c r="S153" s="183">
        <f>W153/3</f>
        <v>0</v>
      </c>
      <c r="T153" s="183">
        <f>X153/3</f>
        <v>40000</v>
      </c>
      <c r="U153" s="183">
        <v>120000</v>
      </c>
      <c r="V153" s="183">
        <v>0</v>
      </c>
      <c r="W153" s="183">
        <f>ROUND(AB153*28/12,0)</f>
        <v>0</v>
      </c>
      <c r="X153" s="183">
        <v>120000</v>
      </c>
      <c r="Y153" s="29" t="s">
        <v>23</v>
      </c>
      <c r="Z153" s="122">
        <v>40000</v>
      </c>
      <c r="AA153" s="122">
        <v>0</v>
      </c>
      <c r="AB153" s="123">
        <v>0</v>
      </c>
      <c r="AC153" s="123">
        <f>Z153+AA153+AB153</f>
        <v>40000</v>
      </c>
      <c r="AI153" s="142"/>
      <c r="AJ153" s="142"/>
      <c r="AK153" s="142"/>
      <c r="AL153" s="142"/>
    </row>
    <row r="154" spans="1:38" ht="15" thickBot="1">
      <c r="A154" s="7">
        <v>106</v>
      </c>
      <c r="B154" s="8" t="s">
        <v>115</v>
      </c>
      <c r="C154" s="8" t="s">
        <v>36</v>
      </c>
      <c r="D154" s="8">
        <v>117</v>
      </c>
      <c r="E154" s="8" t="s">
        <v>25</v>
      </c>
      <c r="F154" s="8" t="s">
        <v>26</v>
      </c>
      <c r="G154" s="94" t="s">
        <v>216</v>
      </c>
      <c r="H154" s="8">
        <v>800301810</v>
      </c>
      <c r="I154" s="8">
        <v>30034341</v>
      </c>
      <c r="J154" s="8" t="s">
        <v>91</v>
      </c>
      <c r="K154" s="8" t="s">
        <v>20</v>
      </c>
      <c r="L154" s="8">
        <v>5</v>
      </c>
      <c r="M154" s="20">
        <v>45657</v>
      </c>
      <c r="N154" s="21">
        <v>45658</v>
      </c>
      <c r="O154" s="7" t="s">
        <v>21</v>
      </c>
      <c r="P154" s="7" t="s">
        <v>359</v>
      </c>
      <c r="Q154" s="179">
        <f t="shared" ref="Q154:Q155" si="46">U154/3</f>
        <v>15000</v>
      </c>
      <c r="R154" s="179">
        <f t="shared" ref="R154:R155" si="47">V154/3</f>
        <v>0</v>
      </c>
      <c r="S154" s="179">
        <f t="shared" ref="S154:S155" si="48">W154/3</f>
        <v>0</v>
      </c>
      <c r="T154" s="179">
        <f t="shared" ref="T154:T155" si="49">X154/3</f>
        <v>15000</v>
      </c>
      <c r="U154" s="178">
        <v>45000</v>
      </c>
      <c r="V154" s="178">
        <v>0</v>
      </c>
      <c r="W154" s="178">
        <f t="shared" ref="W154" si="50">ROUND(AB154*28/12,0)</f>
        <v>0</v>
      </c>
      <c r="X154" s="178">
        <f>SUM(U154+V154)</f>
        <v>45000</v>
      </c>
      <c r="Y154" s="6" t="s">
        <v>23</v>
      </c>
      <c r="Z154" s="73">
        <v>15000</v>
      </c>
      <c r="AA154" s="73">
        <v>0</v>
      </c>
      <c r="AB154" s="75">
        <v>0</v>
      </c>
      <c r="AC154" s="75">
        <f>Z154+AA154+AB154</f>
        <v>15000</v>
      </c>
      <c r="AI154" s="137"/>
      <c r="AJ154" s="137"/>
      <c r="AK154" s="137"/>
      <c r="AL154" s="137"/>
    </row>
    <row r="155" spans="1:38" ht="15" thickBot="1">
      <c r="A155" s="118">
        <v>107</v>
      </c>
      <c r="B155" s="8" t="s">
        <v>115</v>
      </c>
      <c r="C155" s="8" t="s">
        <v>36</v>
      </c>
      <c r="D155" s="8">
        <v>117</v>
      </c>
      <c r="E155" s="8" t="s">
        <v>25</v>
      </c>
      <c r="F155" s="8" t="s">
        <v>26</v>
      </c>
      <c r="G155" s="94" t="s">
        <v>215</v>
      </c>
      <c r="H155" s="8">
        <v>800301824</v>
      </c>
      <c r="I155" s="8">
        <v>70557274</v>
      </c>
      <c r="J155" s="8" t="s">
        <v>91</v>
      </c>
      <c r="K155" s="8" t="s">
        <v>20</v>
      </c>
      <c r="L155" s="8">
        <v>5.5</v>
      </c>
      <c r="M155" s="20">
        <v>45657</v>
      </c>
      <c r="N155" s="21">
        <v>45658</v>
      </c>
      <c r="O155" s="7" t="s">
        <v>21</v>
      </c>
      <c r="P155" s="14" t="s">
        <v>359</v>
      </c>
      <c r="Q155" s="179">
        <f t="shared" si="46"/>
        <v>15000</v>
      </c>
      <c r="R155" s="179">
        <f t="shared" si="47"/>
        <v>0</v>
      </c>
      <c r="S155" s="179">
        <f t="shared" si="48"/>
        <v>0</v>
      </c>
      <c r="T155" s="179">
        <f t="shared" si="49"/>
        <v>15000</v>
      </c>
      <c r="U155" s="178">
        <v>45000</v>
      </c>
      <c r="V155" s="178">
        <v>0</v>
      </c>
      <c r="W155" s="178">
        <v>0</v>
      </c>
      <c r="X155" s="178">
        <f>SUM(U155+V155)</f>
        <v>45000</v>
      </c>
      <c r="Y155" s="6" t="s">
        <v>23</v>
      </c>
      <c r="Z155" s="73">
        <v>15000</v>
      </c>
      <c r="AA155" s="73">
        <v>0</v>
      </c>
      <c r="AB155" s="75">
        <v>0</v>
      </c>
      <c r="AC155" s="75">
        <f>Z155+AA155+AB155</f>
        <v>15000</v>
      </c>
      <c r="AI155" s="137"/>
      <c r="AJ155" s="137"/>
      <c r="AK155" s="137"/>
      <c r="AL155" s="137"/>
    </row>
    <row r="156" spans="1:38" ht="15" thickBo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56">
        <f>SUM(Q153:Q155)</f>
        <v>70000</v>
      </c>
      <c r="R156" s="56">
        <f t="shared" ref="R156:T156" si="51">SUM(R153:R155)</f>
        <v>0</v>
      </c>
      <c r="S156" s="56">
        <f t="shared" si="51"/>
        <v>0</v>
      </c>
      <c r="T156" s="56">
        <f t="shared" si="51"/>
        <v>70000</v>
      </c>
      <c r="U156" s="56">
        <f>SUM(U153:U155)</f>
        <v>210000</v>
      </c>
      <c r="V156" s="56">
        <f>SUM(V153:V155)</f>
        <v>0</v>
      </c>
      <c r="W156" s="56">
        <f>SUM(W153:W155)</f>
        <v>0</v>
      </c>
      <c r="X156" s="56">
        <f>SUM(X153:X155)</f>
        <v>210000</v>
      </c>
      <c r="Y156" s="9"/>
      <c r="Z156" s="47"/>
      <c r="AA156" s="47"/>
      <c r="AB156" s="47"/>
      <c r="AC156" s="68"/>
      <c r="AI156" s="137"/>
      <c r="AJ156" s="137"/>
      <c r="AK156" s="137"/>
      <c r="AL156" s="137"/>
    </row>
    <row r="157" spans="1:38" ht="15" thickBot="1">
      <c r="A157" s="149" t="s">
        <v>198</v>
      </c>
      <c r="B157" s="150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51"/>
      <c r="Z157" s="48"/>
      <c r="AA157" s="48"/>
      <c r="AB157" s="48"/>
      <c r="AC157" s="48"/>
      <c r="AI157" s="137"/>
      <c r="AJ157" s="137"/>
      <c r="AK157" s="137"/>
      <c r="AL157" s="137"/>
    </row>
    <row r="158" spans="1:38" ht="15" customHeight="1" thickBot="1">
      <c r="A158" s="152" t="s">
        <v>154</v>
      </c>
      <c r="B158" s="153"/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  <c r="S158" s="153"/>
      <c r="T158" s="153"/>
      <c r="U158" s="153"/>
      <c r="V158" s="153"/>
      <c r="W158" s="153"/>
      <c r="X158" s="153"/>
      <c r="Y158" s="154"/>
      <c r="Z158" s="49"/>
      <c r="AA158" s="49"/>
      <c r="AB158" s="49"/>
      <c r="AC158" s="49"/>
      <c r="AI158" s="137"/>
      <c r="AJ158" s="137"/>
      <c r="AK158" s="137"/>
      <c r="AL158" s="137"/>
    </row>
    <row r="159" spans="1:38" ht="15" thickBot="1">
      <c r="A159" s="152" t="s">
        <v>163</v>
      </c>
      <c r="B159" s="153"/>
      <c r="C159" s="153"/>
      <c r="D159" s="153"/>
      <c r="E159" s="153"/>
      <c r="F159" s="153"/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  <c r="Q159" s="153"/>
      <c r="R159" s="153"/>
      <c r="S159" s="153"/>
      <c r="T159" s="153"/>
      <c r="U159" s="153"/>
      <c r="V159" s="153"/>
      <c r="W159" s="153"/>
      <c r="X159" s="153"/>
      <c r="Y159" s="154"/>
      <c r="Z159" s="49"/>
      <c r="AA159" s="49"/>
      <c r="AB159" s="49"/>
      <c r="AC159" s="67"/>
      <c r="AI159" s="137"/>
      <c r="AJ159" s="137"/>
      <c r="AK159" s="137"/>
      <c r="AL159" s="137"/>
    </row>
    <row r="160" spans="1:38" ht="15" thickBot="1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55" t="s">
        <v>365</v>
      </c>
      <c r="R160" s="155"/>
      <c r="S160" s="155"/>
      <c r="T160" s="156"/>
      <c r="U160" s="157" t="s">
        <v>367</v>
      </c>
      <c r="V160" s="155"/>
      <c r="W160" s="155"/>
      <c r="X160" s="156"/>
      <c r="Y160" s="128"/>
      <c r="Z160" s="130"/>
      <c r="AA160" s="130"/>
      <c r="AB160" s="130"/>
      <c r="AC160" s="130"/>
    </row>
    <row r="161" spans="1:38" ht="102" thickBot="1">
      <c r="A161" s="5" t="s">
        <v>0</v>
      </c>
      <c r="B161" s="5" t="s">
        <v>1</v>
      </c>
      <c r="C161" s="5" t="s">
        <v>2</v>
      </c>
      <c r="D161" s="5" t="s">
        <v>3</v>
      </c>
      <c r="E161" s="5" t="s">
        <v>4</v>
      </c>
      <c r="F161" s="5" t="s">
        <v>5</v>
      </c>
      <c r="G161" s="5" t="s">
        <v>6</v>
      </c>
      <c r="H161" s="5" t="s">
        <v>7</v>
      </c>
      <c r="I161" s="5" t="s">
        <v>8</v>
      </c>
      <c r="J161" s="5" t="s">
        <v>9</v>
      </c>
      <c r="K161" s="5" t="s">
        <v>10</v>
      </c>
      <c r="L161" s="5" t="s">
        <v>152</v>
      </c>
      <c r="M161" s="5" t="s">
        <v>11</v>
      </c>
      <c r="N161" s="5" t="s">
        <v>12</v>
      </c>
      <c r="O161" s="5" t="s">
        <v>13</v>
      </c>
      <c r="P161" s="5" t="s">
        <v>14</v>
      </c>
      <c r="Q161" s="5" t="s">
        <v>361</v>
      </c>
      <c r="R161" s="5" t="s">
        <v>363</v>
      </c>
      <c r="S161" s="5" t="s">
        <v>364</v>
      </c>
      <c r="T161" s="5" t="s">
        <v>362</v>
      </c>
      <c r="U161" s="5" t="s">
        <v>348</v>
      </c>
      <c r="V161" s="5" t="s">
        <v>349</v>
      </c>
      <c r="W161" s="5" t="s">
        <v>350</v>
      </c>
      <c r="X161" s="5" t="s">
        <v>351</v>
      </c>
      <c r="Y161" s="5" t="s">
        <v>15</v>
      </c>
      <c r="Z161" s="45" t="s">
        <v>204</v>
      </c>
      <c r="AA161" s="45" t="s">
        <v>205</v>
      </c>
      <c r="AB161" s="64" t="s">
        <v>206</v>
      </c>
      <c r="AC161" s="60" t="s">
        <v>207</v>
      </c>
      <c r="AI161" s="137"/>
      <c r="AJ161" s="137"/>
      <c r="AK161" s="137"/>
      <c r="AL161" s="137"/>
    </row>
    <row r="162" spans="1:38" s="115" customFormat="1" ht="21.75" thickBot="1">
      <c r="A162" s="111">
        <v>108</v>
      </c>
      <c r="B162" s="194" t="s">
        <v>116</v>
      </c>
      <c r="C162" s="25" t="s">
        <v>170</v>
      </c>
      <c r="D162" s="25">
        <v>75</v>
      </c>
      <c r="E162" s="25" t="s">
        <v>25</v>
      </c>
      <c r="F162" s="25" t="s">
        <v>26</v>
      </c>
      <c r="G162" s="116" t="s">
        <v>213</v>
      </c>
      <c r="H162" s="25">
        <v>800304512</v>
      </c>
      <c r="I162" s="25">
        <v>10047623</v>
      </c>
      <c r="J162" s="25" t="s">
        <v>19</v>
      </c>
      <c r="K162" s="25" t="s">
        <v>20</v>
      </c>
      <c r="L162" s="25">
        <v>24</v>
      </c>
      <c r="M162" s="99">
        <v>45657</v>
      </c>
      <c r="N162" s="117">
        <v>45658</v>
      </c>
      <c r="O162" s="111" t="s">
        <v>21</v>
      </c>
      <c r="P162" s="111" t="s">
        <v>359</v>
      </c>
      <c r="Q162" s="180">
        <f>U162/3</f>
        <v>77000</v>
      </c>
      <c r="R162" s="180">
        <f>V162/3</f>
        <v>0</v>
      </c>
      <c r="S162" s="180">
        <f>W162/3</f>
        <v>0</v>
      </c>
      <c r="T162" s="180">
        <f>X162/3</f>
        <v>77000</v>
      </c>
      <c r="U162" s="180">
        <v>231000</v>
      </c>
      <c r="V162" s="180">
        <f>ROUND(AA162*28/12,0)</f>
        <v>0</v>
      </c>
      <c r="W162" s="180">
        <f>ROUND(AB162*28/12,0)</f>
        <v>0</v>
      </c>
      <c r="X162" s="180">
        <v>231000</v>
      </c>
      <c r="Y162" s="24" t="s">
        <v>23</v>
      </c>
      <c r="Z162" s="124">
        <v>38500</v>
      </c>
      <c r="AA162" s="124">
        <v>0</v>
      </c>
      <c r="AB162" s="125">
        <v>0</v>
      </c>
      <c r="AC162" s="134">
        <v>38500</v>
      </c>
      <c r="AI162" s="142"/>
      <c r="AJ162" s="142"/>
      <c r="AK162" s="142"/>
      <c r="AL162" s="142"/>
    </row>
    <row r="163" spans="1:38" ht="15" thickBot="1">
      <c r="A163" s="11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3"/>
      <c r="M163" s="12"/>
      <c r="N163" s="12"/>
      <c r="O163" s="11"/>
      <c r="P163" s="11"/>
      <c r="Q163" s="184">
        <f>SUM(Q162)</f>
        <v>77000</v>
      </c>
      <c r="R163" s="184">
        <f t="shared" ref="R163:T163" si="52">SUM(R162)</f>
        <v>0</v>
      </c>
      <c r="S163" s="184">
        <f t="shared" si="52"/>
        <v>0</v>
      </c>
      <c r="T163" s="184">
        <f t="shared" si="52"/>
        <v>77000</v>
      </c>
      <c r="U163" s="56">
        <f>SUM(U162:U162)</f>
        <v>231000</v>
      </c>
      <c r="V163" s="56">
        <f>SUM(V162)</f>
        <v>0</v>
      </c>
      <c r="W163" s="56">
        <f>SUM(W162)</f>
        <v>0</v>
      </c>
      <c r="X163" s="56">
        <f>SUM(X162:X162)</f>
        <v>231000</v>
      </c>
      <c r="Y163" s="12"/>
      <c r="Z163" s="50"/>
      <c r="AA163" s="50"/>
      <c r="AB163" s="50"/>
      <c r="AC163" s="135"/>
      <c r="AI163" s="137"/>
      <c r="AJ163" s="137"/>
      <c r="AK163" s="137"/>
      <c r="AL163" s="137"/>
    </row>
    <row r="164" spans="1:38" ht="15" thickBot="1">
      <c r="A164" s="149" t="s">
        <v>198</v>
      </c>
      <c r="B164" s="150"/>
      <c r="C164" s="150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51"/>
      <c r="Z164" s="48"/>
      <c r="AA164" s="48"/>
      <c r="AB164" s="48"/>
      <c r="AC164" s="48"/>
      <c r="AI164" s="137"/>
      <c r="AJ164" s="137"/>
      <c r="AK164" s="137"/>
      <c r="AL164" s="137"/>
    </row>
    <row r="165" spans="1:38" ht="15" customHeight="1" thickBot="1">
      <c r="A165" s="152" t="s">
        <v>154</v>
      </c>
      <c r="B165" s="153"/>
      <c r="C165" s="153"/>
      <c r="D165" s="153"/>
      <c r="E165" s="153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  <c r="S165" s="153"/>
      <c r="T165" s="153"/>
      <c r="U165" s="153"/>
      <c r="V165" s="153"/>
      <c r="W165" s="153"/>
      <c r="X165" s="153"/>
      <c r="Y165" s="154"/>
      <c r="Z165" s="49"/>
      <c r="AA165" s="49"/>
      <c r="AB165" s="49"/>
      <c r="AC165" s="49"/>
      <c r="AI165" s="137"/>
      <c r="AJ165" s="137"/>
      <c r="AK165" s="137"/>
      <c r="AL165" s="137"/>
    </row>
    <row r="166" spans="1:38" ht="15" thickBot="1">
      <c r="A166" s="148" t="s">
        <v>164</v>
      </c>
      <c r="B166" s="148"/>
      <c r="C166" s="148"/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8"/>
      <c r="Y166" s="148"/>
      <c r="Z166" s="49"/>
      <c r="AA166" s="49"/>
      <c r="AB166" s="49"/>
      <c r="AC166" s="67"/>
      <c r="AI166" s="137"/>
      <c r="AJ166" s="137"/>
      <c r="AK166" s="137"/>
      <c r="AL166" s="137"/>
    </row>
    <row r="167" spans="1:38" ht="15" thickBot="1">
      <c r="A167" s="166" t="s">
        <v>0</v>
      </c>
      <c r="B167" s="166" t="s">
        <v>1</v>
      </c>
      <c r="C167" s="166" t="s">
        <v>2</v>
      </c>
      <c r="D167" s="166" t="s">
        <v>3</v>
      </c>
      <c r="E167" s="166" t="s">
        <v>4</v>
      </c>
      <c r="F167" s="166" t="s">
        <v>5</v>
      </c>
      <c r="G167" s="166" t="s">
        <v>6</v>
      </c>
      <c r="H167" s="166" t="s">
        <v>7</v>
      </c>
      <c r="I167" s="166" t="s">
        <v>8</v>
      </c>
      <c r="J167" s="166" t="s">
        <v>9</v>
      </c>
      <c r="K167" s="166" t="s">
        <v>10</v>
      </c>
      <c r="L167" s="166" t="s">
        <v>152</v>
      </c>
      <c r="M167" s="166" t="s">
        <v>11</v>
      </c>
      <c r="N167" s="166" t="s">
        <v>12</v>
      </c>
      <c r="O167" s="166" t="s">
        <v>13</v>
      </c>
      <c r="P167" s="166" t="s">
        <v>14</v>
      </c>
      <c r="Q167" s="165" t="s">
        <v>365</v>
      </c>
      <c r="R167" s="165"/>
      <c r="S167" s="165"/>
      <c r="T167" s="165"/>
      <c r="U167" s="165" t="s">
        <v>367</v>
      </c>
      <c r="V167" s="165"/>
      <c r="W167" s="165"/>
      <c r="X167" s="165"/>
      <c r="Y167" s="166" t="s">
        <v>15</v>
      </c>
      <c r="Z167" s="130"/>
      <c r="AA167" s="130"/>
      <c r="AB167" s="130"/>
      <c r="AC167" s="130"/>
    </row>
    <row r="168" spans="1:38" ht="102" thickBot="1">
      <c r="A168" s="166"/>
      <c r="B168" s="166"/>
      <c r="C168" s="166"/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5" t="s">
        <v>361</v>
      </c>
      <c r="R168" s="5" t="s">
        <v>363</v>
      </c>
      <c r="S168" s="5" t="s">
        <v>364</v>
      </c>
      <c r="T168" s="5" t="s">
        <v>362</v>
      </c>
      <c r="U168" s="5" t="s">
        <v>348</v>
      </c>
      <c r="V168" s="5" t="s">
        <v>349</v>
      </c>
      <c r="W168" s="5" t="s">
        <v>350</v>
      </c>
      <c r="X168" s="5" t="s">
        <v>351</v>
      </c>
      <c r="Y168" s="166"/>
      <c r="Z168" s="45" t="s">
        <v>204</v>
      </c>
      <c r="AA168" s="45" t="s">
        <v>205</v>
      </c>
      <c r="AB168" s="64" t="s">
        <v>206</v>
      </c>
      <c r="AC168" s="60" t="s">
        <v>207</v>
      </c>
      <c r="AI168" s="137"/>
      <c r="AJ168" s="137"/>
      <c r="AK168" s="137"/>
      <c r="AL168" s="137"/>
    </row>
    <row r="169" spans="1:38" ht="15" thickBot="1">
      <c r="A169" s="7">
        <v>109</v>
      </c>
      <c r="B169" s="8" t="s">
        <v>117</v>
      </c>
      <c r="C169" s="8" t="s">
        <v>118</v>
      </c>
      <c r="D169" s="8">
        <v>4</v>
      </c>
      <c r="E169" s="8" t="s">
        <v>25</v>
      </c>
      <c r="F169" s="8" t="s">
        <v>26</v>
      </c>
      <c r="G169" s="94" t="s">
        <v>344</v>
      </c>
      <c r="H169" s="8">
        <v>800301805</v>
      </c>
      <c r="I169" s="8">
        <v>10047436</v>
      </c>
      <c r="J169" s="8" t="s">
        <v>91</v>
      </c>
      <c r="K169" s="8" t="s">
        <v>212</v>
      </c>
      <c r="L169" s="8">
        <v>18</v>
      </c>
      <c r="M169" s="20">
        <v>45657</v>
      </c>
      <c r="N169" s="21">
        <v>45658</v>
      </c>
      <c r="O169" s="7" t="s">
        <v>21</v>
      </c>
      <c r="P169" s="7" t="s">
        <v>359</v>
      </c>
      <c r="Q169" s="178">
        <f>U169/3</f>
        <v>15166.666666666666</v>
      </c>
      <c r="R169" s="178">
        <f>V169/3</f>
        <v>0</v>
      </c>
      <c r="S169" s="178">
        <f>W169/3</f>
        <v>0</v>
      </c>
      <c r="T169" s="178">
        <f>X169/3</f>
        <v>15166.666666666666</v>
      </c>
      <c r="U169" s="178">
        <v>45500</v>
      </c>
      <c r="V169" s="178">
        <v>0</v>
      </c>
      <c r="W169" s="178">
        <f>ROUND(AB169*28/12,0)</f>
        <v>0</v>
      </c>
      <c r="X169" s="178">
        <f>SUM(U169+V169)</f>
        <v>45500</v>
      </c>
      <c r="Y169" s="6" t="s">
        <v>23</v>
      </c>
      <c r="Z169" s="53">
        <v>16750</v>
      </c>
      <c r="AA169" s="53">
        <v>0</v>
      </c>
      <c r="AB169" s="63">
        <v>0</v>
      </c>
      <c r="AC169" s="132">
        <v>16750</v>
      </c>
      <c r="AI169" s="137"/>
      <c r="AJ169" s="137"/>
      <c r="AK169" s="137"/>
      <c r="AL169" s="137"/>
    </row>
    <row r="170" spans="1:38" ht="15" thickBo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56">
        <f>SUM(Q169)</f>
        <v>15166.666666666666</v>
      </c>
      <c r="R170" s="56">
        <f t="shared" ref="R170:T170" si="53">SUM(R169)</f>
        <v>0</v>
      </c>
      <c r="S170" s="56">
        <f t="shared" si="53"/>
        <v>0</v>
      </c>
      <c r="T170" s="56">
        <f t="shared" si="53"/>
        <v>15166.666666666666</v>
      </c>
      <c r="U170" s="56">
        <f>SUM(U169)</f>
        <v>45500</v>
      </c>
      <c r="V170" s="56">
        <f>SUM(V169)</f>
        <v>0</v>
      </c>
      <c r="W170" s="56">
        <f>SUM(W169)</f>
        <v>0</v>
      </c>
      <c r="X170" s="56">
        <f>SUM(X169)</f>
        <v>45500</v>
      </c>
      <c r="Y170" s="9"/>
      <c r="Z170" s="47"/>
      <c r="AA170" s="47"/>
      <c r="AB170" s="47"/>
      <c r="AC170" s="68"/>
      <c r="AI170" s="137"/>
      <c r="AJ170" s="137"/>
      <c r="AK170" s="137"/>
      <c r="AL170" s="137"/>
    </row>
    <row r="171" spans="1:38" ht="15" thickBot="1">
      <c r="A171" s="149" t="s">
        <v>198</v>
      </c>
      <c r="B171" s="150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151"/>
      <c r="Z171" s="48"/>
      <c r="AA171" s="48"/>
      <c r="AB171" s="48"/>
      <c r="AC171" s="48"/>
      <c r="AI171" s="137"/>
      <c r="AJ171" s="137"/>
      <c r="AK171" s="137"/>
      <c r="AL171" s="137"/>
    </row>
    <row r="172" spans="1:38" ht="15" customHeight="1" thickBot="1">
      <c r="A172" s="152" t="s">
        <v>154</v>
      </c>
      <c r="B172" s="153"/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  <c r="Y172" s="154"/>
      <c r="Z172" s="49"/>
      <c r="AA172" s="49"/>
      <c r="AB172" s="49"/>
      <c r="AC172" s="49"/>
      <c r="AI172" s="137"/>
      <c r="AJ172" s="137"/>
      <c r="AK172" s="137"/>
      <c r="AL172" s="137"/>
    </row>
    <row r="173" spans="1:38" ht="15" thickBot="1">
      <c r="A173" s="152" t="s">
        <v>165</v>
      </c>
      <c r="B173" s="153"/>
      <c r="C173" s="153"/>
      <c r="D173" s="153"/>
      <c r="E173" s="153"/>
      <c r="F173" s="153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  <c r="Y173" s="154"/>
      <c r="Z173" s="49"/>
      <c r="AA173" s="49"/>
      <c r="AB173" s="49"/>
      <c r="AC173" s="67"/>
      <c r="AI173" s="137"/>
      <c r="AJ173" s="137"/>
      <c r="AK173" s="137"/>
      <c r="AL173" s="137"/>
    </row>
    <row r="174" spans="1:38" ht="15" thickBot="1">
      <c r="A174" s="166" t="s">
        <v>0</v>
      </c>
      <c r="B174" s="166" t="s">
        <v>1</v>
      </c>
      <c r="C174" s="166" t="s">
        <v>2</v>
      </c>
      <c r="D174" s="166" t="s">
        <v>3</v>
      </c>
      <c r="E174" s="166" t="s">
        <v>4</v>
      </c>
      <c r="F174" s="166" t="s">
        <v>5</v>
      </c>
      <c r="G174" s="166" t="s">
        <v>6</v>
      </c>
      <c r="H174" s="166" t="s">
        <v>7</v>
      </c>
      <c r="I174" s="166" t="s">
        <v>8</v>
      </c>
      <c r="J174" s="166" t="s">
        <v>9</v>
      </c>
      <c r="K174" s="166" t="s">
        <v>10</v>
      </c>
      <c r="L174" s="166" t="s">
        <v>152</v>
      </c>
      <c r="M174" s="166" t="s">
        <v>11</v>
      </c>
      <c r="N174" s="166" t="s">
        <v>12</v>
      </c>
      <c r="O174" s="166" t="s">
        <v>13</v>
      </c>
      <c r="P174" s="166" t="s">
        <v>14</v>
      </c>
      <c r="Q174" s="165" t="s">
        <v>365</v>
      </c>
      <c r="R174" s="165"/>
      <c r="S174" s="165"/>
      <c r="T174" s="165"/>
      <c r="U174" s="165" t="s">
        <v>367</v>
      </c>
      <c r="V174" s="165"/>
      <c r="W174" s="165"/>
      <c r="X174" s="165"/>
      <c r="Y174" s="166" t="s">
        <v>15</v>
      </c>
      <c r="Z174" s="130"/>
      <c r="AA174" s="130"/>
      <c r="AB174" s="130"/>
      <c r="AC174" s="130"/>
    </row>
    <row r="175" spans="1:38" ht="102" thickBot="1">
      <c r="A175" s="166"/>
      <c r="B175" s="166"/>
      <c r="C175" s="166"/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5" t="s">
        <v>361</v>
      </c>
      <c r="R175" s="5" t="s">
        <v>363</v>
      </c>
      <c r="S175" s="5" t="s">
        <v>364</v>
      </c>
      <c r="T175" s="5" t="s">
        <v>362</v>
      </c>
      <c r="U175" s="5" t="s">
        <v>348</v>
      </c>
      <c r="V175" s="5" t="s">
        <v>349</v>
      </c>
      <c r="W175" s="5" t="s">
        <v>350</v>
      </c>
      <c r="X175" s="5" t="s">
        <v>351</v>
      </c>
      <c r="Y175" s="166"/>
      <c r="Z175" s="45" t="s">
        <v>204</v>
      </c>
      <c r="AA175" s="45" t="s">
        <v>205</v>
      </c>
      <c r="AB175" s="64" t="s">
        <v>206</v>
      </c>
      <c r="AC175" s="60" t="s">
        <v>210</v>
      </c>
      <c r="AI175" s="137"/>
      <c r="AJ175" s="137"/>
      <c r="AK175" s="137"/>
      <c r="AL175" s="137"/>
    </row>
    <row r="176" spans="1:38" ht="15" thickBot="1">
      <c r="A176" s="7">
        <v>110</v>
      </c>
      <c r="B176" s="8" t="s">
        <v>119</v>
      </c>
      <c r="C176" s="8" t="s">
        <v>113</v>
      </c>
      <c r="D176" s="10" t="s">
        <v>151</v>
      </c>
      <c r="E176" s="8" t="s">
        <v>25</v>
      </c>
      <c r="F176" s="8" t="s">
        <v>26</v>
      </c>
      <c r="G176" s="94" t="s">
        <v>217</v>
      </c>
      <c r="H176" s="8">
        <v>800301796</v>
      </c>
      <c r="I176" s="8">
        <v>56935250</v>
      </c>
      <c r="J176" s="8" t="s">
        <v>91</v>
      </c>
      <c r="K176" s="8" t="s">
        <v>20</v>
      </c>
      <c r="L176" s="8">
        <v>15</v>
      </c>
      <c r="M176" s="20">
        <v>45657</v>
      </c>
      <c r="N176" s="21">
        <v>45658</v>
      </c>
      <c r="O176" s="7" t="s">
        <v>21</v>
      </c>
      <c r="P176" s="7" t="s">
        <v>359</v>
      </c>
      <c r="Q176" s="178">
        <f>U176/3</f>
        <v>19666.666666666668</v>
      </c>
      <c r="R176" s="178">
        <f>V176/3</f>
        <v>0</v>
      </c>
      <c r="S176" s="178">
        <f>W176/3</f>
        <v>0</v>
      </c>
      <c r="T176" s="178">
        <f>X176/3</f>
        <v>19666.666666666668</v>
      </c>
      <c r="U176" s="178">
        <v>59000</v>
      </c>
      <c r="V176" s="178">
        <v>0</v>
      </c>
      <c r="W176" s="178">
        <f>ROUND(AB176*28/12,0)</f>
        <v>0</v>
      </c>
      <c r="X176" s="178">
        <f>SUM(U176+V176)</f>
        <v>59000</v>
      </c>
      <c r="Y176" s="6" t="s">
        <v>23</v>
      </c>
      <c r="Z176" s="53">
        <v>568.79999999999995</v>
      </c>
      <c r="AA176" s="53">
        <v>0</v>
      </c>
      <c r="AB176" s="63">
        <v>0</v>
      </c>
      <c r="AC176" s="132">
        <f>SUM(Z176+AA176)</f>
        <v>568.79999999999995</v>
      </c>
      <c r="AI176" s="137"/>
      <c r="AJ176" s="137"/>
      <c r="AK176" s="137"/>
      <c r="AL176" s="137"/>
    </row>
    <row r="177" spans="1:38" ht="15" thickBot="1">
      <c r="A177" s="7">
        <v>111</v>
      </c>
      <c r="B177" s="8" t="s">
        <v>119</v>
      </c>
      <c r="C177" s="8" t="s">
        <v>113</v>
      </c>
      <c r="D177" s="10" t="s">
        <v>151</v>
      </c>
      <c r="E177" s="8" t="s">
        <v>25</v>
      </c>
      <c r="F177" s="8" t="s">
        <v>26</v>
      </c>
      <c r="G177" s="94" t="s">
        <v>218</v>
      </c>
      <c r="H177" s="8">
        <v>800301797</v>
      </c>
      <c r="I177" s="8">
        <v>10038767</v>
      </c>
      <c r="J177" s="8" t="s">
        <v>91</v>
      </c>
      <c r="K177" s="8" t="s">
        <v>20</v>
      </c>
      <c r="L177" s="8">
        <v>39</v>
      </c>
      <c r="M177" s="20">
        <v>45657</v>
      </c>
      <c r="N177" s="21">
        <v>45658</v>
      </c>
      <c r="O177" s="7" t="s">
        <v>21</v>
      </c>
      <c r="P177" s="7" t="s">
        <v>359</v>
      </c>
      <c r="Q177" s="178">
        <f t="shared" ref="Q177:Q178" si="54">U177/3</f>
        <v>18333.333333333332</v>
      </c>
      <c r="R177" s="178">
        <f t="shared" ref="R177:R178" si="55">V177/3</f>
        <v>0</v>
      </c>
      <c r="S177" s="178">
        <f t="shared" ref="S177:S178" si="56">W177/3</f>
        <v>0</v>
      </c>
      <c r="T177" s="178">
        <f t="shared" ref="T177:T178" si="57">X177/3</f>
        <v>18333.333333333332</v>
      </c>
      <c r="U177" s="178">
        <v>55000</v>
      </c>
      <c r="V177" s="178">
        <v>0</v>
      </c>
      <c r="W177" s="178">
        <f t="shared" ref="W177:W178" si="58">ROUND(AB177*28/12,0)</f>
        <v>0</v>
      </c>
      <c r="X177" s="178">
        <f>SUM(U177+V177)</f>
        <v>55000</v>
      </c>
      <c r="Y177" s="6" t="s">
        <v>23</v>
      </c>
      <c r="Z177" s="53">
        <v>7722</v>
      </c>
      <c r="AA177" s="53">
        <v>0</v>
      </c>
      <c r="AB177" s="63">
        <v>0</v>
      </c>
      <c r="AC177" s="132">
        <f t="shared" ref="AC177:AC178" si="59">SUM(Z177+AA177)</f>
        <v>7722</v>
      </c>
      <c r="AI177" s="137"/>
      <c r="AJ177" s="137"/>
      <c r="AK177" s="137"/>
      <c r="AL177" s="137"/>
    </row>
    <row r="178" spans="1:38" ht="15" thickBot="1">
      <c r="A178" s="7">
        <v>112</v>
      </c>
      <c r="B178" s="8" t="s">
        <v>119</v>
      </c>
      <c r="C178" s="8" t="s">
        <v>113</v>
      </c>
      <c r="D178" s="10" t="s">
        <v>151</v>
      </c>
      <c r="E178" s="8" t="s">
        <v>25</v>
      </c>
      <c r="F178" s="8" t="s">
        <v>26</v>
      </c>
      <c r="G178" s="94" t="s">
        <v>217</v>
      </c>
      <c r="H178" s="8">
        <v>800301804</v>
      </c>
      <c r="I178" s="8">
        <v>10008807</v>
      </c>
      <c r="J178" s="8" t="s">
        <v>91</v>
      </c>
      <c r="K178" s="8" t="s">
        <v>20</v>
      </c>
      <c r="L178" s="8">
        <v>39</v>
      </c>
      <c r="M178" s="20">
        <v>45657</v>
      </c>
      <c r="N178" s="21">
        <v>45658</v>
      </c>
      <c r="O178" s="7" t="s">
        <v>21</v>
      </c>
      <c r="P178" s="7" t="s">
        <v>359</v>
      </c>
      <c r="Q178" s="178">
        <f t="shared" si="54"/>
        <v>730</v>
      </c>
      <c r="R178" s="178">
        <f t="shared" si="55"/>
        <v>0</v>
      </c>
      <c r="S178" s="178">
        <f t="shared" si="56"/>
        <v>0</v>
      </c>
      <c r="T178" s="178">
        <f t="shared" si="57"/>
        <v>730</v>
      </c>
      <c r="U178" s="178">
        <v>2190</v>
      </c>
      <c r="V178" s="178">
        <v>0</v>
      </c>
      <c r="W178" s="178">
        <f t="shared" si="58"/>
        <v>0</v>
      </c>
      <c r="X178" s="178">
        <f>SUM(U178+V178)</f>
        <v>2190</v>
      </c>
      <c r="Y178" s="6" t="s">
        <v>23</v>
      </c>
      <c r="Z178" s="53">
        <v>12094.8</v>
      </c>
      <c r="AA178" s="53">
        <v>0</v>
      </c>
      <c r="AB178" s="63">
        <v>0</v>
      </c>
      <c r="AC178" s="132">
        <f t="shared" si="59"/>
        <v>12094.8</v>
      </c>
      <c r="AI178" s="137"/>
      <c r="AJ178" s="137"/>
      <c r="AK178" s="137"/>
      <c r="AL178" s="137"/>
    </row>
    <row r="179" spans="1:38" ht="15" thickBo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56">
        <f>SUM(Q176:Q178)</f>
        <v>38730</v>
      </c>
      <c r="R179" s="56">
        <f t="shared" ref="R179:T179" si="60">SUM(R176:R178)</f>
        <v>0</v>
      </c>
      <c r="S179" s="56">
        <f t="shared" si="60"/>
        <v>0</v>
      </c>
      <c r="T179" s="56">
        <f t="shared" si="60"/>
        <v>38730</v>
      </c>
      <c r="U179" s="56">
        <f>SUM(U176:U178)</f>
        <v>116190</v>
      </c>
      <c r="V179" s="56">
        <f>SUM(V176:V178)</f>
        <v>0</v>
      </c>
      <c r="W179" s="56">
        <f>SUM(W176:W178)</f>
        <v>0</v>
      </c>
      <c r="X179" s="56">
        <f>SUM(X176:X178)</f>
        <v>116190</v>
      </c>
      <c r="Y179" s="9"/>
      <c r="Z179" s="47"/>
      <c r="AA179" s="47"/>
      <c r="AB179" s="47"/>
      <c r="AC179" s="68"/>
      <c r="AI179" s="137"/>
      <c r="AJ179" s="137"/>
      <c r="AK179" s="137"/>
      <c r="AL179" s="137"/>
    </row>
    <row r="180" spans="1:38" ht="15" thickBot="1">
      <c r="A180" s="149" t="s">
        <v>198</v>
      </c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51"/>
      <c r="Z180" s="48"/>
      <c r="AA180" s="48"/>
      <c r="AB180" s="48"/>
      <c r="AC180" s="48"/>
      <c r="AI180" s="137"/>
      <c r="AJ180" s="137"/>
      <c r="AK180" s="137"/>
      <c r="AL180" s="137"/>
    </row>
    <row r="181" spans="1:38" ht="15" customHeight="1" thickBot="1">
      <c r="A181" s="152" t="s">
        <v>166</v>
      </c>
      <c r="B181" s="153"/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  <c r="Y181" s="154"/>
      <c r="Z181" s="49"/>
      <c r="AA181" s="49"/>
      <c r="AB181" s="49"/>
      <c r="AC181" s="49"/>
      <c r="AI181" s="137"/>
      <c r="AJ181" s="137"/>
      <c r="AK181" s="137"/>
      <c r="AL181" s="137"/>
    </row>
    <row r="182" spans="1:38" ht="15" thickBot="1">
      <c r="A182" s="152" t="s">
        <v>120</v>
      </c>
      <c r="B182" s="153"/>
      <c r="C182" s="153"/>
      <c r="D182" s="153"/>
      <c r="E182" s="153"/>
      <c r="F182" s="153"/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53"/>
      <c r="T182" s="153"/>
      <c r="U182" s="153"/>
      <c r="V182" s="153"/>
      <c r="W182" s="153"/>
      <c r="X182" s="153"/>
      <c r="Y182" s="154"/>
      <c r="Z182" s="49"/>
      <c r="AA182" s="49"/>
      <c r="AB182" s="49"/>
      <c r="AC182" s="67"/>
      <c r="AI182" s="137"/>
      <c r="AJ182" s="137"/>
      <c r="AK182" s="137"/>
      <c r="AL182" s="137"/>
    </row>
    <row r="183" spans="1:38" ht="15" thickBot="1">
      <c r="A183" s="166" t="s">
        <v>0</v>
      </c>
      <c r="B183" s="166" t="s">
        <v>1</v>
      </c>
      <c r="C183" s="166" t="s">
        <v>2</v>
      </c>
      <c r="D183" s="166" t="s">
        <v>3</v>
      </c>
      <c r="E183" s="166" t="s">
        <v>4</v>
      </c>
      <c r="F183" s="166" t="s">
        <v>5</v>
      </c>
      <c r="G183" s="166" t="s">
        <v>6</v>
      </c>
      <c r="H183" s="166" t="s">
        <v>7</v>
      </c>
      <c r="I183" s="166" t="s">
        <v>8</v>
      </c>
      <c r="J183" s="166" t="s">
        <v>9</v>
      </c>
      <c r="K183" s="166" t="s">
        <v>10</v>
      </c>
      <c r="L183" s="166" t="s">
        <v>152</v>
      </c>
      <c r="M183" s="166" t="s">
        <v>11</v>
      </c>
      <c r="N183" s="166" t="s">
        <v>12</v>
      </c>
      <c r="O183" s="166" t="s">
        <v>13</v>
      </c>
      <c r="P183" s="166" t="s">
        <v>14</v>
      </c>
      <c r="Q183" s="165" t="s">
        <v>365</v>
      </c>
      <c r="R183" s="165"/>
      <c r="S183" s="165"/>
      <c r="T183" s="165"/>
      <c r="U183" s="165" t="s">
        <v>366</v>
      </c>
      <c r="V183" s="165"/>
      <c r="W183" s="165"/>
      <c r="X183" s="165"/>
      <c r="Y183" s="166" t="s">
        <v>15</v>
      </c>
      <c r="Z183" s="130"/>
      <c r="AA183" s="130"/>
      <c r="AB183" s="130"/>
      <c r="AC183" s="130"/>
    </row>
    <row r="184" spans="1:38" ht="102" thickBot="1">
      <c r="A184" s="166"/>
      <c r="B184" s="166"/>
      <c r="C184" s="166"/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5" t="s">
        <v>361</v>
      </c>
      <c r="R184" s="5" t="s">
        <v>363</v>
      </c>
      <c r="S184" s="5" t="s">
        <v>364</v>
      </c>
      <c r="T184" s="5" t="s">
        <v>362</v>
      </c>
      <c r="U184" s="5" t="s">
        <v>348</v>
      </c>
      <c r="V184" s="5" t="s">
        <v>349</v>
      </c>
      <c r="W184" s="5" t="s">
        <v>350</v>
      </c>
      <c r="X184" s="5" t="s">
        <v>351</v>
      </c>
      <c r="Y184" s="166"/>
      <c r="Z184" s="45" t="s">
        <v>204</v>
      </c>
      <c r="AA184" s="45" t="s">
        <v>205</v>
      </c>
      <c r="AB184" s="64" t="s">
        <v>206</v>
      </c>
      <c r="AC184" s="60" t="s">
        <v>207</v>
      </c>
      <c r="AI184" s="137"/>
      <c r="AJ184" s="137"/>
      <c r="AK184" s="137"/>
      <c r="AL184" s="137"/>
    </row>
    <row r="185" spans="1:38" s="115" customFormat="1" ht="23.25" thickBot="1">
      <c r="A185" s="111">
        <v>113</v>
      </c>
      <c r="B185" s="26" t="s">
        <v>121</v>
      </c>
      <c r="C185" s="25" t="s">
        <v>177</v>
      </c>
      <c r="D185" s="25">
        <v>10</v>
      </c>
      <c r="E185" s="25" t="s">
        <v>25</v>
      </c>
      <c r="F185" s="25" t="s">
        <v>26</v>
      </c>
      <c r="G185" s="116" t="s">
        <v>214</v>
      </c>
      <c r="H185" s="25">
        <v>800301813</v>
      </c>
      <c r="I185" s="25">
        <v>14296069</v>
      </c>
      <c r="J185" s="25" t="s">
        <v>91</v>
      </c>
      <c r="K185" s="25" t="s">
        <v>20</v>
      </c>
      <c r="L185" s="25">
        <v>18</v>
      </c>
      <c r="M185" s="99">
        <v>45657</v>
      </c>
      <c r="N185" s="117">
        <v>45658</v>
      </c>
      <c r="O185" s="111" t="s">
        <v>21</v>
      </c>
      <c r="P185" s="111" t="s">
        <v>359</v>
      </c>
      <c r="Q185" s="180">
        <f>U185/3</f>
        <v>5000</v>
      </c>
      <c r="R185" s="180">
        <f>V185/3</f>
        <v>0</v>
      </c>
      <c r="S185" s="180">
        <f>W185/3</f>
        <v>0</v>
      </c>
      <c r="T185" s="180">
        <f>X185/3</f>
        <v>5000</v>
      </c>
      <c r="U185" s="180">
        <v>15000</v>
      </c>
      <c r="V185" s="180">
        <v>0</v>
      </c>
      <c r="W185" s="180">
        <f>ROUND(AB185*28/12,0)</f>
        <v>0</v>
      </c>
      <c r="X185" s="180">
        <f>SUM(U185+V185)</f>
        <v>15000</v>
      </c>
      <c r="Y185" s="24" t="s">
        <v>23</v>
      </c>
      <c r="Z185" s="51">
        <v>5240</v>
      </c>
      <c r="AA185" s="51">
        <v>0</v>
      </c>
      <c r="AB185" s="61">
        <v>0</v>
      </c>
      <c r="AC185" s="131">
        <f>SUM(Z185+AA185)</f>
        <v>5240</v>
      </c>
      <c r="AD185"/>
      <c r="AE185"/>
      <c r="AF185"/>
      <c r="AG185"/>
      <c r="AH185"/>
      <c r="AI185" s="142"/>
      <c r="AJ185" s="142"/>
      <c r="AK185" s="142"/>
      <c r="AL185" s="142"/>
    </row>
    <row r="186" spans="1:38" ht="15" thickBo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56">
        <f>SUM(Q185)</f>
        <v>5000</v>
      </c>
      <c r="R186" s="56">
        <f t="shared" ref="R186:T186" si="61">SUM(R185)</f>
        <v>0</v>
      </c>
      <c r="S186" s="56">
        <f t="shared" si="61"/>
        <v>0</v>
      </c>
      <c r="T186" s="56">
        <f t="shared" si="61"/>
        <v>5000</v>
      </c>
      <c r="U186" s="56">
        <f>SUM(U185)</f>
        <v>15000</v>
      </c>
      <c r="V186" s="56">
        <f>SUM(V185)</f>
        <v>0</v>
      </c>
      <c r="W186" s="56">
        <f>SUM(W185)</f>
        <v>0</v>
      </c>
      <c r="X186" s="56">
        <f>SUM(X185)</f>
        <v>15000</v>
      </c>
      <c r="Y186" s="9"/>
      <c r="Z186" s="47"/>
      <c r="AA186" s="47"/>
      <c r="AB186" s="47"/>
      <c r="AC186" s="68"/>
      <c r="AI186" s="137"/>
      <c r="AJ186" s="137"/>
      <c r="AK186" s="137"/>
      <c r="AL186" s="137"/>
    </row>
    <row r="187" spans="1:38" ht="15" thickBot="1">
      <c r="A187" s="149" t="s">
        <v>198</v>
      </c>
      <c r="B187" s="150"/>
      <c r="C187" s="150"/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1"/>
      <c r="Z187" s="48"/>
      <c r="AA187" s="48"/>
      <c r="AB187" s="48"/>
      <c r="AC187" s="48"/>
      <c r="AI187" s="137"/>
      <c r="AJ187" s="137"/>
      <c r="AK187" s="137"/>
      <c r="AL187" s="137"/>
    </row>
    <row r="188" spans="1:38" ht="15" customHeight="1" thickBot="1">
      <c r="A188" s="152" t="s">
        <v>167</v>
      </c>
      <c r="B188" s="153"/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  <c r="Y188" s="154"/>
      <c r="Z188" s="49"/>
      <c r="AA188" s="49"/>
      <c r="AB188" s="49"/>
      <c r="AC188" s="49"/>
      <c r="AI188" s="137"/>
      <c r="AJ188" s="137"/>
      <c r="AK188" s="137"/>
      <c r="AL188" s="137"/>
    </row>
    <row r="189" spans="1:38" ht="15" thickBot="1">
      <c r="A189" s="152" t="s">
        <v>122</v>
      </c>
      <c r="B189" s="153"/>
      <c r="C189" s="153"/>
      <c r="D189" s="153"/>
      <c r="E189" s="153"/>
      <c r="F189" s="153"/>
      <c r="G189" s="153"/>
      <c r="H189" s="153"/>
      <c r="I189" s="153"/>
      <c r="J189" s="153"/>
      <c r="K189" s="153"/>
      <c r="L189" s="153"/>
      <c r="M189" s="153"/>
      <c r="N189" s="153"/>
      <c r="O189" s="153"/>
      <c r="P189" s="153"/>
      <c r="Q189" s="153"/>
      <c r="R189" s="153"/>
      <c r="S189" s="153"/>
      <c r="T189" s="153"/>
      <c r="U189" s="153"/>
      <c r="V189" s="153"/>
      <c r="W189" s="153"/>
      <c r="X189" s="153"/>
      <c r="Y189" s="154"/>
      <c r="Z189" s="49"/>
      <c r="AA189" s="49"/>
      <c r="AB189" s="67"/>
      <c r="AC189" s="67"/>
      <c r="AI189" s="137"/>
      <c r="AJ189" s="137"/>
      <c r="AK189" s="137"/>
      <c r="AL189" s="137"/>
    </row>
    <row r="190" spans="1:38" ht="15" thickBot="1">
      <c r="A190" s="166" t="s">
        <v>0</v>
      </c>
      <c r="B190" s="166" t="s">
        <v>1</v>
      </c>
      <c r="C190" s="166" t="s">
        <v>2</v>
      </c>
      <c r="D190" s="166" t="s">
        <v>3</v>
      </c>
      <c r="E190" s="166" t="s">
        <v>4</v>
      </c>
      <c r="F190" s="166" t="s">
        <v>5</v>
      </c>
      <c r="G190" s="166" t="s">
        <v>6</v>
      </c>
      <c r="H190" s="166" t="s">
        <v>7</v>
      </c>
      <c r="I190" s="166" t="s">
        <v>8</v>
      </c>
      <c r="J190" s="166" t="s">
        <v>9</v>
      </c>
      <c r="K190" s="166" t="s">
        <v>10</v>
      </c>
      <c r="L190" s="166" t="s">
        <v>152</v>
      </c>
      <c r="M190" s="166" t="s">
        <v>11</v>
      </c>
      <c r="N190" s="166" t="s">
        <v>12</v>
      </c>
      <c r="O190" s="166" t="s">
        <v>13</v>
      </c>
      <c r="P190" s="166" t="s">
        <v>14</v>
      </c>
      <c r="Q190" s="165" t="s">
        <v>365</v>
      </c>
      <c r="R190" s="165"/>
      <c r="S190" s="165"/>
      <c r="T190" s="165"/>
      <c r="U190" s="165" t="s">
        <v>367</v>
      </c>
      <c r="V190" s="165"/>
      <c r="W190" s="165"/>
      <c r="X190" s="165"/>
      <c r="Y190" s="166" t="s">
        <v>15</v>
      </c>
      <c r="Z190" s="130"/>
      <c r="AA190" s="130"/>
      <c r="AB190" s="130"/>
      <c r="AC190" s="130"/>
    </row>
    <row r="191" spans="1:38" ht="102" thickBot="1">
      <c r="A191" s="166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5" t="s">
        <v>361</v>
      </c>
      <c r="R191" s="5" t="s">
        <v>363</v>
      </c>
      <c r="S191" s="5" t="s">
        <v>364</v>
      </c>
      <c r="T191" s="5" t="s">
        <v>362</v>
      </c>
      <c r="U191" s="5" t="s">
        <v>348</v>
      </c>
      <c r="V191" s="5" t="s">
        <v>349</v>
      </c>
      <c r="W191" s="5" t="s">
        <v>350</v>
      </c>
      <c r="X191" s="5" t="s">
        <v>351</v>
      </c>
      <c r="Y191" s="166"/>
      <c r="Z191" s="45" t="s">
        <v>204</v>
      </c>
      <c r="AA191" s="45" t="s">
        <v>211</v>
      </c>
      <c r="AB191" s="64" t="s">
        <v>206</v>
      </c>
      <c r="AC191" s="60" t="s">
        <v>207</v>
      </c>
      <c r="AI191" s="137"/>
      <c r="AJ191" s="137"/>
      <c r="AK191" s="137"/>
      <c r="AL191" s="137"/>
    </row>
    <row r="192" spans="1:38" ht="15" thickBot="1">
      <c r="A192" s="7">
        <v>114</v>
      </c>
      <c r="B192" s="8" t="s">
        <v>123</v>
      </c>
      <c r="C192" s="8" t="s">
        <v>36</v>
      </c>
      <c r="D192" s="8">
        <v>28</v>
      </c>
      <c r="E192" s="8" t="s">
        <v>25</v>
      </c>
      <c r="F192" s="8" t="s">
        <v>26</v>
      </c>
      <c r="G192" s="94" t="s">
        <v>221</v>
      </c>
      <c r="H192" s="8">
        <v>800301807</v>
      </c>
      <c r="I192" s="8">
        <v>10048898</v>
      </c>
      <c r="J192" s="8" t="s">
        <v>91</v>
      </c>
      <c r="K192" s="8" t="s">
        <v>20</v>
      </c>
      <c r="L192" s="8">
        <v>24</v>
      </c>
      <c r="M192" s="20">
        <v>45657</v>
      </c>
      <c r="N192" s="21">
        <v>45658</v>
      </c>
      <c r="O192" s="7" t="s">
        <v>21</v>
      </c>
      <c r="P192" s="7" t="s">
        <v>359</v>
      </c>
      <c r="Q192" s="178">
        <f>U192/3</f>
        <v>8000</v>
      </c>
      <c r="R192" s="178">
        <f>V192/3</f>
        <v>0</v>
      </c>
      <c r="S192" s="178">
        <f>W192/3</f>
        <v>0</v>
      </c>
      <c r="T192" s="178">
        <f>X192/3</f>
        <v>8000</v>
      </c>
      <c r="U192" s="178">
        <v>24000</v>
      </c>
      <c r="V192" s="178">
        <v>0</v>
      </c>
      <c r="W192" s="178">
        <f>ROUND(AB192*28/12,0)</f>
        <v>0</v>
      </c>
      <c r="X192" s="178">
        <v>24000</v>
      </c>
      <c r="Y192" s="6" t="s">
        <v>23</v>
      </c>
      <c r="Z192" s="71">
        <v>7598</v>
      </c>
      <c r="AA192" s="71">
        <v>0</v>
      </c>
      <c r="AB192" s="72">
        <v>0</v>
      </c>
      <c r="AC192" s="75">
        <f>Z192+AA192+AB192</f>
        <v>7598</v>
      </c>
      <c r="AI192" s="137"/>
      <c r="AJ192" s="137"/>
      <c r="AK192" s="137"/>
      <c r="AL192" s="137"/>
    </row>
    <row r="193" spans="1:38" ht="15" thickBo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56">
        <f>SUM(Q192)</f>
        <v>8000</v>
      </c>
      <c r="R193" s="56">
        <f t="shared" ref="R193:T193" si="62">SUM(R192)</f>
        <v>0</v>
      </c>
      <c r="S193" s="56">
        <f t="shared" si="62"/>
        <v>0</v>
      </c>
      <c r="T193" s="56">
        <f t="shared" si="62"/>
        <v>8000</v>
      </c>
      <c r="U193" s="56">
        <f>SUM(U192)</f>
        <v>24000</v>
      </c>
      <c r="V193" s="56">
        <f>SUM(V192)</f>
        <v>0</v>
      </c>
      <c r="W193" s="56">
        <f>SUM(W192)</f>
        <v>0</v>
      </c>
      <c r="X193" s="56">
        <f>SUM(X192)</f>
        <v>24000</v>
      </c>
      <c r="Y193" s="9"/>
      <c r="Z193" s="47"/>
      <c r="AA193" s="47"/>
      <c r="AB193" s="47"/>
      <c r="AC193" s="68"/>
      <c r="AI193" s="137"/>
      <c r="AJ193" s="137"/>
      <c r="AK193" s="137"/>
      <c r="AL193" s="137"/>
    </row>
    <row r="194" spans="1:38" ht="15" thickBot="1">
      <c r="A194" s="149" t="s">
        <v>198</v>
      </c>
      <c r="B194" s="150"/>
      <c r="C194" s="150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1"/>
      <c r="Z194" s="48"/>
      <c r="AA194" s="48"/>
      <c r="AB194" s="48"/>
      <c r="AC194" s="48"/>
      <c r="AI194" s="137"/>
      <c r="AJ194" s="137"/>
      <c r="AK194" s="137"/>
      <c r="AL194" s="137"/>
    </row>
    <row r="195" spans="1:38" ht="15" customHeight="1" thickBot="1">
      <c r="A195" s="152" t="s">
        <v>168</v>
      </c>
      <c r="B195" s="153"/>
      <c r="C195" s="153"/>
      <c r="D195" s="153"/>
      <c r="E195" s="153"/>
      <c r="F195" s="153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3"/>
      <c r="X195" s="153"/>
      <c r="Y195" s="154"/>
      <c r="Z195" s="49"/>
      <c r="AA195" s="49"/>
      <c r="AB195" s="49"/>
      <c r="AC195" s="49"/>
      <c r="AI195" s="137"/>
      <c r="AJ195" s="137"/>
      <c r="AK195" s="137"/>
      <c r="AL195" s="137"/>
    </row>
    <row r="196" spans="1:38" ht="15" thickBot="1">
      <c r="A196" s="152" t="s">
        <v>124</v>
      </c>
      <c r="B196" s="153"/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4"/>
      <c r="Z196" s="49"/>
      <c r="AA196" s="49"/>
      <c r="AB196" s="67"/>
      <c r="AC196" s="67"/>
      <c r="AI196" s="137"/>
      <c r="AJ196" s="137"/>
      <c r="AK196" s="137"/>
      <c r="AL196" s="137"/>
    </row>
    <row r="197" spans="1:38" ht="15" thickBot="1">
      <c r="A197" s="166" t="s">
        <v>0</v>
      </c>
      <c r="B197" s="166" t="s">
        <v>1</v>
      </c>
      <c r="C197" s="166" t="s">
        <v>2</v>
      </c>
      <c r="D197" s="166" t="s">
        <v>3</v>
      </c>
      <c r="E197" s="166" t="s">
        <v>4</v>
      </c>
      <c r="F197" s="166" t="s">
        <v>5</v>
      </c>
      <c r="G197" s="166" t="s">
        <v>6</v>
      </c>
      <c r="H197" s="166" t="s">
        <v>7</v>
      </c>
      <c r="I197" s="166" t="s">
        <v>8</v>
      </c>
      <c r="J197" s="166" t="s">
        <v>9</v>
      </c>
      <c r="K197" s="166" t="s">
        <v>10</v>
      </c>
      <c r="L197" s="166" t="s">
        <v>152</v>
      </c>
      <c r="M197" s="166" t="s">
        <v>11</v>
      </c>
      <c r="N197" s="166" t="s">
        <v>12</v>
      </c>
      <c r="O197" s="166" t="s">
        <v>13</v>
      </c>
      <c r="P197" s="166" t="s">
        <v>14</v>
      </c>
      <c r="Q197" s="165" t="s">
        <v>365</v>
      </c>
      <c r="R197" s="165"/>
      <c r="S197" s="165"/>
      <c r="T197" s="165"/>
      <c r="U197" s="165" t="s">
        <v>367</v>
      </c>
      <c r="V197" s="165"/>
      <c r="W197" s="165"/>
      <c r="X197" s="165"/>
      <c r="Y197" s="166" t="s">
        <v>15</v>
      </c>
      <c r="Z197" s="130"/>
      <c r="AA197" s="130"/>
      <c r="AB197" s="130"/>
      <c r="AC197" s="130"/>
    </row>
    <row r="198" spans="1:38" ht="102" thickBot="1">
      <c r="A198" s="166"/>
      <c r="B198" s="166"/>
      <c r="C198" s="166"/>
      <c r="D198" s="166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5" t="s">
        <v>361</v>
      </c>
      <c r="R198" s="5" t="s">
        <v>363</v>
      </c>
      <c r="S198" s="5" t="s">
        <v>364</v>
      </c>
      <c r="T198" s="5" t="s">
        <v>362</v>
      </c>
      <c r="U198" s="5" t="s">
        <v>348</v>
      </c>
      <c r="V198" s="5" t="s">
        <v>349</v>
      </c>
      <c r="W198" s="5" t="s">
        <v>350</v>
      </c>
      <c r="X198" s="5" t="s">
        <v>351</v>
      </c>
      <c r="Y198" s="166"/>
      <c r="Z198" s="45" t="s">
        <v>204</v>
      </c>
      <c r="AA198" s="45" t="s">
        <v>205</v>
      </c>
      <c r="AB198" s="64" t="s">
        <v>206</v>
      </c>
      <c r="AC198" s="60" t="s">
        <v>207</v>
      </c>
      <c r="AI198" s="137"/>
      <c r="AJ198" s="137"/>
      <c r="AK198" s="137"/>
      <c r="AL198" s="137"/>
    </row>
    <row r="199" spans="1:38" ht="15" thickBot="1">
      <c r="A199" s="7">
        <v>115</v>
      </c>
      <c r="B199" s="8" t="s">
        <v>125</v>
      </c>
      <c r="C199" s="8" t="s">
        <v>113</v>
      </c>
      <c r="D199" s="8">
        <v>10</v>
      </c>
      <c r="E199" s="8" t="s">
        <v>25</v>
      </c>
      <c r="F199" s="8" t="s">
        <v>26</v>
      </c>
      <c r="G199" s="93" t="s">
        <v>345</v>
      </c>
      <c r="H199" s="8">
        <v>800301802</v>
      </c>
      <c r="I199" s="8">
        <v>70580924</v>
      </c>
      <c r="J199" s="8" t="s">
        <v>91</v>
      </c>
      <c r="K199" s="8" t="s">
        <v>20</v>
      </c>
      <c r="L199" s="8">
        <v>21</v>
      </c>
      <c r="M199" s="20">
        <v>45657</v>
      </c>
      <c r="N199" s="21">
        <v>45658</v>
      </c>
      <c r="O199" s="7" t="s">
        <v>21</v>
      </c>
      <c r="P199" s="7" t="s">
        <v>359</v>
      </c>
      <c r="Q199" s="178">
        <f>U199/3</f>
        <v>7834.333333333333</v>
      </c>
      <c r="R199" s="178">
        <f>V199/3</f>
        <v>0</v>
      </c>
      <c r="S199" s="178">
        <f>W199/3</f>
        <v>0</v>
      </c>
      <c r="T199" s="178">
        <f>X199/3</f>
        <v>7834.333333333333</v>
      </c>
      <c r="U199" s="178">
        <v>23503</v>
      </c>
      <c r="V199" s="178">
        <v>0</v>
      </c>
      <c r="W199" s="178">
        <f>ROUND(AB199*28/12,0)</f>
        <v>0</v>
      </c>
      <c r="X199" s="178">
        <v>23503</v>
      </c>
      <c r="Y199" s="6" t="s">
        <v>23</v>
      </c>
      <c r="Z199" s="53">
        <v>7900</v>
      </c>
      <c r="AA199" s="53">
        <v>0</v>
      </c>
      <c r="AB199" s="63">
        <v>0</v>
      </c>
      <c r="AC199" s="132">
        <v>7900</v>
      </c>
      <c r="AI199" s="137"/>
      <c r="AJ199" s="137"/>
      <c r="AK199" s="137"/>
      <c r="AL199" s="137"/>
    </row>
    <row r="200" spans="1:38" ht="15" thickBot="1">
      <c r="A200" s="7">
        <v>116</v>
      </c>
      <c r="B200" s="8" t="s">
        <v>203</v>
      </c>
      <c r="C200" s="8" t="s">
        <v>113</v>
      </c>
      <c r="D200" s="8">
        <v>10</v>
      </c>
      <c r="E200" s="8" t="s">
        <v>25</v>
      </c>
      <c r="F200" s="8" t="s">
        <v>26</v>
      </c>
      <c r="G200" s="93" t="s">
        <v>346</v>
      </c>
      <c r="H200" s="8">
        <v>800301803</v>
      </c>
      <c r="I200" s="8">
        <v>14290603</v>
      </c>
      <c r="J200" s="8" t="s">
        <v>91</v>
      </c>
      <c r="K200" s="8" t="s">
        <v>20</v>
      </c>
      <c r="L200" s="8">
        <v>15</v>
      </c>
      <c r="M200" s="20">
        <v>45657</v>
      </c>
      <c r="N200" s="21">
        <v>45658</v>
      </c>
      <c r="O200" s="7" t="s">
        <v>21</v>
      </c>
      <c r="P200" s="7" t="s">
        <v>359</v>
      </c>
      <c r="Q200" s="178">
        <f t="shared" ref="Q200:Q201" si="63">U200/3</f>
        <v>1590</v>
      </c>
      <c r="R200" s="178">
        <f t="shared" ref="R200:R201" si="64">V200/3</f>
        <v>0</v>
      </c>
      <c r="S200" s="178">
        <f t="shared" ref="S200:S201" si="65">W200/3</f>
        <v>0</v>
      </c>
      <c r="T200" s="178">
        <f t="shared" ref="T200:T201" si="66">X200/3</f>
        <v>1590</v>
      </c>
      <c r="U200" s="178">
        <v>4770</v>
      </c>
      <c r="V200" s="178">
        <v>0</v>
      </c>
      <c r="W200" s="178">
        <f t="shared" ref="W200:W201" si="67">ROUND(AB200*8/12,0)</f>
        <v>0</v>
      </c>
      <c r="X200" s="178">
        <v>4770</v>
      </c>
      <c r="Y200" s="6" t="s">
        <v>23</v>
      </c>
      <c r="Z200" s="53">
        <v>1600</v>
      </c>
      <c r="AA200" s="53">
        <v>0</v>
      </c>
      <c r="AB200" s="63">
        <v>0</v>
      </c>
      <c r="AC200" s="132">
        <v>1600</v>
      </c>
      <c r="AI200" s="137"/>
      <c r="AJ200" s="137"/>
      <c r="AK200" s="137"/>
      <c r="AL200" s="137"/>
    </row>
    <row r="201" spans="1:38" ht="15" thickBot="1">
      <c r="A201" s="7">
        <v>117</v>
      </c>
      <c r="B201" s="8" t="s">
        <v>126</v>
      </c>
      <c r="C201" s="8" t="s">
        <v>113</v>
      </c>
      <c r="D201" s="8">
        <v>10</v>
      </c>
      <c r="E201" s="8" t="s">
        <v>25</v>
      </c>
      <c r="F201" s="8" t="s">
        <v>26</v>
      </c>
      <c r="G201" s="93" t="s">
        <v>347</v>
      </c>
      <c r="H201" s="8">
        <v>800301809</v>
      </c>
      <c r="I201" s="8">
        <v>70557263</v>
      </c>
      <c r="J201" s="8" t="s">
        <v>91</v>
      </c>
      <c r="K201" s="8" t="s">
        <v>20</v>
      </c>
      <c r="L201" s="8">
        <v>39</v>
      </c>
      <c r="M201" s="20">
        <v>45657</v>
      </c>
      <c r="N201" s="21">
        <v>45658</v>
      </c>
      <c r="O201" s="7" t="s">
        <v>21</v>
      </c>
      <c r="P201" s="7" t="s">
        <v>359</v>
      </c>
      <c r="Q201" s="178">
        <f t="shared" si="63"/>
        <v>7637</v>
      </c>
      <c r="R201" s="178">
        <f t="shared" si="64"/>
        <v>0</v>
      </c>
      <c r="S201" s="178">
        <f t="shared" si="65"/>
        <v>0</v>
      </c>
      <c r="T201" s="178">
        <f t="shared" si="66"/>
        <v>7637</v>
      </c>
      <c r="U201" s="178">
        <v>22911</v>
      </c>
      <c r="V201" s="178">
        <v>0</v>
      </c>
      <c r="W201" s="178">
        <f t="shared" si="67"/>
        <v>0</v>
      </c>
      <c r="X201" s="178">
        <v>22911</v>
      </c>
      <c r="Y201" s="6" t="s">
        <v>23</v>
      </c>
      <c r="Z201" s="53">
        <v>8000</v>
      </c>
      <c r="AA201" s="53">
        <v>0</v>
      </c>
      <c r="AB201" s="63">
        <v>0</v>
      </c>
      <c r="AC201" s="132">
        <v>8000</v>
      </c>
      <c r="AI201" s="137"/>
      <c r="AJ201" s="137"/>
      <c r="AK201" s="137"/>
      <c r="AL201" s="137"/>
    </row>
    <row r="202" spans="1:38" ht="15" thickBo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56">
        <f>SUM(Q199:Q201)</f>
        <v>17061.333333333332</v>
      </c>
      <c r="R202" s="56">
        <f t="shared" ref="R202:T202" si="68">SUM(R199:R201)</f>
        <v>0</v>
      </c>
      <c r="S202" s="56">
        <f t="shared" si="68"/>
        <v>0</v>
      </c>
      <c r="T202" s="56">
        <f t="shared" si="68"/>
        <v>17061.333333333332</v>
      </c>
      <c r="U202" s="56">
        <f>SUM(U199:U201)</f>
        <v>51184</v>
      </c>
      <c r="V202" s="56">
        <f>SUM(V199:V201)</f>
        <v>0</v>
      </c>
      <c r="W202" s="56">
        <f>SUM(W199:W201)</f>
        <v>0</v>
      </c>
      <c r="X202" s="56">
        <f>SUM(X199:X201)</f>
        <v>51184</v>
      </c>
      <c r="Y202" s="9"/>
      <c r="Z202" s="74"/>
      <c r="AA202" s="74"/>
      <c r="AB202" s="74"/>
      <c r="AC202" s="74"/>
      <c r="AI202" s="137"/>
      <c r="AJ202" s="137"/>
      <c r="AK202" s="137"/>
      <c r="AL202" s="137"/>
    </row>
    <row r="203" spans="1:38" hidden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95">
        <f>SUM(Q73,Q103,Q115,Q122,Q132,Q140,Q147,Q156,Q163,Q170,Q179,Q186,Q193,Q202)</f>
        <v>2248539</v>
      </c>
      <c r="R203" s="195">
        <f t="shared" ref="R203:X203" si="69">SUM(R73,R103,R115,R122,R132,R140,R147,R156,R163,R170,R179,R186,R193,R202)</f>
        <v>50951.999999999993</v>
      </c>
      <c r="S203" s="195">
        <f t="shared" si="69"/>
        <v>0</v>
      </c>
      <c r="T203" s="195">
        <f t="shared" si="69"/>
        <v>2299491</v>
      </c>
      <c r="U203" s="195">
        <f t="shared" si="69"/>
        <v>6732744</v>
      </c>
      <c r="V203" s="195">
        <f t="shared" si="69"/>
        <v>152856</v>
      </c>
      <c r="W203" s="195">
        <f t="shared" si="69"/>
        <v>0</v>
      </c>
      <c r="X203" s="195">
        <f t="shared" si="69"/>
        <v>6898473</v>
      </c>
      <c r="Y203" s="2"/>
      <c r="Z203" s="2"/>
      <c r="AA203" s="2"/>
      <c r="AB203" s="2"/>
      <c r="AC203" s="2"/>
      <c r="AI203" s="137"/>
      <c r="AJ203" s="137"/>
      <c r="AK203" s="137"/>
      <c r="AL203" s="137"/>
    </row>
    <row r="204" spans="1:38" hidden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38" hidden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162" t="s">
        <v>351</v>
      </c>
      <c r="Q205" s="110"/>
      <c r="R205" s="110"/>
      <c r="S205" s="110"/>
      <c r="T205" s="110"/>
      <c r="U205" s="163" t="s">
        <v>353</v>
      </c>
      <c r="V205" s="163"/>
      <c r="W205" s="164" t="s">
        <v>354</v>
      </c>
      <c r="X205" s="164"/>
      <c r="AA205" s="2"/>
      <c r="AB205" s="2"/>
      <c r="AC205" s="2"/>
    </row>
    <row r="206" spans="1:38" ht="14.25" hidden="1" customHeight="1">
      <c r="P206" s="162"/>
      <c r="Q206" s="110"/>
      <c r="R206" s="110"/>
      <c r="S206" s="110"/>
      <c r="T206" s="110"/>
      <c r="U206" s="163"/>
      <c r="V206" s="163"/>
      <c r="W206" s="164"/>
      <c r="X206" s="164"/>
    </row>
    <row r="207" spans="1:38" hidden="1">
      <c r="P207" s="162"/>
      <c r="Q207" s="110"/>
      <c r="R207" s="110"/>
      <c r="S207" s="110"/>
      <c r="T207" s="110"/>
      <c r="U207" s="163"/>
      <c r="V207" s="163"/>
      <c r="W207" s="164"/>
      <c r="X207" s="164"/>
      <c r="Y207" t="s">
        <v>356</v>
      </c>
      <c r="Z207" s="85"/>
    </row>
    <row r="208" spans="1:38" hidden="1">
      <c r="D208" s="3"/>
      <c r="I208" s="37"/>
      <c r="J208" s="39"/>
      <c r="N208" t="s">
        <v>358</v>
      </c>
      <c r="O208" t="s">
        <v>356</v>
      </c>
      <c r="P208" s="162"/>
      <c r="Q208" s="110"/>
      <c r="R208" s="110"/>
      <c r="S208" s="110"/>
      <c r="T208" s="110"/>
      <c r="U208" s="163"/>
      <c r="V208" s="163"/>
      <c r="W208" s="164"/>
      <c r="X208" s="164"/>
    </row>
    <row r="209" spans="9:25" ht="15" hidden="1">
      <c r="K209" t="s">
        <v>357</v>
      </c>
      <c r="L209" s="101">
        <f>SUM(X202+X193+X186+X179+X170+X163+X156+X147+X140+X132+X122+X115)</f>
        <v>1733524</v>
      </c>
      <c r="M209" s="88">
        <v>1720651</v>
      </c>
      <c r="N209" s="105">
        <f>M209*1</f>
        <v>1720651</v>
      </c>
      <c r="O209" s="105">
        <f>N209*1.23</f>
        <v>2116400.73</v>
      </c>
      <c r="P209" s="185">
        <f>SUM(X73+X103+X115+X122+X132+X140+X147+X156+X163+X170+X179+X186+X193+X202)</f>
        <v>6898473</v>
      </c>
      <c r="Q209" s="55"/>
      <c r="R209" s="55"/>
      <c r="S209" s="55"/>
      <c r="T209" s="55"/>
      <c r="U209" s="174">
        <f>1</f>
        <v>1</v>
      </c>
      <c r="V209" s="174"/>
      <c r="W209" s="173">
        <f>P209*U209</f>
        <v>6898473</v>
      </c>
      <c r="X209" s="173"/>
      <c r="Y209" s="104">
        <f>W209*1.23</f>
        <v>8485121.7899999991</v>
      </c>
    </row>
    <row r="210" spans="9:25" ht="27.75" hidden="1" customHeight="1">
      <c r="I210" s="37"/>
      <c r="K210" s="4" t="s">
        <v>355</v>
      </c>
      <c r="L210" s="3">
        <f>SUM(X73+X103)</f>
        <v>5164949</v>
      </c>
      <c r="M210" s="88">
        <v>5177822</v>
      </c>
      <c r="N210" s="105">
        <f>M210*1</f>
        <v>5177822</v>
      </c>
      <c r="O210" s="105">
        <f>N210*1.23</f>
        <v>6368721.0599999996</v>
      </c>
    </row>
    <row r="211" spans="9:25">
      <c r="M211" s="86"/>
      <c r="O211" s="105"/>
      <c r="W211" s="167"/>
      <c r="X211" s="167"/>
      <c r="Y211" s="82"/>
    </row>
    <row r="212" spans="9:25" ht="15.75">
      <c r="L212" s="101"/>
      <c r="M212" s="88"/>
      <c r="W212" s="168"/>
      <c r="X212" s="169"/>
    </row>
    <row r="213" spans="9:25">
      <c r="I213" s="37"/>
      <c r="M213" s="87"/>
      <c r="P213" s="4"/>
      <c r="Q213" s="4"/>
      <c r="R213" s="4"/>
      <c r="S213" s="4"/>
      <c r="T213" s="4"/>
      <c r="U213" s="84"/>
    </row>
    <row r="214" spans="9:25">
      <c r="N214" s="101"/>
      <c r="O214" s="101"/>
    </row>
    <row r="215" spans="9:25">
      <c r="P215" s="85"/>
      <c r="Q215" s="85"/>
      <c r="R215" s="85"/>
      <c r="S215" s="85"/>
      <c r="T215" s="85"/>
    </row>
    <row r="216" spans="9:25">
      <c r="M216" s="101"/>
      <c r="O216" s="105"/>
    </row>
    <row r="217" spans="9:25">
      <c r="M217" s="101"/>
      <c r="X217" s="3"/>
      <c r="Y217" s="54"/>
    </row>
    <row r="218" spans="9:25">
      <c r="N218" s="105"/>
      <c r="Y218" s="54"/>
    </row>
    <row r="219" spans="9:25">
      <c r="V219" s="101"/>
      <c r="Y219" s="54"/>
    </row>
    <row r="220" spans="9:25">
      <c r="V220" s="102"/>
      <c r="Y220" s="54"/>
    </row>
    <row r="221" spans="9:25">
      <c r="Y221" s="54"/>
    </row>
    <row r="222" spans="9:25">
      <c r="Y222" s="54"/>
    </row>
    <row r="225" spans="16:20">
      <c r="P225" s="101"/>
      <c r="Q225" s="101"/>
      <c r="R225" s="101"/>
      <c r="S225" s="101"/>
      <c r="T225" s="101"/>
    </row>
  </sheetData>
  <sheetProtection algorithmName="SHA-512" hashValue="pQ41bQl8kRjDY4VL3iUIag0rGETtvOyGGehixcP/5o1TYzre5xaXXI9hQTaYqoHDd8GYez/UxtDISL+KRWTJdg==" saltValue="KADU2IRDTyOfKS9zosTK3w==" spinCount="100000" sheet="1" objects="1" scenarios="1"/>
  <mergeCells count="300">
    <mergeCell ref="O197:O198"/>
    <mergeCell ref="P197:P198"/>
    <mergeCell ref="Y197:Y198"/>
    <mergeCell ref="D77:D78"/>
    <mergeCell ref="P190:P191"/>
    <mergeCell ref="Y190:Y191"/>
    <mergeCell ref="A197:A198"/>
    <mergeCell ref="B197:B198"/>
    <mergeCell ref="C197:C198"/>
    <mergeCell ref="D197:D198"/>
    <mergeCell ref="E197:E198"/>
    <mergeCell ref="F197:F198"/>
    <mergeCell ref="G197:G198"/>
    <mergeCell ref="H197:H198"/>
    <mergeCell ref="I197:I198"/>
    <mergeCell ref="J197:J198"/>
    <mergeCell ref="K197:K198"/>
    <mergeCell ref="L197:L198"/>
    <mergeCell ref="M197:M198"/>
    <mergeCell ref="N197:N198"/>
    <mergeCell ref="K190:K191"/>
    <mergeCell ref="A190:A191"/>
    <mergeCell ref="B190:B191"/>
    <mergeCell ref="C190:C191"/>
    <mergeCell ref="D190:D191"/>
    <mergeCell ref="E190:E191"/>
    <mergeCell ref="M183:M184"/>
    <mergeCell ref="N183:N184"/>
    <mergeCell ref="O183:O184"/>
    <mergeCell ref="P183:P184"/>
    <mergeCell ref="L190:L191"/>
    <mergeCell ref="M190:M191"/>
    <mergeCell ref="N190:N191"/>
    <mergeCell ref="O190:O191"/>
    <mergeCell ref="F190:F191"/>
    <mergeCell ref="G190:G191"/>
    <mergeCell ref="H190:H191"/>
    <mergeCell ref="I190:I191"/>
    <mergeCell ref="J190:J191"/>
    <mergeCell ref="Y183:Y184"/>
    <mergeCell ref="N174:N175"/>
    <mergeCell ref="O174:O175"/>
    <mergeCell ref="P174:P175"/>
    <mergeCell ref="Y174:Y175"/>
    <mergeCell ref="A183:A184"/>
    <mergeCell ref="B183:B184"/>
    <mergeCell ref="C183:C184"/>
    <mergeCell ref="D183:D184"/>
    <mergeCell ref="E183:E184"/>
    <mergeCell ref="F183:F184"/>
    <mergeCell ref="G183:G184"/>
    <mergeCell ref="H183:H184"/>
    <mergeCell ref="I183:I184"/>
    <mergeCell ref="J183:J184"/>
    <mergeCell ref="K183:K184"/>
    <mergeCell ref="L183:L184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M174:M175"/>
    <mergeCell ref="O144:O145"/>
    <mergeCell ref="F144:F145"/>
    <mergeCell ref="G144:G145"/>
    <mergeCell ref="H144:H145"/>
    <mergeCell ref="O151:O152"/>
    <mergeCell ref="P151:P152"/>
    <mergeCell ref="Y151:Y152"/>
    <mergeCell ref="J167:J168"/>
    <mergeCell ref="K167:K168"/>
    <mergeCell ref="L167:L168"/>
    <mergeCell ref="M167:M168"/>
    <mergeCell ref="O167:O168"/>
    <mergeCell ref="P167:P168"/>
    <mergeCell ref="Y167:Y168"/>
    <mergeCell ref="G151:G152"/>
    <mergeCell ref="H151:H152"/>
    <mergeCell ref="I151:I152"/>
    <mergeCell ref="J151:J152"/>
    <mergeCell ref="K151:K152"/>
    <mergeCell ref="L151:L152"/>
    <mergeCell ref="M151:M152"/>
    <mergeCell ref="N151:N152"/>
    <mergeCell ref="A167:A168"/>
    <mergeCell ref="B167:B168"/>
    <mergeCell ref="C167:C168"/>
    <mergeCell ref="D167:D168"/>
    <mergeCell ref="E167:E168"/>
    <mergeCell ref="F167:F168"/>
    <mergeCell ref="G167:G168"/>
    <mergeCell ref="H167:H168"/>
    <mergeCell ref="I167:I168"/>
    <mergeCell ref="L144:L145"/>
    <mergeCell ref="M144:M145"/>
    <mergeCell ref="N144:N145"/>
    <mergeCell ref="O136:O137"/>
    <mergeCell ref="P136:P137"/>
    <mergeCell ref="Y136:Y137"/>
    <mergeCell ref="P126:P127"/>
    <mergeCell ref="Y126:Y127"/>
    <mergeCell ref="Q136:T136"/>
    <mergeCell ref="U136:X136"/>
    <mergeCell ref="A142:Y142"/>
    <mergeCell ref="A136:A137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J136:J137"/>
    <mergeCell ref="K136:K137"/>
    <mergeCell ref="L136:L137"/>
    <mergeCell ref="M136:M137"/>
    <mergeCell ref="N136:N137"/>
    <mergeCell ref="Y119:Y120"/>
    <mergeCell ref="A126:A127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K126:K127"/>
    <mergeCell ref="L126:L127"/>
    <mergeCell ref="M126:M127"/>
    <mergeCell ref="N126:N127"/>
    <mergeCell ref="O126:O127"/>
    <mergeCell ref="Q126:T126"/>
    <mergeCell ref="U126:X126"/>
    <mergeCell ref="N119:N120"/>
    <mergeCell ref="O119:O120"/>
    <mergeCell ref="K107:K108"/>
    <mergeCell ref="L107:L108"/>
    <mergeCell ref="M107:M108"/>
    <mergeCell ref="N107:N108"/>
    <mergeCell ref="O107:O108"/>
    <mergeCell ref="F107:F108"/>
    <mergeCell ref="G107:G108"/>
    <mergeCell ref="H107:H108"/>
    <mergeCell ref="A119:A120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A107:A108"/>
    <mergeCell ref="B107:B108"/>
    <mergeCell ref="C107:C108"/>
    <mergeCell ref="D107:D108"/>
    <mergeCell ref="E107:E108"/>
    <mergeCell ref="Y77:Y78"/>
    <mergeCell ref="E77:E78"/>
    <mergeCell ref="F77:F78"/>
    <mergeCell ref="G77:G78"/>
    <mergeCell ref="H77:H78"/>
    <mergeCell ref="I77:I78"/>
    <mergeCell ref="J77:J78"/>
    <mergeCell ref="K77:K78"/>
    <mergeCell ref="L77:L78"/>
    <mergeCell ref="M77:M78"/>
    <mergeCell ref="N77:N78"/>
    <mergeCell ref="O77:O78"/>
    <mergeCell ref="P77:P78"/>
    <mergeCell ref="Y107:Y108"/>
    <mergeCell ref="C77:C78"/>
    <mergeCell ref="B77:B78"/>
    <mergeCell ref="A77:A78"/>
    <mergeCell ref="E5:E6"/>
    <mergeCell ref="F5:F6"/>
    <mergeCell ref="G5:G6"/>
    <mergeCell ref="H5:H6"/>
    <mergeCell ref="Q144:T144"/>
    <mergeCell ref="U144:X144"/>
    <mergeCell ref="Q151:T151"/>
    <mergeCell ref="U151:X151"/>
    <mergeCell ref="N5:N6"/>
    <mergeCell ref="O5:O6"/>
    <mergeCell ref="Q77:T77"/>
    <mergeCell ref="U77:X77"/>
    <mergeCell ref="Q119:T119"/>
    <mergeCell ref="U119:X119"/>
    <mergeCell ref="Q107:T107"/>
    <mergeCell ref="U107:X107"/>
    <mergeCell ref="P107:P108"/>
    <mergeCell ref="P119:P120"/>
    <mergeCell ref="I107:I108"/>
    <mergeCell ref="J107:J108"/>
    <mergeCell ref="J119:J120"/>
    <mergeCell ref="K119:K120"/>
    <mergeCell ref="L119:L120"/>
    <mergeCell ref="M119:M120"/>
    <mergeCell ref="W211:X211"/>
    <mergeCell ref="W212:X212"/>
    <mergeCell ref="A75:Y75"/>
    <mergeCell ref="A74:Y74"/>
    <mergeCell ref="AD4:AG4"/>
    <mergeCell ref="A4:Y4"/>
    <mergeCell ref="A187:Y187"/>
    <mergeCell ref="A182:Y182"/>
    <mergeCell ref="A181:Y181"/>
    <mergeCell ref="A180:Y180"/>
    <mergeCell ref="A171:Y171"/>
    <mergeCell ref="A173:Y173"/>
    <mergeCell ref="A76:Y76"/>
    <mergeCell ref="A104:Y104"/>
    <mergeCell ref="A105:Y105"/>
    <mergeCell ref="A106:Y106"/>
    <mergeCell ref="A150:Y150"/>
    <mergeCell ref="A149:Y149"/>
    <mergeCell ref="W209:X209"/>
    <mergeCell ref="U209:V209"/>
    <mergeCell ref="A116:Y116"/>
    <mergeCell ref="A125:Y125"/>
    <mergeCell ref="A196:Y196"/>
    <mergeCell ref="A165:Y165"/>
    <mergeCell ref="A164:Y164"/>
    <mergeCell ref="A159:Y159"/>
    <mergeCell ref="A158:Y158"/>
    <mergeCell ref="A157:Y157"/>
    <mergeCell ref="Q160:T160"/>
    <mergeCell ref="U160:X160"/>
    <mergeCell ref="A148:Y148"/>
    <mergeCell ref="A143:Y143"/>
    <mergeCell ref="I144:I145"/>
    <mergeCell ref="J144:J145"/>
    <mergeCell ref="A144:A145"/>
    <mergeCell ref="B144:B145"/>
    <mergeCell ref="C144:C145"/>
    <mergeCell ref="D144:D145"/>
    <mergeCell ref="E144:E145"/>
    <mergeCell ref="P144:P145"/>
    <mergeCell ref="Y144:Y145"/>
    <mergeCell ref="A151:A152"/>
    <mergeCell ref="B151:B152"/>
    <mergeCell ref="C151:C152"/>
    <mergeCell ref="D151:D152"/>
    <mergeCell ref="E151:E152"/>
    <mergeCell ref="F151:F152"/>
    <mergeCell ref="K144:K145"/>
    <mergeCell ref="P205:P208"/>
    <mergeCell ref="U205:V208"/>
    <mergeCell ref="W205:X208"/>
    <mergeCell ref="A172:Y172"/>
    <mergeCell ref="A166:Y166"/>
    <mergeCell ref="Q167:T167"/>
    <mergeCell ref="U167:X167"/>
    <mergeCell ref="Q174:T174"/>
    <mergeCell ref="U174:X174"/>
    <mergeCell ref="Q197:T197"/>
    <mergeCell ref="U197:X197"/>
    <mergeCell ref="Q190:T190"/>
    <mergeCell ref="U190:X190"/>
    <mergeCell ref="Q183:T183"/>
    <mergeCell ref="U183:X183"/>
    <mergeCell ref="N167:N168"/>
    <mergeCell ref="A194:Y194"/>
    <mergeCell ref="A189:Y189"/>
    <mergeCell ref="A188:Y188"/>
    <mergeCell ref="A195:Y195"/>
    <mergeCell ref="A174:A175"/>
    <mergeCell ref="B174:B175"/>
    <mergeCell ref="C174:C175"/>
    <mergeCell ref="D174:D175"/>
    <mergeCell ref="A1:Y1"/>
    <mergeCell ref="A2:Y2"/>
    <mergeCell ref="A3:Y3"/>
    <mergeCell ref="A141:Y141"/>
    <mergeCell ref="A123:Y123"/>
    <mergeCell ref="A124:Y124"/>
    <mergeCell ref="Q5:T5"/>
    <mergeCell ref="U5:X5"/>
    <mergeCell ref="Y5:Y6"/>
    <mergeCell ref="P5:P6"/>
    <mergeCell ref="A5:A6"/>
    <mergeCell ref="B5:B6"/>
    <mergeCell ref="C5:C6"/>
    <mergeCell ref="A133:Y133"/>
    <mergeCell ref="A134:Y134"/>
    <mergeCell ref="A135:Y135"/>
    <mergeCell ref="A117:Y117"/>
    <mergeCell ref="A118:Y118"/>
    <mergeCell ref="I5:I6"/>
    <mergeCell ref="J5:J6"/>
    <mergeCell ref="K5:K6"/>
    <mergeCell ref="L5:L6"/>
    <mergeCell ref="M5:M6"/>
    <mergeCell ref="D5:D6"/>
  </mergeCells>
  <pageMargins left="0.70866141732283472" right="0.70866141732283472" top="0.74803149606299213" bottom="0.74803149606299213" header="0.31496062992125984" footer="0.31496062992125984"/>
  <pageSetup paperSize="8" scale="62" fitToHeight="0" orientation="landscape" r:id="rId1"/>
  <rowBreaks count="4" manualBreakCount="4">
    <brk id="69" max="24" man="1"/>
    <brk id="115" max="24" man="1"/>
    <brk id="156" max="24" man="1"/>
    <brk id="193" max="24" man="1"/>
  </rowBreaks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Piątek</dc:creator>
  <cp:lastModifiedBy>Łukasz Piątek - UM w Konstantynowie Łódzkim</cp:lastModifiedBy>
  <cp:lastPrinted>2024-09-11T13:13:23Z</cp:lastPrinted>
  <dcterms:created xsi:type="dcterms:W3CDTF">2019-05-10T11:39:28Z</dcterms:created>
  <dcterms:modified xsi:type="dcterms:W3CDTF">2024-09-19T07:30:32Z</dcterms:modified>
</cp:coreProperties>
</file>