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-my.sharepoint.com/personal/ewa_sloboda_pw_edu_pl/Documents/Pulpit/ZP.U.SE.45.2022 Gadzety cz. 14/na stronę WWW/"/>
    </mc:Choice>
  </mc:AlternateContent>
  <xr:revisionPtr revIDLastSave="361" documentId="8_{74F21925-2123-49D8-8351-3ABB4F0D5044}" xr6:coauthVersionLast="44" xr6:coauthVersionMax="44" xr10:uidLastSave="{E83145E2-0408-4E9B-86C4-C6BAAF2462C1}"/>
  <bookViews>
    <workbookView xWindow="-120" yWindow="-120" windowWidth="29040" windowHeight="15720" xr2:uid="{7974AB80-B44B-4BBA-A981-985739DB263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7" i="1" l="1"/>
  <c r="J87" i="1" s="1"/>
  <c r="H83" i="1"/>
  <c r="J83" i="1" s="1"/>
  <c r="H79" i="1"/>
  <c r="J79" i="1" s="1"/>
  <c r="H75" i="1"/>
  <c r="J75" i="1" s="1"/>
  <c r="H69" i="1"/>
  <c r="J69" i="1" s="1"/>
  <c r="H68" i="1"/>
  <c r="J68" i="1" s="1"/>
  <c r="J71" i="1" s="1"/>
  <c r="H62" i="1"/>
  <c r="J62" i="1" s="1"/>
  <c r="H61" i="1"/>
  <c r="J61" i="1" s="1"/>
  <c r="H55" i="1"/>
  <c r="J55" i="1" s="1"/>
  <c r="H54" i="1"/>
  <c r="J54" i="1" s="1"/>
  <c r="H53" i="1"/>
  <c r="J53" i="1" s="1"/>
  <c r="H47" i="1"/>
  <c r="J47" i="1" s="1"/>
  <c r="H46" i="1"/>
  <c r="J46" i="1" s="1"/>
  <c r="H40" i="1"/>
  <c r="J40" i="1" s="1"/>
  <c r="H39" i="1"/>
  <c r="J39" i="1" s="1"/>
  <c r="H38" i="1"/>
  <c r="J38" i="1" s="1"/>
  <c r="H34" i="1"/>
  <c r="J34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16" i="1"/>
  <c r="J16" i="1" s="1"/>
  <c r="H17" i="1"/>
  <c r="J17" i="1" s="1"/>
  <c r="H15" i="1"/>
  <c r="J15" i="1" s="1"/>
  <c r="H11" i="1"/>
  <c r="J11" i="1" s="1"/>
  <c r="H7" i="1"/>
  <c r="J7" i="1" s="1"/>
  <c r="J91" i="1" l="1"/>
  <c r="J64" i="1"/>
  <c r="J57" i="1"/>
  <c r="J49" i="1"/>
  <c r="J42" i="1"/>
  <c r="J19" i="1"/>
  <c r="J30" i="1" l="1"/>
</calcChain>
</file>

<file path=xl/sharedStrings.xml><?xml version="1.0" encoding="utf-8"?>
<sst xmlns="http://schemas.openxmlformats.org/spreadsheetml/2006/main" count="206" uniqueCount="59">
  <si>
    <t xml:space="preserve">Przedmiot zamówienia  </t>
  </si>
  <si>
    <t>Ilość w sztukach</t>
  </si>
  <si>
    <t>Cena jednostkowa netto[zł]</t>
  </si>
  <si>
    <t>Wartość towaru netto [zł]</t>
  </si>
  <si>
    <t>Podatek Vat [%]</t>
  </si>
  <si>
    <t>Wartość towaru brutto [zł]</t>
  </si>
  <si>
    <t xml:space="preserve">część nr 1 - Antyhakery </t>
  </si>
  <si>
    <t>Nr i nazwa części2</t>
  </si>
  <si>
    <t>L.P.</t>
  </si>
  <si>
    <t>Antyhakery</t>
  </si>
  <si>
    <t>1.</t>
  </si>
  <si>
    <t>część nr 2 - Worek gimnastyczny z surowców wtórnych</t>
  </si>
  <si>
    <t>Worek gimnastyczny z surowców wtórnych</t>
  </si>
  <si>
    <t>2.</t>
  </si>
  <si>
    <t>3.</t>
  </si>
  <si>
    <t>Torba materiałowa duża</t>
  </si>
  <si>
    <t>Torba konferencyjna</t>
  </si>
  <si>
    <t>Torba z kieszonką</t>
  </si>
  <si>
    <t>Razem:</t>
  </si>
  <si>
    <t>część nr 3 - Torby bawełniane</t>
  </si>
  <si>
    <t xml:space="preserve">część nr 4 - Przybory piśmiennicze </t>
  </si>
  <si>
    <t>4.</t>
  </si>
  <si>
    <t>5.</t>
  </si>
  <si>
    <t>6.</t>
  </si>
  <si>
    <t>Zestaw piśmienniczy, metalowy długopis i pióro kulkowe</t>
  </si>
  <si>
    <t>Długopis plastikowy dwukolorowy</t>
  </si>
  <si>
    <t>Długopis</t>
  </si>
  <si>
    <t>Długopis metalowy</t>
  </si>
  <si>
    <t>Długopis wieofunkcyjny</t>
  </si>
  <si>
    <t>Ołówek trójkątny w przekroju</t>
  </si>
  <si>
    <t>część nr 5 - Butelka filtrująca</t>
  </si>
  <si>
    <t>Butelka filtrująca</t>
  </si>
  <si>
    <t>część nr 6 - Plecki i torby na laptopy</t>
  </si>
  <si>
    <t>Biznesowy plecak antykradzieżowy 17</t>
  </si>
  <si>
    <t>Plecak biznesowy 15</t>
  </si>
  <si>
    <t>Torba na laptopa 15</t>
  </si>
  <si>
    <t>część nr 7 - Kubki</t>
  </si>
  <si>
    <t xml:space="preserve">Kubek ceramiczny </t>
  </si>
  <si>
    <t>część nr 8 - Filiżanki</t>
  </si>
  <si>
    <t>Porcelanowa filiżanka</t>
  </si>
  <si>
    <t>Filiżanka ze spodkiem</t>
  </si>
  <si>
    <t>Zestaw do kawy 3 -częściowy</t>
  </si>
  <si>
    <t xml:space="preserve">część nr 9 - Smycze, breloki </t>
  </si>
  <si>
    <t>Smycz z holderem</t>
  </si>
  <si>
    <t>Brelok z zawieszką w kształcie Gmachu Głownego PW</t>
  </si>
  <si>
    <t>część nr 10 - Parasole</t>
  </si>
  <si>
    <t>Parasol z indywidualnym nadrukiem</t>
  </si>
  <si>
    <t>Parasol</t>
  </si>
  <si>
    <t>część nr 11 - Power Bank</t>
  </si>
  <si>
    <t>Power Bank 5 000 mAh z zawieszką</t>
  </si>
  <si>
    <t>część nr 12 - Magnesy</t>
  </si>
  <si>
    <t>Magnes</t>
  </si>
  <si>
    <t>część nr 13 - Naklejki</t>
  </si>
  <si>
    <t>Naklejki</t>
  </si>
  <si>
    <t xml:space="preserve">część nr 14 - Maskotka </t>
  </si>
  <si>
    <t>Razem części 1-14</t>
  </si>
  <si>
    <t>Załącznik nr 2 do SWZ Formularz cenowy</t>
  </si>
  <si>
    <r>
      <t xml:space="preserve">Formularz podpisany elektronicznie
(kwalifikowany podpis elektroniczny
lub podpis zaufany lub podpis osobisty
Wykonawcy lub upoważnionego
przedstawiciela Wykonawcy,
</t>
    </r>
    <r>
      <rPr>
        <b/>
        <u/>
        <sz val="8"/>
        <color rgb="FFFF0000"/>
        <rFont val="Calibri"/>
        <family val="2"/>
        <charset val="238"/>
        <scheme val="minor"/>
      </rPr>
      <t>należy podpisać pod rygorem nieważności)</t>
    </r>
  </si>
  <si>
    <t>Maskotka Miś Grizzly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</si>
</sst>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2" borderId="0" xfId="0" applyFill="1"/>
    <xf numFmtId="4" fontId="0" fillId="2" borderId="1" xfId="0" applyNumberFormat="1" applyFill="1" applyBorder="1"/>
    <xf numFmtId="0" fontId="1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wrapText="1"/>
    </xf>
  </cellXfs>
  <cellStyles count="1">
    <cellStyle name="Normalny" xfId="0" builtinId="0"/>
  </cellStyles>
  <dxfs count="126">
    <dxf>
      <numFmt numFmtId="4" formatCode="#,##0.0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numFmt numFmtId="4" formatCode="#,##0.0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numFmt numFmtId="4" formatCode="#,##0.0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numFmt numFmtId="4" formatCode="#,##0.0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numFmt numFmtId="4" formatCode="#,##0.0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numFmt numFmtId="4" formatCode="#,##0.0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numFmt numFmtId="4" formatCode="#,##0.0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numFmt numFmtId="4" formatCode="#,##0.0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numFmt numFmtId="4" formatCode="#,##0.0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numFmt numFmtId="4" formatCode="#,##0.0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numFmt numFmtId="4" formatCode="#,##0.0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numFmt numFmtId="4" formatCode="#,##0.0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numFmt numFmtId="4" formatCode="#,##0.0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numFmt numFmtId="4" formatCode="#,##0.0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numFmt numFmtId="4" formatCode="#,##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36F4B4-BFAD-40E4-8FF8-1AF60C48D142}" name="Tabela1" displayName="Tabela1" ref="C6:J7" totalsRowShown="0" headerRowDxfId="125">
  <autoFilter ref="C6:J7" xr:uid="{0DC32523-B497-4F4F-90CE-10587313F3CF}"/>
  <tableColumns count="8">
    <tableColumn id="8" xr3:uid="{C00F599B-F02B-4428-8159-BDADAAA6F254}" name="L.P." dataDxfId="124"/>
    <tableColumn id="1" xr3:uid="{4E34EB76-311A-496A-AE96-F6B8B95C2AEC}" name="Nr i nazwa części2" dataDxfId="123"/>
    <tableColumn id="2" xr3:uid="{4B28BE80-84B8-4FA9-8BEF-B52620B9AC7C}" name="Przedmiot zamówienia  " dataDxfId="122"/>
    <tableColumn id="3" xr3:uid="{93013622-25C3-478A-9952-4B3E1A597A1C}" name="Ilość w sztukach" dataDxfId="121"/>
    <tableColumn id="4" xr3:uid="{9E7D6326-27E0-4E06-8F8E-0E6E8B95FBAF}" name="Cena jednostkowa netto[zł]" dataDxfId="120"/>
    <tableColumn id="5" xr3:uid="{F933DAF6-E48B-4E73-94D2-270F6399CF38}" name="Wartość towaru netto [zł]" dataDxfId="119">
      <calculatedColumnFormula>Tabela1[[#This Row],[Ilość w sztukach]]*Tabela1[[#This Row],[Cena jednostkowa netto'[zł']]]</calculatedColumnFormula>
    </tableColumn>
    <tableColumn id="6" xr3:uid="{F0BA1D90-AE61-4191-A6C5-486AFDF77232}" name="Podatek Vat [%]" dataDxfId="118"/>
    <tableColumn id="7" xr3:uid="{D035901B-1539-4B7A-9C09-8F9F710444D8}" name="Wartość towaru brutto [zł]" dataDxfId="117">
      <calculatedColumnFormula>Tabela1[[#This Row],[Wartość towaru netto '[zł']]]*(1+Tabela1[[#This Row],[Podatek Vat '[%']]])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5702D2A-C324-47DC-AFE4-D21B2AFA907D}" name="Tabela13481011" displayName="Tabela13481011" ref="C67:J71" totalsRowShown="0" headerRowDxfId="44">
  <autoFilter ref="C67:J71" xr:uid="{976412E2-6D9D-4C61-8169-7F1347B9854F}"/>
  <tableColumns count="8">
    <tableColumn id="8" xr3:uid="{DFA9F22E-DB81-4F6F-B076-514897FAF235}" name="L.P." dataDxfId="43"/>
    <tableColumn id="1" xr3:uid="{091998ED-F1B2-416E-80BF-6A37CFCED3E6}" name="Nr i nazwa części2" dataDxfId="42"/>
    <tableColumn id="2" xr3:uid="{9A50F90C-3BDD-4189-8C80-8C7E03F08BEA}" name="Przedmiot zamówienia  " dataDxfId="41"/>
    <tableColumn id="3" xr3:uid="{AB03892F-37DB-431B-BB11-D8B918D59656}" name="Ilość w sztukach" dataDxfId="40"/>
    <tableColumn id="4" xr3:uid="{58837CE5-20A8-41B6-B909-CCE34B244713}" name="Cena jednostkowa netto[zł]" dataDxfId="39"/>
    <tableColumn id="5" xr3:uid="{EE0E8182-DD0A-4679-9EDF-B2F4D0D7035E}" name="Wartość towaru netto [zł]" dataDxfId="38">
      <calculatedColumnFormula>Tabela13481011[[#This Row],[Ilość w sztukach]]*Tabela13481011[[#This Row],[Cena jednostkowa netto'[zł']]]</calculatedColumnFormula>
    </tableColumn>
    <tableColumn id="6" xr3:uid="{F6BD0D58-8F3E-4245-A2B7-8581DF8ED7F2}" name="Podatek Vat [%]" dataDxfId="37"/>
    <tableColumn id="7" xr3:uid="{F348ACCD-1451-4B8F-9D54-95941C579159}" name="Wartość towaru brutto [zł]" dataDxfId="36">
      <calculatedColumnFormula>Tabela13481011[[#This Row],[Wartość towaru netto '[zł']]]*(1+Tabela13481011[[#This Row],[Podatek Vat '[%']]])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C20F52F-2CFD-410E-BCEB-7A90FFD6F28D}" name="Tabela116" displayName="Tabela116" ref="C74:J75" totalsRowShown="0" headerRowDxfId="35">
  <autoFilter ref="C74:J75" xr:uid="{6008AEE2-31E2-4963-9061-C967F5BDCA87}"/>
  <tableColumns count="8">
    <tableColumn id="8" xr3:uid="{659A8112-E2A1-436E-8E8B-6923648AAEAD}" name="L.P." dataDxfId="34"/>
    <tableColumn id="1" xr3:uid="{54F3E9A6-2C0B-4E7B-9CC1-2F238A12BC71}" name="Nr i nazwa części2" dataDxfId="33"/>
    <tableColumn id="2" xr3:uid="{1544EDB3-E980-47A2-AD5B-C637A0397464}" name="Przedmiot zamówienia  " dataDxfId="32"/>
    <tableColumn id="3" xr3:uid="{2B6F0FF6-52C1-4C2B-8438-06E099DA77ED}" name="Ilość w sztukach" dataDxfId="31"/>
    <tableColumn id="4" xr3:uid="{3AAE0EEE-3281-41AE-AFB1-1FA432E7D5C0}" name="Cena jednostkowa netto[zł]" dataDxfId="30"/>
    <tableColumn id="5" xr3:uid="{DEE013C6-BED8-4B0D-88E3-79FCE9E643B8}" name="Wartość towaru netto [zł]" dataDxfId="29">
      <calculatedColumnFormula>Tabela116[[#This Row],[Ilość w sztukach]]*Tabela116[[#This Row],[Cena jednostkowa netto'[zł']]]</calculatedColumnFormula>
    </tableColumn>
    <tableColumn id="6" xr3:uid="{1F836391-E28E-4A3B-B7D3-BC5DB05CAAF4}" name="Podatek Vat [%]" dataDxfId="28"/>
    <tableColumn id="7" xr3:uid="{7059F79A-115A-4381-8B97-A17A2AAB6B46}" name="Wartość towaru brutto [zł]" dataDxfId="27">
      <calculatedColumnFormula>Tabela116[[#This Row],[Wartość towaru netto '[zł']]]*(1+Tabela116[[#This Row],[Podatek Vat '[%']]])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1C60CFE-9916-476C-9325-B51CDFC97DA2}" name="Tabela11619" displayName="Tabela11619" ref="C78:J79" totalsRowShown="0" headerRowDxfId="26">
  <autoFilter ref="C78:J79" xr:uid="{D1A114FC-6FF7-4871-A6FC-3DFEB3FB9471}"/>
  <tableColumns count="8">
    <tableColumn id="8" xr3:uid="{CCB6B127-247A-4ACE-8215-365E1856519D}" name="L.P." dataDxfId="25"/>
    <tableColumn id="1" xr3:uid="{A4954255-F784-463E-B989-9EAB798723F3}" name="Nr i nazwa części2" dataDxfId="24"/>
    <tableColumn id="2" xr3:uid="{BB41E280-E127-49CE-804A-49E80C396457}" name="Przedmiot zamówienia  " dataDxfId="23"/>
    <tableColumn id="3" xr3:uid="{9CD353A6-2E67-47DD-93F7-B8733258C415}" name="Ilość w sztukach" dataDxfId="22"/>
    <tableColumn id="4" xr3:uid="{E4669F44-C922-464C-A305-62D318315B62}" name="Cena jednostkowa netto[zł]" dataDxfId="21"/>
    <tableColumn id="5" xr3:uid="{BD80B6A3-8CB0-4474-B56E-359612926EAC}" name="Wartość towaru netto [zł]" dataDxfId="20">
      <calculatedColumnFormula>Tabela11619[[#This Row],[Ilość w sztukach]]*Tabela11619[[#This Row],[Cena jednostkowa netto'[zł']]]</calculatedColumnFormula>
    </tableColumn>
    <tableColumn id="6" xr3:uid="{6D3AEFBC-C914-4E79-8E19-604BC1CDF99B}" name="Podatek Vat [%]" dataDxfId="19"/>
    <tableColumn id="7" xr3:uid="{E630A396-3B65-4A21-8DAB-93CF0939E2D7}" name="Wartość towaru brutto [zł]" dataDxfId="18">
      <calculatedColumnFormula>Tabela11619[[#This Row],[Wartość towaru netto '[zł']]]*(1+Tabela11619[[#This Row],[Podatek Vat '[%']]])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B10D18C-B48C-4283-88A4-51B515F9BA86}" name="Tabela1161920" displayName="Tabela1161920" ref="C82:J83" totalsRowShown="0" headerRowDxfId="17">
  <autoFilter ref="C82:J83" xr:uid="{86EE40F4-B1BE-4731-8E99-48BB47AE17EF}"/>
  <tableColumns count="8">
    <tableColumn id="8" xr3:uid="{3418D01B-677F-424C-BA4E-7E61C5BE2A4E}" name="L.P." dataDxfId="16"/>
    <tableColumn id="1" xr3:uid="{C9180AB3-A7DB-4472-9911-8E23F3064DDF}" name="Nr i nazwa części2" dataDxfId="15"/>
    <tableColumn id="2" xr3:uid="{D3EBBB77-BE6B-4EC4-8806-C9460CCA5D0B}" name="Przedmiot zamówienia  " dataDxfId="14"/>
    <tableColumn id="3" xr3:uid="{2FE7FCA7-6929-4851-BAFA-1528BA487876}" name="Ilość w sztukach" dataDxfId="13"/>
    <tableColumn id="4" xr3:uid="{1676B34F-7E9B-4782-8549-2045AD28D204}" name="Cena jednostkowa netto[zł]" dataDxfId="12"/>
    <tableColumn id="5" xr3:uid="{2C7EBEB8-9816-4266-88E7-9BBA20116FDA}" name="Wartość towaru netto [zł]" dataDxfId="11">
      <calculatedColumnFormula>Tabela1161920[[#This Row],[Ilość w sztukach]]*Tabela1161920[[#This Row],[Cena jednostkowa netto'[zł']]]</calculatedColumnFormula>
    </tableColumn>
    <tableColumn id="6" xr3:uid="{62CBA663-350D-42A7-BDBD-0E59C2D14CA6}" name="Podatek Vat [%]" dataDxfId="10"/>
    <tableColumn id="7" xr3:uid="{FF0A4C60-C0B6-46DA-8070-EC3AF530D76B}" name="Wartość towaru brutto [zł]" dataDxfId="9">
      <calculatedColumnFormula>Tabela1161920[[#This Row],[Wartość towaru netto '[zł']]]*(1+Tabela1161920[[#This Row],[Podatek Vat '[%']]])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35C6D853-00F9-4EFE-91AF-F3A28E7C4986}" name="Tabela116192021" displayName="Tabela116192021" ref="C86:J87" totalsRowShown="0" headerRowDxfId="8">
  <autoFilter ref="C86:J87" xr:uid="{9807F716-B599-4538-A22F-8BC2381D2E3A}"/>
  <tableColumns count="8">
    <tableColumn id="8" xr3:uid="{9714E693-2B39-478F-87BD-97ED24588D9B}" name="L.P." dataDxfId="7"/>
    <tableColumn id="1" xr3:uid="{98E02E74-82F5-4D20-BEA6-7AF3FB184171}" name="Nr i nazwa części2" dataDxfId="6"/>
    <tableColumn id="2" xr3:uid="{8CB458C3-F922-4550-BDC2-6214F9242CBF}" name="Przedmiot zamówienia  " dataDxfId="5"/>
    <tableColumn id="3" xr3:uid="{0FC5F655-3AC8-4257-844B-99FFE0061937}" name="Ilość w sztukach" dataDxfId="4"/>
    <tableColumn id="4" xr3:uid="{03D5BE96-EFD7-4B48-B679-3FEAC34D5581}" name="Cena jednostkowa netto[zł]" dataDxfId="3"/>
    <tableColumn id="5" xr3:uid="{3F7D24A2-1574-4996-B81C-207268FDAAD9}" name="Wartość towaru netto [zł]" dataDxfId="2">
      <calculatedColumnFormula>Tabela116192021[[#This Row],[Ilość w sztukach]]*Tabela116192021[[#This Row],[Cena jednostkowa netto'[zł']]]</calculatedColumnFormula>
    </tableColumn>
    <tableColumn id="6" xr3:uid="{C0CE6616-AB92-4F64-AD74-5C97B969BAF9}" name="Podatek Vat [%]" dataDxfId="1"/>
    <tableColumn id="7" xr3:uid="{8C105082-1648-4E6E-B13F-621794D1EB4F}" name="Wartość towaru brutto [zł]" dataDxfId="0">
      <calculatedColumnFormula>Tabela116192021[[#This Row],[Wartość towaru netto '[zł']]]*(1+Tabela116192021[[#This Row],[Podatek Vat '[%']]])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0911BF7-DD08-4958-BC4E-FEC3A5A6F3B5}" name="Tabela13" displayName="Tabela13" ref="C10:J11" totalsRowShown="0" headerRowDxfId="116">
  <autoFilter ref="C10:J11" xr:uid="{D846AEBD-139D-470C-8F61-8ECCC1576640}"/>
  <tableColumns count="8">
    <tableColumn id="8" xr3:uid="{9320B848-38C5-4CDD-8E14-F3FDC02C2803}" name="L.P." dataDxfId="115"/>
    <tableColumn id="1" xr3:uid="{E722AB6E-8D88-4537-9F57-52F98E106525}" name="Nr i nazwa części2" dataDxfId="114"/>
    <tableColumn id="2" xr3:uid="{9BEC980B-2A28-469D-915E-DAFA2BFC1AA6}" name="Przedmiot zamówienia  " dataDxfId="113"/>
    <tableColumn id="3" xr3:uid="{E6D66A4F-F399-4082-A5C6-B28FE4B24AD1}" name="Ilość w sztukach" dataDxfId="112"/>
    <tableColumn id="4" xr3:uid="{C5836306-EA10-47D4-A563-8F57BA7EBF5A}" name="Cena jednostkowa netto[zł]" dataDxfId="111"/>
    <tableColumn id="5" xr3:uid="{B5517EC6-698B-41F1-AD0D-61912D281815}" name="Wartość towaru netto [zł]" dataDxfId="110">
      <calculatedColumnFormula>Tabela13[[#This Row],[Ilość w sztukach]]*Tabela13[[#This Row],[Cena jednostkowa netto'[zł']]]</calculatedColumnFormula>
    </tableColumn>
    <tableColumn id="6" xr3:uid="{7A5F9B52-1DD8-45A4-A7E4-FBB34587BB25}" name="Podatek Vat [%]" dataDxfId="109"/>
    <tableColumn id="7" xr3:uid="{4D7D73C7-EE5D-4FC9-B363-EC8C06019BFB}" name="Wartość towaru brutto [zł]" dataDxfId="108">
      <calculatedColumnFormula>Tabela13[[#This Row],[Wartość towaru netto '[zł']]]*(1+Tabela13[[#This Row],[Podatek Vat '[%']]])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B8459CD-7352-4575-B74A-BD02D8ACF9EA}" name="Tabela134" displayName="Tabela134" ref="C14:J19" totalsRowShown="0" headerRowDxfId="107">
  <autoFilter ref="C14:J19" xr:uid="{D2DCEAB4-4958-455E-85AB-874FE86B89AA}"/>
  <tableColumns count="8">
    <tableColumn id="8" xr3:uid="{E707FC18-C909-4D30-A8C9-7858E2260E1D}" name="L.P." dataDxfId="106"/>
    <tableColumn id="1" xr3:uid="{2C63370D-D065-4B0B-9799-D8AC644AAC42}" name="Nr i nazwa części2" dataDxfId="105"/>
    <tableColumn id="2" xr3:uid="{3EDA011B-245C-40D9-872F-4E45AB85D744}" name="Przedmiot zamówienia  " dataDxfId="104"/>
    <tableColumn id="3" xr3:uid="{B8D6D14B-1327-483E-AC5B-FF17DD6C1E72}" name="Ilość w sztukach" dataDxfId="103"/>
    <tableColumn id="4" xr3:uid="{BEF1A15A-E1F8-4800-ADB5-827305A4A913}" name="Cena jednostkowa netto[zł]" dataDxfId="102"/>
    <tableColumn id="5" xr3:uid="{CA9038FC-7921-4DF0-AF3B-0A82201E7488}" name="Wartość towaru netto [zł]" dataDxfId="101">
      <calculatedColumnFormula>Tabela134[[#This Row],[Ilość w sztukach]]*Tabela134[[#This Row],[Cena jednostkowa netto'[zł']]]</calculatedColumnFormula>
    </tableColumn>
    <tableColumn id="6" xr3:uid="{1A639022-5481-4586-AB2E-201B6F21B035}" name="Podatek Vat [%]" dataDxfId="100"/>
    <tableColumn id="7" xr3:uid="{50706012-7ED6-4D0F-A099-A47FD88E2AFF}" name="Wartość towaru brutto [zł]" dataDxfId="99">
      <calculatedColumnFormula>Tabela134[[#This Row],[Wartość towaru netto '[zł']]]*(1+Tabela134[[#This Row],[Podatek Vat '[%']]])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F72B4B5-5E17-4511-8FEA-4D710D4679DC}" name="Tabela1345" displayName="Tabela1345" ref="C22:J30" totalsRowShown="0" headerRowDxfId="98">
  <autoFilter ref="C22:J30" xr:uid="{BAD11D41-F3E4-4B47-A3F9-12FB700E107A}"/>
  <tableColumns count="8">
    <tableColumn id="8" xr3:uid="{1719F641-44EC-49CE-80A0-4AFE92EE66E0}" name="L.P." dataDxfId="97"/>
    <tableColumn id="1" xr3:uid="{DA4F3015-F339-490E-8C0B-A9F19FA3C2E5}" name="Nr i nazwa części2" dataDxfId="96"/>
    <tableColumn id="2" xr3:uid="{7FC8CC45-0F27-4D9B-A9D1-DE1E6D51FD62}" name="Przedmiot zamówienia  " dataDxfId="95"/>
    <tableColumn id="3" xr3:uid="{AF4C26A3-2A45-4DB8-AAB2-E474BA3A16B7}" name="Ilość w sztukach" dataDxfId="94"/>
    <tableColumn id="4" xr3:uid="{5602DE43-5085-4D2C-B062-45CF59FDE0D5}" name="Cena jednostkowa netto[zł]" dataDxfId="93"/>
    <tableColumn id="5" xr3:uid="{E6132F0E-3450-4B69-822F-E8F2C0259162}" name="Wartość towaru netto [zł]" dataDxfId="92">
      <calculatedColumnFormula>Tabela1345[[#This Row],[Ilość w sztukach]]*Tabela1345[[#This Row],[Cena jednostkowa netto'[zł']]]</calculatedColumnFormula>
    </tableColumn>
    <tableColumn id="6" xr3:uid="{975D245F-C2A0-459D-87EA-D14C8E56D2DC}" name="Podatek Vat [%]" dataDxfId="91"/>
    <tableColumn id="7" xr3:uid="{E6031ED5-213F-450A-B169-0514B14CF37A}" name="Wartość towaru brutto [zł]" dataDxfId="90">
      <calculatedColumnFormula>SUM(J17:J22)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D9C9BE1-FDB5-4FC8-BEEF-B7446DF03518}" name="Tabela16" displayName="Tabela16" ref="C33:J34" totalsRowShown="0" headerRowDxfId="89">
  <autoFilter ref="C33:J34" xr:uid="{F956BA31-EA1F-4CD7-BE92-311DD5348664}"/>
  <tableColumns count="8">
    <tableColumn id="8" xr3:uid="{5DDEEDF3-FC20-406D-9C91-590F8CAEA7A8}" name="L.P." dataDxfId="88"/>
    <tableColumn id="1" xr3:uid="{2336F686-01BC-466E-A580-31520DC6635D}" name="Nr i nazwa części2" dataDxfId="87"/>
    <tableColumn id="2" xr3:uid="{40FF3BBC-8634-4D30-9726-A9F21A0CFD90}" name="Przedmiot zamówienia  " dataDxfId="86"/>
    <tableColumn id="3" xr3:uid="{1B050280-3B4A-419B-86F1-AAD9456EE305}" name="Ilość w sztukach" dataDxfId="85"/>
    <tableColumn id="4" xr3:uid="{EE224A29-010F-4C6A-B521-4BD7BC635DA0}" name="Cena jednostkowa netto[zł]" dataDxfId="84"/>
    <tableColumn id="5" xr3:uid="{0ABDB50E-0F28-405E-B5EA-BFA8894A6E7C}" name="Wartość towaru netto [zł]" dataDxfId="83">
      <calculatedColumnFormula>Tabela16[[#This Row],[Ilość w sztukach]]*Tabela16[[#This Row],[Cena jednostkowa netto'[zł']]]</calculatedColumnFormula>
    </tableColumn>
    <tableColumn id="6" xr3:uid="{41BE3ADF-DAC0-4248-B063-57C13B490FBD}" name="Podatek Vat [%]" dataDxfId="82"/>
    <tableColumn id="7" xr3:uid="{46F807D4-B5AC-4AB2-863C-756F302C9A5D}" name="Wartość towaru brutto [zł]" dataDxfId="81">
      <calculatedColumnFormula>Tabela16[[#This Row],[Wartość towaru netto '[zł']]]*(1+Tabela16[[#This Row],[Podatek Vat '[%']]])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42FF352-608C-4481-8F29-2E13219F94E5}" name="Tabela1347" displayName="Tabela1347" ref="C37:J42" totalsRowShown="0" headerRowDxfId="80">
  <autoFilter ref="C37:J42" xr:uid="{2462439A-1A70-4613-B096-93A77209E5E2}"/>
  <tableColumns count="8">
    <tableColumn id="8" xr3:uid="{50F35F5E-3273-4372-A9F2-ABB9B40EDFB7}" name="L.P." dataDxfId="79"/>
    <tableColumn id="1" xr3:uid="{18F4C352-7608-4C77-B9A2-1EE3B0E3801F}" name="Nr i nazwa części2" dataDxfId="78"/>
    <tableColumn id="2" xr3:uid="{BE12A3A1-AF82-41C5-8040-2B326B344F1D}" name="Przedmiot zamówienia  " dataDxfId="77"/>
    <tableColumn id="3" xr3:uid="{FBBE8C68-5654-4B84-A988-78E34F098B0E}" name="Ilość w sztukach" dataDxfId="76"/>
    <tableColumn id="4" xr3:uid="{CEAFEDE8-5529-4BF1-9261-1F3E17BF16DD}" name="Cena jednostkowa netto[zł]" dataDxfId="75"/>
    <tableColumn id="5" xr3:uid="{7A047FD3-5472-4439-A9E9-2799DF9031EF}" name="Wartość towaru netto [zł]" dataDxfId="74">
      <calculatedColumnFormula>Tabela1347[[#This Row],[Ilość w sztukach]]*Tabela1347[[#This Row],[Cena jednostkowa netto'[zł']]]</calculatedColumnFormula>
    </tableColumn>
    <tableColumn id="6" xr3:uid="{39034D5C-A44C-452B-896A-FE4F6BDCCB0E}" name="Podatek Vat [%]" dataDxfId="73"/>
    <tableColumn id="7" xr3:uid="{B6941A2F-F102-498F-B65F-ECCE5C10349B}" name="Wartość towaru brutto [zł]" dataDxfId="72">
      <calculatedColumnFormula>Tabela1347[[#This Row],[Wartość towaru netto '[zł']]]*(1+Tabela1347[[#This Row],[Podatek Vat '[%']]])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5AA0897-DFAB-41A1-9386-B1539387D6D5}" name="Tabela1348" displayName="Tabela1348" ref="C45:J49" totalsRowShown="0" headerRowDxfId="71">
  <autoFilter ref="C45:J49" xr:uid="{8F0128D9-1141-4504-B927-D85340ADD44F}"/>
  <tableColumns count="8">
    <tableColumn id="8" xr3:uid="{1A79F349-7C25-444E-B202-308379361913}" name="L.P." dataDxfId="70"/>
    <tableColumn id="1" xr3:uid="{5796EDC6-E5F0-4E81-9F6C-3A9A8F8A9E16}" name="Nr i nazwa części2" dataDxfId="69"/>
    <tableColumn id="2" xr3:uid="{7D932C1E-1E13-4C0B-9B85-F3201D15DE9C}" name="Przedmiot zamówienia  " dataDxfId="68"/>
    <tableColumn id="3" xr3:uid="{2A99D93E-73C1-4B7D-8CE5-02A67B6CA0E1}" name="Ilość w sztukach" dataDxfId="67"/>
    <tableColumn id="4" xr3:uid="{5F9C0096-15AC-4DFE-AD8C-C0B83E322222}" name="Cena jednostkowa netto[zł]" dataDxfId="66"/>
    <tableColumn id="5" xr3:uid="{FF43AC6A-B683-46E8-AF2E-7ACEB81D7942}" name="Wartość towaru netto [zł]" dataDxfId="65">
      <calculatedColumnFormula>Tabela1348[[#This Row],[Ilość w sztukach]]*Tabela1348[[#This Row],[Cena jednostkowa netto'[zł']]]</calculatedColumnFormula>
    </tableColumn>
    <tableColumn id="6" xr3:uid="{797A146D-7FB7-4A16-B258-32D3581E4B73}" name="Podatek Vat [%]" dataDxfId="64"/>
    <tableColumn id="7" xr3:uid="{CDBADBD7-4942-49AB-A565-09A5C098A0E1}" name="Wartość towaru brutto [zł]" dataDxfId="63">
      <calculatedColumnFormula>Tabela1348[[#This Row],[Wartość towaru netto '[zł']]]*(1+Tabela1348[[#This Row],[Podatek Vat '[%']]])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36C788D-226E-49D3-A353-DD81DCF85971}" name="Tabela13479" displayName="Tabela13479" ref="C52:J57" totalsRowShown="0" headerRowDxfId="62">
  <autoFilter ref="C52:J57" xr:uid="{6FA81AF0-30A2-4BF2-AB5C-6F49E545C809}"/>
  <tableColumns count="8">
    <tableColumn id="8" xr3:uid="{B5F8FA82-F256-494A-B208-06D395FF4F02}" name="L.P." dataDxfId="61"/>
    <tableColumn id="1" xr3:uid="{B0BF11D8-78BB-4998-83BE-6E4D5AE27CA0}" name="Nr i nazwa części2" dataDxfId="60"/>
    <tableColumn id="2" xr3:uid="{95B98CF1-DE70-416F-8FA5-3C8881811F3D}" name="Przedmiot zamówienia  " dataDxfId="59"/>
    <tableColumn id="3" xr3:uid="{BDA52AAE-1CFA-42C9-A9B9-6F054706E0E3}" name="Ilość w sztukach" dataDxfId="58"/>
    <tableColumn id="4" xr3:uid="{94476F3D-3BDA-4E94-92F6-3C588444D122}" name="Cena jednostkowa netto[zł]" dataDxfId="57"/>
    <tableColumn id="5" xr3:uid="{56A6868D-195C-4F67-86D5-B900724E5430}" name="Wartość towaru netto [zł]" dataDxfId="56">
      <calculatedColumnFormula>Tabela13479[[#This Row],[Ilość w sztukach]]*Tabela13479[[#This Row],[Cena jednostkowa netto'[zł']]]</calculatedColumnFormula>
    </tableColumn>
    <tableColumn id="6" xr3:uid="{2587A232-8267-4154-86E3-C1D8F28B72ED}" name="Podatek Vat [%]" dataDxfId="55"/>
    <tableColumn id="7" xr3:uid="{14E11506-D7FE-4E35-8260-7316A43725CD}" name="Wartość towaru brutto [zł]" dataDxfId="54">
      <calculatedColumnFormula>Tabela13479[[#This Row],[Wartość towaru netto '[zł']]]*(1+Tabela13479[[#This Row],[Podatek Vat '[%']]])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606A8CA-F1B8-4305-8F30-97A1907BE8FF}" name="Tabela134810" displayName="Tabela134810" ref="C60:J64" totalsRowShown="0" headerRowDxfId="53">
  <autoFilter ref="C60:J64" xr:uid="{B091937B-7677-4C20-93D3-275F35CC5F28}"/>
  <tableColumns count="8">
    <tableColumn id="8" xr3:uid="{349CBE00-6987-4152-8406-D6E86A016986}" name="L.P." dataDxfId="52"/>
    <tableColumn id="1" xr3:uid="{090FBB3E-170D-42E3-9550-6124CD0EE787}" name="Nr i nazwa części2" dataDxfId="51"/>
    <tableColumn id="2" xr3:uid="{19E7D2FC-4155-4302-9F5B-54307720F5DC}" name="Przedmiot zamówienia  " dataDxfId="50"/>
    <tableColumn id="3" xr3:uid="{7A112472-E758-4111-92A3-32BABBB1DB97}" name="Ilość w sztukach" dataDxfId="49"/>
    <tableColumn id="4" xr3:uid="{E58643E7-3E3D-4034-B9E2-6475C90B299A}" name="Cena jednostkowa netto[zł]" dataDxfId="48"/>
    <tableColumn id="5" xr3:uid="{A09D0B7A-24E3-4E9A-8437-784839598580}" name="Wartość towaru netto [zł]" dataDxfId="47">
      <calculatedColumnFormula>Tabela134810[[#This Row],[Ilość w sztukach]]*Tabela134810[[#This Row],[Cena jednostkowa netto'[zł']]]</calculatedColumnFormula>
    </tableColumn>
    <tableColumn id="6" xr3:uid="{ABDAC425-57BD-45B9-8D24-98D9722A0CB2}" name="Podatek Vat [%]" dataDxfId="46"/>
    <tableColumn id="7" xr3:uid="{4FE5C2EA-8C40-49C8-806E-89E8FF2296EF}" name="Wartość towaru brutto [zł]" dataDxfId="45">
      <calculatedColumnFormula>Tabela134810[[#This Row],[Wartość towaru netto '[zł']]]*(1+Tabela134810[[#This Row],[Podatek Vat '[%']]])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4A179-FCF1-4847-BDD5-A23DAAECFA38}">
  <sheetPr>
    <pageSetUpPr fitToPage="1"/>
  </sheetPr>
  <dimension ref="A2:J98"/>
  <sheetViews>
    <sheetView tabSelected="1" topLeftCell="A5" zoomScale="130" zoomScaleNormal="130" workbookViewId="0">
      <selection sqref="A1:J98"/>
    </sheetView>
  </sheetViews>
  <sheetFormatPr defaultRowHeight="15" x14ac:dyDescent="0.25"/>
  <cols>
    <col min="3" max="3" width="6.85546875" customWidth="1"/>
    <col min="4" max="4" width="14" customWidth="1"/>
    <col min="5" max="5" width="18.85546875" customWidth="1"/>
    <col min="6" max="6" width="15.140625" customWidth="1"/>
    <col min="7" max="7" width="22.140625" customWidth="1"/>
    <col min="8" max="8" width="18" customWidth="1"/>
    <col min="9" max="9" width="12.140625" customWidth="1"/>
    <col min="10" max="10" width="21.7109375" customWidth="1"/>
  </cols>
  <sheetData>
    <row r="2" spans="1:10" x14ac:dyDescent="0.25">
      <c r="A2" s="12" t="s">
        <v>56</v>
      </c>
      <c r="B2" s="12"/>
      <c r="C2" s="12"/>
      <c r="D2" s="12"/>
      <c r="E2" s="12"/>
    </row>
    <row r="6" spans="1:10" x14ac:dyDescent="0.25">
      <c r="C6" s="1" t="s">
        <v>8</v>
      </c>
      <c r="D6" s="1" t="s">
        <v>7</v>
      </c>
      <c r="E6" s="1" t="s">
        <v>0</v>
      </c>
      <c r="F6" s="1" t="s">
        <v>1</v>
      </c>
      <c r="G6" s="1" t="s">
        <v>2</v>
      </c>
      <c r="H6" s="1" t="s">
        <v>3</v>
      </c>
      <c r="I6" s="1" t="s">
        <v>4</v>
      </c>
      <c r="J6" s="2" t="s">
        <v>5</v>
      </c>
    </row>
    <row r="7" spans="1:10" ht="33" customHeight="1" x14ac:dyDescent="0.25">
      <c r="C7" s="4" t="s">
        <v>10</v>
      </c>
      <c r="D7" s="3" t="s">
        <v>6</v>
      </c>
      <c r="E7" s="4" t="s">
        <v>9</v>
      </c>
      <c r="F7" s="4">
        <v>600</v>
      </c>
      <c r="G7" s="6"/>
      <c r="H7" s="6">
        <f>Tabela1[[#This Row],[Ilość w sztukach]]*Tabela1[[#This Row],[Cena jednostkowa netto'[zł']]]</f>
        <v>0</v>
      </c>
      <c r="I7" s="7">
        <v>0.23</v>
      </c>
      <c r="J7" s="6">
        <f>Tabela1[[#This Row],[Wartość towaru netto '[zł']]]*(1+Tabela1[[#This Row],[Podatek Vat '[%']]])</f>
        <v>0</v>
      </c>
    </row>
    <row r="10" spans="1:10" x14ac:dyDescent="0.25">
      <c r="C10" s="1" t="s">
        <v>8</v>
      </c>
      <c r="D10" s="1" t="s">
        <v>7</v>
      </c>
      <c r="E10" s="1" t="s">
        <v>0</v>
      </c>
      <c r="F10" s="1" t="s">
        <v>1</v>
      </c>
      <c r="G10" s="1" t="s">
        <v>2</v>
      </c>
      <c r="H10" s="1" t="s">
        <v>3</v>
      </c>
      <c r="I10" s="1" t="s">
        <v>4</v>
      </c>
      <c r="J10" s="2" t="s">
        <v>5</v>
      </c>
    </row>
    <row r="11" spans="1:10" ht="45" customHeight="1" x14ac:dyDescent="0.25">
      <c r="C11" s="4" t="s">
        <v>10</v>
      </c>
      <c r="D11" s="3" t="s">
        <v>11</v>
      </c>
      <c r="E11" s="5" t="s">
        <v>12</v>
      </c>
      <c r="F11" s="4">
        <v>800</v>
      </c>
      <c r="G11" s="6"/>
      <c r="H11" s="6">
        <f>Tabela13[[#This Row],[Ilość w sztukach]]*Tabela13[[#This Row],[Cena jednostkowa netto'[zł']]]</f>
        <v>0</v>
      </c>
      <c r="I11" s="7">
        <v>0.23</v>
      </c>
      <c r="J11" s="6">
        <f>Tabela13[[#This Row],[Wartość towaru netto '[zł']]]*(1+Tabela13[[#This Row],[Podatek Vat '[%']]])</f>
        <v>0</v>
      </c>
    </row>
    <row r="14" spans="1:10" x14ac:dyDescent="0.25">
      <c r="C14" s="1" t="s">
        <v>8</v>
      </c>
      <c r="D14" s="1" t="s">
        <v>7</v>
      </c>
      <c r="E14" s="1" t="s">
        <v>0</v>
      </c>
      <c r="F14" s="1" t="s">
        <v>1</v>
      </c>
      <c r="G14" s="1" t="s">
        <v>2</v>
      </c>
      <c r="H14" s="1" t="s">
        <v>3</v>
      </c>
      <c r="I14" s="1" t="s">
        <v>4</v>
      </c>
      <c r="J14" s="2" t="s">
        <v>5</v>
      </c>
    </row>
    <row r="15" spans="1:10" ht="30" x14ac:dyDescent="0.25">
      <c r="C15" s="4" t="s">
        <v>10</v>
      </c>
      <c r="D15" s="3" t="s">
        <v>19</v>
      </c>
      <c r="E15" s="5" t="s">
        <v>15</v>
      </c>
      <c r="F15" s="8">
        <v>2000</v>
      </c>
      <c r="G15" s="6"/>
      <c r="H15" s="6">
        <f>Tabela134[[#This Row],[Ilość w sztukach]]*Tabela134[[#This Row],[Cena jednostkowa netto'[zł']]]</f>
        <v>0</v>
      </c>
      <c r="I15" s="7">
        <v>0.23</v>
      </c>
      <c r="J15" s="6">
        <f>Tabela134[[#This Row],[Wartość towaru netto '[zł']]]*(1+Tabela134[[#This Row],[Podatek Vat '[%']]])</f>
        <v>0</v>
      </c>
    </row>
    <row r="16" spans="1:10" ht="30" x14ac:dyDescent="0.25">
      <c r="C16" s="4" t="s">
        <v>13</v>
      </c>
      <c r="D16" s="3" t="s">
        <v>19</v>
      </c>
      <c r="E16" s="5" t="s">
        <v>16</v>
      </c>
      <c r="F16" s="8">
        <v>2000</v>
      </c>
      <c r="G16" s="6"/>
      <c r="H16" s="6">
        <f>Tabela134[[#This Row],[Ilość w sztukach]]*Tabela134[[#This Row],[Cena jednostkowa netto'[zł']]]</f>
        <v>0</v>
      </c>
      <c r="I16" s="7">
        <v>0.23</v>
      </c>
      <c r="J16" s="6">
        <f>Tabela134[[#This Row],[Wartość towaru netto '[zł']]]*(1+Tabela134[[#This Row],[Podatek Vat '[%']]])</f>
        <v>0</v>
      </c>
    </row>
    <row r="17" spans="3:10" ht="22.5" x14ac:dyDescent="0.25">
      <c r="C17" s="4" t="s">
        <v>14</v>
      </c>
      <c r="D17" s="3" t="s">
        <v>19</v>
      </c>
      <c r="E17" s="5" t="s">
        <v>17</v>
      </c>
      <c r="F17" s="8">
        <v>2000</v>
      </c>
      <c r="G17" s="6"/>
      <c r="H17" s="6">
        <f>Tabela134[[#This Row],[Ilość w sztukach]]*Tabela134[[#This Row],[Cena jednostkowa netto'[zł']]]</f>
        <v>0</v>
      </c>
      <c r="I17" s="7">
        <v>0.23</v>
      </c>
      <c r="J17" s="6">
        <f>Tabela134[[#This Row],[Wartość towaru netto '[zł']]]*(1+Tabela134[[#This Row],[Podatek Vat '[%']]])</f>
        <v>0</v>
      </c>
    </row>
    <row r="18" spans="3:10" x14ac:dyDescent="0.25">
      <c r="C18" s="4"/>
      <c r="D18" s="1"/>
      <c r="E18" s="5"/>
      <c r="F18" s="8"/>
      <c r="G18" s="6"/>
      <c r="H18" s="6"/>
      <c r="I18" s="7"/>
      <c r="J18" s="6"/>
    </row>
    <row r="19" spans="3:10" x14ac:dyDescent="0.25">
      <c r="C19" s="4"/>
      <c r="D19" s="1"/>
      <c r="E19" s="5"/>
      <c r="F19" s="8"/>
      <c r="G19" s="6"/>
      <c r="H19" s="6"/>
      <c r="I19" s="7" t="s">
        <v>18</v>
      </c>
      <c r="J19" s="6">
        <f>SUM(J15:J17)</f>
        <v>0</v>
      </c>
    </row>
    <row r="22" spans="3:10" x14ac:dyDescent="0.25">
      <c r="C22" s="1" t="s">
        <v>8</v>
      </c>
      <c r="D22" s="1" t="s">
        <v>7</v>
      </c>
      <c r="E22" s="1" t="s">
        <v>0</v>
      </c>
      <c r="F22" s="1" t="s">
        <v>1</v>
      </c>
      <c r="G22" s="1" t="s">
        <v>2</v>
      </c>
      <c r="H22" s="1" t="s">
        <v>3</v>
      </c>
      <c r="I22" s="1" t="s">
        <v>4</v>
      </c>
      <c r="J22" s="2" t="s">
        <v>5</v>
      </c>
    </row>
    <row r="23" spans="3:10" ht="50.25" customHeight="1" x14ac:dyDescent="0.25">
      <c r="C23" s="4" t="s">
        <v>10</v>
      </c>
      <c r="D23" s="3" t="s">
        <v>20</v>
      </c>
      <c r="E23" s="5" t="s">
        <v>24</v>
      </c>
      <c r="F23" s="8">
        <v>1000</v>
      </c>
      <c r="G23" s="6"/>
      <c r="H23" s="6">
        <f>Tabela1345[[#This Row],[Ilość w sztukach]]*Tabela1345[[#This Row],[Cena jednostkowa netto'[zł']]]</f>
        <v>0</v>
      </c>
      <c r="I23" s="7">
        <v>0.23</v>
      </c>
      <c r="J23" s="6">
        <f>Tabela1345[[#This Row],[Wartość towaru netto '[zł']]]*(1+I23)</f>
        <v>0</v>
      </c>
    </row>
    <row r="24" spans="3:10" ht="45" x14ac:dyDescent="0.25">
      <c r="C24" s="4" t="s">
        <v>13</v>
      </c>
      <c r="D24" s="3" t="s">
        <v>20</v>
      </c>
      <c r="E24" s="5" t="s">
        <v>25</v>
      </c>
      <c r="F24" s="8">
        <v>2000</v>
      </c>
      <c r="G24" s="6"/>
      <c r="H24" s="6">
        <f>Tabela1345[[#This Row],[Ilość w sztukach]]*Tabela1345[[#This Row],[Cena jednostkowa netto'[zł']]]</f>
        <v>0</v>
      </c>
      <c r="I24" s="7">
        <v>0.23</v>
      </c>
      <c r="J24" s="6">
        <f>Tabela1345[[#This Row],[Wartość towaru netto '[zł']]]*(1+I24)</f>
        <v>0</v>
      </c>
    </row>
    <row r="25" spans="3:10" ht="33.75" x14ac:dyDescent="0.25">
      <c r="C25" s="4" t="s">
        <v>14</v>
      </c>
      <c r="D25" s="3" t="s">
        <v>20</v>
      </c>
      <c r="E25" s="5" t="s">
        <v>26</v>
      </c>
      <c r="F25" s="8">
        <v>3000</v>
      </c>
      <c r="G25" s="6"/>
      <c r="H25" s="6">
        <f>Tabela1345[[#This Row],[Ilość w sztukach]]*Tabela1345[[#This Row],[Cena jednostkowa netto'[zł']]]</f>
        <v>0</v>
      </c>
      <c r="I25" s="7">
        <v>0.23</v>
      </c>
      <c r="J25" s="6">
        <f>Tabela1345[[#This Row],[Wartość towaru netto '[zł']]]*(1+I25)</f>
        <v>0</v>
      </c>
    </row>
    <row r="26" spans="3:10" ht="33.75" x14ac:dyDescent="0.25">
      <c r="C26" s="4" t="s">
        <v>21</v>
      </c>
      <c r="D26" s="3" t="s">
        <v>20</v>
      </c>
      <c r="E26" s="5" t="s">
        <v>27</v>
      </c>
      <c r="F26" s="8">
        <v>500</v>
      </c>
      <c r="G26" s="6"/>
      <c r="H26" s="6">
        <f>Tabela1345[[#This Row],[Ilość w sztukach]]*Tabela1345[[#This Row],[Cena jednostkowa netto'[zł']]]</f>
        <v>0</v>
      </c>
      <c r="I26" s="7">
        <v>0.23</v>
      </c>
      <c r="J26" s="6">
        <f>Tabela1345[[#This Row],[Wartość towaru netto '[zł']]]*(1+I26)</f>
        <v>0</v>
      </c>
    </row>
    <row r="27" spans="3:10" ht="33.75" x14ac:dyDescent="0.25">
      <c r="C27" s="4" t="s">
        <v>22</v>
      </c>
      <c r="D27" s="3" t="s">
        <v>20</v>
      </c>
      <c r="E27" s="5" t="s">
        <v>28</v>
      </c>
      <c r="F27" s="8">
        <v>500</v>
      </c>
      <c r="G27" s="6"/>
      <c r="H27" s="6">
        <f>Tabela1345[[#This Row],[Ilość w sztukach]]*Tabela1345[[#This Row],[Cena jednostkowa netto'[zł']]]</f>
        <v>0</v>
      </c>
      <c r="I27" s="7">
        <v>0.23</v>
      </c>
      <c r="J27" s="6">
        <f>Tabela1345[[#This Row],[Wartość towaru netto '[zł']]]*(1+I27)</f>
        <v>0</v>
      </c>
    </row>
    <row r="28" spans="3:10" ht="33.75" x14ac:dyDescent="0.25">
      <c r="C28" s="4" t="s">
        <v>23</v>
      </c>
      <c r="D28" s="3" t="s">
        <v>20</v>
      </c>
      <c r="E28" s="5" t="s">
        <v>29</v>
      </c>
      <c r="F28" s="8">
        <v>2000</v>
      </c>
      <c r="G28" s="6"/>
      <c r="H28" s="6">
        <f>Tabela1345[[#This Row],[Ilość w sztukach]]*Tabela1345[[#This Row],[Cena jednostkowa netto'[zł']]]</f>
        <v>0</v>
      </c>
      <c r="I28" s="7">
        <v>0.23</v>
      </c>
      <c r="J28" s="6">
        <f>Tabela1345[[#This Row],[Wartość towaru netto '[zł']]]*(1+I28)</f>
        <v>0</v>
      </c>
    </row>
    <row r="29" spans="3:10" x14ac:dyDescent="0.25">
      <c r="C29" s="4"/>
      <c r="D29" s="3"/>
      <c r="E29" s="5"/>
      <c r="F29" s="8"/>
      <c r="G29" s="6"/>
      <c r="H29" s="6"/>
      <c r="I29" s="7"/>
      <c r="J29" s="6"/>
    </row>
    <row r="30" spans="3:10" x14ac:dyDescent="0.25">
      <c r="C30" s="4"/>
      <c r="D30" s="1"/>
      <c r="E30" s="5"/>
      <c r="F30" s="8"/>
      <c r="G30" s="6"/>
      <c r="H30" s="6"/>
      <c r="I30" s="7" t="s">
        <v>18</v>
      </c>
      <c r="J30" s="6">
        <f>SUM(J23:J28)</f>
        <v>0</v>
      </c>
    </row>
    <row r="33" spans="3:10" x14ac:dyDescent="0.25">
      <c r="C33" s="1" t="s">
        <v>8</v>
      </c>
      <c r="D33" s="1" t="s">
        <v>7</v>
      </c>
      <c r="E33" s="1" t="s">
        <v>0</v>
      </c>
      <c r="F33" s="1" t="s">
        <v>1</v>
      </c>
      <c r="G33" s="1" t="s">
        <v>2</v>
      </c>
      <c r="H33" s="1" t="s">
        <v>3</v>
      </c>
      <c r="I33" s="1" t="s">
        <v>4</v>
      </c>
      <c r="J33" s="2" t="s">
        <v>5</v>
      </c>
    </row>
    <row r="34" spans="3:10" ht="22.5" x14ac:dyDescent="0.25">
      <c r="C34" s="4" t="s">
        <v>10</v>
      </c>
      <c r="D34" s="3" t="s">
        <v>30</v>
      </c>
      <c r="E34" s="4" t="s">
        <v>31</v>
      </c>
      <c r="F34" s="4">
        <v>300</v>
      </c>
      <c r="G34" s="6"/>
      <c r="H34" s="6">
        <f>Tabela16[[#This Row],[Ilość w sztukach]]*Tabela16[[#This Row],[Cena jednostkowa netto'[zł']]]</f>
        <v>0</v>
      </c>
      <c r="I34" s="7">
        <v>0.23</v>
      </c>
      <c r="J34" s="6">
        <f>Tabela16[[#This Row],[Wartość towaru netto '[zł']]]*(1+Tabela16[[#This Row],[Podatek Vat '[%']]])</f>
        <v>0</v>
      </c>
    </row>
    <row r="37" spans="3:10" x14ac:dyDescent="0.25">
      <c r="C37" s="1" t="s">
        <v>8</v>
      </c>
      <c r="D37" s="1" t="s">
        <v>7</v>
      </c>
      <c r="E37" s="1" t="s">
        <v>0</v>
      </c>
      <c r="F37" s="1" t="s">
        <v>1</v>
      </c>
      <c r="G37" s="1" t="s">
        <v>2</v>
      </c>
      <c r="H37" s="1" t="s">
        <v>3</v>
      </c>
      <c r="I37" s="1" t="s">
        <v>4</v>
      </c>
      <c r="J37" s="2" t="s">
        <v>5</v>
      </c>
    </row>
    <row r="38" spans="3:10" ht="30" x14ac:dyDescent="0.25">
      <c r="C38" s="4" t="s">
        <v>10</v>
      </c>
      <c r="D38" s="3" t="s">
        <v>32</v>
      </c>
      <c r="E38" s="5" t="s">
        <v>33</v>
      </c>
      <c r="F38" s="8">
        <v>100</v>
      </c>
      <c r="G38" s="6"/>
      <c r="H38" s="6">
        <f>Tabela1347[[#This Row],[Ilość w sztukach]]*Tabela1347[[#This Row],[Cena jednostkowa netto'[zł']]]</f>
        <v>0</v>
      </c>
      <c r="I38" s="7">
        <v>0.23</v>
      </c>
      <c r="J38" s="6">
        <f>Tabela1347[[#This Row],[Wartość towaru netto '[zł']]]*(1+Tabela1347[[#This Row],[Podatek Vat '[%']]])</f>
        <v>0</v>
      </c>
    </row>
    <row r="39" spans="3:10" ht="30" x14ac:dyDescent="0.25">
      <c r="C39" s="4" t="s">
        <v>13</v>
      </c>
      <c r="D39" s="3" t="s">
        <v>32</v>
      </c>
      <c r="E39" s="5" t="s">
        <v>34</v>
      </c>
      <c r="F39" s="8">
        <v>100</v>
      </c>
      <c r="G39" s="6"/>
      <c r="H39" s="6">
        <f>Tabela1347[[#This Row],[Ilość w sztukach]]*Tabela1347[[#This Row],[Cena jednostkowa netto'[zł']]]</f>
        <v>0</v>
      </c>
      <c r="I39" s="7">
        <v>0.23</v>
      </c>
      <c r="J39" s="6">
        <f>Tabela1347[[#This Row],[Wartość towaru netto '[zł']]]*(1+Tabela1347[[#This Row],[Podatek Vat '[%']]])</f>
        <v>0</v>
      </c>
    </row>
    <row r="40" spans="3:10" ht="22.5" x14ac:dyDescent="0.25">
      <c r="C40" s="4" t="s">
        <v>14</v>
      </c>
      <c r="D40" s="3" t="s">
        <v>32</v>
      </c>
      <c r="E40" s="5" t="s">
        <v>35</v>
      </c>
      <c r="F40" s="8">
        <v>100</v>
      </c>
      <c r="G40" s="6"/>
      <c r="H40" s="6">
        <f>Tabela1347[[#This Row],[Ilość w sztukach]]*Tabela1347[[#This Row],[Cena jednostkowa netto'[zł']]]</f>
        <v>0</v>
      </c>
      <c r="I40" s="7">
        <v>0.23</v>
      </c>
      <c r="J40" s="6">
        <f>Tabela1347[[#This Row],[Wartość towaru netto '[zł']]]*(1+Tabela1347[[#This Row],[Podatek Vat '[%']]])</f>
        <v>0</v>
      </c>
    </row>
    <row r="41" spans="3:10" x14ac:dyDescent="0.25">
      <c r="C41" s="4"/>
      <c r="D41" s="1"/>
      <c r="E41" s="5"/>
      <c r="F41" s="8"/>
      <c r="G41" s="6"/>
      <c r="H41" s="6"/>
      <c r="I41" s="7"/>
      <c r="J41" s="6"/>
    </row>
    <row r="42" spans="3:10" x14ac:dyDescent="0.25">
      <c r="C42" s="4"/>
      <c r="D42" s="1"/>
      <c r="E42" s="5"/>
      <c r="F42" s="8"/>
      <c r="G42" s="6"/>
      <c r="H42" s="6"/>
      <c r="I42" s="7" t="s">
        <v>18</v>
      </c>
      <c r="J42" s="6">
        <f>SUM(J38:J40)</f>
        <v>0</v>
      </c>
    </row>
    <row r="45" spans="3:10" x14ac:dyDescent="0.25">
      <c r="C45" s="1" t="s">
        <v>8</v>
      </c>
      <c r="D45" s="1" t="s">
        <v>7</v>
      </c>
      <c r="E45" s="1" t="s">
        <v>0</v>
      </c>
      <c r="F45" s="1" t="s">
        <v>1</v>
      </c>
      <c r="G45" s="1" t="s">
        <v>2</v>
      </c>
      <c r="H45" s="1" t="s">
        <v>3</v>
      </c>
      <c r="I45" s="1" t="s">
        <v>4</v>
      </c>
      <c r="J45" s="2" t="s">
        <v>5</v>
      </c>
    </row>
    <row r="46" spans="3:10" x14ac:dyDescent="0.25">
      <c r="C46" s="4" t="s">
        <v>10</v>
      </c>
      <c r="D46" s="3" t="s">
        <v>36</v>
      </c>
      <c r="E46" s="5" t="s">
        <v>37</v>
      </c>
      <c r="F46" s="8">
        <v>700</v>
      </c>
      <c r="G46" s="6"/>
      <c r="H46" s="6">
        <f>Tabela1348[[#This Row],[Ilość w sztukach]]*Tabela1348[[#This Row],[Cena jednostkowa netto'[zł']]]</f>
        <v>0</v>
      </c>
      <c r="I46" s="7">
        <v>0.23</v>
      </c>
      <c r="J46" s="6">
        <f>Tabela1348[[#This Row],[Wartość towaru netto '[zł']]]*(1+Tabela1348[[#This Row],[Podatek Vat '[%']]])</f>
        <v>0</v>
      </c>
    </row>
    <row r="47" spans="3:10" x14ac:dyDescent="0.25">
      <c r="C47" s="4" t="s">
        <v>13</v>
      </c>
      <c r="D47" s="3" t="s">
        <v>36</v>
      </c>
      <c r="E47" s="5" t="s">
        <v>37</v>
      </c>
      <c r="F47" s="8">
        <v>500</v>
      </c>
      <c r="G47" s="6"/>
      <c r="H47" s="6">
        <f>Tabela1348[[#This Row],[Ilość w sztukach]]*Tabela1348[[#This Row],[Cena jednostkowa netto'[zł']]]</f>
        <v>0</v>
      </c>
      <c r="I47" s="7">
        <v>0.23</v>
      </c>
      <c r="J47" s="6">
        <f>Tabela1348[[#This Row],[Wartość towaru netto '[zł']]]*(1+Tabela1348[[#This Row],[Podatek Vat '[%']]])</f>
        <v>0</v>
      </c>
    </row>
    <row r="48" spans="3:10" x14ac:dyDescent="0.25">
      <c r="C48" s="4"/>
      <c r="D48" s="1"/>
      <c r="E48" s="5"/>
      <c r="F48" s="8"/>
      <c r="G48" s="6"/>
      <c r="H48" s="6"/>
      <c r="I48" s="7"/>
      <c r="J48" s="6"/>
    </row>
    <row r="49" spans="3:10" x14ac:dyDescent="0.25">
      <c r="C49" s="4"/>
      <c r="D49" s="1"/>
      <c r="E49" s="5"/>
      <c r="F49" s="8"/>
      <c r="G49" s="6"/>
      <c r="H49" s="6"/>
      <c r="I49" s="7" t="s">
        <v>18</v>
      </c>
      <c r="J49" s="6">
        <f>SUM(J46:J47)</f>
        <v>0</v>
      </c>
    </row>
    <row r="52" spans="3:10" x14ac:dyDescent="0.25">
      <c r="C52" s="1" t="s">
        <v>8</v>
      </c>
      <c r="D52" s="1" t="s">
        <v>7</v>
      </c>
      <c r="E52" s="1" t="s">
        <v>0</v>
      </c>
      <c r="F52" s="1" t="s">
        <v>1</v>
      </c>
      <c r="G52" s="1" t="s">
        <v>2</v>
      </c>
      <c r="H52" s="1" t="s">
        <v>3</v>
      </c>
      <c r="I52" s="1" t="s">
        <v>4</v>
      </c>
      <c r="J52" s="2" t="s">
        <v>5</v>
      </c>
    </row>
    <row r="53" spans="3:10" ht="30" x14ac:dyDescent="0.25">
      <c r="C53" s="4" t="s">
        <v>10</v>
      </c>
      <c r="D53" s="3" t="s">
        <v>38</v>
      </c>
      <c r="E53" s="5" t="s">
        <v>39</v>
      </c>
      <c r="F53" s="8">
        <v>20</v>
      </c>
      <c r="G53" s="6"/>
      <c r="H53" s="6">
        <f>Tabela13479[[#This Row],[Ilość w sztukach]]*Tabela13479[[#This Row],[Cena jednostkowa netto'[zł']]]</f>
        <v>0</v>
      </c>
      <c r="I53" s="7">
        <v>0.23</v>
      </c>
      <c r="J53" s="6">
        <f>Tabela13479[[#This Row],[Wartość towaru netto '[zł']]]*(1+Tabela13479[[#This Row],[Podatek Vat '[%']]])</f>
        <v>0</v>
      </c>
    </row>
    <row r="54" spans="3:10" ht="30" x14ac:dyDescent="0.25">
      <c r="C54" s="4" t="s">
        <v>13</v>
      </c>
      <c r="D54" s="3" t="s">
        <v>38</v>
      </c>
      <c r="E54" s="5" t="s">
        <v>40</v>
      </c>
      <c r="F54" s="8">
        <v>500</v>
      </c>
      <c r="G54" s="6"/>
      <c r="H54" s="6">
        <f>Tabela13479[[#This Row],[Ilość w sztukach]]*Tabela13479[[#This Row],[Cena jednostkowa netto'[zł']]]</f>
        <v>0</v>
      </c>
      <c r="I54" s="7">
        <v>0.23</v>
      </c>
      <c r="J54" s="6">
        <f>Tabela13479[[#This Row],[Wartość towaru netto '[zł']]]*(1+Tabela13479[[#This Row],[Podatek Vat '[%']]])</f>
        <v>0</v>
      </c>
    </row>
    <row r="55" spans="3:10" ht="30" x14ac:dyDescent="0.25">
      <c r="C55" s="4" t="s">
        <v>14</v>
      </c>
      <c r="D55" s="3" t="s">
        <v>38</v>
      </c>
      <c r="E55" s="5" t="s">
        <v>41</v>
      </c>
      <c r="F55" s="8">
        <v>100</v>
      </c>
      <c r="G55" s="6"/>
      <c r="H55" s="6">
        <f>Tabela13479[[#This Row],[Ilość w sztukach]]*Tabela13479[[#This Row],[Cena jednostkowa netto'[zł']]]</f>
        <v>0</v>
      </c>
      <c r="I55" s="7">
        <v>0.23</v>
      </c>
      <c r="J55" s="6">
        <f>Tabela13479[[#This Row],[Wartość towaru netto '[zł']]]*(1+Tabela13479[[#This Row],[Podatek Vat '[%']]])</f>
        <v>0</v>
      </c>
    </row>
    <row r="56" spans="3:10" x14ac:dyDescent="0.25">
      <c r="C56" s="4"/>
      <c r="D56" s="1"/>
      <c r="E56" s="5"/>
      <c r="F56" s="8"/>
      <c r="G56" s="6"/>
      <c r="H56" s="6"/>
      <c r="I56" s="7"/>
      <c r="J56" s="6"/>
    </row>
    <row r="57" spans="3:10" x14ac:dyDescent="0.25">
      <c r="C57" s="4"/>
      <c r="D57" s="1"/>
      <c r="E57" s="5"/>
      <c r="F57" s="8"/>
      <c r="G57" s="6"/>
      <c r="H57" s="6"/>
      <c r="I57" s="7" t="s">
        <v>18</v>
      </c>
      <c r="J57" s="6">
        <f>SUM(J53:J55)</f>
        <v>0</v>
      </c>
    </row>
    <row r="60" spans="3:10" x14ac:dyDescent="0.25">
      <c r="C60" s="1" t="s">
        <v>8</v>
      </c>
      <c r="D60" s="1" t="s">
        <v>7</v>
      </c>
      <c r="E60" s="1" t="s">
        <v>0</v>
      </c>
      <c r="F60" s="1" t="s">
        <v>1</v>
      </c>
      <c r="G60" s="1" t="s">
        <v>2</v>
      </c>
      <c r="H60" s="1" t="s">
        <v>3</v>
      </c>
      <c r="I60" s="1" t="s">
        <v>4</v>
      </c>
      <c r="J60" s="2" t="s">
        <v>5</v>
      </c>
    </row>
    <row r="61" spans="3:10" ht="22.5" x14ac:dyDescent="0.25">
      <c r="C61" s="4" t="s">
        <v>10</v>
      </c>
      <c r="D61" s="3" t="s">
        <v>42</v>
      </c>
      <c r="E61" s="5" t="s">
        <v>43</v>
      </c>
      <c r="F61" s="8">
        <v>5000</v>
      </c>
      <c r="G61" s="6"/>
      <c r="H61" s="6">
        <f>Tabela134810[[#This Row],[Ilość w sztukach]]*Tabela134810[[#This Row],[Cena jednostkowa netto'[zł']]]</f>
        <v>0</v>
      </c>
      <c r="I61" s="7">
        <v>0.23</v>
      </c>
      <c r="J61" s="6">
        <f>Tabela134810[[#This Row],[Wartość towaru netto '[zł']]]*(1+Tabela134810[[#This Row],[Podatek Vat '[%']]])</f>
        <v>0</v>
      </c>
    </row>
    <row r="62" spans="3:10" ht="45" x14ac:dyDescent="0.25">
      <c r="C62" s="4" t="s">
        <v>13</v>
      </c>
      <c r="D62" s="3" t="s">
        <v>42</v>
      </c>
      <c r="E62" s="5" t="s">
        <v>44</v>
      </c>
      <c r="F62" s="8">
        <v>1000</v>
      </c>
      <c r="G62" s="6"/>
      <c r="H62" s="6">
        <f>Tabela134810[[#This Row],[Ilość w sztukach]]*Tabela134810[[#This Row],[Cena jednostkowa netto'[zł']]]</f>
        <v>0</v>
      </c>
      <c r="I62" s="7">
        <v>0.23</v>
      </c>
      <c r="J62" s="6">
        <f>Tabela134810[[#This Row],[Wartość towaru netto '[zł']]]*(1+Tabela134810[[#This Row],[Podatek Vat '[%']]])</f>
        <v>0</v>
      </c>
    </row>
    <row r="63" spans="3:10" x14ac:dyDescent="0.25">
      <c r="C63" s="4"/>
      <c r="D63" s="1"/>
      <c r="E63" s="5"/>
      <c r="F63" s="8"/>
      <c r="G63" s="6"/>
      <c r="H63" s="6"/>
      <c r="I63" s="7"/>
      <c r="J63" s="6"/>
    </row>
    <row r="64" spans="3:10" x14ac:dyDescent="0.25">
      <c r="C64" s="4"/>
      <c r="D64" s="1"/>
      <c r="E64" s="5"/>
      <c r="F64" s="8"/>
      <c r="G64" s="6"/>
      <c r="H64" s="6"/>
      <c r="I64" s="7" t="s">
        <v>18</v>
      </c>
      <c r="J64" s="6">
        <f>SUM(J61:J62)</f>
        <v>0</v>
      </c>
    </row>
    <row r="67" spans="3:10" x14ac:dyDescent="0.25">
      <c r="C67" s="1" t="s">
        <v>8</v>
      </c>
      <c r="D67" s="1" t="s">
        <v>7</v>
      </c>
      <c r="E67" s="1" t="s">
        <v>0</v>
      </c>
      <c r="F67" s="1" t="s">
        <v>1</v>
      </c>
      <c r="G67" s="1" t="s">
        <v>2</v>
      </c>
      <c r="H67" s="1" t="s">
        <v>3</v>
      </c>
      <c r="I67" s="1" t="s">
        <v>4</v>
      </c>
      <c r="J67" s="2" t="s">
        <v>5</v>
      </c>
    </row>
    <row r="68" spans="3:10" ht="45" x14ac:dyDescent="0.25">
      <c r="C68" s="4" t="s">
        <v>10</v>
      </c>
      <c r="D68" s="3" t="s">
        <v>45</v>
      </c>
      <c r="E68" s="5" t="s">
        <v>46</v>
      </c>
      <c r="F68" s="8">
        <v>150</v>
      </c>
      <c r="G68" s="6"/>
      <c r="H68" s="6">
        <f>Tabela13481011[[#This Row],[Ilość w sztukach]]*Tabela13481011[[#This Row],[Cena jednostkowa netto'[zł']]]</f>
        <v>0</v>
      </c>
      <c r="I68" s="7">
        <v>0.23</v>
      </c>
      <c r="J68" s="6">
        <f>Tabela13481011[[#This Row],[Wartość towaru netto '[zł']]]*(1+Tabela13481011[[#This Row],[Podatek Vat '[%']]])</f>
        <v>0</v>
      </c>
    </row>
    <row r="69" spans="3:10" ht="22.5" x14ac:dyDescent="0.25">
      <c r="C69" s="4" t="s">
        <v>13</v>
      </c>
      <c r="D69" s="3" t="s">
        <v>45</v>
      </c>
      <c r="E69" s="5" t="s">
        <v>47</v>
      </c>
      <c r="F69" s="8">
        <v>200</v>
      </c>
      <c r="G69" s="6"/>
      <c r="H69" s="6">
        <f>Tabela13481011[[#This Row],[Ilość w sztukach]]*Tabela13481011[[#This Row],[Cena jednostkowa netto'[zł']]]</f>
        <v>0</v>
      </c>
      <c r="I69" s="7">
        <v>0.23</v>
      </c>
      <c r="J69" s="6">
        <f>Tabela13481011[[#This Row],[Wartość towaru netto '[zł']]]*(1+Tabela13481011[[#This Row],[Podatek Vat '[%']]])</f>
        <v>0</v>
      </c>
    </row>
    <row r="70" spans="3:10" x14ac:dyDescent="0.25">
      <c r="C70" s="4"/>
      <c r="D70" s="1"/>
      <c r="E70" s="5"/>
      <c r="F70" s="8"/>
      <c r="G70" s="6"/>
      <c r="H70" s="6"/>
      <c r="I70" s="7"/>
      <c r="J70" s="6"/>
    </row>
    <row r="71" spans="3:10" x14ac:dyDescent="0.25">
      <c r="C71" s="4"/>
      <c r="D71" s="1"/>
      <c r="E71" s="5"/>
      <c r="F71" s="8"/>
      <c r="G71" s="6"/>
      <c r="H71" s="6"/>
      <c r="I71" s="7" t="s">
        <v>18</v>
      </c>
      <c r="J71" s="6">
        <f>SUM(J68:J69)</f>
        <v>0</v>
      </c>
    </row>
    <row r="74" spans="3:10" x14ac:dyDescent="0.25">
      <c r="C74" s="1" t="s">
        <v>8</v>
      </c>
      <c r="D74" s="1" t="s">
        <v>7</v>
      </c>
      <c r="E74" s="1" t="s">
        <v>0</v>
      </c>
      <c r="F74" s="1" t="s">
        <v>1</v>
      </c>
      <c r="G74" s="1" t="s">
        <v>2</v>
      </c>
      <c r="H74" s="1" t="s">
        <v>3</v>
      </c>
      <c r="I74" s="1" t="s">
        <v>4</v>
      </c>
      <c r="J74" s="2" t="s">
        <v>5</v>
      </c>
    </row>
    <row r="75" spans="3:10" ht="30" x14ac:dyDescent="0.25">
      <c r="C75" s="4" t="s">
        <v>10</v>
      </c>
      <c r="D75" s="3" t="s">
        <v>48</v>
      </c>
      <c r="E75" s="5" t="s">
        <v>49</v>
      </c>
      <c r="F75" s="4">
        <v>100</v>
      </c>
      <c r="G75" s="6"/>
      <c r="H75" s="6">
        <f>Tabela116[[#This Row],[Ilość w sztukach]]*Tabela116[[#This Row],[Cena jednostkowa netto'[zł']]]</f>
        <v>0</v>
      </c>
      <c r="I75" s="7">
        <v>0.23</v>
      </c>
      <c r="J75" s="6">
        <f>Tabela116[[#This Row],[Wartość towaru netto '[zł']]]*(1+Tabela116[[#This Row],[Podatek Vat '[%']]])</f>
        <v>0</v>
      </c>
    </row>
    <row r="78" spans="3:10" x14ac:dyDescent="0.25">
      <c r="C78" s="1" t="s">
        <v>8</v>
      </c>
      <c r="D78" s="1" t="s">
        <v>7</v>
      </c>
      <c r="E78" s="1" t="s">
        <v>0</v>
      </c>
      <c r="F78" s="1" t="s">
        <v>1</v>
      </c>
      <c r="G78" s="1" t="s">
        <v>2</v>
      </c>
      <c r="H78" s="1" t="s">
        <v>3</v>
      </c>
      <c r="I78" s="1" t="s">
        <v>4</v>
      </c>
      <c r="J78" s="2" t="s">
        <v>5</v>
      </c>
    </row>
    <row r="79" spans="3:10" ht="22.5" x14ac:dyDescent="0.25">
      <c r="C79" s="4" t="s">
        <v>10</v>
      </c>
      <c r="D79" s="3" t="s">
        <v>50</v>
      </c>
      <c r="E79" s="5" t="s">
        <v>51</v>
      </c>
      <c r="F79" s="4">
        <v>1000</v>
      </c>
      <c r="G79" s="6"/>
      <c r="H79" s="6">
        <f>Tabela11619[[#This Row],[Ilość w sztukach]]*Tabela11619[[#This Row],[Cena jednostkowa netto'[zł']]]</f>
        <v>0</v>
      </c>
      <c r="I79" s="7">
        <v>0.23</v>
      </c>
      <c r="J79" s="6">
        <f>Tabela11619[[#This Row],[Wartość towaru netto '[zł']]]*(1+Tabela11619[[#This Row],[Podatek Vat '[%']]])</f>
        <v>0</v>
      </c>
    </row>
    <row r="82" spans="3:10" x14ac:dyDescent="0.25">
      <c r="C82" s="1" t="s">
        <v>8</v>
      </c>
      <c r="D82" s="1" t="s">
        <v>7</v>
      </c>
      <c r="E82" s="1" t="s">
        <v>0</v>
      </c>
      <c r="F82" s="1" t="s">
        <v>1</v>
      </c>
      <c r="G82" s="1" t="s">
        <v>2</v>
      </c>
      <c r="H82" s="1" t="s">
        <v>3</v>
      </c>
      <c r="I82" s="1" t="s">
        <v>4</v>
      </c>
      <c r="J82" s="2" t="s">
        <v>5</v>
      </c>
    </row>
    <row r="83" spans="3:10" ht="22.5" x14ac:dyDescent="0.25">
      <c r="C83" s="4" t="s">
        <v>10</v>
      </c>
      <c r="D83" s="3" t="s">
        <v>52</v>
      </c>
      <c r="E83" s="5" t="s">
        <v>53</v>
      </c>
      <c r="F83" s="4">
        <v>1000</v>
      </c>
      <c r="G83" s="6"/>
      <c r="H83" s="6">
        <f>Tabela1161920[[#This Row],[Ilość w sztukach]]*Tabela1161920[[#This Row],[Cena jednostkowa netto'[zł']]]</f>
        <v>0</v>
      </c>
      <c r="I83" s="7">
        <v>0.23</v>
      </c>
      <c r="J83" s="6">
        <f>Tabela1161920[[#This Row],[Wartość towaru netto '[zł']]]*(1+Tabela1161920[[#This Row],[Podatek Vat '[%']]])</f>
        <v>0</v>
      </c>
    </row>
    <row r="86" spans="3:10" x14ac:dyDescent="0.25">
      <c r="C86" s="1" t="s">
        <v>8</v>
      </c>
      <c r="D86" s="1" t="s">
        <v>7</v>
      </c>
      <c r="E86" s="1" t="s">
        <v>0</v>
      </c>
      <c r="F86" s="1" t="s">
        <v>1</v>
      </c>
      <c r="G86" s="1" t="s">
        <v>2</v>
      </c>
      <c r="H86" s="1" t="s">
        <v>3</v>
      </c>
      <c r="I86" s="1" t="s">
        <v>4</v>
      </c>
      <c r="J86" s="2" t="s">
        <v>5</v>
      </c>
    </row>
    <row r="87" spans="3:10" ht="30" x14ac:dyDescent="0.25">
      <c r="C87" s="4" t="s">
        <v>10</v>
      </c>
      <c r="D87" s="3" t="s">
        <v>54</v>
      </c>
      <c r="E87" s="5" t="s">
        <v>58</v>
      </c>
      <c r="F87" s="4">
        <v>700</v>
      </c>
      <c r="G87" s="6"/>
      <c r="H87" s="6">
        <f>Tabela116192021[[#This Row],[Ilość w sztukach]]*Tabela116192021[[#This Row],[Cena jednostkowa netto'[zł']]]</f>
        <v>0</v>
      </c>
      <c r="I87" s="7">
        <v>0.23</v>
      </c>
      <c r="J87" s="6">
        <f>Tabela116192021[[#This Row],[Wartość towaru netto '[zł']]]*(1+Tabela116192021[[#This Row],[Podatek Vat '[%']]])</f>
        <v>0</v>
      </c>
    </row>
    <row r="90" spans="3:10" ht="15.75" thickBot="1" x14ac:dyDescent="0.3"/>
    <row r="91" spans="3:10" ht="15.75" thickBot="1" x14ac:dyDescent="0.3">
      <c r="H91" s="9" t="s">
        <v>55</v>
      </c>
      <c r="I91" s="9"/>
      <c r="J91" s="10">
        <f>SUM(Tabela1[Wartość towaru brutto '[zł']]+Tabela13[Wartość towaru brutto '[zł']]+J19+J30+Tabela16[Wartość towaru brutto '[zł']]+J42+J49+J57+J64+J71+Tabela116[Wartość towaru brutto '[zł']]+Tabela11619[Wartość towaru brutto '[zł']]+Tabela1161920[Wartość towaru brutto '[zł']]+Tabela116192021[Wartość towaru brutto '[zł']])</f>
        <v>0</v>
      </c>
    </row>
    <row r="95" spans="3:10" x14ac:dyDescent="0.25">
      <c r="D95" s="11" t="s">
        <v>57</v>
      </c>
      <c r="E95" s="11"/>
      <c r="F95" s="11"/>
    </row>
    <row r="96" spans="3:10" x14ac:dyDescent="0.25">
      <c r="D96" s="11"/>
      <c r="E96" s="11"/>
      <c r="F96" s="11"/>
    </row>
    <row r="97" spans="4:6" x14ac:dyDescent="0.25">
      <c r="D97" s="11"/>
      <c r="E97" s="11"/>
      <c r="F97" s="11"/>
    </row>
    <row r="98" spans="4:6" ht="52.5" customHeight="1" x14ac:dyDescent="0.25">
      <c r="D98" s="11"/>
      <c r="E98" s="11"/>
      <c r="F98" s="11"/>
    </row>
  </sheetData>
  <mergeCells count="2">
    <mergeCell ref="D95:F98"/>
    <mergeCell ref="A2:E2"/>
  </mergeCells>
  <phoneticPr fontId="2" type="noConversion"/>
  <printOptions verticalCentered="1"/>
  <pageMargins left="0" right="0" top="0.19685039370078741" bottom="0.19685039370078741" header="0.31496062992125984" footer="0.31496062992125984"/>
  <pageSetup paperSize="9" scale="68" fitToHeight="0" orientation="portrait"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436DB212989045842B6E0DA8D69116" ma:contentTypeVersion="14" ma:contentTypeDescription="Utwórz nowy dokument." ma:contentTypeScope="" ma:versionID="0f5ff78784d7a2b185744aa6c794f116">
  <xsd:schema xmlns:xsd="http://www.w3.org/2001/XMLSchema" xmlns:xs="http://www.w3.org/2001/XMLSchema" xmlns:p="http://schemas.microsoft.com/office/2006/metadata/properties" xmlns:ns3="3bc08efe-0735-408f-a57e-74cc17362593" xmlns:ns4="cf935a04-1105-44b2-8e35-52ed1962f88a" targetNamespace="http://schemas.microsoft.com/office/2006/metadata/properties" ma:root="true" ma:fieldsID="930cda991b61e11217041c28700b6c3d" ns3:_="" ns4:_="">
    <xsd:import namespace="3bc08efe-0735-408f-a57e-74cc17362593"/>
    <xsd:import namespace="cf935a04-1105-44b2-8e35-52ed1962f8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08efe-0735-408f-a57e-74cc173625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35a04-1105-44b2-8e35-52ed1962f8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A1D669-FBCB-4FB0-9D6C-6440469CE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08efe-0735-408f-a57e-74cc17362593"/>
    <ds:schemaRef ds:uri="cf935a04-1105-44b2-8e35-52ed1962f8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FA5714-5108-4B3D-A244-DF761B63B1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E80DDCA-CC10-42FA-8FC8-BBD55E12B3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Szafrańska-Słoboda Ewa</dc:creator>
  <cp:lastModifiedBy>Szafrańska-Słoboda Ewa</cp:lastModifiedBy>
  <cp:lastPrinted>2022-09-16T06:37:25Z</cp:lastPrinted>
  <dcterms:created xsi:type="dcterms:W3CDTF">2022-09-06T11:20:20Z</dcterms:created>
  <dcterms:modified xsi:type="dcterms:W3CDTF">2022-09-16T06:37:59Z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0x01010072436DB212989045842B6E0DA8D69116</vt:lpwstr>
  </property>
</Properties>
</file>