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585" yWindow="-15" windowWidth="9645" windowHeight="7815" tabRatio="601"/>
  </bookViews>
  <sheets>
    <sheet name="Ogółem" sheetId="1" r:id="rId1"/>
    <sheet name="Bud_A" sheetId="2" state="hidden" r:id="rId2"/>
    <sheet name="Bud_B" sheetId="4" state="hidden" r:id="rId3"/>
    <sheet name="Bud_C" sheetId="5" state="hidden" r:id="rId4"/>
    <sheet name="Bud_DF" sheetId="7" state="hidden" r:id="rId5"/>
    <sheet name="Bud_E" sheetId="8" state="hidden" r:id="rId6"/>
    <sheet name="Bud_GH" sheetId="6" state="hidden" r:id="rId7"/>
    <sheet name="Bud_JKL" sheetId="9" state="hidden" r:id="rId8"/>
    <sheet name="Reszta" sheetId="10" state="hidden" r:id="rId9"/>
    <sheet name="pomieszczenia" sheetId="11" state="hidden" r:id="rId10"/>
  </sheets>
  <definedNames>
    <definedName name="_xlnm.Print_Area" localSheetId="1">Bud_A!$A$1:$G$56</definedName>
    <definedName name="_xlnm.Print_Area" localSheetId="0">Ogółem!$A$1:$E$101</definedName>
    <definedName name="_xlnm.Print_Area" localSheetId="9">pomieszczenia!$A$1:$F$116</definedName>
    <definedName name="_xlnm.Print_Area" localSheetId="8">Reszta!$A$1:$G$112</definedName>
  </definedNames>
  <calcPr calcId="124519"/>
</workbook>
</file>

<file path=xl/calcChain.xml><?xml version="1.0" encoding="utf-8"?>
<calcChain xmlns="http://schemas.openxmlformats.org/spreadsheetml/2006/main">
  <c r="C42" i="11"/>
  <c r="D29" i="6"/>
  <c r="D20" s="1"/>
  <c r="C92" i="1"/>
  <c r="C76" i="11"/>
  <c r="C78"/>
  <c r="C57" i="1" l="1"/>
  <c r="C56"/>
  <c r="C93" l="1"/>
  <c r="C81" i="11" l="1"/>
  <c r="C83"/>
  <c r="C84"/>
  <c r="C91" i="1"/>
  <c r="C17"/>
  <c r="F66" i="10"/>
  <c r="F67"/>
  <c r="F22"/>
  <c r="C86" i="11" l="1"/>
  <c r="C29" i="1"/>
  <c r="F20" i="10"/>
  <c r="F21"/>
  <c r="C25" i="1" l="1"/>
  <c r="C55"/>
  <c r="C58"/>
  <c r="E28"/>
  <c r="C60"/>
  <c r="C22"/>
  <c r="C13"/>
  <c r="B21" i="4"/>
  <c r="C95" i="1"/>
  <c r="E82" i="10"/>
  <c r="F81"/>
  <c r="F79"/>
  <c r="D82"/>
  <c r="E84" i="11"/>
  <c r="E77"/>
  <c r="F69" i="10"/>
  <c r="C37" i="1"/>
  <c r="D9" i="5"/>
  <c r="D84" i="7"/>
  <c r="D7" s="1"/>
  <c r="C6" i="1"/>
  <c r="C7"/>
  <c r="C8"/>
  <c r="C10"/>
  <c r="C11"/>
  <c r="C12"/>
  <c r="C14"/>
  <c r="C15"/>
  <c r="C16"/>
  <c r="C18"/>
  <c r="C19"/>
  <c r="C20"/>
  <c r="C21"/>
  <c r="C27"/>
  <c r="C30"/>
  <c r="C31"/>
  <c r="C32"/>
  <c r="C33"/>
  <c r="C34"/>
  <c r="C35"/>
  <c r="C36"/>
  <c r="C38"/>
  <c r="C39"/>
  <c r="C40"/>
  <c r="C42"/>
  <c r="C43"/>
  <c r="C44"/>
  <c r="C45"/>
  <c r="C46"/>
  <c r="C47"/>
  <c r="C48"/>
  <c r="C49"/>
  <c r="C50"/>
  <c r="C51"/>
  <c r="C52"/>
  <c r="C54"/>
  <c r="C59"/>
  <c r="C74"/>
  <c r="C75"/>
  <c r="C76"/>
  <c r="D77"/>
  <c r="C81"/>
  <c r="C85"/>
  <c r="C87"/>
  <c r="C89"/>
  <c r="C90"/>
  <c r="D43"/>
  <c r="D74"/>
  <c r="D76"/>
  <c r="D78"/>
  <c r="D79"/>
  <c r="D80"/>
  <c r="D83"/>
  <c r="D87"/>
  <c r="D8" i="11"/>
  <c r="E8" s="1"/>
  <c r="D14"/>
  <c r="E23" i="1"/>
  <c r="D11" i="10"/>
  <c r="E11" s="1"/>
  <c r="E9" s="1"/>
  <c r="D38"/>
  <c r="D90"/>
  <c r="D17"/>
  <c r="D28" i="5"/>
  <c r="D13" s="1"/>
  <c r="D49" i="2"/>
  <c r="C5" i="1"/>
  <c r="D31" i="2"/>
  <c r="D32"/>
  <c r="F46"/>
  <c r="D37" i="4"/>
  <c r="D24" s="1"/>
  <c r="F34"/>
  <c r="F35"/>
  <c r="F36"/>
  <c r="F37"/>
  <c r="E37"/>
  <c r="D6" i="5"/>
  <c r="C53" i="1" s="1"/>
  <c r="E28" i="5"/>
  <c r="D22" i="8"/>
  <c r="D8" s="1"/>
  <c r="D15" s="1"/>
  <c r="E15" s="1"/>
  <c r="D12" i="6"/>
  <c r="D15" i="9"/>
  <c r="E15" s="1"/>
  <c r="F11"/>
  <c r="C55" i="11"/>
  <c r="C73" s="1"/>
  <c r="C14"/>
  <c r="C25"/>
  <c r="E9"/>
  <c r="E41"/>
  <c r="E39" i="10"/>
  <c r="F18"/>
  <c r="F17"/>
  <c r="F19"/>
  <c r="F64"/>
  <c r="F71" s="1"/>
  <c r="G68" s="1"/>
  <c r="F65"/>
  <c r="F68"/>
  <c r="F70"/>
  <c r="F29"/>
  <c r="F30"/>
  <c r="F36"/>
  <c r="F39" s="1"/>
  <c r="F45"/>
  <c r="F46"/>
  <c r="F53"/>
  <c r="F54"/>
  <c r="F55"/>
  <c r="F56"/>
  <c r="F77"/>
  <c r="F78"/>
  <c r="F80"/>
  <c r="F89"/>
  <c r="F90"/>
  <c r="F91"/>
  <c r="F92"/>
  <c r="F93"/>
  <c r="F95"/>
  <c r="F100"/>
  <c r="F101"/>
  <c r="F103"/>
  <c r="F104"/>
  <c r="F105"/>
  <c r="E47"/>
  <c r="E57"/>
  <c r="E71"/>
  <c r="E108"/>
  <c r="D71"/>
  <c r="D32"/>
  <c r="D47"/>
  <c r="D57"/>
  <c r="D108"/>
  <c r="D21" i="6"/>
  <c r="E21" s="1"/>
  <c r="E20" s="1"/>
  <c r="E82" i="1"/>
  <c r="F28" i="2"/>
  <c r="E49"/>
  <c r="F49" s="1"/>
  <c r="F47"/>
  <c r="F32" i="10"/>
  <c r="G30" s="1"/>
  <c r="F82"/>
  <c r="G81" s="1"/>
  <c r="G77"/>
  <c r="G78"/>
  <c r="D42" i="1"/>
  <c r="F28" i="5"/>
  <c r="D34" i="11"/>
  <c r="E34" s="1"/>
  <c r="F81" i="7"/>
  <c r="C43" i="11" l="1"/>
  <c r="F20" i="6"/>
  <c r="E26"/>
  <c r="E29" s="1"/>
  <c r="D42" i="11" s="1"/>
  <c r="E42" i="1"/>
  <c r="E70"/>
  <c r="E14" i="11"/>
  <c r="E80" i="1"/>
  <c r="E69"/>
  <c r="E10" i="6"/>
  <c r="F10" s="1"/>
  <c r="E8"/>
  <c r="F8" s="1"/>
  <c r="E7"/>
  <c r="F7" s="1"/>
  <c r="G29" i="10"/>
  <c r="F108"/>
  <c r="G80"/>
  <c r="F57"/>
  <c r="G55" s="1"/>
  <c r="F47"/>
  <c r="C9" i="1"/>
  <c r="E9" i="6"/>
  <c r="F9" s="1"/>
  <c r="E13"/>
  <c r="F13" s="1"/>
  <c r="D83" i="11"/>
  <c r="E83" s="1"/>
  <c r="G66" i="10"/>
  <c r="G64"/>
  <c r="F23"/>
  <c r="D30" i="4"/>
  <c r="E30" s="1"/>
  <c r="F24"/>
  <c r="E14" i="6"/>
  <c r="E17"/>
  <c r="F17" s="1"/>
  <c r="E18"/>
  <c r="F18" s="1"/>
  <c r="E19"/>
  <c r="F19" s="1"/>
  <c r="E6"/>
  <c r="E11"/>
  <c r="F11" s="1"/>
  <c r="E15"/>
  <c r="E12"/>
  <c r="F12" s="1"/>
  <c r="E16"/>
  <c r="F16" s="1"/>
  <c r="G92" i="10"/>
  <c r="G103"/>
  <c r="G101"/>
  <c r="G93"/>
  <c r="G100"/>
  <c r="G95"/>
  <c r="G91"/>
  <c r="G107"/>
  <c r="G106"/>
  <c r="G104"/>
  <c r="G89"/>
  <c r="G105"/>
  <c r="G56"/>
  <c r="G54"/>
  <c r="G46"/>
  <c r="G45"/>
  <c r="E12" i="8"/>
  <c r="E7"/>
  <c r="F7" s="1"/>
  <c r="E13"/>
  <c r="E14"/>
  <c r="F14" s="1"/>
  <c r="E9"/>
  <c r="F9" s="1"/>
  <c r="E11"/>
  <c r="E8"/>
  <c r="E5"/>
  <c r="F13" i="5"/>
  <c r="D21"/>
  <c r="E21" s="1"/>
  <c r="F9" i="10"/>
  <c r="D88" i="1"/>
  <c r="E88" s="1"/>
  <c r="E11" i="4"/>
  <c r="F11" s="1"/>
  <c r="E27"/>
  <c r="E21"/>
  <c r="E15"/>
  <c r="F15" s="1"/>
  <c r="E22"/>
  <c r="F22" s="1"/>
  <c r="E8"/>
  <c r="E14"/>
  <c r="E28"/>
  <c r="F28" s="1"/>
  <c r="E12"/>
  <c r="E17"/>
  <c r="E16"/>
  <c r="F16" s="1"/>
  <c r="E26"/>
  <c r="F26" s="1"/>
  <c r="E6"/>
  <c r="E13"/>
  <c r="F13" s="1"/>
  <c r="E7"/>
  <c r="E9"/>
  <c r="E10"/>
  <c r="F10" s="1"/>
  <c r="E29"/>
  <c r="E18"/>
  <c r="F18" s="1"/>
  <c r="E19"/>
  <c r="E23"/>
  <c r="E20"/>
  <c r="G38" i="10"/>
  <c r="G36"/>
  <c r="G37"/>
  <c r="G17"/>
  <c r="G20"/>
  <c r="G18"/>
  <c r="G19"/>
  <c r="G69"/>
  <c r="G70"/>
  <c r="G67"/>
  <c r="G65"/>
  <c r="G90"/>
  <c r="G79"/>
  <c r="G82" s="1"/>
  <c r="G31"/>
  <c r="G32" s="1"/>
  <c r="G53"/>
  <c r="D42" i="2"/>
  <c r="E42" s="1"/>
  <c r="D39" i="10"/>
  <c r="D23"/>
  <c r="E72" i="1"/>
  <c r="E7" i="9"/>
  <c r="F7" s="1"/>
  <c r="E10"/>
  <c r="F10" s="1"/>
  <c r="E12"/>
  <c r="E14"/>
  <c r="F14" s="1"/>
  <c r="E8"/>
  <c r="F8" s="1"/>
  <c r="E9"/>
  <c r="E6"/>
  <c r="E5"/>
  <c r="E13"/>
  <c r="D59" i="7"/>
  <c r="E83" i="1"/>
  <c r="E78"/>
  <c r="E74"/>
  <c r="E43"/>
  <c r="E87"/>
  <c r="E79"/>
  <c r="E77"/>
  <c r="E71"/>
  <c r="E76"/>
  <c r="F14" i="6" l="1"/>
  <c r="G21" i="10"/>
  <c r="G22"/>
  <c r="C99" i="1"/>
  <c r="E36" i="2"/>
  <c r="F36" s="1"/>
  <c r="E18"/>
  <c r="G57" i="10"/>
  <c r="G47"/>
  <c r="G71"/>
  <c r="E23" i="2"/>
  <c r="F23" s="1"/>
  <c r="E17"/>
  <c r="F17" s="1"/>
  <c r="E6"/>
  <c r="E13"/>
  <c r="E11"/>
  <c r="F11" s="1"/>
  <c r="E15"/>
  <c r="F15" s="1"/>
  <c r="E21"/>
  <c r="E31"/>
  <c r="F31" s="1"/>
  <c r="E32"/>
  <c r="F32" s="1"/>
  <c r="E38"/>
  <c r="F38" s="1"/>
  <c r="E9"/>
  <c r="E26"/>
  <c r="F26" s="1"/>
  <c r="E14"/>
  <c r="E24"/>
  <c r="E27"/>
  <c r="F27" s="1"/>
  <c r="E41"/>
  <c r="E29"/>
  <c r="E10"/>
  <c r="E40"/>
  <c r="F40" s="1"/>
  <c r="E37"/>
  <c r="E25"/>
  <c r="E34"/>
  <c r="E8"/>
  <c r="F8" s="1"/>
  <c r="E39"/>
  <c r="E22"/>
  <c r="F22" s="1"/>
  <c r="E33"/>
  <c r="F33" s="1"/>
  <c r="E12"/>
  <c r="F12" s="1"/>
  <c r="E16"/>
  <c r="F16" s="1"/>
  <c r="E7"/>
  <c r="E35"/>
  <c r="F23" i="4"/>
  <c r="D54" i="1"/>
  <c r="E54" s="1"/>
  <c r="E67"/>
  <c r="F7" i="4"/>
  <c r="F6"/>
  <c r="D60" i="1"/>
  <c r="E60" s="1"/>
  <c r="E31" i="4"/>
  <c r="D50" i="1"/>
  <c r="E50" s="1"/>
  <c r="F12" i="4"/>
  <c r="D51" i="1"/>
  <c r="E51" s="1"/>
  <c r="F14" i="4"/>
  <c r="F21"/>
  <c r="D38" i="1"/>
  <c r="E38" s="1"/>
  <c r="E10" i="5"/>
  <c r="E5"/>
  <c r="F5" s="1"/>
  <c r="E14"/>
  <c r="F14" s="1"/>
  <c r="E6"/>
  <c r="F6" s="1"/>
  <c r="E12"/>
  <c r="E15"/>
  <c r="F15" s="1"/>
  <c r="E9"/>
  <c r="F9" s="1"/>
  <c r="E16"/>
  <c r="F16" s="1"/>
  <c r="E19"/>
  <c r="E18"/>
  <c r="F18" s="1"/>
  <c r="E17"/>
  <c r="F17" s="1"/>
  <c r="E11"/>
  <c r="F11" s="1"/>
  <c r="D36" i="1"/>
  <c r="E36" s="1"/>
  <c r="E16" i="8"/>
  <c r="F5"/>
  <c r="D55" i="11"/>
  <c r="E55" s="1"/>
  <c r="F11" i="8"/>
  <c r="F15" i="6"/>
  <c r="D75" i="1"/>
  <c r="E75" s="1"/>
  <c r="F6" i="6"/>
  <c r="F21" s="1"/>
  <c r="G20" s="1"/>
  <c r="E65" i="1"/>
  <c r="E22" i="6"/>
  <c r="F20" i="4"/>
  <c r="D39" i="1"/>
  <c r="E39" s="1"/>
  <c r="F19" i="4"/>
  <c r="D37" i="1"/>
  <c r="E37" s="1"/>
  <c r="F29" i="4"/>
  <c r="D31" i="1"/>
  <c r="E31" s="1"/>
  <c r="E73"/>
  <c r="F9" i="4"/>
  <c r="F17"/>
  <c r="D40" i="1"/>
  <c r="E40" s="1"/>
  <c r="D61"/>
  <c r="E61" s="1"/>
  <c r="F8" i="4"/>
  <c r="D80" i="11"/>
  <c r="E80" s="1"/>
  <c r="F27" i="4"/>
  <c r="F11" i="10"/>
  <c r="G9" s="1"/>
  <c r="G11" s="1"/>
  <c r="E19" i="8"/>
  <c r="F8"/>
  <c r="D79" i="11"/>
  <c r="E79" s="1"/>
  <c r="F13" i="8"/>
  <c r="D32" i="1"/>
  <c r="E32" s="1"/>
  <c r="F12" i="8"/>
  <c r="G23" i="10"/>
  <c r="G39"/>
  <c r="G108"/>
  <c r="D8" i="1"/>
  <c r="E8" s="1"/>
  <c r="F6" i="9"/>
  <c r="F12"/>
  <c r="D27" i="1"/>
  <c r="E27" s="1"/>
  <c r="D82" i="11"/>
  <c r="E82" s="1"/>
  <c r="F13" i="9"/>
  <c r="F5"/>
  <c r="E16"/>
  <c r="D18" i="1"/>
  <c r="E18" s="1"/>
  <c r="F9" i="9"/>
  <c r="D60" i="7"/>
  <c r="D111" i="10"/>
  <c r="E59" i="7"/>
  <c r="E23" s="1"/>
  <c r="F29" i="6" l="1"/>
  <c r="E42" i="11" s="1"/>
  <c r="F26" i="6"/>
  <c r="F23" i="7"/>
  <c r="D92" i="1"/>
  <c r="E92" s="1"/>
  <c r="E55" i="7"/>
  <c r="D57" i="1" s="1"/>
  <c r="E57" s="1"/>
  <c r="E24" i="7"/>
  <c r="F24" s="1"/>
  <c r="F34" i="2"/>
  <c r="D76" i="11"/>
  <c r="E76" s="1"/>
  <c r="F55" i="7"/>
  <c r="E18"/>
  <c r="F18" s="1"/>
  <c r="E54"/>
  <c r="F37" i="2"/>
  <c r="F18"/>
  <c r="D29" i="1"/>
  <c r="E29" s="1"/>
  <c r="E27" i="7"/>
  <c r="F27" s="1"/>
  <c r="F19" i="8"/>
  <c r="E22"/>
  <c r="F22" s="1"/>
  <c r="D38" i="11"/>
  <c r="F15" i="8"/>
  <c r="G5" s="1"/>
  <c r="D78" i="11"/>
  <c r="E78" s="1"/>
  <c r="F19" i="5"/>
  <c r="E63" i="1"/>
  <c r="F12" i="5"/>
  <c r="F10"/>
  <c r="E68" i="1"/>
  <c r="F35" i="2"/>
  <c r="E64" i="1"/>
  <c r="F39" i="2"/>
  <c r="D25" i="1"/>
  <c r="E25" s="1"/>
  <c r="F10" i="2"/>
  <c r="D45" i="1"/>
  <c r="E45" s="1"/>
  <c r="F14" i="2"/>
  <c r="D49" i="1"/>
  <c r="E49" s="1"/>
  <c r="F9" i="2"/>
  <c r="D46" i="1"/>
  <c r="E46" s="1"/>
  <c r="D44"/>
  <c r="E44" s="1"/>
  <c r="F21" i="2"/>
  <c r="F6"/>
  <c r="D48" i="1"/>
  <c r="E48" s="1"/>
  <c r="G11" i="8"/>
  <c r="F21" i="5"/>
  <c r="G13" s="1"/>
  <c r="F30" i="4"/>
  <c r="G6" s="1"/>
  <c r="F7" i="2"/>
  <c r="D47" i="1"/>
  <c r="E47" s="1"/>
  <c r="D33"/>
  <c r="E33" s="1"/>
  <c r="F25" i="2"/>
  <c r="F29"/>
  <c r="D53" i="1"/>
  <c r="E53" s="1"/>
  <c r="F41" i="2"/>
  <c r="D35" i="1"/>
  <c r="E35" s="1"/>
  <c r="D24"/>
  <c r="E24" s="1"/>
  <c r="F24" i="2"/>
  <c r="D34" i="1"/>
  <c r="E34" s="1"/>
  <c r="F13" i="2"/>
  <c r="G12" i="8"/>
  <c r="G13"/>
  <c r="G8"/>
  <c r="G27" i="4"/>
  <c r="G11" i="5"/>
  <c r="G16"/>
  <c r="G6"/>
  <c r="G12" i="4"/>
  <c r="G23"/>
  <c r="F15" i="9"/>
  <c r="G12" s="1"/>
  <c r="E48" i="7"/>
  <c r="F48" s="1"/>
  <c r="E56"/>
  <c r="E36"/>
  <c r="F36" s="1"/>
  <c r="E13"/>
  <c r="E31"/>
  <c r="E28"/>
  <c r="E53"/>
  <c r="E19"/>
  <c r="E20"/>
  <c r="E26"/>
  <c r="E51"/>
  <c r="E39"/>
  <c r="F39" s="1"/>
  <c r="E46"/>
  <c r="E11"/>
  <c r="E33"/>
  <c r="E22"/>
  <c r="E8"/>
  <c r="E32"/>
  <c r="E47"/>
  <c r="F47" s="1"/>
  <c r="E34"/>
  <c r="E10"/>
  <c r="E42"/>
  <c r="E7"/>
  <c r="E9"/>
  <c r="F9" s="1"/>
  <c r="E38"/>
  <c r="E30"/>
  <c r="E41"/>
  <c r="F41" s="1"/>
  <c r="E50"/>
  <c r="F50" s="1"/>
  <c r="E17"/>
  <c r="E15"/>
  <c r="F15" s="1"/>
  <c r="E29"/>
  <c r="E49"/>
  <c r="E52"/>
  <c r="E45"/>
  <c r="E44"/>
  <c r="F44" s="1"/>
  <c r="E16"/>
  <c r="E43"/>
  <c r="E57"/>
  <c r="E40"/>
  <c r="E58"/>
  <c r="F58" s="1"/>
  <c r="E6"/>
  <c r="E35"/>
  <c r="E111" i="10"/>
  <c r="E37" i="7"/>
  <c r="F37" s="1"/>
  <c r="E21"/>
  <c r="E25"/>
  <c r="E14"/>
  <c r="E12"/>
  <c r="E38" i="11" l="1"/>
  <c r="G14" i="4"/>
  <c r="G9"/>
  <c r="G8"/>
  <c r="F53" i="7"/>
  <c r="D55" i="1"/>
  <c r="E55" s="1"/>
  <c r="F54" i="7"/>
  <c r="D56" i="1"/>
  <c r="E56" s="1"/>
  <c r="G15" i="6"/>
  <c r="G7"/>
  <c r="G13" i="9"/>
  <c r="G9" i="5"/>
  <c r="G15"/>
  <c r="G18"/>
  <c r="G5"/>
  <c r="G13" i="6"/>
  <c r="G10"/>
  <c r="G6"/>
  <c r="G9"/>
  <c r="G24" i="4"/>
  <c r="G10"/>
  <c r="G22"/>
  <c r="G26"/>
  <c r="G15"/>
  <c r="G18"/>
  <c r="G16"/>
  <c r="G11"/>
  <c r="G13"/>
  <c r="G28"/>
  <c r="G7"/>
  <c r="G14" i="5"/>
  <c r="G17"/>
  <c r="G20" i="4"/>
  <c r="G29"/>
  <c r="G12" i="5"/>
  <c r="G19"/>
  <c r="G8" i="6"/>
  <c r="G16"/>
  <c r="G14"/>
  <c r="G12"/>
  <c r="G19"/>
  <c r="G18"/>
  <c r="G11"/>
  <c r="G17"/>
  <c r="F42" i="2"/>
  <c r="G14" i="8"/>
  <c r="G9"/>
  <c r="G7"/>
  <c r="G24" i="2"/>
  <c r="G21" i="4"/>
  <c r="G19"/>
  <c r="G17"/>
  <c r="G30" s="1"/>
  <c r="G10" i="5"/>
  <c r="G11" i="9"/>
  <c r="G7"/>
  <c r="G10"/>
  <c r="G8"/>
  <c r="G14"/>
  <c r="G6"/>
  <c r="G9"/>
  <c r="G5"/>
  <c r="D5" i="1"/>
  <c r="D11"/>
  <c r="E11" s="1"/>
  <c r="F6" i="7"/>
  <c r="E60"/>
  <c r="E62" i="1"/>
  <c r="F40" i="7"/>
  <c r="D81" i="1"/>
  <c r="E81" s="1"/>
  <c r="F43" i="7"/>
  <c r="D58" i="1"/>
  <c r="E58" s="1"/>
  <c r="F52" i="7"/>
  <c r="F29"/>
  <c r="D13" i="1"/>
  <c r="E13" s="1"/>
  <c r="D86"/>
  <c r="E86" s="1"/>
  <c r="F17" i="7"/>
  <c r="D30" i="1"/>
  <c r="E30" s="1"/>
  <c r="F38" i="7"/>
  <c r="E84"/>
  <c r="F7"/>
  <c r="D93" i="1"/>
  <c r="E93" s="1"/>
  <c r="F10" i="7"/>
  <c r="D59" i="1"/>
  <c r="E59" s="1"/>
  <c r="F8" i="7"/>
  <c r="D17" i="1"/>
  <c r="E17" s="1"/>
  <c r="F33" i="7"/>
  <c r="D10" i="1"/>
  <c r="E10" s="1"/>
  <c r="F46" i="7"/>
  <c r="D51" i="11"/>
  <c r="E51" s="1"/>
  <c r="F51" i="7"/>
  <c r="E94" i="1"/>
  <c r="F20" i="7"/>
  <c r="F31"/>
  <c r="D15" i="1"/>
  <c r="E15" s="1"/>
  <c r="F12" i="7"/>
  <c r="D89" i="1"/>
  <c r="E89" s="1"/>
  <c r="F25" i="7"/>
  <c r="D7" i="1"/>
  <c r="E7" s="1"/>
  <c r="F14" i="7"/>
  <c r="E66" i="1"/>
  <c r="F21" i="7"/>
  <c r="D90" i="1"/>
  <c r="E90" s="1"/>
  <c r="F35" i="7"/>
  <c r="D20" i="1"/>
  <c r="E20" s="1"/>
  <c r="F57" i="7"/>
  <c r="D81" i="11"/>
  <c r="D85" i="1"/>
  <c r="E85" s="1"/>
  <c r="F16" i="7"/>
  <c r="D6" i="1"/>
  <c r="E6" s="1"/>
  <c r="F45" i="7"/>
  <c r="F49"/>
  <c r="D22" i="1"/>
  <c r="E22" s="1"/>
  <c r="F30" i="7"/>
  <c r="D14" i="1"/>
  <c r="E14" s="1"/>
  <c r="D21"/>
  <c r="E21" s="1"/>
  <c r="F42" i="7"/>
  <c r="F34"/>
  <c r="D19" i="1"/>
  <c r="E19" s="1"/>
  <c r="D16"/>
  <c r="E16" s="1"/>
  <c r="F32" i="7"/>
  <c r="F22"/>
  <c r="D91" i="1"/>
  <c r="E91" s="1"/>
  <c r="D95"/>
  <c r="E95" s="1"/>
  <c r="F11" i="7"/>
  <c r="F26"/>
  <c r="D9" i="1"/>
  <c r="E9" s="1"/>
  <c r="F19" i="7"/>
  <c r="D84" i="1"/>
  <c r="E84" s="1"/>
  <c r="D12"/>
  <c r="E12" s="1"/>
  <c r="F28" i="7"/>
  <c r="F13"/>
  <c r="D52" i="1"/>
  <c r="E52" s="1"/>
  <c r="D53" i="11"/>
  <c r="E53" s="1"/>
  <c r="F56" i="7"/>
  <c r="G21" i="6" l="1"/>
  <c r="G21" i="5"/>
  <c r="G15" i="8"/>
  <c r="G6" i="2"/>
  <c r="G18"/>
  <c r="G10"/>
  <c r="G35"/>
  <c r="G9"/>
  <c r="G39"/>
  <c r="G14"/>
  <c r="G25"/>
  <c r="G13"/>
  <c r="G28"/>
  <c r="G16"/>
  <c r="G34"/>
  <c r="G36"/>
  <c r="G32"/>
  <c r="G23"/>
  <c r="G12"/>
  <c r="G8"/>
  <c r="G26"/>
  <c r="G31"/>
  <c r="G17"/>
  <c r="G33"/>
  <c r="G37"/>
  <c r="G27"/>
  <c r="G11"/>
  <c r="G22"/>
  <c r="G40"/>
  <c r="G38"/>
  <c r="G15"/>
  <c r="G29"/>
  <c r="G21"/>
  <c r="G7"/>
  <c r="G41"/>
  <c r="G15" i="9"/>
  <c r="E5" i="1"/>
  <c r="E81" i="11"/>
  <c r="E86" s="1"/>
  <c r="D86"/>
  <c r="E98" i="1" s="1"/>
  <c r="E80" i="7"/>
  <c r="E78"/>
  <c r="E75"/>
  <c r="F75" s="1"/>
  <c r="E71"/>
  <c r="E70"/>
  <c r="E79"/>
  <c r="E77"/>
  <c r="E72"/>
  <c r="E73"/>
  <c r="E82"/>
  <c r="E76"/>
  <c r="F59"/>
  <c r="G23" s="1"/>
  <c r="G55" l="1"/>
  <c r="G24"/>
  <c r="G18"/>
  <c r="G54"/>
  <c r="G42" i="2"/>
  <c r="G56" i="7"/>
  <c r="G27"/>
  <c r="F73"/>
  <c r="D26" i="11"/>
  <c r="E26" s="1"/>
  <c r="G16" i="7"/>
  <c r="G11"/>
  <c r="G29"/>
  <c r="G42"/>
  <c r="F111" i="10"/>
  <c r="G37" i="7"/>
  <c r="G41"/>
  <c r="G53"/>
  <c r="G48"/>
  <c r="G9"/>
  <c r="G44"/>
  <c r="G47"/>
  <c r="G36"/>
  <c r="G58"/>
  <c r="G50"/>
  <c r="G39"/>
  <c r="G15"/>
  <c r="F82"/>
  <c r="D33" i="11"/>
  <c r="E33" s="1"/>
  <c r="D27"/>
  <c r="E27" s="1"/>
  <c r="F72" i="7"/>
  <c r="F79"/>
  <c r="D35" i="11"/>
  <c r="E35" s="1"/>
  <c r="D25"/>
  <c r="E25" s="1"/>
  <c r="F71" i="7"/>
  <c r="F78"/>
  <c r="D31" i="11"/>
  <c r="E31" s="1"/>
  <c r="G40" i="7"/>
  <c r="G52"/>
  <c r="G38"/>
  <c r="G10"/>
  <c r="G33"/>
  <c r="G51"/>
  <c r="G12"/>
  <c r="G14"/>
  <c r="G35"/>
  <c r="G49"/>
  <c r="G34"/>
  <c r="G26"/>
  <c r="G13"/>
  <c r="D50" i="11"/>
  <c r="F76" i="7"/>
  <c r="D30" i="11"/>
  <c r="E30" s="1"/>
  <c r="F77" i="7"/>
  <c r="F70"/>
  <c r="D24" i="11"/>
  <c r="D32"/>
  <c r="E32" s="1"/>
  <c r="F80" i="7"/>
  <c r="G31"/>
  <c r="G45"/>
  <c r="G32"/>
  <c r="G28"/>
  <c r="G6"/>
  <c r="G43"/>
  <c r="G17"/>
  <c r="G7"/>
  <c r="G8"/>
  <c r="G46"/>
  <c r="G20"/>
  <c r="G25"/>
  <c r="G21"/>
  <c r="G57"/>
  <c r="G30"/>
  <c r="G22"/>
  <c r="G19"/>
  <c r="D43" i="11" l="1"/>
  <c r="E97" i="1" s="1"/>
  <c r="E24" i="11"/>
  <c r="E43" s="1"/>
  <c r="D73"/>
  <c r="E50"/>
  <c r="E73" s="1"/>
  <c r="G59" i="7"/>
  <c r="F84"/>
  <c r="E96" i="1" l="1"/>
  <c r="E99" s="1"/>
  <c r="D99"/>
</calcChain>
</file>

<file path=xl/comments1.xml><?xml version="1.0" encoding="utf-8"?>
<comments xmlns="http://schemas.openxmlformats.org/spreadsheetml/2006/main">
  <authors>
    <author>Smi</author>
  </authors>
  <commentList>
    <comment ref="E4" authorId="0">
      <text>
        <r>
          <rPr>
            <b/>
            <sz val="8"/>
            <color indexed="10"/>
            <rFont val="Tahoma"/>
            <family val="2"/>
            <charset val="238"/>
          </rPr>
          <t>Smi:</t>
        </r>
        <r>
          <rPr>
            <sz val="8"/>
            <color indexed="10"/>
            <rFont val="Tahoma"/>
            <family val="2"/>
            <charset val="238"/>
          </rPr>
          <t xml:space="preserve">
Wpisane z formuły, wcześniej z renki (?)</t>
        </r>
      </text>
    </comment>
  </commentList>
</comments>
</file>

<file path=xl/sharedStrings.xml><?xml version="1.0" encoding="utf-8"?>
<sst xmlns="http://schemas.openxmlformats.org/spreadsheetml/2006/main" count="844" uniqueCount="388">
  <si>
    <t>Symbol konta</t>
  </si>
  <si>
    <t>Ośrodek kosztów</t>
  </si>
  <si>
    <t>Oddział Chirurgiczny</t>
  </si>
  <si>
    <t>Oddział Dziecięcy</t>
  </si>
  <si>
    <t>Oddział Ginekologiczno-Położniczy</t>
  </si>
  <si>
    <t>Oddział Neonatologiczny</t>
  </si>
  <si>
    <t>Oddział Chirurgii Klatki Piersiowej</t>
  </si>
  <si>
    <t>Oddział Neurochirurgiczny</t>
  </si>
  <si>
    <t>Oddział Otolaryngologiczny</t>
  </si>
  <si>
    <t>Oddział Okulistyczny</t>
  </si>
  <si>
    <t>Oddział Dermatologiczny</t>
  </si>
  <si>
    <t>Oddział Chirurgii Dziecięcej</t>
  </si>
  <si>
    <t>Oddział Urologiczny</t>
  </si>
  <si>
    <t>Oddział Intensywnej Terapii i Anestezjologii</t>
  </si>
  <si>
    <t>Oddział Neurologiczny</t>
  </si>
  <si>
    <t>Oddział Reumatologiczny</t>
  </si>
  <si>
    <t>Stacja Dializ</t>
  </si>
  <si>
    <t>Oddział Medycyny Paliatywnej</t>
  </si>
  <si>
    <t>Blok Operacyjny</t>
  </si>
  <si>
    <t>Stanowisko znieczuleń</t>
  </si>
  <si>
    <t>Pracownie Centrum Diagnostyki Kardiologicznej</t>
  </si>
  <si>
    <t>Pracownia Hemodynamiki</t>
  </si>
  <si>
    <t>Zakład Medycyny Nuklearnej</t>
  </si>
  <si>
    <t>Pracownia Tomografii Komputerowej</t>
  </si>
  <si>
    <t>Pracownia USG</t>
  </si>
  <si>
    <t>Pracownia Mammografii</t>
  </si>
  <si>
    <t>Pracownia RTG</t>
  </si>
  <si>
    <t>Pracownia Audiometryczna</t>
  </si>
  <si>
    <t>Zakład Diagnostyki Mikrobiologicznej</t>
  </si>
  <si>
    <t>Zakład Diagnostyki Laboratoryjnej</t>
  </si>
  <si>
    <t>Pracownia Serologii Transfuzyjologicznej</t>
  </si>
  <si>
    <t>Poradnia Medycyny Pracy</t>
  </si>
  <si>
    <t>Dział Elektryczny</t>
  </si>
  <si>
    <t xml:space="preserve">Stołówka Pracownicza </t>
  </si>
  <si>
    <t>Pralnia</t>
  </si>
  <si>
    <t>Szwalnia</t>
  </si>
  <si>
    <t>Zarząd Szpitala</t>
  </si>
  <si>
    <t>Dział Służb Pracowniczych</t>
  </si>
  <si>
    <t>Dział Organizacji</t>
  </si>
  <si>
    <t>Dział Planowania i Analiz</t>
  </si>
  <si>
    <t>Dział Informatyki</t>
  </si>
  <si>
    <t>Dział Ekonomiczno - Finansowy</t>
  </si>
  <si>
    <t>Pozostałe Ośrodki Zarządu</t>
  </si>
  <si>
    <t>Pomieszczenia dzierżawione nieodpłatnie-szpital</t>
  </si>
  <si>
    <t>Pomieszczenia dzierżawione odpłatnie-szpital</t>
  </si>
  <si>
    <t>Powierzchnie wolne-szpital</t>
  </si>
  <si>
    <t>O G Ó Ł E M.</t>
  </si>
  <si>
    <t>LP</t>
  </si>
  <si>
    <t>KONTO</t>
  </si>
  <si>
    <t>KOMÓRKA</t>
  </si>
  <si>
    <t>POW. GŁÓWNA</t>
  </si>
  <si>
    <t>Dzierżawcy</t>
  </si>
  <si>
    <t>Biblioteka</t>
  </si>
  <si>
    <t>POW. DOD.</t>
  </si>
  <si>
    <t>RAZEM</t>
  </si>
  <si>
    <t>Budynek A</t>
  </si>
  <si>
    <t>pow.głów.</t>
  </si>
  <si>
    <t>NZOZ PULS</t>
  </si>
  <si>
    <t>SKOK</t>
  </si>
  <si>
    <t>Pow.dod.</t>
  </si>
  <si>
    <t>Razem</t>
  </si>
  <si>
    <t>Budynek B</t>
  </si>
  <si>
    <t xml:space="preserve"> </t>
  </si>
  <si>
    <t>Powierzchnia główna</t>
  </si>
  <si>
    <t>&lt; z dokumentacji</t>
  </si>
  <si>
    <t>pow.gł.</t>
  </si>
  <si>
    <t>pow.dod.</t>
  </si>
  <si>
    <t>razem</t>
  </si>
  <si>
    <t>PC Soft Bramczewski</t>
  </si>
  <si>
    <t>Budynek C</t>
  </si>
  <si>
    <t xml:space="preserve"> Dierżawcy</t>
  </si>
  <si>
    <t>Budynki D-F</t>
  </si>
  <si>
    <t xml:space="preserve">Portiernia </t>
  </si>
  <si>
    <t>Kuligowski</t>
  </si>
  <si>
    <t>Krwiodawstwo</t>
  </si>
  <si>
    <t>Szatnia główna-DAREX</t>
  </si>
  <si>
    <t>Fundacja na Rzecz Szpitala</t>
  </si>
  <si>
    <t>SOKAL SP. jawna.</t>
  </si>
  <si>
    <t>M.Mierzejewska+G.Filipczuk</t>
  </si>
  <si>
    <t>Budynek E</t>
  </si>
  <si>
    <t>Pom.dzierż.nieodpł.</t>
  </si>
  <si>
    <t>Fryzjer</t>
  </si>
  <si>
    <t>Budynek G-H</t>
  </si>
  <si>
    <t>Budynek J-K-L</t>
  </si>
  <si>
    <t>Dzierż.nieodpł.</t>
  </si>
  <si>
    <t>Szatnia OHP</t>
  </si>
  <si>
    <t>Magazyn materiałów łatwopalnych</t>
  </si>
  <si>
    <t>Budynek Centrali Telefonicznej</t>
  </si>
  <si>
    <t>Pozostałe budynki</t>
  </si>
  <si>
    <t>Budynek kotłowni</t>
  </si>
  <si>
    <t>Budynek anatomii patologicznej</t>
  </si>
  <si>
    <t>Magazyny</t>
  </si>
  <si>
    <t>pom wolne</t>
  </si>
  <si>
    <t>Kuchnia</t>
  </si>
  <si>
    <t>Powierzch.wolna</t>
  </si>
  <si>
    <t>Łącznik do pralni</t>
  </si>
  <si>
    <t>Budynek warsztatów</t>
  </si>
  <si>
    <t>Zw.Zaw.Pielęgniarek i Położnych</t>
  </si>
  <si>
    <t>Zw.Zaw Pracowników Ochrony Zdrowia</t>
  </si>
  <si>
    <t>Zw.Zaw. Lekarzy</t>
  </si>
  <si>
    <t>Ogółem</t>
  </si>
  <si>
    <t>Pomieszczenia dzierżawione i wolne w budynkach szpitalnych</t>
  </si>
  <si>
    <t>I.</t>
  </si>
  <si>
    <t>Pomieszczenia dzierżawione odpłatnie</t>
  </si>
  <si>
    <t>pow.dod</t>
  </si>
  <si>
    <t>1.</t>
  </si>
  <si>
    <t>2.</t>
  </si>
  <si>
    <t>SOKAL Sp. jawna</t>
  </si>
  <si>
    <t>MIERZEJEWSKA FILIP.</t>
  </si>
  <si>
    <t>II.</t>
  </si>
  <si>
    <t>Pomieszczenia dzierżawione nieodpłatnie</t>
  </si>
  <si>
    <t>Kaplica</t>
  </si>
  <si>
    <t>Budynek G+H</t>
  </si>
  <si>
    <t>Budynek J+K+L</t>
  </si>
  <si>
    <t>Związek Soldarność</t>
  </si>
  <si>
    <t>Budynek kuchni</t>
  </si>
  <si>
    <t>Zw.Zaw.Piel. I położnych</t>
  </si>
  <si>
    <t>Zw.Zaw.Lekarzy</t>
  </si>
  <si>
    <t>Zw.Zaw.Prac.Ochr.Zdrowia</t>
  </si>
  <si>
    <t>Budynek centrali telefonicznej</t>
  </si>
  <si>
    <t>III.</t>
  </si>
  <si>
    <t>Pomieszczenia wolne</t>
  </si>
  <si>
    <t>Magazyn</t>
  </si>
  <si>
    <t>Pomieszczenia wolne - szpital</t>
  </si>
  <si>
    <t>Pomieszczenia wolne -szpital</t>
  </si>
  <si>
    <t xml:space="preserve">Bufet </t>
  </si>
  <si>
    <t>Budynek D+F</t>
  </si>
  <si>
    <t>Pomieszczenia wolne-szpital</t>
  </si>
  <si>
    <t>Powierzchnia wolna</t>
  </si>
  <si>
    <t>POZOSTAŁE BUDYNKI</t>
  </si>
  <si>
    <t>Budynek J+K+Lszat OHP</t>
  </si>
  <si>
    <t>Stowarzyszenie EUROPA DONNA</t>
  </si>
  <si>
    <t>Budynek D</t>
  </si>
  <si>
    <t>Stowarz. EUROPA DONNA</t>
  </si>
  <si>
    <t>Pracownia Rezonansu Magnetycznego</t>
  </si>
  <si>
    <t>Podstawowa Opieka Zdrowotna</t>
  </si>
  <si>
    <t>Firma wielobranż. "NOAN" s.c. Piła (kiosk)</t>
  </si>
  <si>
    <t>Firma Wielobranż. "NOAN"</t>
  </si>
  <si>
    <t>Kotłownia - powierzchnia wolna</t>
  </si>
  <si>
    <t>Budynek Kotłowni</t>
  </si>
  <si>
    <t>P.H.U. "LAURA" - Bufet</t>
  </si>
  <si>
    <r>
      <t xml:space="preserve">Pom. Dzierż. nieodpłatnie- </t>
    </r>
    <r>
      <rPr>
        <i/>
        <sz val="10"/>
        <rFont val="Arial"/>
        <family val="2"/>
        <charset val="238"/>
      </rPr>
      <t>Solidarność</t>
    </r>
  </si>
  <si>
    <r>
      <t xml:space="preserve">Zw. Zawod. </t>
    </r>
    <r>
      <rPr>
        <i/>
        <sz val="10"/>
        <rFont val="Arial CE"/>
        <charset val="238"/>
      </rPr>
      <t>Solidarność</t>
    </r>
  </si>
  <si>
    <t>504-40000</t>
  </si>
  <si>
    <t>Oddział Chorób Wewnętrznych i Hematologii</t>
  </si>
  <si>
    <t>504-42420</t>
  </si>
  <si>
    <t>504-41001</t>
  </si>
  <si>
    <t>Oddział Kardiologiczny z Pracownią Hemodynamiki</t>
  </si>
  <si>
    <t>504-41300</t>
  </si>
  <si>
    <t xml:space="preserve">Oddział Nefrologii i chorób Wewnętrznych </t>
  </si>
  <si>
    <t>504-41320</t>
  </si>
  <si>
    <t>504-41800</t>
  </si>
  <si>
    <t>504-42000</t>
  </si>
  <si>
    <t>504-42200</t>
  </si>
  <si>
    <t>504-42601</t>
  </si>
  <si>
    <t>504-42602</t>
  </si>
  <si>
    <t>504-42603</t>
  </si>
  <si>
    <t xml:space="preserve">Sala wybudzeń </t>
  </si>
  <si>
    <t>504-42800</t>
  </si>
  <si>
    <t>504-44010</t>
  </si>
  <si>
    <t>504-44210</t>
  </si>
  <si>
    <t>50444500</t>
  </si>
  <si>
    <t>504-45000</t>
  </si>
  <si>
    <t>504-45010</t>
  </si>
  <si>
    <t>504-45200</t>
  </si>
  <si>
    <t>504-45700</t>
  </si>
  <si>
    <t>504-45800</t>
  </si>
  <si>
    <t>Oddział Ortopedii i Traumatologii Narządu Ruchu</t>
  </si>
  <si>
    <t>504-46001</t>
  </si>
  <si>
    <t>504-46002</t>
  </si>
  <si>
    <t xml:space="preserve">Oddział Okulistyczny - Sala Zabiegowa </t>
  </si>
  <si>
    <t>504-46003</t>
  </si>
  <si>
    <t>Oddział Okulistyczny - Pracownia Laseroterapii</t>
  </si>
  <si>
    <t>504-46101</t>
  </si>
  <si>
    <t>504-46102</t>
  </si>
  <si>
    <t xml:space="preserve">Oddział Otolaryngologiczny - Sala Zabiegowa </t>
  </si>
  <si>
    <t>504-46103</t>
  </si>
  <si>
    <t xml:space="preserve">Oddział Otolaryngologiczny - Sala Operacyjna  </t>
  </si>
  <si>
    <t>504-46401</t>
  </si>
  <si>
    <t>504-46402</t>
  </si>
  <si>
    <t xml:space="preserve">Oddział Urologiczny - Sala Zabiegowa </t>
  </si>
  <si>
    <t>504-49100</t>
  </si>
  <si>
    <t>504-49200</t>
  </si>
  <si>
    <t xml:space="preserve">Apteka </t>
  </si>
  <si>
    <t>504-49300</t>
  </si>
  <si>
    <t>Centralna Sterylizacja</t>
  </si>
  <si>
    <t>504-49400</t>
  </si>
  <si>
    <t>Zakład Patomorfologii - Prosektorium</t>
  </si>
  <si>
    <t>507-41002</t>
  </si>
  <si>
    <t>507-41003</t>
  </si>
  <si>
    <t>507-71000</t>
  </si>
  <si>
    <t>507-71200</t>
  </si>
  <si>
    <t>507-72001</t>
  </si>
  <si>
    <t>507-72100</t>
  </si>
  <si>
    <t>507-72200</t>
  </si>
  <si>
    <t>507-72400</t>
  </si>
  <si>
    <t>507-72500</t>
  </si>
  <si>
    <t>507-49500</t>
  </si>
  <si>
    <t>Zakład Patomorfologii - Pracownia Histopatologii</t>
  </si>
  <si>
    <t>507-79002</t>
  </si>
  <si>
    <t>507-79003</t>
  </si>
  <si>
    <t>507-79100</t>
  </si>
  <si>
    <t>Pracownia Endoskopii</t>
  </si>
  <si>
    <t>507-79500</t>
  </si>
  <si>
    <t>509-92200</t>
  </si>
  <si>
    <t>Dział Żywienia - Kuchnia Centralna</t>
  </si>
  <si>
    <t>509-92201</t>
  </si>
  <si>
    <t>Dział Żywienia - Kuchnia Mleczna</t>
  </si>
  <si>
    <t>530-98101</t>
  </si>
  <si>
    <t xml:space="preserve">Dział Higieny - Zespół Centralnego Sprzątania </t>
  </si>
  <si>
    <t>530-98103</t>
  </si>
  <si>
    <t>Dział Higieny - Centrala Łóżek</t>
  </si>
  <si>
    <t>530-98104</t>
  </si>
  <si>
    <t>Dział Higieny - Transport wewnętrzny</t>
  </si>
  <si>
    <t>530-98201</t>
  </si>
  <si>
    <t>Dział Energetyczny - Sekcja Gazów Medycznych</t>
  </si>
  <si>
    <t>530-98202</t>
  </si>
  <si>
    <t>530-98203</t>
  </si>
  <si>
    <t>530-98204</t>
  </si>
  <si>
    <t>Dział Energetyczny - Kotłownia</t>
  </si>
  <si>
    <t>530-98206</t>
  </si>
  <si>
    <t>Dział energetyczny - Spalarnia</t>
  </si>
  <si>
    <t>530-98205</t>
  </si>
  <si>
    <t>Dział energetyczny - Kotłownia Parowa</t>
  </si>
  <si>
    <t>530-98503</t>
  </si>
  <si>
    <t>530-98300</t>
  </si>
  <si>
    <t>Dział Techniki Medycznej</t>
  </si>
  <si>
    <t>530-98301</t>
  </si>
  <si>
    <t>Transport - Zaopatrzenie</t>
  </si>
  <si>
    <t>530-98400</t>
  </si>
  <si>
    <t>530-98501</t>
  </si>
  <si>
    <t>530-98502</t>
  </si>
  <si>
    <t>530-98600</t>
  </si>
  <si>
    <t>530-98601</t>
  </si>
  <si>
    <t>Dział Elektryczny - Centrala Telefoniczna</t>
  </si>
  <si>
    <t>Dział Elektryczny - Pracownia Poligraficzna</t>
  </si>
  <si>
    <t>530-98700</t>
  </si>
  <si>
    <t>530-98701</t>
  </si>
  <si>
    <t>550-99100</t>
  </si>
  <si>
    <t>550-99200</t>
  </si>
  <si>
    <t>550-99300</t>
  </si>
  <si>
    <t>550-99400</t>
  </si>
  <si>
    <t xml:space="preserve">Dział Zaopatrzenia </t>
  </si>
  <si>
    <t>550-99500</t>
  </si>
  <si>
    <t>550-99504</t>
  </si>
  <si>
    <t>550-99600</t>
  </si>
  <si>
    <t>550-99700</t>
  </si>
  <si>
    <t>550-99800</t>
  </si>
  <si>
    <t>503-92400</t>
  </si>
  <si>
    <t>Transport Sanitarny T</t>
  </si>
  <si>
    <t>503-33001</t>
  </si>
  <si>
    <t>Szpitalny Oddział Ratunkowy - Oddział</t>
  </si>
  <si>
    <t>500-00100</t>
  </si>
  <si>
    <t>501-11600</t>
  </si>
  <si>
    <t>502-13120</t>
  </si>
  <si>
    <t>507-79001</t>
  </si>
  <si>
    <t>Pracownia Neurofizjologii (EEG)</t>
  </si>
  <si>
    <t>Szpitalny Oddział Ratunkowy - Ambulatorium</t>
  </si>
  <si>
    <t>Szatnia Oddziału Chirurgicznego</t>
  </si>
  <si>
    <t>Szatnia Oddziału Ginekologiczno-Położn.</t>
  </si>
  <si>
    <t>Oddział Ortopedii i Traumat. Narz. Ruchu</t>
  </si>
  <si>
    <t>Szatnia OddziałuChirurgii Klatki Piersiowej</t>
  </si>
  <si>
    <t>Szatnia Oddziału Neurochirurgicznego</t>
  </si>
  <si>
    <t>Satnia Oddz. Kardiolog. z Prac. Hemodyn.</t>
  </si>
  <si>
    <t>Szatnia Oddz.Ortop. i Traum. Narz. Ruchu</t>
  </si>
  <si>
    <t>Szatnia Oddziału Urologicznego</t>
  </si>
  <si>
    <t>Szatnia Oddziału Reumatologicznego</t>
  </si>
  <si>
    <t>Szatnia Bloku Operacyjnego</t>
  </si>
  <si>
    <t>Szatnia Szpitalnego Oddziału Ratunkowego</t>
  </si>
  <si>
    <t xml:space="preserve">Szatnia Działu Higieny - Zesp. Centr. Sprz. </t>
  </si>
  <si>
    <t>Szatnia Oddziału Ginekol.- Położniczego</t>
  </si>
  <si>
    <t>Szatnia Oddziału Intens. Terapii i Anestezj.</t>
  </si>
  <si>
    <t>550-99503</t>
  </si>
  <si>
    <t>Sekcja Płac</t>
  </si>
  <si>
    <t>Pracownia Fizjoterapii</t>
  </si>
  <si>
    <t>Dział Fizjotrrapii</t>
  </si>
  <si>
    <t>Dział Elektryczny - Dyspozytornia</t>
  </si>
  <si>
    <t>Zakład Diagn. Mikrobiol. - Pracownia VDRL</t>
  </si>
  <si>
    <t>Dział Informatyki -  Serwer</t>
  </si>
  <si>
    <t>Pracownia RTG - USG</t>
  </si>
  <si>
    <t>&lt; z dokum.</t>
  </si>
  <si>
    <t>Pozost. Ośr. Zarządu - Rzecznik Praw Pacj.</t>
  </si>
  <si>
    <t>Szpitalny Oddział Ratunkowy - WC pacjentów</t>
  </si>
  <si>
    <t>&lt; z dokumen-tacji</t>
  </si>
  <si>
    <t>Oddział Kardiolog. z Pracownią Hemodynamiki</t>
  </si>
  <si>
    <t>POW. GŁ.</t>
  </si>
  <si>
    <t>Pow. Główna</t>
  </si>
  <si>
    <t>Pow. Dod.</t>
  </si>
  <si>
    <t>Oddz.Ch. Wewn. i Hematol. Pododdz.Chemioter.</t>
  </si>
  <si>
    <t>Dział Energetyczny - Sekcja Wentylacji i Klimatyz.</t>
  </si>
  <si>
    <t>Dział Techn.- Zespół Utrzym. Terenów Zewnętrzn.</t>
  </si>
  <si>
    <t>504-4500</t>
  </si>
  <si>
    <t>504-44500</t>
  </si>
  <si>
    <t>Oddział Ginekolog. Położniczy -  Blok porodowy</t>
  </si>
  <si>
    <t>503-33002</t>
  </si>
  <si>
    <t>"KIND" Aparaty Słuchowe</t>
  </si>
  <si>
    <t>Kuligowski Optyk</t>
  </si>
  <si>
    <t>"KIND Aparaty Słuchowe"</t>
  </si>
  <si>
    <t>Oddział Dziecięcy -Szatnie</t>
  </si>
  <si>
    <t>Oddział Neurochirurgiczny - Szatnie</t>
  </si>
  <si>
    <t>Oddział Neonatologiczny- Szatnie</t>
  </si>
  <si>
    <t>Dział Energ. - Sekcja Gazów Med.- Tlenownia</t>
  </si>
  <si>
    <t>Dział Energ. - Sekcja Inst. Wodn.- Hydrofornia</t>
  </si>
  <si>
    <t>Pozostałe Ośr. Zarządu - Portiernia Zaplecza</t>
  </si>
  <si>
    <t>Zakład Patomorfologii - Prac. Histopatologii</t>
  </si>
  <si>
    <t>Dział Zaopatrzenia - Magazyny</t>
  </si>
  <si>
    <t xml:space="preserve">Dział Higieny - Zespół Centr. Sprzątania </t>
  </si>
  <si>
    <t>Dział Techn. - Warszt. Urządz.Energ.</t>
  </si>
  <si>
    <t>Dział Techn. - Warsztat Techniczny</t>
  </si>
  <si>
    <t>Dział Energ.- Sekcja Gazów Med..</t>
  </si>
  <si>
    <t>Dział Energ.- Sekcja Wentyl. i Klimat.</t>
  </si>
  <si>
    <t>Dział Energ.- Sekcja Instal.Wodnych</t>
  </si>
  <si>
    <t>Dział Techn. - Zespół Utrzym. Terenów Zewn.</t>
  </si>
  <si>
    <t>Oddział Kardiologiczny z Prac. Hemodynam.</t>
  </si>
  <si>
    <t>Pozostałe ośrodki zarządu (BHP)</t>
  </si>
  <si>
    <t>Grupowa Praktyka Lekarska s.c.                           Paulina Folta-Martycz, Krzysztof Martycz</t>
  </si>
  <si>
    <t>Nauczycielki WSZ</t>
  </si>
  <si>
    <t>Powszechna Kasa Oszczędnosci</t>
  </si>
  <si>
    <t>Powszechna Kasa Oszczędności (bankomat)</t>
  </si>
  <si>
    <t>530-98250</t>
  </si>
  <si>
    <t>530-98225</t>
  </si>
  <si>
    <t>SUR - Warsztat Urządzeń Energetycznych</t>
  </si>
  <si>
    <t>DRB - Warsztat Remontowo Budowlany</t>
  </si>
  <si>
    <t xml:space="preserve"> Pracownia Poligrafii</t>
  </si>
  <si>
    <t>530-98570</t>
  </si>
  <si>
    <t>DRB - Zespół Utrzymania Terenów Zewnętrznych</t>
  </si>
  <si>
    <t>530-98240</t>
  </si>
  <si>
    <t>SE - Spalarnia</t>
  </si>
  <si>
    <t>530-98233</t>
  </si>
  <si>
    <t>530-98223</t>
  </si>
  <si>
    <t>SUR - Sekcja Wentylacji i Klimatyzacji</t>
  </si>
  <si>
    <t>530-98222</t>
  </si>
  <si>
    <t>SUR - Sekcja Gazów Medycznych</t>
  </si>
  <si>
    <t>530-98224</t>
  </si>
  <si>
    <t>SUR - Sekcja Instalacji Wodnych</t>
  </si>
  <si>
    <t>530-98232</t>
  </si>
  <si>
    <t>SE - Kotłownia Parowa</t>
  </si>
  <si>
    <t>Sekcja Elektryczna</t>
  </si>
  <si>
    <t>530-98226</t>
  </si>
  <si>
    <t>SUR - Centrala Telefoniczna</t>
  </si>
  <si>
    <t>530-98231</t>
  </si>
  <si>
    <t>SE - Kotłownia</t>
  </si>
  <si>
    <t>507-71002</t>
  </si>
  <si>
    <t>Laboratorium Mikrobiologiczne</t>
  </si>
  <si>
    <t>Laboratorium Analityczne</t>
  </si>
  <si>
    <t>507-71001</t>
  </si>
  <si>
    <t>Dzierżaw. nieodpłatnie (Wlkp. C. Onkologii i Hospicjum Domowe)</t>
  </si>
  <si>
    <t>501-12400</t>
  </si>
  <si>
    <t>Hospicjum domowe 14,7% z 29,2 m2</t>
  </si>
  <si>
    <t>Wielkopolskie Centrum Onkologii 8,8% z 29,2 m2</t>
  </si>
  <si>
    <t>Poradnia Onkologiczna</t>
  </si>
  <si>
    <t>Dz. Ek.-Fin. Planowanie i Analizy</t>
  </si>
  <si>
    <t>501-12500</t>
  </si>
  <si>
    <t>Poradnia Neurochirurgiczna</t>
  </si>
  <si>
    <t>Pracownia Serologii Transfuzjologicznej</t>
  </si>
  <si>
    <t>Fundacja na rzecz Szpitala</t>
  </si>
  <si>
    <t>Kiosk TOM - DAN - Tomasz Wołowiec</t>
  </si>
  <si>
    <t>Tomasz Wołowiec "TOM - DAM"</t>
  </si>
  <si>
    <t>Szpitalny Oddział Ratunkowy</t>
  </si>
  <si>
    <t>Oddział chorób Wewn. I Hematol. Pododdział Chemoterapii</t>
  </si>
  <si>
    <t>Oddz. Chorób Wewn. i Hematologii</t>
  </si>
  <si>
    <t>Pracownia Neurofizjologii</t>
  </si>
  <si>
    <t>Pracownia plastyczna</t>
  </si>
  <si>
    <t>Nauczycielki PWSZ</t>
  </si>
  <si>
    <t>Pracownia Elektrofizjologii</t>
  </si>
  <si>
    <t xml:space="preserve">           </t>
  </si>
  <si>
    <t>500900</t>
  </si>
  <si>
    <t>Bez zmian</t>
  </si>
  <si>
    <t>bez zmian</t>
  </si>
  <si>
    <t>Oddział Nefrologiczny</t>
  </si>
  <si>
    <t>Oddział Nefrologii i chorób Wewnętrznych ze Stacją Dializ</t>
  </si>
  <si>
    <t xml:space="preserve">        </t>
  </si>
  <si>
    <t xml:space="preserve">                                                                                                                                                                             </t>
  </si>
  <si>
    <t>Poradnia Ginekologiczna</t>
  </si>
  <si>
    <t>Poradnia Okulistyczna</t>
  </si>
  <si>
    <t>Dział Statystyki Medycznej i Rozliczeń</t>
  </si>
  <si>
    <t>Dział Zamówień Publicznych</t>
  </si>
  <si>
    <t>550-99710</t>
  </si>
  <si>
    <t>507-41004</t>
  </si>
  <si>
    <t>VENDING Rafał Kujawa</t>
  </si>
  <si>
    <t>W budynku H, wysoki parter powierzchnia między filarami przy oddziale dziecięcym zmiana właściciela z AVG VENDING Paulina Bidecka - Kujawa na VENDING Rafał Kujawa</t>
  </si>
  <si>
    <t>lipiec 2019</t>
  </si>
  <si>
    <t>1. Część pomieszczenia nr D148 o powierzchni 6,86m² będącą w użytkowaniu Towarzystwa Pomocy Chorym im. Sługi Bożej Stanisławy Leszczyńskiej umiejscowioną na pierwszym piętrze bud. D dołącza się do powierzchni wolnych. Jednocześnie w zaistniałej sytuacji poradnia onkologiczna użytkuje zajmowane pomieszczenie samodzielnie, dlatego automatycznie przydziela się jej całość pomieszczenia tzn. 29,2m².                                                                                                             2. Pomieszczenie nr D35 o powierzchni 14,5m² wydziela się z powierzchni wolnych  i przypisuje na potrzeby Call Center – Dział Organizacji.</t>
  </si>
  <si>
    <t xml:space="preserve">Poradnia Onkologiczna </t>
  </si>
  <si>
    <t>Call center - Dział Organizacyjny</t>
  </si>
  <si>
    <r>
      <t>m</t>
    </r>
    <r>
      <rPr>
        <b/>
        <sz val="8"/>
        <rFont val="Czcionka tekstu podstawowego"/>
        <charset val="238"/>
      </rPr>
      <t>²</t>
    </r>
  </si>
  <si>
    <t>Powierzchnia korytarzy, klatek schodowych, holów</t>
  </si>
  <si>
    <t xml:space="preserve">Zestawienie powierzchni ośrodków kosztów 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</si>
</sst>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_-* #,##0.000\ _z_ł_-;\-* #,##0.000\ _z_ł_-;_-* &quot;-&quot;???\ _z_ł_-;_-@_-"/>
    <numFmt numFmtId="165" formatCode="0.000"/>
    <numFmt numFmtId="166" formatCode="0.000%"/>
    <numFmt numFmtId="167" formatCode="#,##0.000_ ;\-#,##0.000\ "/>
    <numFmt numFmtId="168" formatCode="_-* #,##0.00\ _z_ł_-;\-* #,##0.00\ _z_ł_-;_-* &quot;-&quot;???\ _z_ł_-;_-@_-"/>
    <numFmt numFmtId="169" formatCode="#,##0.00_ ;\-#,##0.00\ "/>
    <numFmt numFmtId="170" formatCode="_-* #,##0.0\ _z_ł_-;\-* #,##0.0\ _z_ł_-;_-* &quot;-&quot;??\ _z_ł_-;_-@_-"/>
  </numFmts>
  <fonts count="32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sz val="10"/>
      <color indexed="8"/>
      <name val="Arial CE"/>
      <family val="2"/>
      <charset val="238"/>
    </font>
    <font>
      <sz val="8"/>
      <name val="Arial"/>
      <family val="2"/>
      <charset val="238"/>
    </font>
    <font>
      <u/>
      <sz val="14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8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704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5" fillId="0" borderId="7" xfId="0" applyFont="1" applyBorder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quotePrefix="1" applyFont="1" applyBorder="1" applyAlignment="1"/>
    <xf numFmtId="0" fontId="0" fillId="0" borderId="0" xfId="0" applyProtection="1"/>
    <xf numFmtId="0" fontId="5" fillId="0" borderId="0" xfId="0" applyFont="1" applyBorder="1"/>
    <xf numFmtId="43" fontId="5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5" fillId="0" borderId="8" xfId="0" applyFont="1" applyBorder="1" applyAlignment="1">
      <alignment horizontal="center"/>
    </xf>
    <xf numFmtId="0" fontId="5" fillId="0" borderId="21" xfId="0" applyFont="1" applyBorder="1"/>
    <xf numFmtId="0" fontId="5" fillId="0" borderId="1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4" xfId="0" applyFont="1" applyBorder="1"/>
    <xf numFmtId="0" fontId="0" fillId="0" borderId="26" xfId="0" applyBorder="1"/>
    <xf numFmtId="0" fontId="5" fillId="0" borderId="28" xfId="0" applyFont="1" applyBorder="1"/>
    <xf numFmtId="0" fontId="6" fillId="0" borderId="0" xfId="0" applyFont="1"/>
    <xf numFmtId="0" fontId="5" fillId="0" borderId="0" xfId="0" applyFont="1"/>
    <xf numFmtId="43" fontId="6" fillId="0" borderId="29" xfId="0" applyNumberFormat="1" applyFont="1" applyBorder="1"/>
    <xf numFmtId="0" fontId="5" fillId="0" borderId="29" xfId="0" applyFont="1" applyBorder="1"/>
    <xf numFmtId="43" fontId="6" fillId="0" borderId="14" xfId="0" applyNumberFormat="1" applyFont="1" applyBorder="1"/>
    <xf numFmtId="43" fontId="0" fillId="0" borderId="14" xfId="0" applyNumberFormat="1" applyBorder="1"/>
    <xf numFmtId="167" fontId="6" fillId="0" borderId="14" xfId="0" applyNumberFormat="1" applyFont="1" applyBorder="1"/>
    <xf numFmtId="0" fontId="6" fillId="0" borderId="14" xfId="0" applyFont="1" applyBorder="1"/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43" fontId="6" fillId="0" borderId="31" xfId="0" applyNumberFormat="1" applyFont="1" applyBorder="1"/>
    <xf numFmtId="43" fontId="5" fillId="0" borderId="32" xfId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0" fontId="11" fillId="0" borderId="12" xfId="2" applyNumberFormat="1" applyFont="1" applyBorder="1"/>
    <xf numFmtId="43" fontId="11" fillId="0" borderId="0" xfId="1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43" fontId="11" fillId="0" borderId="0" xfId="1" applyFont="1" applyBorder="1"/>
    <xf numFmtId="43" fontId="11" fillId="0" borderId="0" xfId="0" applyNumberFormat="1" applyFont="1" applyBorder="1"/>
    <xf numFmtId="10" fontId="11" fillId="0" borderId="0" xfId="2" applyNumberFormat="1" applyFont="1" applyBorder="1"/>
    <xf numFmtId="43" fontId="11" fillId="0" borderId="15" xfId="0" applyNumberFormat="1" applyFont="1" applyBorder="1"/>
    <xf numFmtId="0" fontId="11" fillId="0" borderId="12" xfId="0" applyFont="1" applyBorder="1"/>
    <xf numFmtId="43" fontId="11" fillId="0" borderId="23" xfId="0" applyNumberFormat="1" applyFont="1" applyBorder="1"/>
    <xf numFmtId="10" fontId="11" fillId="0" borderId="13" xfId="2" applyNumberFormat="1" applyFont="1" applyBorder="1"/>
    <xf numFmtId="10" fontId="11" fillId="0" borderId="33" xfId="2" applyNumberFormat="1" applyFont="1" applyBorder="1"/>
    <xf numFmtId="43" fontId="5" fillId="0" borderId="34" xfId="0" applyNumberFormat="1" applyFont="1" applyBorder="1"/>
    <xf numFmtId="0" fontId="11" fillId="0" borderId="33" xfId="0" applyFont="1" applyBorder="1"/>
    <xf numFmtId="0" fontId="9" fillId="0" borderId="1" xfId="0" applyFont="1" applyFill="1" applyBorder="1"/>
    <xf numFmtId="43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164" fontId="0" fillId="0" borderId="0" xfId="0" applyNumberFormat="1"/>
    <xf numFmtId="0" fontId="5" fillId="0" borderId="31" xfId="0" applyFont="1" applyBorder="1" applyAlignment="1">
      <alignment horizontal="center"/>
    </xf>
    <xf numFmtId="43" fontId="0" fillId="0" borderId="0" xfId="0" applyNumberFormat="1"/>
    <xf numFmtId="0" fontId="5" fillId="0" borderId="34" xfId="0" applyFont="1" applyBorder="1" applyAlignment="1">
      <alignment horizontal="center"/>
    </xf>
    <xf numFmtId="4" fontId="5" fillId="0" borderId="14" xfId="0" applyNumberFormat="1" applyFont="1" applyBorder="1" applyAlignment="1">
      <alignment horizontal="right"/>
    </xf>
    <xf numFmtId="0" fontId="5" fillId="0" borderId="2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0" fontId="0" fillId="0" borderId="33" xfId="0" applyNumberFormat="1" applyFill="1" applyBorder="1"/>
    <xf numFmtId="10" fontId="0" fillId="0" borderId="12" xfId="0" applyNumberFormat="1" applyFill="1" applyBorder="1"/>
    <xf numFmtId="10" fontId="0" fillId="0" borderId="13" xfId="0" applyNumberFormat="1" applyFill="1" applyBorder="1"/>
    <xf numFmtId="0" fontId="0" fillId="0" borderId="33" xfId="0" applyBorder="1"/>
    <xf numFmtId="0" fontId="11" fillId="0" borderId="36" xfId="0" applyFont="1" applyBorder="1"/>
    <xf numFmtId="10" fontId="11" fillId="0" borderId="33" xfId="2" applyNumberFormat="1" applyFont="1" applyFill="1" applyBorder="1"/>
    <xf numFmtId="10" fontId="11" fillId="0" borderId="12" xfId="2" applyNumberFormat="1" applyFont="1" applyFill="1" applyBorder="1"/>
    <xf numFmtId="0" fontId="5" fillId="0" borderId="33" xfId="0" applyFont="1" applyBorder="1"/>
    <xf numFmtId="0" fontId="13" fillId="0" borderId="9" xfId="0" applyFont="1" applyBorder="1"/>
    <xf numFmtId="0" fontId="13" fillId="0" borderId="32" xfId="0" applyFont="1" applyBorder="1"/>
    <xf numFmtId="0" fontId="13" fillId="0" borderId="8" xfId="0" applyFont="1" applyBorder="1"/>
    <xf numFmtId="0" fontId="13" fillId="0" borderId="17" xfId="0" applyFont="1" applyBorder="1"/>
    <xf numFmtId="0" fontId="13" fillId="0" borderId="14" xfId="0" applyFont="1" applyBorder="1"/>
    <xf numFmtId="0" fontId="9" fillId="0" borderId="15" xfId="0" applyFont="1" applyBorder="1"/>
    <xf numFmtId="0" fontId="9" fillId="0" borderId="8" xfId="0" applyFont="1" applyBorder="1"/>
    <xf numFmtId="0" fontId="9" fillId="0" borderId="17" xfId="0" applyFont="1" applyBorder="1"/>
    <xf numFmtId="0" fontId="9" fillId="0" borderId="14" xfId="0" applyFont="1" applyBorder="1"/>
    <xf numFmtId="0" fontId="9" fillId="0" borderId="1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9" xfId="0" applyFont="1" applyBorder="1"/>
    <xf numFmtId="0" fontId="10" fillId="0" borderId="3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7" xfId="0" applyFill="1" applyBorder="1"/>
    <xf numFmtId="0" fontId="0" fillId="0" borderId="7" xfId="0" applyBorder="1" applyAlignment="1">
      <alignment horizontal="center"/>
    </xf>
    <xf numFmtId="0" fontId="10" fillId="0" borderId="9" xfId="0" applyFont="1" applyBorder="1"/>
    <xf numFmtId="0" fontId="5" fillId="0" borderId="8" xfId="0" applyFont="1" applyBorder="1"/>
    <xf numFmtId="0" fontId="9" fillId="0" borderId="35" xfId="0" applyFont="1" applyBorder="1" applyAlignment="1">
      <alignment horizontal="center"/>
    </xf>
    <xf numFmtId="0" fontId="9" fillId="0" borderId="19" xfId="0" applyFont="1" applyBorder="1"/>
    <xf numFmtId="0" fontId="9" fillId="0" borderId="19" xfId="0" applyFont="1" applyFill="1" applyBorder="1"/>
    <xf numFmtId="0" fontId="9" fillId="0" borderId="18" xfId="0" applyFont="1" applyBorder="1" applyAlignment="1">
      <alignment horizontal="center"/>
    </xf>
    <xf numFmtId="0" fontId="9" fillId="0" borderId="38" xfId="0" applyFont="1" applyFill="1" applyBorder="1"/>
    <xf numFmtId="0" fontId="5" fillId="0" borderId="8" xfId="0" applyFont="1" applyFill="1" applyBorder="1"/>
    <xf numFmtId="0" fontId="0" fillId="0" borderId="1" xfId="0" applyBorder="1" applyAlignment="1">
      <alignment horizontal="right" vertical="justify"/>
    </xf>
    <xf numFmtId="164" fontId="0" fillId="0" borderId="15" xfId="1" applyNumberFormat="1" applyFont="1" applyBorder="1" applyAlignment="1">
      <alignment horizontal="right" vertical="justify"/>
    </xf>
    <xf numFmtId="164" fontId="0" fillId="0" borderId="1" xfId="1" applyNumberFormat="1" applyFont="1" applyBorder="1" applyAlignment="1">
      <alignment horizontal="right" vertical="justify"/>
    </xf>
    <xf numFmtId="164" fontId="0" fillId="0" borderId="19" xfId="1" applyNumberFormat="1" applyFont="1" applyBorder="1" applyAlignment="1">
      <alignment horizontal="right" vertical="justify"/>
    </xf>
    <xf numFmtId="164" fontId="6" fillId="0" borderId="14" xfId="0" applyNumberFormat="1" applyFont="1" applyBorder="1" applyAlignment="1">
      <alignment horizontal="right" vertical="justify"/>
    </xf>
    <xf numFmtId="164" fontId="6" fillId="0" borderId="34" xfId="0" applyNumberFormat="1" applyFont="1" applyBorder="1" applyAlignment="1">
      <alignment horizontal="right" vertical="justify"/>
    </xf>
    <xf numFmtId="164" fontId="0" fillId="0" borderId="15" xfId="0" applyNumberFormat="1" applyBorder="1" applyAlignment="1">
      <alignment horizontal="right" vertical="justify"/>
    </xf>
    <xf numFmtId="165" fontId="0" fillId="0" borderId="3" xfId="0" applyNumberFormat="1" applyBorder="1" applyAlignment="1">
      <alignment horizontal="right" vertical="justify"/>
    </xf>
    <xf numFmtId="164" fontId="0" fillId="0" borderId="4" xfId="0" applyNumberFormat="1" applyBorder="1" applyAlignment="1">
      <alignment horizontal="right" vertical="justify"/>
    </xf>
    <xf numFmtId="164" fontId="0" fillId="0" borderId="39" xfId="0" applyNumberFormat="1" applyBorder="1" applyAlignment="1">
      <alignment horizontal="right" vertical="justify"/>
    </xf>
    <xf numFmtId="0" fontId="0" fillId="0" borderId="19" xfId="0" applyBorder="1" applyAlignment="1">
      <alignment horizontal="right" vertical="justify"/>
    </xf>
    <xf numFmtId="164" fontId="0" fillId="0" borderId="13" xfId="0" applyNumberFormat="1" applyBorder="1" applyAlignment="1">
      <alignment horizontal="right" vertical="justify"/>
    </xf>
    <xf numFmtId="43" fontId="6" fillId="0" borderId="14" xfId="0" applyNumberFormat="1" applyFont="1" applyBorder="1" applyAlignment="1">
      <alignment horizontal="right" vertical="justify"/>
    </xf>
    <xf numFmtId="165" fontId="6" fillId="0" borderId="34" xfId="0" applyNumberFormat="1" applyFont="1" applyBorder="1" applyAlignment="1">
      <alignment horizontal="right" vertical="justify"/>
    </xf>
    <xf numFmtId="43" fontId="0" fillId="0" borderId="33" xfId="0" applyNumberFormat="1" applyBorder="1" applyAlignment="1">
      <alignment horizontal="right" vertical="justify"/>
    </xf>
    <xf numFmtId="0" fontId="0" fillId="0" borderId="27" xfId="0" applyBorder="1"/>
    <xf numFmtId="2" fontId="0" fillId="0" borderId="12" xfId="0" applyNumberFormat="1" applyBorder="1" applyAlignment="1">
      <alignment horizontal="right" vertical="justify"/>
    </xf>
    <xf numFmtId="2" fontId="0" fillId="0" borderId="1" xfId="0" applyNumberFormat="1" applyBorder="1" applyAlignment="1">
      <alignment horizontal="right" vertical="justify"/>
    </xf>
    <xf numFmtId="2" fontId="1" fillId="0" borderId="1" xfId="0" applyNumberFormat="1" applyFont="1" applyFill="1" applyBorder="1" applyAlignment="1">
      <alignment horizontal="right" vertical="justify"/>
    </xf>
    <xf numFmtId="2" fontId="0" fillId="0" borderId="1" xfId="0" applyNumberFormat="1" applyFill="1" applyBorder="1" applyAlignment="1">
      <alignment horizontal="right" vertical="justify"/>
    </xf>
    <xf numFmtId="0" fontId="9" fillId="0" borderId="8" xfId="0" applyFont="1" applyBorder="1" applyAlignment="1">
      <alignment horizontal="right" vertical="justify"/>
    </xf>
    <xf numFmtId="0" fontId="9" fillId="0" borderId="9" xfId="0" applyFont="1" applyBorder="1" applyAlignment="1">
      <alignment horizontal="right" vertical="justify"/>
    </xf>
    <xf numFmtId="2" fontId="0" fillId="0" borderId="40" xfId="1" applyNumberFormat="1" applyFont="1" applyFill="1" applyBorder="1" applyAlignment="1">
      <alignment horizontal="right" vertical="justify"/>
    </xf>
    <xf numFmtId="2" fontId="0" fillId="0" borderId="15" xfId="1" applyNumberFormat="1" applyFont="1" applyFill="1" applyBorder="1" applyAlignment="1">
      <alignment horizontal="right" vertical="justify"/>
    </xf>
    <xf numFmtId="2" fontId="0" fillId="0" borderId="15" xfId="0" applyNumberFormat="1" applyFill="1" applyBorder="1" applyAlignment="1">
      <alignment horizontal="right" vertical="justify"/>
    </xf>
    <xf numFmtId="2" fontId="0" fillId="0" borderId="41" xfId="1" applyNumberFormat="1" applyFont="1" applyBorder="1" applyAlignment="1">
      <alignment horizontal="right" vertical="justify"/>
    </xf>
    <xf numFmtId="2" fontId="0" fillId="0" borderId="1" xfId="1" applyNumberFormat="1" applyFont="1" applyFill="1" applyBorder="1" applyAlignment="1">
      <alignment horizontal="right" vertical="justify"/>
    </xf>
    <xf numFmtId="2" fontId="0" fillId="0" borderId="42" xfId="1" applyNumberFormat="1" applyFont="1" applyBorder="1" applyAlignment="1">
      <alignment horizontal="right" vertical="justify"/>
    </xf>
    <xf numFmtId="2" fontId="0" fillId="0" borderId="23" xfId="1" applyNumberFormat="1" applyFont="1" applyFill="1" applyBorder="1" applyAlignment="1">
      <alignment horizontal="right" vertical="justify"/>
    </xf>
    <xf numFmtId="2" fontId="0" fillId="0" borderId="23" xfId="0" applyNumberFormat="1" applyFill="1" applyBorder="1" applyAlignment="1">
      <alignment horizontal="right" vertical="justify"/>
    </xf>
    <xf numFmtId="168" fontId="0" fillId="0" borderId="30" xfId="1" applyNumberFormat="1" applyFont="1" applyBorder="1" applyAlignment="1">
      <alignment horizontal="right" vertical="justify"/>
    </xf>
    <xf numFmtId="168" fontId="0" fillId="0" borderId="16" xfId="0" applyNumberFormat="1" applyBorder="1" applyAlignment="1">
      <alignment horizontal="right" vertical="justify"/>
    </xf>
    <xf numFmtId="168" fontId="0" fillId="0" borderId="15" xfId="0" applyNumberFormat="1" applyBorder="1" applyAlignment="1">
      <alignment horizontal="right" vertical="justify"/>
    </xf>
    <xf numFmtId="168" fontId="0" fillId="0" borderId="43" xfId="1" applyNumberFormat="1" applyFont="1" applyBorder="1" applyAlignment="1">
      <alignment horizontal="right" vertical="justify"/>
    </xf>
    <xf numFmtId="168" fontId="0" fillId="0" borderId="5" xfId="0" applyNumberFormat="1" applyBorder="1" applyAlignment="1">
      <alignment horizontal="right" vertical="justify"/>
    </xf>
    <xf numFmtId="168" fontId="0" fillId="0" borderId="1" xfId="0" applyNumberFormat="1" applyBorder="1" applyAlignment="1">
      <alignment horizontal="right" vertical="justify"/>
    </xf>
    <xf numFmtId="168" fontId="0" fillId="0" borderId="44" xfId="1" applyNumberFormat="1" applyFont="1" applyBorder="1" applyAlignment="1">
      <alignment horizontal="right" vertical="justify"/>
    </xf>
    <xf numFmtId="168" fontId="0" fillId="0" borderId="6" xfId="0" applyNumberFormat="1" applyBorder="1" applyAlignment="1">
      <alignment horizontal="right" vertical="justify"/>
    </xf>
    <xf numFmtId="168" fontId="0" fillId="0" borderId="23" xfId="0" applyNumberFormat="1" applyBorder="1" applyAlignment="1">
      <alignment horizontal="right" vertical="justify"/>
    </xf>
    <xf numFmtId="168" fontId="0" fillId="0" borderId="16" xfId="1" applyNumberFormat="1" applyFont="1" applyBorder="1" applyAlignment="1">
      <alignment horizontal="right" vertical="justify"/>
    </xf>
    <xf numFmtId="168" fontId="0" fillId="0" borderId="5" xfId="1" applyNumberFormat="1" applyFont="1" applyBorder="1" applyAlignment="1">
      <alignment horizontal="right" vertical="justify"/>
    </xf>
    <xf numFmtId="168" fontId="0" fillId="0" borderId="6" xfId="1" applyNumberFormat="1" applyFont="1" applyBorder="1" applyAlignment="1">
      <alignment horizontal="right" vertical="justify"/>
    </xf>
    <xf numFmtId="10" fontId="0" fillId="0" borderId="33" xfId="0" applyNumberFormat="1" applyBorder="1"/>
    <xf numFmtId="10" fontId="0" fillId="0" borderId="12" xfId="0" applyNumberFormat="1" applyBorder="1"/>
    <xf numFmtId="10" fontId="0" fillId="0" borderId="13" xfId="0" applyNumberFormat="1" applyBorder="1"/>
    <xf numFmtId="2" fontId="5" fillId="0" borderId="5" xfId="1" applyNumberFormat="1" applyFont="1" applyBorder="1"/>
    <xf numFmtId="2" fontId="0" fillId="0" borderId="1" xfId="0" applyNumberFormat="1" applyBorder="1"/>
    <xf numFmtId="2" fontId="0" fillId="0" borderId="5" xfId="1" applyNumberFormat="1" applyFont="1" applyBorder="1"/>
    <xf numFmtId="2" fontId="0" fillId="0" borderId="5" xfId="0" applyNumberFormat="1" applyBorder="1" applyAlignment="1"/>
    <xf numFmtId="2" fontId="0" fillId="0" borderId="6" xfId="0" applyNumberFormat="1" applyBorder="1" applyAlignment="1"/>
    <xf numFmtId="2" fontId="0" fillId="0" borderId="0" xfId="0" applyNumberFormat="1"/>
    <xf numFmtId="2" fontId="2" fillId="0" borderId="29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2" fontId="6" fillId="0" borderId="14" xfId="0" applyNumberFormat="1" applyFont="1" applyBorder="1"/>
    <xf numFmtId="2" fontId="5" fillId="0" borderId="29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45" xfId="0" applyNumberFormat="1" applyFont="1" applyBorder="1" applyAlignment="1">
      <alignment horizontal="center"/>
    </xf>
    <xf numFmtId="2" fontId="0" fillId="0" borderId="46" xfId="1" applyNumberFormat="1" applyFont="1" applyBorder="1" applyAlignment="1">
      <alignment horizontal="right"/>
    </xf>
    <xf numFmtId="2" fontId="0" fillId="0" borderId="30" xfId="0" applyNumberFormat="1" applyBorder="1"/>
    <xf numFmtId="2" fontId="0" fillId="0" borderId="45" xfId="0" applyNumberFormat="1" applyBorder="1"/>
    <xf numFmtId="2" fontId="0" fillId="0" borderId="47" xfId="1" applyNumberFormat="1" applyFont="1" applyBorder="1"/>
    <xf numFmtId="2" fontId="0" fillId="0" borderId="43" xfId="0" applyNumberFormat="1" applyBorder="1"/>
    <xf numFmtId="2" fontId="0" fillId="0" borderId="48" xfId="1" applyNumberFormat="1" applyFont="1" applyBorder="1"/>
    <xf numFmtId="2" fontId="0" fillId="0" borderId="48" xfId="0" applyNumberFormat="1" applyBorder="1"/>
    <xf numFmtId="2" fontId="0" fillId="0" borderId="44" xfId="0" applyNumberFormat="1" applyBorder="1"/>
    <xf numFmtId="2" fontId="6" fillId="0" borderId="29" xfId="0" applyNumberFormat="1" applyFont="1" applyBorder="1"/>
    <xf numFmtId="10" fontId="0" fillId="0" borderId="49" xfId="0" applyNumberFormat="1" applyBorder="1"/>
    <xf numFmtId="169" fontId="0" fillId="0" borderId="2" xfId="1" applyNumberFormat="1" applyFont="1" applyBorder="1"/>
    <xf numFmtId="169" fontId="0" fillId="0" borderId="50" xfId="0" applyNumberFormat="1" applyBorder="1"/>
    <xf numFmtId="169" fontId="0" fillId="0" borderId="3" xfId="0" applyNumberFormat="1" applyBorder="1"/>
    <xf numFmtId="169" fontId="0" fillId="0" borderId="5" xfId="1" applyNumberFormat="1" applyFont="1" applyBorder="1"/>
    <xf numFmtId="169" fontId="0" fillId="0" borderId="47" xfId="0" applyNumberFormat="1" applyBorder="1"/>
    <xf numFmtId="169" fontId="0" fillId="0" borderId="1" xfId="0" applyNumberFormat="1" applyBorder="1"/>
    <xf numFmtId="169" fontId="5" fillId="0" borderId="5" xfId="1" applyNumberFormat="1" applyFont="1" applyBorder="1"/>
    <xf numFmtId="169" fontId="6" fillId="0" borderId="47" xfId="0" applyNumberFormat="1" applyFont="1" applyBorder="1"/>
    <xf numFmtId="169" fontId="6" fillId="0" borderId="1" xfId="0" applyNumberFormat="1" applyFont="1" applyBorder="1"/>
    <xf numFmtId="169" fontId="0" fillId="0" borderId="6" xfId="1" applyNumberFormat="1" applyFont="1" applyBorder="1"/>
    <xf numFmtId="169" fontId="0" fillId="0" borderId="51" xfId="0" applyNumberFormat="1" applyBorder="1"/>
    <xf numFmtId="169" fontId="0" fillId="0" borderId="23" xfId="0" applyNumberFormat="1" applyBorder="1"/>
    <xf numFmtId="10" fontId="0" fillId="0" borderId="4" xfId="0" applyNumberFormat="1" applyBorder="1"/>
    <xf numFmtId="10" fontId="6" fillId="0" borderId="12" xfId="0" applyNumberFormat="1" applyFont="1" applyBorder="1"/>
    <xf numFmtId="169" fontId="0" fillId="0" borderId="16" xfId="1" applyNumberFormat="1" applyFont="1" applyBorder="1"/>
    <xf numFmtId="169" fontId="0" fillId="0" borderId="15" xfId="0" applyNumberFormat="1" applyBorder="1"/>
    <xf numFmtId="169" fontId="0" fillId="0" borderId="35" xfId="1" applyNumberFormat="1" applyFont="1" applyBorder="1"/>
    <xf numFmtId="169" fontId="0" fillId="0" borderId="19" xfId="0" applyNumberFormat="1" applyBorder="1"/>
    <xf numFmtId="10" fontId="0" fillId="0" borderId="52" xfId="0" applyNumberFormat="1" applyBorder="1"/>
    <xf numFmtId="2" fontId="11" fillId="0" borderId="46" xfId="1" applyNumberFormat="1" applyFont="1" applyBorder="1" applyAlignment="1">
      <alignment horizontal="right" vertical="justify"/>
    </xf>
    <xf numFmtId="2" fontId="11" fillId="0" borderId="15" xfId="0" applyNumberFormat="1" applyFont="1" applyBorder="1" applyAlignment="1">
      <alignment horizontal="right" vertical="justify"/>
    </xf>
    <xf numFmtId="2" fontId="11" fillId="0" borderId="47" xfId="1" applyNumberFormat="1" applyFont="1" applyBorder="1" applyAlignment="1">
      <alignment horizontal="right" vertical="justify"/>
    </xf>
    <xf numFmtId="2" fontId="11" fillId="0" borderId="1" xfId="0" applyNumberFormat="1" applyFont="1" applyBorder="1" applyAlignment="1">
      <alignment horizontal="right" vertical="justify"/>
    </xf>
    <xf numFmtId="2" fontId="11" fillId="0" borderId="48" xfId="1" applyNumberFormat="1" applyFont="1" applyBorder="1" applyAlignment="1">
      <alignment horizontal="right" vertical="justify"/>
    </xf>
    <xf numFmtId="2" fontId="11" fillId="0" borderId="19" xfId="0" applyNumberFormat="1" applyFont="1" applyBorder="1" applyAlignment="1">
      <alignment horizontal="right" vertical="justify"/>
    </xf>
    <xf numFmtId="169" fontId="11" fillId="0" borderId="46" xfId="1" applyNumberFormat="1" applyFont="1" applyBorder="1" applyAlignment="1">
      <alignment horizontal="right" vertical="justify"/>
    </xf>
    <xf numFmtId="169" fontId="11" fillId="0" borderId="15" xfId="0" applyNumberFormat="1" applyFont="1" applyBorder="1" applyAlignment="1">
      <alignment horizontal="right" vertical="justify"/>
    </xf>
    <xf numFmtId="169" fontId="11" fillId="0" borderId="48" xfId="1" applyNumberFormat="1" applyFont="1" applyBorder="1" applyAlignment="1">
      <alignment horizontal="right" vertical="justify"/>
    </xf>
    <xf numFmtId="169" fontId="11" fillId="0" borderId="19" xfId="0" applyNumberFormat="1" applyFont="1" applyBorder="1" applyAlignment="1">
      <alignment horizontal="right" vertical="justify"/>
    </xf>
    <xf numFmtId="169" fontId="11" fillId="0" borderId="51" xfId="1" applyNumberFormat="1" applyFont="1" applyBorder="1" applyAlignment="1">
      <alignment horizontal="right" vertical="justify"/>
    </xf>
    <xf numFmtId="169" fontId="11" fillId="0" borderId="23" xfId="0" applyNumberFormat="1" applyFont="1" applyBorder="1" applyAlignment="1">
      <alignment horizontal="right" vertical="justify"/>
    </xf>
    <xf numFmtId="170" fontId="11" fillId="0" borderId="46" xfId="1" applyNumberFormat="1" applyFont="1" applyBorder="1"/>
    <xf numFmtId="170" fontId="11" fillId="0" borderId="15" xfId="1" applyNumberFormat="1" applyFont="1" applyBorder="1"/>
    <xf numFmtId="170" fontId="11" fillId="0" borderId="15" xfId="0" applyNumberFormat="1" applyFont="1" applyBorder="1"/>
    <xf numFmtId="43" fontId="11" fillId="0" borderId="46" xfId="1" applyNumberFormat="1" applyFont="1" applyBorder="1"/>
    <xf numFmtId="43" fontId="11" fillId="0" borderId="51" xfId="1" applyNumberFormat="1" applyFont="1" applyBorder="1"/>
    <xf numFmtId="169" fontId="11" fillId="0" borderId="46" xfId="1" applyNumberFormat="1" applyFont="1" applyBorder="1"/>
    <xf numFmtId="169" fontId="11" fillId="0" borderId="15" xfId="1" applyNumberFormat="1" applyFont="1" applyBorder="1"/>
    <xf numFmtId="169" fontId="11" fillId="0" borderId="15" xfId="0" applyNumberFormat="1" applyFont="1" applyBorder="1"/>
    <xf numFmtId="169" fontId="11" fillId="0" borderId="47" xfId="1" applyNumberFormat="1" applyFont="1" applyBorder="1"/>
    <xf numFmtId="169" fontId="11" fillId="0" borderId="1" xfId="1" applyNumberFormat="1" applyFont="1" applyBorder="1"/>
    <xf numFmtId="169" fontId="11" fillId="0" borderId="1" xfId="0" applyNumberFormat="1" applyFont="1" applyBorder="1"/>
    <xf numFmtId="169" fontId="11" fillId="0" borderId="51" xfId="1" applyNumberFormat="1" applyFont="1" applyBorder="1"/>
    <xf numFmtId="169" fontId="11" fillId="0" borderId="23" xfId="1" applyNumberFormat="1" applyFont="1" applyBorder="1"/>
    <xf numFmtId="169" fontId="11" fillId="0" borderId="23" xfId="0" applyNumberFormat="1" applyFont="1" applyBorder="1"/>
    <xf numFmtId="170" fontId="11" fillId="0" borderId="47" xfId="1" applyNumberFormat="1" applyFont="1" applyBorder="1"/>
    <xf numFmtId="170" fontId="11" fillId="0" borderId="1" xfId="1" applyNumberFormat="1" applyFont="1" applyBorder="1"/>
    <xf numFmtId="170" fontId="11" fillId="0" borderId="1" xfId="0" applyNumberFormat="1" applyFont="1" applyBorder="1"/>
    <xf numFmtId="169" fontId="11" fillId="0" borderId="48" xfId="1" applyNumberFormat="1" applyFont="1" applyBorder="1"/>
    <xf numFmtId="169" fontId="11" fillId="0" borderId="19" xfId="1" applyNumberFormat="1" applyFont="1" applyBorder="1"/>
    <xf numFmtId="169" fontId="11" fillId="0" borderId="19" xfId="0" applyNumberFormat="1" applyFont="1" applyBorder="1"/>
    <xf numFmtId="2" fontId="11" fillId="0" borderId="2" xfId="1" applyNumberFormat="1" applyFont="1" applyBorder="1"/>
    <xf numFmtId="2" fontId="11" fillId="0" borderId="3" xfId="1" applyNumberFormat="1" applyFont="1" applyBorder="1"/>
    <xf numFmtId="2" fontId="11" fillId="0" borderId="3" xfId="0" applyNumberFormat="1" applyFont="1" applyBorder="1"/>
    <xf numFmtId="2" fontId="11" fillId="0" borderId="6" xfId="1" applyNumberFormat="1" applyFont="1" applyBorder="1"/>
    <xf numFmtId="2" fontId="11" fillId="0" borderId="38" xfId="1" applyNumberFormat="1" applyFont="1" applyBorder="1"/>
    <xf numFmtId="2" fontId="11" fillId="0" borderId="23" xfId="0" applyNumberFormat="1" applyFont="1" applyBorder="1"/>
    <xf numFmtId="2" fontId="11" fillId="0" borderId="0" xfId="0" applyNumberFormat="1" applyFont="1"/>
    <xf numFmtId="2" fontId="11" fillId="0" borderId="0" xfId="1" applyNumberFormat="1" applyFont="1"/>
    <xf numFmtId="2" fontId="11" fillId="0" borderId="0" xfId="0" applyNumberFormat="1" applyFont="1" applyBorder="1"/>
    <xf numFmtId="2" fontId="11" fillId="0" borderId="0" xfId="1" applyNumberFormat="1" applyFont="1" applyBorder="1"/>
    <xf numFmtId="2" fontId="0" fillId="0" borderId="0" xfId="0" applyNumberFormat="1" applyBorder="1"/>
    <xf numFmtId="2" fontId="6" fillId="0" borderId="0" xfId="0" applyNumberFormat="1" applyFont="1"/>
    <xf numFmtId="168" fontId="0" fillId="0" borderId="35" xfId="0" applyNumberFormat="1" applyBorder="1" applyAlignment="1">
      <alignment horizontal="right" vertical="justify"/>
    </xf>
    <xf numFmtId="168" fontId="0" fillId="0" borderId="19" xfId="0" applyNumberFormat="1" applyBorder="1" applyAlignment="1">
      <alignment horizontal="right" vertical="justify"/>
    </xf>
    <xf numFmtId="10" fontId="0" fillId="0" borderId="20" xfId="0" applyNumberFormat="1" applyBorder="1"/>
    <xf numFmtId="169" fontId="0" fillId="0" borderId="48" xfId="0" applyNumberFormat="1" applyBorder="1"/>
    <xf numFmtId="168" fontId="0" fillId="0" borderId="35" xfId="1" applyNumberFormat="1" applyFont="1" applyBorder="1" applyAlignment="1">
      <alignment horizontal="right" vertical="justify"/>
    </xf>
    <xf numFmtId="43" fontId="0" fillId="0" borderId="35" xfId="1" applyFont="1" applyBorder="1" applyAlignment="1">
      <alignment horizontal="right" vertical="justify"/>
    </xf>
    <xf numFmtId="2" fontId="0" fillId="0" borderId="35" xfId="0" applyNumberFormat="1" applyBorder="1" applyAlignment="1"/>
    <xf numFmtId="0" fontId="9" fillId="0" borderId="22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3" xfId="0" applyFont="1" applyFill="1" applyBorder="1"/>
    <xf numFmtId="0" fontId="5" fillId="0" borderId="14" xfId="0" applyFont="1" applyFill="1" applyBorder="1"/>
    <xf numFmtId="166" fontId="15" fillId="0" borderId="54" xfId="0" applyNumberFormat="1" applyFont="1" applyBorder="1"/>
    <xf numFmtId="0" fontId="16" fillId="0" borderId="0" xfId="0" applyFont="1"/>
    <xf numFmtId="167" fontId="14" fillId="0" borderId="29" xfId="0" applyNumberFormat="1" applyFont="1" applyBorder="1"/>
    <xf numFmtId="167" fontId="14" fillId="0" borderId="14" xfId="0" applyNumberFormat="1" applyFont="1" applyBorder="1"/>
    <xf numFmtId="167" fontId="14" fillId="0" borderId="31" xfId="0" applyNumberFormat="1" applyFont="1" applyBorder="1"/>
    <xf numFmtId="0" fontId="17" fillId="0" borderId="0" xfId="0" applyFont="1"/>
    <xf numFmtId="164" fontId="14" fillId="0" borderId="18" xfId="0" applyNumberFormat="1" applyFont="1" applyBorder="1" applyAlignment="1">
      <alignment horizontal="right" vertical="justify"/>
    </xf>
    <xf numFmtId="164" fontId="14" fillId="0" borderId="55" xfId="0" applyNumberFormat="1" applyFont="1" applyBorder="1" applyAlignment="1">
      <alignment horizontal="right" vertical="justify"/>
    </xf>
    <xf numFmtId="164" fontId="14" fillId="0" borderId="56" xfId="0" applyNumberFormat="1" applyFont="1" applyBorder="1" applyAlignment="1">
      <alignment horizontal="right" vertical="justify"/>
    </xf>
    <xf numFmtId="166" fontId="14" fillId="0" borderId="49" xfId="0" applyNumberFormat="1" applyFont="1" applyBorder="1"/>
    <xf numFmtId="0" fontId="1" fillId="0" borderId="52" xfId="0" applyFont="1" applyBorder="1" applyAlignment="1">
      <alignment horizontal="center"/>
    </xf>
    <xf numFmtId="2" fontId="5" fillId="0" borderId="14" xfId="1" applyNumberFormat="1" applyFont="1" applyBorder="1"/>
    <xf numFmtId="167" fontId="5" fillId="0" borderId="34" xfId="0" applyNumberFormat="1" applyFont="1" applyBorder="1"/>
    <xf numFmtId="10" fontId="5" fillId="0" borderId="31" xfId="1" applyNumberFormat="1" applyFont="1" applyBorder="1"/>
    <xf numFmtId="43" fontId="5" fillId="0" borderId="14" xfId="1" applyFont="1" applyBorder="1"/>
    <xf numFmtId="43" fontId="5" fillId="0" borderId="14" xfId="0" applyNumberFormat="1" applyFont="1" applyBorder="1"/>
    <xf numFmtId="10" fontId="5" fillId="0" borderId="31" xfId="0" applyNumberFormat="1" applyFont="1" applyBorder="1"/>
    <xf numFmtId="2" fontId="5" fillId="0" borderId="14" xfId="0" applyNumberFormat="1" applyFont="1" applyBorder="1"/>
    <xf numFmtId="10" fontId="5" fillId="0" borderId="31" xfId="2" applyNumberFormat="1" applyFont="1" applyBorder="1"/>
    <xf numFmtId="0" fontId="1" fillId="0" borderId="0" xfId="0" applyFont="1" applyBorder="1" applyAlignment="1">
      <alignment horizontal="center"/>
    </xf>
    <xf numFmtId="10" fontId="6" fillId="0" borderId="31" xfId="1" applyNumberFormat="1" applyFont="1" applyFill="1" applyBorder="1"/>
    <xf numFmtId="43" fontId="5" fillId="0" borderId="14" xfId="1" applyNumberFormat="1" applyFont="1" applyBorder="1"/>
    <xf numFmtId="43" fontId="5" fillId="0" borderId="9" xfId="0" applyNumberFormat="1" applyFont="1" applyBorder="1"/>
    <xf numFmtId="166" fontId="5" fillId="0" borderId="14" xfId="0" applyNumberFormat="1" applyFont="1" applyBorder="1"/>
    <xf numFmtId="0" fontId="14" fillId="2" borderId="29" xfId="0" applyFont="1" applyFill="1" applyBorder="1"/>
    <xf numFmtId="167" fontId="14" fillId="2" borderId="14" xfId="0" applyNumberFormat="1" applyFont="1" applyFill="1" applyBorder="1"/>
    <xf numFmtId="0" fontId="18" fillId="0" borderId="0" xfId="0" applyFont="1" applyBorder="1" applyAlignment="1">
      <alignment horizontal="center"/>
    </xf>
    <xf numFmtId="0" fontId="4" fillId="0" borderId="29" xfId="0" applyFont="1" applyBorder="1"/>
    <xf numFmtId="167" fontId="19" fillId="0" borderId="14" xfId="0" applyNumberFormat="1" applyFont="1" applyBorder="1"/>
    <xf numFmtId="167" fontId="19" fillId="0" borderId="53" xfId="0" applyNumberFormat="1" applyFont="1" applyBorder="1"/>
    <xf numFmtId="167" fontId="19" fillId="0" borderId="0" xfId="0" applyNumberFormat="1" applyFont="1" applyBorder="1"/>
    <xf numFmtId="166" fontId="19" fillId="0" borderId="52" xfId="0" applyNumberFormat="1" applyFont="1" applyBorder="1"/>
    <xf numFmtId="0" fontId="18" fillId="0" borderId="0" xfId="0" applyFont="1"/>
    <xf numFmtId="0" fontId="2" fillId="2" borderId="14" xfId="0" applyFont="1" applyFill="1" applyBorder="1" applyAlignment="1">
      <alignment horizontal="center" vertical="center"/>
    </xf>
    <xf numFmtId="43" fontId="19" fillId="0" borderId="14" xfId="0" applyNumberFormat="1" applyFont="1" applyBorder="1" applyAlignment="1">
      <alignment horizontal="right" vertical="justify"/>
    </xf>
    <xf numFmtId="166" fontId="19" fillId="0" borderId="49" xfId="0" applyNumberFormat="1" applyFont="1" applyBorder="1"/>
    <xf numFmtId="0" fontId="4" fillId="0" borderId="14" xfId="0" applyFont="1" applyBorder="1"/>
    <xf numFmtId="165" fontId="19" fillId="0" borderId="14" xfId="0" applyNumberFormat="1" applyFont="1" applyBorder="1"/>
    <xf numFmtId="10" fontId="19" fillId="0" borderId="31" xfId="0" applyNumberFormat="1" applyFont="1" applyBorder="1"/>
    <xf numFmtId="17" fontId="0" fillId="0" borderId="0" xfId="0" applyNumberFormat="1"/>
    <xf numFmtId="0" fontId="14" fillId="0" borderId="0" xfId="0" applyFont="1"/>
    <xf numFmtId="0" fontId="9" fillId="0" borderId="0" xfId="0" applyFont="1" applyFill="1" applyBorder="1"/>
    <xf numFmtId="2" fontId="0" fillId="0" borderId="47" xfId="1" applyNumberFormat="1" applyFont="1" applyBorder="1" applyAlignment="1">
      <alignment horizontal="right"/>
    </xf>
    <xf numFmtId="0" fontId="0" fillId="0" borderId="58" xfId="0" applyBorder="1" applyAlignment="1">
      <alignment horizontal="center"/>
    </xf>
    <xf numFmtId="0" fontId="6" fillId="0" borderId="8" xfId="0" applyFont="1" applyBorder="1"/>
    <xf numFmtId="49" fontId="0" fillId="0" borderId="0" xfId="0" applyNumberFormat="1"/>
    <xf numFmtId="49" fontId="18" fillId="0" borderId="0" xfId="0" applyNumberFormat="1" applyFont="1"/>
    <xf numFmtId="49" fontId="0" fillId="0" borderId="0" xfId="0" applyNumberFormat="1" applyBorder="1"/>
    <xf numFmtId="0" fontId="15" fillId="2" borderId="0" xfId="0" applyFont="1" applyFill="1" applyBorder="1"/>
    <xf numFmtId="2" fontId="20" fillId="0" borderId="41" xfId="1" applyNumberFormat="1" applyFont="1" applyFill="1" applyBorder="1" applyAlignment="1">
      <alignment horizontal="right" vertical="justify"/>
    </xf>
    <xf numFmtId="0" fontId="22" fillId="0" borderId="41" xfId="0" applyFont="1" applyBorder="1"/>
    <xf numFmtId="168" fontId="22" fillId="0" borderId="5" xfId="0" applyNumberFormat="1" applyFont="1" applyBorder="1" applyAlignment="1">
      <alignment horizontal="right" vertical="justify"/>
    </xf>
    <xf numFmtId="0" fontId="22" fillId="0" borderId="33" xfId="0" applyFont="1" applyBorder="1"/>
    <xf numFmtId="169" fontId="0" fillId="0" borderId="0" xfId="0" applyNumberFormat="1"/>
    <xf numFmtId="0" fontId="0" fillId="0" borderId="0" xfId="0" applyAlignment="1">
      <alignment wrapText="1"/>
    </xf>
    <xf numFmtId="43" fontId="19" fillId="0" borderId="29" xfId="0" applyNumberFormat="1" applyFont="1" applyBorder="1" applyAlignment="1">
      <alignment horizontal="right" vertical="justify"/>
    </xf>
    <xf numFmtId="164" fontId="19" fillId="0" borderId="14" xfId="0" applyNumberFormat="1" applyFont="1" applyBorder="1" applyAlignment="1">
      <alignment horizontal="right" vertical="justify"/>
    </xf>
    <xf numFmtId="0" fontId="5" fillId="0" borderId="37" xfId="0" applyFont="1" applyBorder="1"/>
    <xf numFmtId="0" fontId="5" fillId="0" borderId="0" xfId="0" applyFont="1" applyBorder="1" applyAlignment="1">
      <alignment horizontal="center"/>
    </xf>
    <xf numFmtId="167" fontId="15" fillId="0" borderId="14" xfId="0" applyNumberFormat="1" applyFont="1" applyBorder="1"/>
    <xf numFmtId="0" fontId="0" fillId="0" borderId="6" xfId="0" applyBorder="1" applyAlignment="1">
      <alignment horizontal="center"/>
    </xf>
    <xf numFmtId="166" fontId="14" fillId="0" borderId="54" xfId="0" applyNumberFormat="1" applyFont="1" applyBorder="1"/>
    <xf numFmtId="0" fontId="1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0" fontId="11" fillId="0" borderId="52" xfId="2" applyNumberFormat="1" applyFont="1" applyBorder="1"/>
    <xf numFmtId="10" fontId="11" fillId="0" borderId="59" xfId="2" applyNumberFormat="1" applyFont="1" applyBorder="1"/>
    <xf numFmtId="0" fontId="11" fillId="0" borderId="1" xfId="0" applyFont="1" applyBorder="1"/>
    <xf numFmtId="0" fontId="11" fillId="0" borderId="19" xfId="0" applyFont="1" applyBorder="1"/>
    <xf numFmtId="170" fontId="11" fillId="0" borderId="19" xfId="1" applyNumberFormat="1" applyFont="1" applyBorder="1"/>
    <xf numFmtId="170" fontId="11" fillId="0" borderId="19" xfId="0" applyNumberFormat="1" applyFont="1" applyBorder="1"/>
    <xf numFmtId="169" fontId="11" fillId="0" borderId="47" xfId="1" applyNumberFormat="1" applyFont="1" applyFill="1" applyBorder="1"/>
    <xf numFmtId="2" fontId="23" fillId="3" borderId="46" xfId="1" applyNumberFormat="1" applyFont="1" applyFill="1" applyBorder="1"/>
    <xf numFmtId="2" fontId="0" fillId="3" borderId="15" xfId="0" applyNumberFormat="1" applyFill="1" applyBorder="1"/>
    <xf numFmtId="43" fontId="0" fillId="3" borderId="33" xfId="0" applyNumberFormat="1" applyFill="1" applyBorder="1" applyAlignment="1">
      <alignment horizontal="right" vertical="justify"/>
    </xf>
    <xf numFmtId="2" fontId="23" fillId="3" borderId="47" xfId="1" applyNumberFormat="1" applyFont="1" applyFill="1" applyBorder="1"/>
    <xf numFmtId="2" fontId="0" fillId="3" borderId="1" xfId="0" applyNumberFormat="1" applyFill="1" applyBorder="1"/>
    <xf numFmtId="43" fontId="0" fillId="3" borderId="12" xfId="0" applyNumberFormat="1" applyFill="1" applyBorder="1" applyAlignment="1">
      <alignment horizontal="right" vertical="justify"/>
    </xf>
    <xf numFmtId="2" fontId="0" fillId="3" borderId="48" xfId="0" applyNumberFormat="1" applyFill="1" applyBorder="1"/>
    <xf numFmtId="2" fontId="0" fillId="3" borderId="19" xfId="0" applyNumberFormat="1" applyFill="1" applyBorder="1"/>
    <xf numFmtId="43" fontId="0" fillId="3" borderId="20" xfId="0" applyNumberFormat="1" applyFill="1" applyBorder="1" applyAlignment="1">
      <alignment horizontal="right" vertical="justify"/>
    </xf>
    <xf numFmtId="2" fontId="9" fillId="3" borderId="32" xfId="0" applyNumberFormat="1" applyFont="1" applyFill="1" applyBorder="1"/>
    <xf numFmtId="2" fontId="9" fillId="3" borderId="8" xfId="0" applyNumberFormat="1" applyFont="1" applyFill="1" applyBorder="1"/>
    <xf numFmtId="43" fontId="0" fillId="3" borderId="9" xfId="0" applyNumberFormat="1" applyFill="1" applyBorder="1" applyAlignment="1">
      <alignment horizontal="right" vertical="justify"/>
    </xf>
    <xf numFmtId="2" fontId="9" fillId="3" borderId="46" xfId="0" applyNumberFormat="1" applyFont="1" applyFill="1" applyBorder="1" applyAlignment="1">
      <alignment horizontal="right" vertical="justify"/>
    </xf>
    <xf numFmtId="2" fontId="9" fillId="3" borderId="15" xfId="0" applyNumberFormat="1" applyFont="1" applyFill="1" applyBorder="1"/>
    <xf numFmtId="2" fontId="23" fillId="3" borderId="47" xfId="1" applyNumberFormat="1" applyFont="1" applyFill="1" applyBorder="1" applyAlignment="1">
      <alignment horizontal="right" vertical="justify"/>
    </xf>
    <xf numFmtId="2" fontId="0" fillId="3" borderId="48" xfId="0" applyNumberFormat="1" applyFill="1" applyBorder="1" applyAlignment="1">
      <alignment horizontal="right" vertical="justify"/>
    </xf>
    <xf numFmtId="2" fontId="23" fillId="3" borderId="46" xfId="1" applyNumberFormat="1" applyFont="1" applyFill="1" applyBorder="1" applyAlignment="1">
      <alignment horizontal="right"/>
    </xf>
    <xf numFmtId="2" fontId="23" fillId="3" borderId="48" xfId="1" applyNumberFormat="1" applyFont="1" applyFill="1" applyBorder="1" applyAlignment="1">
      <alignment horizontal="right"/>
    </xf>
    <xf numFmtId="2" fontId="23" fillId="3" borderId="32" xfId="1" applyNumberFormat="1" applyFont="1" applyFill="1" applyBorder="1" applyAlignment="1">
      <alignment horizontal="right"/>
    </xf>
    <xf numFmtId="2" fontId="0" fillId="3" borderId="8" xfId="0" applyNumberFormat="1" applyFill="1" applyBorder="1"/>
    <xf numFmtId="2" fontId="23" fillId="3" borderId="61" xfId="1" applyNumberFormat="1" applyFont="1" applyFill="1" applyBorder="1" applyAlignment="1">
      <alignment horizontal="right"/>
    </xf>
    <xf numFmtId="2" fontId="0" fillId="3" borderId="38" xfId="0" applyNumberFormat="1" applyFill="1" applyBorder="1"/>
    <xf numFmtId="2" fontId="14" fillId="3" borderId="29" xfId="0" applyNumberFormat="1" applyFont="1" applyFill="1" applyBorder="1"/>
    <xf numFmtId="165" fontId="14" fillId="3" borderId="14" xfId="0" applyNumberFormat="1" applyFont="1" applyFill="1" applyBorder="1"/>
    <xf numFmtId="43" fontId="14" fillId="3" borderId="31" xfId="0" applyNumberFormat="1" applyFont="1" applyFill="1" applyBorder="1" applyAlignment="1">
      <alignment horizontal="right" vertical="justify"/>
    </xf>
    <xf numFmtId="43" fontId="0" fillId="3" borderId="15" xfId="0" applyNumberFormat="1" applyFill="1" applyBorder="1" applyAlignment="1">
      <alignment horizontal="right" vertical="justify"/>
    </xf>
    <xf numFmtId="43" fontId="0" fillId="3" borderId="62" xfId="0" applyNumberFormat="1" applyFill="1" applyBorder="1" applyAlignment="1">
      <alignment horizontal="right" vertical="justify"/>
    </xf>
    <xf numFmtId="43" fontId="0" fillId="3" borderId="39" xfId="0" applyNumberFormat="1" applyFill="1" applyBorder="1" applyAlignment="1">
      <alignment horizontal="right" vertical="justify"/>
    </xf>
    <xf numFmtId="43" fontId="0" fillId="3" borderId="8" xfId="0" applyNumberFormat="1" applyFill="1" applyBorder="1" applyAlignment="1">
      <alignment horizontal="right" vertical="justify"/>
    </xf>
    <xf numFmtId="0" fontId="0" fillId="3" borderId="19" xfId="0" applyFill="1" applyBorder="1" applyAlignment="1">
      <alignment horizontal="right" vertical="justify"/>
    </xf>
    <xf numFmtId="0" fontId="0" fillId="3" borderId="20" xfId="0" applyFill="1" applyBorder="1" applyAlignment="1">
      <alignment horizontal="right" vertical="justify"/>
    </xf>
    <xf numFmtId="0" fontId="9" fillId="3" borderId="8" xfId="0" applyFont="1" applyFill="1" applyBorder="1" applyAlignment="1">
      <alignment horizontal="right" vertical="justify"/>
    </xf>
    <xf numFmtId="0" fontId="9" fillId="3" borderId="9" xfId="0" applyFont="1" applyFill="1" applyBorder="1" applyAlignment="1">
      <alignment horizontal="right" vertical="justify"/>
    </xf>
    <xf numFmtId="43" fontId="23" fillId="3" borderId="15" xfId="1" applyFont="1" applyFill="1" applyBorder="1" applyAlignment="1">
      <alignment horizontal="right" vertical="justify"/>
    </xf>
    <xf numFmtId="43" fontId="23" fillId="3" borderId="1" xfId="1" applyFont="1" applyFill="1" applyBorder="1" applyAlignment="1">
      <alignment horizontal="right" vertical="justify"/>
    </xf>
    <xf numFmtId="43" fontId="0" fillId="3" borderId="1" xfId="0" applyNumberFormat="1" applyFill="1" applyBorder="1" applyAlignment="1">
      <alignment horizontal="right" vertical="justify"/>
    </xf>
    <xf numFmtId="43" fontId="9" fillId="3" borderId="15" xfId="0" applyNumberFormat="1" applyFont="1" applyFill="1" applyBorder="1" applyAlignment="1">
      <alignment horizontal="right" vertical="justify"/>
    </xf>
    <xf numFmtId="43" fontId="9" fillId="3" borderId="15" xfId="1" applyFont="1" applyFill="1" applyBorder="1" applyAlignment="1">
      <alignment horizontal="right" vertical="justify"/>
    </xf>
    <xf numFmtId="43" fontId="9" fillId="3" borderId="33" xfId="0" applyNumberFormat="1" applyFont="1" applyFill="1" applyBorder="1" applyAlignment="1">
      <alignment horizontal="right" vertical="justify"/>
    </xf>
    <xf numFmtId="0" fontId="9" fillId="3" borderId="19" xfId="0" applyFont="1" applyFill="1" applyBorder="1" applyAlignment="1">
      <alignment horizontal="right" vertical="justify"/>
    </xf>
    <xf numFmtId="0" fontId="9" fillId="3" borderId="20" xfId="0" applyFont="1" applyFill="1" applyBorder="1" applyAlignment="1">
      <alignment horizontal="right" vertical="justify"/>
    </xf>
    <xf numFmtId="43" fontId="9" fillId="3" borderId="1" xfId="0" applyNumberFormat="1" applyFont="1" applyFill="1" applyBorder="1" applyAlignment="1">
      <alignment horizontal="right" vertical="justify"/>
    </xf>
    <xf numFmtId="43" fontId="9" fillId="3" borderId="1" xfId="1" applyFont="1" applyFill="1" applyBorder="1" applyAlignment="1">
      <alignment horizontal="right" vertical="justify"/>
    </xf>
    <xf numFmtId="43" fontId="9" fillId="3" borderId="12" xfId="0" applyNumberFormat="1" applyFont="1" applyFill="1" applyBorder="1" applyAlignment="1">
      <alignment horizontal="right" vertical="justify"/>
    </xf>
    <xf numFmtId="43" fontId="9" fillId="3" borderId="19" xfId="0" applyNumberFormat="1" applyFont="1" applyFill="1" applyBorder="1" applyAlignment="1">
      <alignment horizontal="right" vertical="justify"/>
    </xf>
    <xf numFmtId="43" fontId="9" fillId="3" borderId="20" xfId="0" applyNumberFormat="1" applyFont="1" applyFill="1" applyBorder="1" applyAlignment="1">
      <alignment horizontal="right" vertical="justify"/>
    </xf>
    <xf numFmtId="43" fontId="9" fillId="3" borderId="8" xfId="0" applyNumberFormat="1" applyFont="1" applyFill="1" applyBorder="1" applyAlignment="1">
      <alignment horizontal="right" vertical="justify"/>
    </xf>
    <xf numFmtId="43" fontId="9" fillId="3" borderId="9" xfId="0" applyNumberFormat="1" applyFont="1" applyFill="1" applyBorder="1" applyAlignment="1">
      <alignment horizontal="right" vertical="justify"/>
    </xf>
    <xf numFmtId="43" fontId="9" fillId="3" borderId="38" xfId="0" applyNumberFormat="1" applyFont="1" applyFill="1" applyBorder="1" applyAlignment="1">
      <alignment horizontal="right" vertical="justify"/>
    </xf>
    <xf numFmtId="43" fontId="9" fillId="3" borderId="37" xfId="0" applyNumberFormat="1" applyFont="1" applyFill="1" applyBorder="1" applyAlignment="1">
      <alignment horizontal="right" vertical="justify"/>
    </xf>
    <xf numFmtId="43" fontId="5" fillId="3" borderId="14" xfId="0" applyNumberFormat="1" applyFont="1" applyFill="1" applyBorder="1" applyAlignment="1">
      <alignment horizontal="right" vertical="justify"/>
    </xf>
    <xf numFmtId="43" fontId="9" fillId="3" borderId="53" xfId="0" applyNumberFormat="1" applyFont="1" applyFill="1" applyBorder="1" applyAlignment="1">
      <alignment horizontal="right" vertical="justify"/>
    </xf>
    <xf numFmtId="0" fontId="9" fillId="3" borderId="17" xfId="0" applyFont="1" applyFill="1" applyBorder="1" applyAlignment="1">
      <alignment horizontal="right" vertical="justify"/>
    </xf>
    <xf numFmtId="43" fontId="9" fillId="3" borderId="46" xfId="0" applyNumberFormat="1" applyFont="1" applyFill="1" applyBorder="1" applyAlignment="1">
      <alignment horizontal="right" vertical="justify"/>
    </xf>
    <xf numFmtId="43" fontId="14" fillId="3" borderId="34" xfId="0" applyNumberFormat="1" applyFont="1" applyFill="1" applyBorder="1" applyAlignment="1">
      <alignment horizontal="right" vertical="justify"/>
    </xf>
    <xf numFmtId="43" fontId="14" fillId="3" borderId="14" xfId="0" applyNumberFormat="1" applyFont="1" applyFill="1" applyBorder="1" applyAlignment="1">
      <alignment horizontal="right" vertical="justify"/>
    </xf>
    <xf numFmtId="43" fontId="0" fillId="3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0" fillId="3" borderId="63" xfId="0" applyNumberFormat="1" applyFill="1" applyBorder="1" applyAlignment="1">
      <alignment horizontal="right" vertical="justify"/>
    </xf>
    <xf numFmtId="2" fontId="0" fillId="3" borderId="1" xfId="0" applyNumberFormat="1" applyFill="1" applyBorder="1" applyAlignment="1">
      <alignment horizontal="right" vertical="justify"/>
    </xf>
    <xf numFmtId="2" fontId="0" fillId="3" borderId="52" xfId="0" applyNumberFormat="1" applyFill="1" applyBorder="1" applyAlignment="1">
      <alignment horizontal="right" vertical="justify"/>
    </xf>
    <xf numFmtId="0" fontId="3" fillId="3" borderId="60" xfId="0" applyFont="1" applyFill="1" applyBorder="1"/>
    <xf numFmtId="2" fontId="0" fillId="3" borderId="5" xfId="0" applyNumberFormat="1" applyFill="1" applyBorder="1" applyAlignment="1">
      <alignment horizontal="right" vertical="justify"/>
    </xf>
    <xf numFmtId="2" fontId="0" fillId="3" borderId="12" xfId="0" applyNumberFormat="1" applyFill="1" applyBorder="1" applyAlignment="1">
      <alignment horizontal="right" vertical="justify"/>
    </xf>
    <xf numFmtId="43" fontId="9" fillId="3" borderId="61" xfId="0" applyNumberFormat="1" applyFont="1" applyFill="1" applyBorder="1" applyAlignment="1">
      <alignment horizontal="right" vertical="justify"/>
    </xf>
    <xf numFmtId="43" fontId="9" fillId="3" borderId="38" xfId="1" applyFont="1" applyFill="1" applyBorder="1" applyAlignment="1">
      <alignment horizontal="right" vertical="justify"/>
    </xf>
    <xf numFmtId="0" fontId="9" fillId="0" borderId="1" xfId="0" applyFont="1" applyBorder="1"/>
    <xf numFmtId="43" fontId="11" fillId="0" borderId="14" xfId="0" applyNumberFormat="1" applyFont="1" applyBorder="1"/>
    <xf numFmtId="0" fontId="11" fillId="0" borderId="26" xfId="0" applyFont="1" applyBorder="1"/>
    <xf numFmtId="0" fontId="11" fillId="0" borderId="27" xfId="0" applyFont="1" applyBorder="1"/>
    <xf numFmtId="0" fontId="0" fillId="3" borderId="5" xfId="0" applyFill="1" applyBorder="1"/>
    <xf numFmtId="49" fontId="26" fillId="3" borderId="5" xfId="0" applyNumberFormat="1" applyFont="1" applyFill="1" applyBorder="1" applyAlignment="1">
      <alignment horizontal="center"/>
    </xf>
    <xf numFmtId="0" fontId="26" fillId="3" borderId="43" xfId="0" applyFont="1" applyFill="1" applyBorder="1"/>
    <xf numFmtId="0" fontId="5" fillId="3" borderId="12" xfId="0" applyFont="1" applyFill="1" applyBorder="1"/>
    <xf numFmtId="0" fontId="11" fillId="3" borderId="12" xfId="0" applyFont="1" applyFill="1" applyBorder="1"/>
    <xf numFmtId="0" fontId="11" fillId="3" borderId="20" xfId="0" applyFont="1" applyFill="1" applyBorder="1"/>
    <xf numFmtId="0" fontId="0" fillId="3" borderId="0" xfId="0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/>
    <xf numFmtId="0" fontId="11" fillId="0" borderId="2" xfId="0" applyFont="1" applyBorder="1"/>
    <xf numFmtId="0" fontId="11" fillId="0" borderId="5" xfId="0" applyFont="1" applyBorder="1"/>
    <xf numFmtId="0" fontId="11" fillId="0" borderId="35" xfId="0" applyFont="1" applyBorder="1"/>
    <xf numFmtId="0" fontId="18" fillId="0" borderId="0" xfId="0" applyFont="1" applyAlignment="1">
      <alignment horizontal="center"/>
    </xf>
    <xf numFmtId="43" fontId="19" fillId="0" borderId="29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3" fontId="5" fillId="0" borderId="29" xfId="0" applyNumberFormat="1" applyFont="1" applyBorder="1" applyAlignment="1">
      <alignment horizontal="right"/>
    </xf>
    <xf numFmtId="43" fontId="19" fillId="0" borderId="14" xfId="0" applyNumberFormat="1" applyFont="1" applyBorder="1" applyAlignment="1"/>
    <xf numFmtId="0" fontId="11" fillId="0" borderId="64" xfId="0" applyFont="1" applyBorder="1"/>
    <xf numFmtId="0" fontId="2" fillId="0" borderId="21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42" xfId="0" applyBorder="1" applyAlignment="1">
      <alignment horizontal="center"/>
    </xf>
    <xf numFmtId="0" fontId="26" fillId="3" borderId="64" xfId="0" applyFont="1" applyFill="1" applyBorder="1"/>
    <xf numFmtId="0" fontId="2" fillId="0" borderId="45" xfId="0" applyFont="1" applyBorder="1" applyAlignment="1">
      <alignment horizontal="center"/>
    </xf>
    <xf numFmtId="49" fontId="26" fillId="3" borderId="26" xfId="0" applyNumberFormat="1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11" fillId="0" borderId="67" xfId="0" applyFont="1" applyBorder="1"/>
    <xf numFmtId="2" fontId="11" fillId="0" borderId="25" xfId="1" applyNumberFormat="1" applyFont="1" applyBorder="1" applyAlignment="1">
      <alignment horizontal="right" vertical="justify"/>
    </xf>
    <xf numFmtId="2" fontId="11" fillId="0" borderId="26" xfId="1" applyNumberFormat="1" applyFont="1" applyBorder="1" applyAlignment="1">
      <alignment horizontal="right" vertical="justify"/>
    </xf>
    <xf numFmtId="2" fontId="11" fillId="0" borderId="66" xfId="1" applyNumberFormat="1" applyFont="1" applyBorder="1" applyAlignment="1">
      <alignment horizontal="right" vertical="justify"/>
    </xf>
    <xf numFmtId="2" fontId="11" fillId="0" borderId="27" xfId="1" applyNumberFormat="1" applyFont="1" applyBorder="1" applyAlignment="1">
      <alignment horizontal="right" vertical="justify"/>
    </xf>
    <xf numFmtId="167" fontId="11" fillId="0" borderId="31" xfId="1" applyNumberFormat="1" applyFont="1" applyBorder="1"/>
    <xf numFmtId="169" fontId="11" fillId="0" borderId="68" xfId="1" applyNumberFormat="1" applyFont="1" applyBorder="1" applyAlignment="1">
      <alignment horizontal="right" vertical="justify"/>
    </xf>
    <xf numFmtId="169" fontId="11" fillId="0" borderId="66" xfId="1" applyNumberFormat="1" applyFont="1" applyBorder="1" applyAlignment="1">
      <alignment horizontal="right" vertical="justify"/>
    </xf>
    <xf numFmtId="169" fontId="11" fillId="0" borderId="27" xfId="1" applyNumberFormat="1" applyFont="1" applyBorder="1" applyAlignment="1">
      <alignment horizontal="right" vertical="justify"/>
    </xf>
    <xf numFmtId="43" fontId="11" fillId="0" borderId="27" xfId="1" applyNumberFormat="1" applyFont="1" applyBorder="1"/>
    <xf numFmtId="43" fontId="11" fillId="0" borderId="68" xfId="1" applyNumberFormat="1" applyFont="1" applyBorder="1"/>
    <xf numFmtId="169" fontId="11" fillId="0" borderId="68" xfId="1" applyNumberFormat="1" applyFont="1" applyBorder="1"/>
    <xf numFmtId="169" fontId="11" fillId="0" borderId="26" xfId="1" applyNumberFormat="1" applyFont="1" applyBorder="1"/>
    <xf numFmtId="169" fontId="11" fillId="0" borderId="27" xfId="1" applyNumberFormat="1" applyFont="1" applyBorder="1"/>
    <xf numFmtId="49" fontId="26" fillId="3" borderId="41" xfId="0" applyNumberFormat="1" applyFont="1" applyFill="1" applyBorder="1" applyAlignment="1">
      <alignment horizontal="center"/>
    </xf>
    <xf numFmtId="0" fontId="26" fillId="3" borderId="25" xfId="0" applyFont="1" applyFill="1" applyBorder="1"/>
    <xf numFmtId="0" fontId="26" fillId="3" borderId="26" xfId="0" applyFont="1" applyFill="1" applyBorder="1"/>
    <xf numFmtId="0" fontId="26" fillId="3" borderId="27" xfId="0" applyFont="1" applyFill="1" applyBorder="1"/>
    <xf numFmtId="170" fontId="11" fillId="0" borderId="48" xfId="1" applyNumberFormat="1" applyFont="1" applyBorder="1"/>
    <xf numFmtId="0" fontId="11" fillId="3" borderId="1" xfId="0" applyFont="1" applyFill="1" applyBorder="1"/>
    <xf numFmtId="0" fontId="11" fillId="3" borderId="26" xfId="0" applyFont="1" applyFill="1" applyBorder="1" applyAlignment="1">
      <alignment horizontal="center"/>
    </xf>
    <xf numFmtId="0" fontId="11" fillId="3" borderId="64" xfId="0" applyFont="1" applyFill="1" applyBorder="1"/>
    <xf numFmtId="0" fontId="11" fillId="3" borderId="26" xfId="0" quotePrefix="1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64" xfId="0" applyFont="1" applyFill="1" applyBorder="1"/>
    <xf numFmtId="0" fontId="5" fillId="0" borderId="69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43" fontId="6" fillId="0" borderId="70" xfId="0" applyNumberFormat="1" applyFont="1" applyBorder="1"/>
    <xf numFmtId="2" fontId="6" fillId="0" borderId="56" xfId="0" applyNumberFormat="1" applyFont="1" applyBorder="1"/>
    <xf numFmtId="43" fontId="6" fillId="0" borderId="56" xfId="0" applyNumberFormat="1" applyFont="1" applyBorder="1"/>
    <xf numFmtId="0" fontId="5" fillId="0" borderId="71" xfId="0" applyFont="1" applyBorder="1" applyAlignment="1">
      <alignment horizontal="center"/>
    </xf>
    <xf numFmtId="0" fontId="5" fillId="0" borderId="70" xfId="0" applyFont="1" applyBorder="1"/>
    <xf numFmtId="0" fontId="0" fillId="0" borderId="68" xfId="0" applyBorder="1"/>
    <xf numFmtId="43" fontId="0" fillId="0" borderId="2" xfId="1" applyFont="1" applyBorder="1" applyAlignment="1">
      <alignment horizontal="right"/>
    </xf>
    <xf numFmtId="2" fontId="0" fillId="0" borderId="3" xfId="0" applyNumberFormat="1" applyBorder="1"/>
    <xf numFmtId="43" fontId="0" fillId="0" borderId="4" xfId="0" applyNumberFormat="1" applyBorder="1"/>
    <xf numFmtId="43" fontId="0" fillId="0" borderId="5" xfId="1" applyFont="1" applyBorder="1" applyAlignment="1">
      <alignment horizontal="right"/>
    </xf>
    <xf numFmtId="43" fontId="0" fillId="0" borderId="12" xfId="0" applyNumberFormat="1" applyBorder="1"/>
    <xf numFmtId="2" fontId="0" fillId="0" borderId="23" xfId="0" applyNumberFormat="1" applyBorder="1"/>
    <xf numFmtId="43" fontId="0" fillId="0" borderId="13" xfId="0" applyNumberFormat="1" applyBorder="1"/>
    <xf numFmtId="0" fontId="5" fillId="0" borderId="59" xfId="0" applyFont="1" applyBorder="1"/>
    <xf numFmtId="0" fontId="0" fillId="0" borderId="26" xfId="0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40" xfId="0" applyBorder="1" applyAlignment="1">
      <alignment horizontal="center"/>
    </xf>
    <xf numFmtId="49" fontId="26" fillId="3" borderId="25" xfId="0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72" xfId="0" applyFont="1" applyBorder="1"/>
    <xf numFmtId="49" fontId="26" fillId="3" borderId="27" xfId="0" applyNumberFormat="1" applyFont="1" applyFill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6" fillId="3" borderId="74" xfId="0" applyFont="1" applyFill="1" applyBorder="1"/>
    <xf numFmtId="0" fontId="26" fillId="3" borderId="59" xfId="0" applyFont="1" applyFill="1" applyBorder="1"/>
    <xf numFmtId="10" fontId="0" fillId="0" borderId="59" xfId="0" applyNumberFormat="1" applyBorder="1"/>
    <xf numFmtId="2" fontId="15" fillId="0" borderId="56" xfId="0" applyNumberFormat="1" applyFont="1" applyBorder="1"/>
    <xf numFmtId="0" fontId="0" fillId="0" borderId="0" xfId="0" applyAlignment="1">
      <alignment vertical="top"/>
    </xf>
    <xf numFmtId="49" fontId="26" fillId="3" borderId="48" xfId="0" applyNumberFormat="1" applyFont="1" applyFill="1" applyBorder="1" applyAlignment="1">
      <alignment horizontal="center"/>
    </xf>
    <xf numFmtId="168" fontId="0" fillId="0" borderId="0" xfId="0" applyNumberFormat="1"/>
    <xf numFmtId="0" fontId="22" fillId="0" borderId="3" xfId="0" applyFont="1" applyBorder="1"/>
    <xf numFmtId="43" fontId="0" fillId="3" borderId="3" xfId="0" applyNumberFormat="1" applyFill="1" applyBorder="1" applyAlignment="1">
      <alignment horizontal="right" vertical="justify"/>
    </xf>
    <xf numFmtId="164" fontId="6" fillId="0" borderId="53" xfId="0" applyNumberFormat="1" applyFont="1" applyBorder="1" applyAlignment="1">
      <alignment horizontal="right" vertical="justify"/>
    </xf>
    <xf numFmtId="43" fontId="0" fillId="0" borderId="56" xfId="0" applyNumberFormat="1" applyBorder="1" applyAlignment="1">
      <alignment horizontal="right" vertical="justify"/>
    </xf>
    <xf numFmtId="43" fontId="6" fillId="0" borderId="56" xfId="0" applyNumberFormat="1" applyFont="1" applyBorder="1" applyAlignment="1">
      <alignment horizontal="right" vertical="justify"/>
    </xf>
    <xf numFmtId="0" fontId="0" fillId="0" borderId="15" xfId="0" applyBorder="1" applyAlignment="1">
      <alignment vertical="top"/>
    </xf>
    <xf numFmtId="0" fontId="0" fillId="0" borderId="19" xfId="0" applyBorder="1" applyAlignment="1">
      <alignment vertical="top" wrapText="1"/>
    </xf>
    <xf numFmtId="43" fontId="0" fillId="0" borderId="35" xfId="1" applyFont="1" applyBorder="1" applyAlignment="1">
      <alignment horizontal="right" wrapText="1"/>
    </xf>
    <xf numFmtId="43" fontId="0" fillId="0" borderId="20" xfId="0" applyNumberFormat="1" applyBorder="1" applyAlignment="1">
      <alignment horizontal="right" vertical="top" wrapText="1"/>
    </xf>
    <xf numFmtId="43" fontId="0" fillId="0" borderId="16" xfId="1" applyFont="1" applyBorder="1" applyAlignment="1">
      <alignment vertical="top"/>
    </xf>
    <xf numFmtId="43" fontId="0" fillId="0" borderId="33" xfId="0" applyNumberFormat="1" applyBorder="1" applyAlignment="1">
      <alignment vertical="top"/>
    </xf>
    <xf numFmtId="43" fontId="0" fillId="3" borderId="37" xfId="0" applyNumberFormat="1" applyFill="1" applyBorder="1" applyAlignment="1">
      <alignment horizontal="right" vertical="justify"/>
    </xf>
    <xf numFmtId="2" fontId="23" fillId="3" borderId="75" xfId="1" applyNumberFormat="1" applyFont="1" applyFill="1" applyBorder="1"/>
    <xf numFmtId="2" fontId="0" fillId="3" borderId="62" xfId="0" applyNumberFormat="1" applyFill="1" applyBorder="1"/>
    <xf numFmtId="0" fontId="11" fillId="0" borderId="39" xfId="0" applyFont="1" applyBorder="1"/>
    <xf numFmtId="0" fontId="0" fillId="0" borderId="0" xfId="0" applyBorder="1" applyAlignment="1">
      <alignment horizontal="center" wrapText="1"/>
    </xf>
    <xf numFmtId="0" fontId="0" fillId="0" borderId="58" xfId="0" applyBorder="1" applyAlignment="1">
      <alignment horizontal="center" vertical="center"/>
    </xf>
    <xf numFmtId="43" fontId="0" fillId="0" borderId="75" xfId="1" applyFont="1" applyBorder="1" applyAlignment="1">
      <alignment horizontal="right" vertical="center" wrapText="1"/>
    </xf>
    <xf numFmtId="0" fontId="0" fillId="0" borderId="62" xfId="0" applyBorder="1" applyAlignment="1">
      <alignment vertical="center" wrapText="1"/>
    </xf>
    <xf numFmtId="43" fontId="0" fillId="0" borderId="39" xfId="0" applyNumberForma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6" fillId="0" borderId="34" xfId="0" applyFont="1" applyBorder="1" applyAlignment="1">
      <alignment horizontal="left" wrapText="1"/>
    </xf>
    <xf numFmtId="43" fontId="0" fillId="0" borderId="32" xfId="1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43" fontId="0" fillId="0" borderId="9" xfId="0" applyNumberFormat="1" applyBorder="1" applyAlignment="1">
      <alignment horizontal="right" vertical="center" wrapText="1"/>
    </xf>
    <xf numFmtId="0" fontId="11" fillId="0" borderId="0" xfId="0" applyFont="1" applyAlignment="1" applyProtection="1">
      <alignment horizontal="left" vertical="top" wrapText="1"/>
    </xf>
    <xf numFmtId="43" fontId="0" fillId="3" borderId="43" xfId="0" applyNumberFormat="1" applyFill="1" applyBorder="1" applyAlignment="1">
      <alignment horizontal="right" vertical="justify"/>
    </xf>
    <xf numFmtId="43" fontId="0" fillId="3" borderId="11" xfId="0" applyNumberFormat="1" applyFill="1" applyBorder="1" applyAlignment="1">
      <alignment horizontal="right" vertical="justify"/>
    </xf>
    <xf numFmtId="0" fontId="26" fillId="3" borderId="44" xfId="0" applyFont="1" applyFill="1" applyBorder="1" applyAlignment="1">
      <alignment wrapText="1"/>
    </xf>
    <xf numFmtId="0" fontId="14" fillId="0" borderId="14" xfId="0" applyFont="1" applyFill="1" applyBorder="1"/>
    <xf numFmtId="43" fontId="0" fillId="3" borderId="30" xfId="0" applyNumberFormat="1" applyFill="1" applyBorder="1" applyAlignment="1">
      <alignment horizontal="right" vertical="justify"/>
    </xf>
    <xf numFmtId="0" fontId="11" fillId="0" borderId="47" xfId="0" quotePrefix="1" applyFont="1" applyBorder="1" applyAlignment="1">
      <alignment horizontal="center"/>
    </xf>
    <xf numFmtId="49" fontId="26" fillId="3" borderId="47" xfId="0" applyNumberFormat="1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5" fillId="0" borderId="47" xfId="0" quotePrefix="1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43" fontId="29" fillId="3" borderId="19" xfId="3" applyNumberFormat="1" applyFont="1" applyFill="1" applyBorder="1" applyAlignment="1" applyProtection="1">
      <alignment horizontal="right" vertical="justify"/>
    </xf>
    <xf numFmtId="49" fontId="11" fillId="0" borderId="0" xfId="0" applyNumberFormat="1" applyFont="1" applyAlignment="1">
      <alignment horizontal="center" wrapText="1"/>
    </xf>
    <xf numFmtId="49" fontId="11" fillId="0" borderId="53" xfId="0" applyNumberFormat="1" applyFont="1" applyBorder="1" applyAlignment="1">
      <alignment horizontal="center" vertical="center" wrapText="1"/>
    </xf>
    <xf numFmtId="0" fontId="0" fillId="0" borderId="0" xfId="0"/>
    <xf numFmtId="49" fontId="11" fillId="0" borderId="0" xfId="0" applyNumberFormat="1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20" fillId="0" borderId="59" xfId="0" applyFont="1" applyBorder="1"/>
    <xf numFmtId="169" fontId="20" fillId="0" borderId="5" xfId="1" applyNumberFormat="1" applyFont="1" applyBorder="1"/>
    <xf numFmtId="49" fontId="11" fillId="0" borderId="26" xfId="0" quotePrefix="1" applyNumberFormat="1" applyFont="1" applyBorder="1" applyAlignment="1">
      <alignment horizontal="right"/>
    </xf>
    <xf numFmtId="49" fontId="5" fillId="0" borderId="26" xfId="0" applyNumberFormat="1" applyFont="1" applyBorder="1" applyAlignment="1">
      <alignment horizontal="right"/>
    </xf>
    <xf numFmtId="49" fontId="2" fillId="0" borderId="34" xfId="0" applyNumberFormat="1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65" xfId="0" applyBorder="1"/>
    <xf numFmtId="164" fontId="0" fillId="0" borderId="25" xfId="1" applyNumberFormat="1" applyFont="1" applyBorder="1" applyAlignment="1">
      <alignment horizontal="right" vertical="justify"/>
    </xf>
    <xf numFmtId="0" fontId="0" fillId="0" borderId="25" xfId="0" applyBorder="1" applyAlignment="1">
      <alignment horizontal="right" vertical="justify"/>
    </xf>
    <xf numFmtId="164" fontId="0" fillId="0" borderId="25" xfId="0" applyNumberFormat="1" applyBorder="1" applyAlignment="1">
      <alignment horizontal="right" vertical="justify"/>
    </xf>
    <xf numFmtId="164" fontId="0" fillId="0" borderId="26" xfId="1" applyNumberFormat="1" applyFont="1" applyBorder="1" applyAlignment="1">
      <alignment horizontal="right" vertical="justify"/>
    </xf>
    <xf numFmtId="164" fontId="0" fillId="0" borderId="26" xfId="0" applyNumberFormat="1" applyBorder="1" applyAlignment="1">
      <alignment horizontal="right" vertical="justify"/>
    </xf>
    <xf numFmtId="164" fontId="0" fillId="0" borderId="27" xfId="1" applyNumberFormat="1" applyFont="1" applyBorder="1" applyAlignment="1">
      <alignment horizontal="right" vertical="justify"/>
    </xf>
    <xf numFmtId="164" fontId="0" fillId="0" borderId="27" xfId="0" applyNumberFormat="1" applyBorder="1" applyAlignment="1">
      <alignment horizontal="right" vertical="justify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3" fillId="3" borderId="64" xfId="0" applyFont="1" applyFill="1" applyBorder="1"/>
    <xf numFmtId="0" fontId="27" fillId="3" borderId="72" xfId="0" applyFont="1" applyFill="1" applyBorder="1"/>
    <xf numFmtId="0" fontId="3" fillId="3" borderId="64" xfId="0" applyFont="1" applyFill="1" applyBorder="1" applyAlignment="1"/>
    <xf numFmtId="49" fontId="3" fillId="3" borderId="26" xfId="0" applyNumberFormat="1" applyFont="1" applyFill="1" applyBorder="1" applyAlignment="1">
      <alignment horizontal="center"/>
    </xf>
    <xf numFmtId="0" fontId="27" fillId="3" borderId="66" xfId="0" applyFont="1" applyFill="1" applyBorder="1" applyAlignment="1">
      <alignment horizontal="center"/>
    </xf>
    <xf numFmtId="49" fontId="3" fillId="3" borderId="68" xfId="0" applyNumberFormat="1" applyFont="1" applyFill="1" applyBorder="1" applyAlignment="1">
      <alignment horizontal="center"/>
    </xf>
    <xf numFmtId="49" fontId="3" fillId="3" borderId="7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9" xfId="0" applyFont="1" applyFill="1" applyBorder="1"/>
    <xf numFmtId="0" fontId="15" fillId="3" borderId="29" xfId="0" applyFont="1" applyFill="1" applyBorder="1" applyAlignment="1">
      <alignment horizontal="right" vertical="justify"/>
    </xf>
    <xf numFmtId="2" fontId="15" fillId="3" borderId="31" xfId="0" applyNumberFormat="1" applyFont="1" applyFill="1" applyBorder="1" applyAlignment="1">
      <alignment horizontal="right" vertical="justify"/>
    </xf>
    <xf numFmtId="2" fontId="15" fillId="3" borderId="8" xfId="0" applyNumberFormat="1" applyFont="1" applyFill="1" applyBorder="1" applyAlignment="1">
      <alignment horizontal="right" vertical="justify"/>
    </xf>
    <xf numFmtId="43" fontId="2" fillId="2" borderId="14" xfId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2" borderId="14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5" fillId="3" borderId="56" xfId="0" applyFont="1" applyFill="1" applyBorder="1"/>
    <xf numFmtId="166" fontId="15" fillId="0" borderId="52" xfId="0" applyNumberFormat="1" applyFont="1" applyBorder="1"/>
    <xf numFmtId="0" fontId="26" fillId="3" borderId="77" xfId="0" applyFont="1" applyFill="1" applyBorder="1"/>
    <xf numFmtId="2" fontId="0" fillId="0" borderId="2" xfId="1" applyNumberFormat="1" applyFont="1" applyBorder="1"/>
    <xf numFmtId="0" fontId="26" fillId="3" borderId="24" xfId="0" applyFont="1" applyFill="1" applyBorder="1"/>
    <xf numFmtId="49" fontId="26" fillId="3" borderId="50" xfId="0" applyNumberFormat="1" applyFont="1" applyFill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11" fillId="3" borderId="48" xfId="0" applyFont="1" applyFill="1" applyBorder="1" applyAlignment="1">
      <alignment horizontal="center"/>
    </xf>
    <xf numFmtId="49" fontId="26" fillId="3" borderId="51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68" xfId="0" applyFont="1" applyFill="1" applyBorder="1" applyAlignment="1">
      <alignment horizontal="center"/>
    </xf>
    <xf numFmtId="0" fontId="11" fillId="0" borderId="68" xfId="0" applyFont="1" applyBorder="1"/>
    <xf numFmtId="43" fontId="9" fillId="0" borderId="47" xfId="0" applyNumberFormat="1" applyFont="1" applyFill="1" applyBorder="1" applyAlignment="1">
      <alignment horizontal="right" vertical="justify"/>
    </xf>
    <xf numFmtId="43" fontId="9" fillId="0" borderId="48" xfId="0" applyNumberFormat="1" applyFont="1" applyFill="1" applyBorder="1" applyAlignment="1">
      <alignment horizontal="right" vertical="justify"/>
    </xf>
    <xf numFmtId="0" fontId="9" fillId="0" borderId="3" xfId="0" applyFont="1" applyBorder="1"/>
    <xf numFmtId="0" fontId="9" fillId="0" borderId="38" xfId="0" applyFont="1" applyBorder="1"/>
    <xf numFmtId="0" fontId="0" fillId="0" borderId="62" xfId="0" applyBorder="1"/>
    <xf numFmtId="0" fontId="0" fillId="0" borderId="73" xfId="0" applyBorder="1" applyAlignment="1">
      <alignment horizontal="center"/>
    </xf>
    <xf numFmtId="0" fontId="11" fillId="0" borderId="0" xfId="0" applyFont="1" applyAlignment="1" applyProtection="1">
      <alignment vertical="center" wrapText="1"/>
    </xf>
    <xf numFmtId="49" fontId="11" fillId="0" borderId="26" xfId="0" applyNumberFormat="1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169" fontId="0" fillId="0" borderId="46" xfId="1" applyNumberFormat="1" applyFont="1" applyBorder="1"/>
    <xf numFmtId="169" fontId="0" fillId="0" borderId="47" xfId="1" applyNumberFormat="1" applyFont="1" applyBorder="1"/>
    <xf numFmtId="169" fontId="0" fillId="0" borderId="48" xfId="1" applyNumberFormat="1" applyFont="1" applyBorder="1"/>
    <xf numFmtId="0" fontId="0" fillId="0" borderId="66" xfId="0" applyBorder="1" applyAlignment="1">
      <alignment horizontal="center"/>
    </xf>
    <xf numFmtId="0" fontId="0" fillId="0" borderId="66" xfId="0" applyBorder="1"/>
    <xf numFmtId="0" fontId="0" fillId="0" borderId="22" xfId="0" applyBorder="1" applyAlignment="1">
      <alignment horizontal="center"/>
    </xf>
    <xf numFmtId="0" fontId="0" fillId="0" borderId="54" xfId="0" applyBorder="1" applyAlignment="1">
      <alignment horizontal="center"/>
    </xf>
    <xf numFmtId="43" fontId="0" fillId="0" borderId="43" xfId="1" applyFont="1" applyBorder="1"/>
    <xf numFmtId="43" fontId="0" fillId="0" borderId="44" xfId="1" applyFont="1" applyBorder="1"/>
    <xf numFmtId="43" fontId="0" fillId="0" borderId="74" xfId="0" applyNumberFormat="1" applyBorder="1"/>
    <xf numFmtId="43" fontId="0" fillId="0" borderId="57" xfId="0" applyNumberFormat="1" applyBorder="1"/>
    <xf numFmtId="0" fontId="0" fillId="0" borderId="25" xfId="0" applyBorder="1"/>
    <xf numFmtId="10" fontId="5" fillId="0" borderId="11" xfId="0" applyNumberFormat="1" applyFont="1" applyBorder="1" applyAlignment="1"/>
    <xf numFmtId="10" fontId="5" fillId="0" borderId="13" xfId="0" applyNumberFormat="1" applyFont="1" applyBorder="1" applyAlignment="1"/>
    <xf numFmtId="0" fontId="11" fillId="0" borderId="6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10" fontId="11" fillId="0" borderId="20" xfId="2" applyNumberFormat="1" applyFont="1" applyBorder="1"/>
    <xf numFmtId="10" fontId="5" fillId="0" borderId="14" xfId="2" applyNumberFormat="1" applyFont="1" applyBorder="1"/>
    <xf numFmtId="0" fontId="5" fillId="0" borderId="14" xfId="0" applyFont="1" applyFill="1" applyBorder="1" applyAlignment="1">
      <alignment horizontal="center"/>
    </xf>
    <xf numFmtId="0" fontId="26" fillId="3" borderId="66" xfId="0" applyFont="1" applyFill="1" applyBorder="1"/>
    <xf numFmtId="0" fontId="11" fillId="0" borderId="70" xfId="0" applyFont="1" applyBorder="1" applyAlignment="1">
      <alignment horizontal="center"/>
    </xf>
    <xf numFmtId="49" fontId="26" fillId="3" borderId="45" xfId="0" applyNumberFormat="1" applyFont="1" applyFill="1" applyBorder="1" applyAlignment="1">
      <alignment horizontal="center"/>
    </xf>
    <xf numFmtId="49" fontId="26" fillId="3" borderId="56" xfId="0" applyNumberFormat="1" applyFont="1" applyFill="1" applyBorder="1" applyAlignment="1">
      <alignment horizontal="center"/>
    </xf>
    <xf numFmtId="0" fontId="26" fillId="3" borderId="36" xfId="0" applyFont="1" applyFill="1" applyBorder="1"/>
    <xf numFmtId="43" fontId="11" fillId="0" borderId="76" xfId="1" applyNumberFormat="1" applyFont="1" applyFill="1" applyBorder="1"/>
    <xf numFmtId="43" fontId="11" fillId="0" borderId="75" xfId="1" applyNumberFormat="1" applyFont="1" applyBorder="1"/>
    <xf numFmtId="43" fontId="11" fillId="0" borderId="62" xfId="0" applyNumberFormat="1" applyFont="1" applyBorder="1"/>
    <xf numFmtId="0" fontId="26" fillId="3" borderId="60" xfId="0" applyFont="1" applyFill="1" applyBorder="1"/>
    <xf numFmtId="43" fontId="11" fillId="0" borderId="56" xfId="1" applyNumberFormat="1" applyFont="1" applyBorder="1"/>
    <xf numFmtId="43" fontId="11" fillId="0" borderId="61" xfId="1" applyNumberFormat="1" applyFont="1" applyBorder="1"/>
    <xf numFmtId="43" fontId="11" fillId="0" borderId="38" xfId="0" applyNumberFormat="1" applyFont="1" applyBorder="1"/>
    <xf numFmtId="43" fontId="11" fillId="0" borderId="26" xfId="1" applyNumberFormat="1" applyFont="1" applyBorder="1"/>
    <xf numFmtId="43" fontId="11" fillId="0" borderId="47" xfId="1" applyNumberFormat="1" applyFont="1" applyBorder="1"/>
    <xf numFmtId="43" fontId="11" fillId="0" borderId="1" xfId="0" applyNumberFormat="1" applyFont="1" applyBorder="1"/>
    <xf numFmtId="0" fontId="11" fillId="0" borderId="60" xfId="0" applyFont="1" applyBorder="1"/>
    <xf numFmtId="0" fontId="11" fillId="0" borderId="2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1" fillId="0" borderId="27" xfId="0" quotePrefix="1" applyFont="1" applyBorder="1" applyAlignment="1">
      <alignment horizontal="center"/>
    </xf>
    <xf numFmtId="0" fontId="3" fillId="0" borderId="0" xfId="0" applyFont="1" applyFill="1" applyBorder="1"/>
    <xf numFmtId="2" fontId="0" fillId="0" borderId="19" xfId="0" applyNumberFormat="1" applyFill="1" applyBorder="1" applyAlignment="1">
      <alignment horizontal="right" vertical="justify"/>
    </xf>
    <xf numFmtId="2" fontId="0" fillId="0" borderId="12" xfId="0" applyNumberFormat="1" applyFill="1" applyBorder="1" applyAlignment="1">
      <alignment horizontal="right" vertical="justify"/>
    </xf>
    <xf numFmtId="0" fontId="3" fillId="0" borderId="64" xfId="0" applyFont="1" applyFill="1" applyBorder="1"/>
    <xf numFmtId="2" fontId="0" fillId="0" borderId="5" xfId="0" applyNumberFormat="1" applyFill="1" applyBorder="1" applyAlignment="1">
      <alignment horizontal="right" vertical="justify"/>
    </xf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26" fillId="3" borderId="64" xfId="0" applyFont="1" applyFill="1" applyBorder="1" applyAlignment="1">
      <alignment vertical="center" wrapText="1"/>
    </xf>
    <xf numFmtId="0" fontId="11" fillId="0" borderId="41" xfId="0" applyFont="1" applyBorder="1" applyAlignment="1">
      <alignment horizontal="center" vertical="center"/>
    </xf>
    <xf numFmtId="49" fontId="26" fillId="3" borderId="26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10" fontId="0" fillId="0" borderId="12" xfId="0" applyNumberFormat="1" applyFill="1" applyBorder="1" applyAlignment="1">
      <alignment vertical="center"/>
    </xf>
    <xf numFmtId="0" fontId="1" fillId="0" borderId="59" xfId="0" applyFont="1" applyBorder="1"/>
    <xf numFmtId="2" fontId="0" fillId="0" borderId="48" xfId="0" applyNumberFormat="1" applyBorder="1" applyAlignment="1"/>
    <xf numFmtId="0" fontId="1" fillId="0" borderId="0" xfId="0" applyFont="1"/>
    <xf numFmtId="2" fontId="0" fillId="0" borderId="41" xfId="1" applyNumberFormat="1" applyFont="1" applyFill="1" applyBorder="1" applyAlignment="1">
      <alignment horizontal="right" vertical="center"/>
    </xf>
    <xf numFmtId="2" fontId="0" fillId="0" borderId="41" xfId="1" applyNumberFormat="1" applyFont="1" applyFill="1" applyBorder="1" applyAlignment="1">
      <alignment horizontal="right" vertical="justify"/>
    </xf>
    <xf numFmtId="2" fontId="0" fillId="0" borderId="35" xfId="0" applyNumberFormat="1" applyFill="1" applyBorder="1" applyAlignment="1">
      <alignment horizontal="right" vertical="justify"/>
    </xf>
    <xf numFmtId="2" fontId="1" fillId="0" borderId="5" xfId="0" applyNumberFormat="1" applyFont="1" applyFill="1" applyBorder="1" applyAlignment="1">
      <alignment horizontal="right" vertical="justify"/>
    </xf>
    <xf numFmtId="0" fontId="27" fillId="3" borderId="36" xfId="0" applyFont="1" applyFill="1" applyBorder="1"/>
    <xf numFmtId="0" fontId="30" fillId="3" borderId="48" xfId="0" applyFont="1" applyFill="1" applyBorder="1" applyAlignment="1">
      <alignment vertical="center"/>
    </xf>
    <xf numFmtId="2" fontId="0" fillId="0" borderId="76" xfId="0" applyNumberFormat="1" applyBorder="1"/>
    <xf numFmtId="2" fontId="0" fillId="0" borderId="26" xfId="0" applyNumberFormat="1" applyBorder="1"/>
    <xf numFmtId="0" fontId="0" fillId="0" borderId="45" xfId="0" applyFill="1" applyBorder="1"/>
    <xf numFmtId="168" fontId="20" fillId="0" borderId="43" xfId="1" applyNumberFormat="1" applyFont="1" applyBorder="1" applyAlignment="1">
      <alignment horizontal="right" vertical="justify"/>
    </xf>
    <xf numFmtId="0" fontId="1" fillId="3" borderId="20" xfId="0" applyFont="1" applyFill="1" applyBorder="1"/>
    <xf numFmtId="0" fontId="1" fillId="3" borderId="12" xfId="0" applyFont="1" applyFill="1" applyBorder="1"/>
    <xf numFmtId="0" fontId="2" fillId="2" borderId="7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3" fontId="2" fillId="2" borderId="63" xfId="1" applyFont="1" applyFill="1" applyBorder="1" applyAlignment="1" applyProtection="1">
      <alignment horizontal="center" vertical="center" wrapText="1"/>
      <protection locked="0"/>
    </xf>
    <xf numFmtId="49" fontId="3" fillId="3" borderId="25" xfId="0" applyNumberFormat="1" applyFont="1" applyFill="1" applyBorder="1" applyAlignment="1">
      <alignment horizontal="center"/>
    </xf>
    <xf numFmtId="0" fontId="3" fillId="3" borderId="25" xfId="0" applyFont="1" applyFill="1" applyBorder="1"/>
    <xf numFmtId="2" fontId="0" fillId="3" borderId="28" xfId="0" applyNumberFormat="1" applyFill="1" applyBorder="1" applyAlignment="1">
      <alignment horizontal="right" vertical="justify"/>
    </xf>
    <xf numFmtId="2" fontId="0" fillId="3" borderId="74" xfId="0" applyNumberFormat="1" applyFill="1" applyBorder="1" applyAlignment="1">
      <alignment horizontal="right" vertical="justify"/>
    </xf>
    <xf numFmtId="2" fontId="0" fillId="3" borderId="3" xfId="0" applyNumberFormat="1" applyFill="1" applyBorder="1" applyAlignment="1">
      <alignment horizontal="right" vertical="justify"/>
    </xf>
    <xf numFmtId="0" fontId="21" fillId="0" borderId="0" xfId="0" applyFont="1" applyAlignment="1" applyProtection="1">
      <alignment horizontal="center"/>
    </xf>
    <xf numFmtId="0" fontId="1" fillId="0" borderId="53" xfId="0" applyFont="1" applyBorder="1" applyAlignment="1" applyProtection="1">
      <alignment horizontal="left" vertical="center" wrapText="1"/>
    </xf>
    <xf numFmtId="0" fontId="11" fillId="0" borderId="53" xfId="0" applyFont="1" applyBorder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5" fillId="0" borderId="22" xfId="0" quotePrefix="1" applyFont="1" applyBorder="1" applyAlignment="1">
      <alignment horizontal="center" wrapText="1"/>
    </xf>
    <xf numFmtId="0" fontId="5" fillId="0" borderId="0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center"/>
    </xf>
    <xf numFmtId="0" fontId="0" fillId="0" borderId="66" xfId="0" applyBorder="1" applyAlignment="1">
      <alignment horizontal="center" wrapText="1"/>
    </xf>
    <xf numFmtId="0" fontId="0" fillId="0" borderId="56" xfId="0" applyBorder="1"/>
    <xf numFmtId="0" fontId="11" fillId="0" borderId="0" xfId="0" applyFont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left" vertical="center" wrapText="1"/>
    </xf>
    <xf numFmtId="0" fontId="12" fillId="0" borderId="0" xfId="0" applyFont="1" applyBorder="1" applyAlignment="1">
      <alignment horizontal="center"/>
    </xf>
    <xf numFmtId="0" fontId="11" fillId="0" borderId="0" xfId="0" applyFont="1" applyAlignment="1" applyProtection="1">
      <alignment horizontal="left" wrapText="1"/>
    </xf>
    <xf numFmtId="0" fontId="0" fillId="0" borderId="20" xfId="0" applyBorder="1" applyAlignment="1">
      <alignment horizontal="center" wrapText="1"/>
    </xf>
    <xf numFmtId="0" fontId="0" fillId="0" borderId="37" xfId="0" applyBorder="1"/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3" fontId="0" fillId="0" borderId="20" xfId="0" applyNumberFormat="1" applyBorder="1" applyAlignment="1">
      <alignment horizontal="right" vertical="center" wrapText="1"/>
    </xf>
    <xf numFmtId="43" fontId="0" fillId="0" borderId="33" xfId="0" applyNumberFormat="1" applyBorder="1" applyAlignment="1">
      <alignment horizontal="right"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3" fontId="0" fillId="0" borderId="35" xfId="1" applyFont="1" applyBorder="1" applyAlignment="1">
      <alignment horizontal="right" vertical="center" wrapText="1"/>
    </xf>
    <xf numFmtId="43" fontId="0" fillId="0" borderId="16" xfId="1" applyFont="1" applyBorder="1" applyAlignment="1">
      <alignment horizontal="right" vertical="center" wrapText="1"/>
    </xf>
    <xf numFmtId="49" fontId="1" fillId="0" borderId="53" xfId="0" applyNumberFormat="1" applyFont="1" applyBorder="1" applyAlignment="1">
      <alignment horizontal="center" vertical="center" wrapText="1"/>
    </xf>
  </cellXfs>
  <cellStyles count="4">
    <cellStyle name="Dziesiętny" xfId="1" builtinId="3"/>
    <cellStyle name="Hiperłącze" xfId="3" builtinId="8"/>
    <cellStyle name="Normalny" xfId="0" builtinId="0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O105"/>
  <sheetViews>
    <sheetView tabSelected="1" zoomScale="170" zoomScaleNormal="170" workbookViewId="0">
      <selection activeCell="D86" sqref="D86"/>
    </sheetView>
  </sheetViews>
  <sheetFormatPr defaultRowHeight="12.75"/>
  <cols>
    <col min="2" max="2" width="42.5703125" customWidth="1"/>
    <col min="3" max="3" width="18.85546875" customWidth="1"/>
    <col min="4" max="4" width="16" customWidth="1"/>
    <col min="5" max="5" width="13" customWidth="1"/>
    <col min="6" max="6" width="9.140625" customWidth="1"/>
  </cols>
  <sheetData>
    <row r="1" spans="1:15" ht="15.75">
      <c r="A1" s="665" t="s">
        <v>387</v>
      </c>
      <c r="B1" s="665"/>
      <c r="C1" s="665"/>
      <c r="D1" s="665"/>
      <c r="E1" s="665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9" customHeight="1" thickBot="1">
      <c r="A2" s="516"/>
      <c r="B2" s="666"/>
      <c r="C2" s="667"/>
      <c r="D2" s="667"/>
      <c r="E2" s="667"/>
      <c r="F2" s="587"/>
      <c r="G2" s="18"/>
      <c r="H2" s="18"/>
      <c r="I2" s="18"/>
      <c r="J2" s="18"/>
      <c r="K2" s="18"/>
      <c r="L2" s="18"/>
      <c r="M2" s="18"/>
      <c r="N2" s="18"/>
      <c r="O2" s="18"/>
    </row>
    <row r="3" spans="1:15" s="568" customFormat="1" ht="36" customHeight="1" thickBot="1">
      <c r="A3" s="565" t="s">
        <v>0</v>
      </c>
      <c r="B3" s="287" t="s">
        <v>1</v>
      </c>
      <c r="C3" s="566" t="s">
        <v>63</v>
      </c>
      <c r="D3" s="566" t="s">
        <v>386</v>
      </c>
      <c r="E3" s="564" t="s">
        <v>60</v>
      </c>
      <c r="F3" s="567"/>
    </row>
    <row r="4" spans="1:15" s="568" customFormat="1" ht="12.6" customHeight="1" thickBot="1">
      <c r="A4" s="657"/>
      <c r="B4" s="658"/>
      <c r="C4" s="659" t="s">
        <v>385</v>
      </c>
      <c r="D4" s="659" t="s">
        <v>385</v>
      </c>
      <c r="E4" s="566" t="s">
        <v>385</v>
      </c>
      <c r="F4" s="567"/>
    </row>
    <row r="5" spans="1:15">
      <c r="A5" s="660" t="s">
        <v>143</v>
      </c>
      <c r="B5" s="661" t="s">
        <v>144</v>
      </c>
      <c r="C5" s="662">
        <f>Bud_A!D16+Bud_DF!D24+Bud_DF!D45</f>
        <v>707.81999999999994</v>
      </c>
      <c r="D5" s="664">
        <f>Bud_A!E16+Bud_DF!E24</f>
        <v>64.258725471939144</v>
      </c>
      <c r="E5" s="663">
        <f>SUM(C5:D5)</f>
        <v>772.07872547193904</v>
      </c>
    </row>
    <row r="6" spans="1:15">
      <c r="A6" s="555" t="s">
        <v>145</v>
      </c>
      <c r="B6" s="552" t="s">
        <v>359</v>
      </c>
      <c r="C6" s="392">
        <f>Bud_A!D17</f>
        <v>167.39</v>
      </c>
      <c r="D6" s="129">
        <f>Bud_A!E17+Bud_DF!E45</f>
        <v>17.702183556772429</v>
      </c>
      <c r="E6" s="128">
        <f t="shared" ref="E6:E60" si="0">SUM(C6:D6)</f>
        <v>185.09218355677243</v>
      </c>
      <c r="H6" s="69"/>
    </row>
    <row r="7" spans="1:15">
      <c r="A7" s="555" t="s">
        <v>162</v>
      </c>
      <c r="B7" s="552" t="s">
        <v>2</v>
      </c>
      <c r="C7" s="392">
        <f>SUM(Bud_A!D27+Bud_DF!D25)</f>
        <v>1351.53</v>
      </c>
      <c r="D7" s="129">
        <f>SUM(Bud_A!E27+Bud_DF!E25)</f>
        <v>134.37379478885009</v>
      </c>
      <c r="E7" s="128">
        <f t="shared" si="0"/>
        <v>1485.9037947888501</v>
      </c>
    </row>
    <row r="8" spans="1:15">
      <c r="A8" s="555" t="s">
        <v>159</v>
      </c>
      <c r="B8" s="552" t="s">
        <v>3</v>
      </c>
      <c r="C8" s="392">
        <f>SUM(Bud_GH!D16+Bud_JKL!D6)</f>
        <v>1327.8999999999999</v>
      </c>
      <c r="D8" s="129">
        <f>SUM(Bud_GH!E16+Bud_JKL!E6)</f>
        <v>369.46855484791087</v>
      </c>
      <c r="E8" s="128">
        <f t="shared" si="0"/>
        <v>1697.3685548479107</v>
      </c>
    </row>
    <row r="9" spans="1:15">
      <c r="A9" s="555" t="s">
        <v>292</v>
      </c>
      <c r="B9" s="552" t="s">
        <v>4</v>
      </c>
      <c r="C9" s="392">
        <f>Bud_A!D31+Bud_A!D32+Bud_DF!D26+Bud_DF!D41+Bud_C!D14+Bud_C!D5</f>
        <v>1836.94</v>
      </c>
      <c r="D9" s="130">
        <f>Bud_A!E31+Bud_A!E32+Bud_DF!E26+Bud_DF!E41+Bud_C!E14+Bud_C!E5</f>
        <v>166.41631840698724</v>
      </c>
      <c r="E9" s="128">
        <f t="shared" si="0"/>
        <v>2003.3563184069874</v>
      </c>
    </row>
    <row r="10" spans="1:15">
      <c r="A10" s="555" t="s">
        <v>160</v>
      </c>
      <c r="B10" s="552" t="s">
        <v>5</v>
      </c>
      <c r="C10" s="392">
        <f>Bud_C!D15+Bud_GH!D17+Bud_JKL!D8+Bud_DF!D46</f>
        <v>349.35</v>
      </c>
      <c r="D10" s="131">
        <f>Bud_C!E15+Bud_GH!E17+Bud_JKL!E8+Bud_DF!E46</f>
        <v>24.52363621554251</v>
      </c>
      <c r="E10" s="128">
        <f t="shared" si="0"/>
        <v>373.87363621554255</v>
      </c>
      <c r="H10" s="44" t="s">
        <v>62</v>
      </c>
    </row>
    <row r="11" spans="1:15">
      <c r="A11" s="555" t="s">
        <v>164</v>
      </c>
      <c r="B11" s="552" t="s">
        <v>6</v>
      </c>
      <c r="C11" s="392">
        <f>Bud_DF!D6+Bud_DF!D37+Bud_DF!D47</f>
        <v>531.13</v>
      </c>
      <c r="D11" s="129">
        <f>Bud_DF!E6+Bud_DF!E37+Bud_DF!E47</f>
        <v>267.54122210268326</v>
      </c>
      <c r="E11" s="128">
        <f t="shared" si="0"/>
        <v>798.67122210268326</v>
      </c>
    </row>
    <row r="12" spans="1:15">
      <c r="A12" s="555" t="s">
        <v>165</v>
      </c>
      <c r="B12" s="552" t="s">
        <v>7</v>
      </c>
      <c r="C12" s="392">
        <f>Bud_A!D38+Bud_DF!D28+Bud_DF!D48+Bud_JKL!D7+Bud_GH!D11</f>
        <v>250.7</v>
      </c>
      <c r="D12" s="129">
        <f>Bud_A!E38+Bud_DF!E28+Bud_DF!E48+Bud_JKL!E7+Bud_GH!E11</f>
        <v>67.821242532956319</v>
      </c>
      <c r="E12" s="128">
        <f t="shared" si="0"/>
        <v>318.52124253295631</v>
      </c>
    </row>
    <row r="13" spans="1:15">
      <c r="A13" s="555" t="s">
        <v>146</v>
      </c>
      <c r="B13" s="552" t="s">
        <v>147</v>
      </c>
      <c r="C13" s="392">
        <f>Bud_A!D26+Bud_DF!D29+Bud_DF!D44</f>
        <v>912.53</v>
      </c>
      <c r="D13" s="129">
        <f>Bud_A!E26+Bud_DF!E29</f>
        <v>91.627944383467167</v>
      </c>
      <c r="E13" s="128">
        <f t="shared" si="0"/>
        <v>1004.1579443834671</v>
      </c>
    </row>
    <row r="14" spans="1:15">
      <c r="A14" s="555" t="s">
        <v>173</v>
      </c>
      <c r="B14" s="552" t="s">
        <v>8</v>
      </c>
      <c r="C14" s="392">
        <f>Bud_A!D11+Bud_DF!D30</f>
        <v>601.37</v>
      </c>
      <c r="D14" s="129">
        <f>Bud_A!E11+Bud_DF!E30</f>
        <v>60.737671829864333</v>
      </c>
      <c r="E14" s="128">
        <f t="shared" si="0"/>
        <v>662.10767182986433</v>
      </c>
      <c r="K14" s="488"/>
    </row>
    <row r="15" spans="1:15">
      <c r="A15" s="555" t="s">
        <v>168</v>
      </c>
      <c r="B15" s="552" t="s">
        <v>9</v>
      </c>
      <c r="C15" s="392">
        <f>Bud_DF!D31+Bud_A!D8</f>
        <v>621.37</v>
      </c>
      <c r="D15" s="129">
        <f>Bud_DF!E31+Bud_A!E8</f>
        <v>62.565670563153269</v>
      </c>
      <c r="E15" s="128">
        <f t="shared" si="0"/>
        <v>683.93567056315328</v>
      </c>
    </row>
    <row r="16" spans="1:15">
      <c r="A16" s="555" t="s">
        <v>152</v>
      </c>
      <c r="B16" s="552" t="s">
        <v>10</v>
      </c>
      <c r="C16" s="392">
        <f>Bud_A!D15+Bud_DF!D32</f>
        <v>539.80999999999995</v>
      </c>
      <c r="D16" s="129">
        <f>Bud_A!E15+Bud_DF!E32</f>
        <v>60.182638199585519</v>
      </c>
      <c r="E16" s="128">
        <f t="shared" si="0"/>
        <v>599.99263819958549</v>
      </c>
    </row>
    <row r="17" spans="1:5">
      <c r="A17" s="555" t="s">
        <v>148</v>
      </c>
      <c r="B17" s="552" t="s">
        <v>149</v>
      </c>
      <c r="C17" s="633">
        <f>Bud_A!D23+Bud_DF!D33+Reszta!D66</f>
        <v>421.94000000000005</v>
      </c>
      <c r="D17" s="129">
        <f>Bud_A!E23+Bud_DF!E33</f>
        <v>46.098821958960954</v>
      </c>
      <c r="E17" s="128">
        <f t="shared" si="0"/>
        <v>468.03882195896102</v>
      </c>
    </row>
    <row r="18" spans="1:5">
      <c r="A18" s="555" t="s">
        <v>163</v>
      </c>
      <c r="B18" s="552" t="s">
        <v>11</v>
      </c>
      <c r="C18" s="392">
        <f>SUM(Bud_JKL!D9)</f>
        <v>789.4</v>
      </c>
      <c r="D18" s="129">
        <f>SUM(Bud_JKL!E9)</f>
        <v>99.29998013815019</v>
      </c>
      <c r="E18" s="128">
        <f t="shared" si="0"/>
        <v>888.69998013815018</v>
      </c>
    </row>
    <row r="19" spans="1:5">
      <c r="A19" s="555" t="s">
        <v>166</v>
      </c>
      <c r="B19" s="552" t="s">
        <v>167</v>
      </c>
      <c r="C19" s="392">
        <f>Bud_A!D22+Bud_DF!D34+Bud_DF!D50</f>
        <v>694.71</v>
      </c>
      <c r="D19" s="129">
        <f>Bud_A!E22+Bud_DF!E34+Bud_DF!E50</f>
        <v>88.07077273664197</v>
      </c>
      <c r="E19" s="128">
        <f t="shared" si="0"/>
        <v>782.78077273664201</v>
      </c>
    </row>
    <row r="20" spans="1:5">
      <c r="A20" s="555" t="s">
        <v>178</v>
      </c>
      <c r="B20" s="552" t="s">
        <v>12</v>
      </c>
      <c r="C20" s="392">
        <f>Bud_A!D12+Bud_DF!D35</f>
        <v>607.73</v>
      </c>
      <c r="D20" s="129">
        <f>Bud_A!E12+Bud_DF!E35</f>
        <v>61.318975427050212</v>
      </c>
      <c r="E20" s="128">
        <f t="shared" si="0"/>
        <v>669.04897542705021</v>
      </c>
    </row>
    <row r="21" spans="1:5">
      <c r="A21" s="555" t="s">
        <v>154</v>
      </c>
      <c r="B21" s="552" t="s">
        <v>13</v>
      </c>
      <c r="C21" s="392">
        <f>Bud_A!D33+Bud_B!D15+Bud_E!D7+Bud_DF!D42</f>
        <v>577.74</v>
      </c>
      <c r="D21" s="129">
        <f>Bud_A!E33+Bud_B!E15+Bud_E!E7+Bud_DF!E42</f>
        <v>221.97690280730311</v>
      </c>
      <c r="E21" s="128">
        <f t="shared" si="0"/>
        <v>799.71690280730309</v>
      </c>
    </row>
    <row r="22" spans="1:5">
      <c r="A22" s="555" t="s">
        <v>153</v>
      </c>
      <c r="B22" s="552" t="s">
        <v>14</v>
      </c>
      <c r="C22" s="392">
        <f>Bud_DF!D49+Bud_JKL!D11</f>
        <v>669.86</v>
      </c>
      <c r="D22" s="129">
        <f>Bud_DF!E49+Bud_JKL!E11</f>
        <v>86.057710950631247</v>
      </c>
      <c r="E22" s="128">
        <f t="shared" si="0"/>
        <v>755.91771095063132</v>
      </c>
    </row>
    <row r="23" spans="1:5">
      <c r="A23" s="555" t="s">
        <v>158</v>
      </c>
      <c r="B23" s="552" t="s">
        <v>15</v>
      </c>
      <c r="C23" s="392">
        <v>477.56</v>
      </c>
      <c r="D23" s="129">
        <v>56.74</v>
      </c>
      <c r="E23" s="128">
        <f t="shared" si="0"/>
        <v>534.29999999999995</v>
      </c>
    </row>
    <row r="24" spans="1:5">
      <c r="A24" s="555" t="s">
        <v>150</v>
      </c>
      <c r="B24" s="552" t="s">
        <v>16</v>
      </c>
      <c r="C24" s="633">
        <v>239.16</v>
      </c>
      <c r="D24" s="129">
        <f>Bud_A!E24</f>
        <v>21.859208852669038</v>
      </c>
      <c r="E24" s="128">
        <f t="shared" si="0"/>
        <v>261.01920885266901</v>
      </c>
    </row>
    <row r="25" spans="1:5">
      <c r="A25" s="555" t="s">
        <v>250</v>
      </c>
      <c r="B25" s="552" t="s">
        <v>251</v>
      </c>
      <c r="C25" s="392">
        <f>Bud_A!D39+Bud_C!D17+Bud_GH!D19+Bud_DF!D27</f>
        <v>1110.31</v>
      </c>
      <c r="D25" s="131">
        <f>Bud_A!E39+Bud_C!E17+Bud_GH!E19</f>
        <v>64.085765525166323</v>
      </c>
      <c r="E25" s="128">
        <f>SUM(C25:D25)</f>
        <v>1174.3957655251663</v>
      </c>
    </row>
    <row r="26" spans="1:5">
      <c r="A26" s="555" t="s">
        <v>252</v>
      </c>
      <c r="B26" s="552" t="s">
        <v>135</v>
      </c>
      <c r="C26" s="392">
        <v>12.2</v>
      </c>
      <c r="D26" s="131">
        <v>2.5499999999999998</v>
      </c>
      <c r="E26" s="128">
        <v>14.75</v>
      </c>
    </row>
    <row r="27" spans="1:5">
      <c r="A27" s="555" t="s">
        <v>151</v>
      </c>
      <c r="B27" s="552" t="s">
        <v>17</v>
      </c>
      <c r="C27" s="392">
        <f>Bud_GH!D18+Bud_JKL!D12</f>
        <v>370.40000000000003</v>
      </c>
      <c r="D27" s="129">
        <f>Bud_GH!E18+Bud_JKL!E12</f>
        <v>60.491506330609724</v>
      </c>
      <c r="E27" s="128">
        <f t="shared" si="0"/>
        <v>430.89150633060979</v>
      </c>
    </row>
    <row r="28" spans="1:5">
      <c r="A28" s="555" t="s">
        <v>255</v>
      </c>
      <c r="B28" s="552" t="s">
        <v>256</v>
      </c>
      <c r="C28" s="400">
        <v>36.76</v>
      </c>
      <c r="D28" s="129">
        <v>7.08</v>
      </c>
      <c r="E28" s="128">
        <f>SUM(C28:D28)</f>
        <v>43.839999999999996</v>
      </c>
    </row>
    <row r="29" spans="1:5">
      <c r="A29" s="555" t="s">
        <v>378</v>
      </c>
      <c r="B29" s="552" t="s">
        <v>364</v>
      </c>
      <c r="C29" s="392">
        <f>Bud_A!D18</f>
        <v>61.38</v>
      </c>
      <c r="D29" s="129">
        <f>Bud_A!E18</f>
        <v>5.6101281124637294</v>
      </c>
      <c r="E29" s="128">
        <f>SUM(C29+D29)</f>
        <v>66.990128112463736</v>
      </c>
    </row>
    <row r="30" spans="1:5">
      <c r="A30" s="555" t="s">
        <v>181</v>
      </c>
      <c r="B30" s="552" t="s">
        <v>18</v>
      </c>
      <c r="C30" s="392">
        <f>Bud_B!D26+Bud_C!D11+Bud_DF!D38+Bud_E!D9</f>
        <v>1340.33</v>
      </c>
      <c r="D30" s="129">
        <f>Bud_B!E26+Bud_C!E11+Bud_DF!E38+Bud_E!E9</f>
        <v>228.37671488519393</v>
      </c>
      <c r="E30" s="128">
        <f t="shared" si="0"/>
        <v>1568.7067148851938</v>
      </c>
    </row>
    <row r="31" spans="1:5">
      <c r="A31" s="555" t="s">
        <v>155</v>
      </c>
      <c r="B31" s="552" t="s">
        <v>19</v>
      </c>
      <c r="C31" s="392">
        <f>Bud_B!D29</f>
        <v>16.8</v>
      </c>
      <c r="D31" s="129">
        <f>Bud_B!E29</f>
        <v>1.9989004761359028</v>
      </c>
      <c r="E31" s="128">
        <f t="shared" si="0"/>
        <v>18.798900476135902</v>
      </c>
    </row>
    <row r="32" spans="1:5">
      <c r="A32" s="555" t="s">
        <v>156</v>
      </c>
      <c r="B32" s="552" t="s">
        <v>157</v>
      </c>
      <c r="C32" s="392">
        <f>Bud_E!D12</f>
        <v>98</v>
      </c>
      <c r="D32" s="129">
        <f>Bud_E!E12</f>
        <v>56.878581796239224</v>
      </c>
      <c r="E32" s="128">
        <f t="shared" si="0"/>
        <v>154.87858179623922</v>
      </c>
    </row>
    <row r="33" spans="1:5">
      <c r="A33" s="555" t="s">
        <v>188</v>
      </c>
      <c r="B33" s="552" t="s">
        <v>20</v>
      </c>
      <c r="C33" s="392">
        <f>Bud_A!D25</f>
        <v>108.62</v>
      </c>
      <c r="D33" s="129">
        <f>Bud_A!E25</f>
        <v>9.9278611204921852</v>
      </c>
      <c r="E33" s="128">
        <f t="shared" si="0"/>
        <v>118.54786112049219</v>
      </c>
    </row>
    <row r="34" spans="1:5">
      <c r="A34" s="555" t="s">
        <v>189</v>
      </c>
      <c r="B34" s="552" t="s">
        <v>21</v>
      </c>
      <c r="C34" s="392">
        <f>Bud_A!D13</f>
        <v>224.26</v>
      </c>
      <c r="D34" s="129">
        <f>Bud_A!E13</f>
        <v>20.497349796368784</v>
      </c>
      <c r="E34" s="128">
        <f t="shared" si="0"/>
        <v>244.75734979636877</v>
      </c>
    </row>
    <row r="35" spans="1:5">
      <c r="A35" s="555" t="s">
        <v>201</v>
      </c>
      <c r="B35" s="552" t="s">
        <v>202</v>
      </c>
      <c r="C35" s="392">
        <f>Bud_A!D41+Bud_E!D14</f>
        <v>112</v>
      </c>
      <c r="D35" s="129">
        <f>Bud_A!E41+Bud_E!E14</f>
        <v>51.36116771318008</v>
      </c>
      <c r="E35" s="128">
        <f t="shared" si="0"/>
        <v>163.36116771318007</v>
      </c>
    </row>
    <row r="36" spans="1:5">
      <c r="A36" s="555" t="s">
        <v>203</v>
      </c>
      <c r="B36" s="552" t="s">
        <v>22</v>
      </c>
      <c r="C36" s="392">
        <f>Bud_E!D5</f>
        <v>223.33</v>
      </c>
      <c r="D36" s="129">
        <f>Bud_E!E5</f>
        <v>129.61932318932762</v>
      </c>
      <c r="E36" s="128">
        <f t="shared" si="0"/>
        <v>352.94932318932763</v>
      </c>
    </row>
    <row r="37" spans="1:5">
      <c r="A37" s="555" t="s">
        <v>194</v>
      </c>
      <c r="B37" s="552" t="s">
        <v>23</v>
      </c>
      <c r="C37" s="392">
        <f>Bud_B!D19</f>
        <v>97.11</v>
      </c>
      <c r="D37" s="129">
        <f>Bud_B!E19</f>
        <v>11.554358645092709</v>
      </c>
      <c r="E37" s="128">
        <f t="shared" si="0"/>
        <v>108.6643586450927</v>
      </c>
    </row>
    <row r="38" spans="1:5">
      <c r="A38" s="555" t="s">
        <v>193</v>
      </c>
      <c r="B38" s="552" t="s">
        <v>24</v>
      </c>
      <c r="C38" s="392">
        <f>Bud_B!D21</f>
        <v>17.059999999999999</v>
      </c>
      <c r="D38" s="129">
        <f>Bud_B!E21</f>
        <v>2.0298358406475296</v>
      </c>
      <c r="E38" s="128">
        <f t="shared" si="0"/>
        <v>19.089835840647527</v>
      </c>
    </row>
    <row r="39" spans="1:5">
      <c r="A39" s="555" t="s">
        <v>192</v>
      </c>
      <c r="B39" s="552" t="s">
        <v>25</v>
      </c>
      <c r="C39" s="392">
        <f>Bud_B!D20</f>
        <v>17.850000000000001</v>
      </c>
      <c r="D39" s="129">
        <f>Bud_B!E20</f>
        <v>2.1238317558943969</v>
      </c>
      <c r="E39" s="128">
        <f t="shared" si="0"/>
        <v>19.973831755894398</v>
      </c>
    </row>
    <row r="40" spans="1:5">
      <c r="A40" s="555" t="s">
        <v>195</v>
      </c>
      <c r="B40" s="552" t="s">
        <v>26</v>
      </c>
      <c r="C40" s="392">
        <f>Bud_B!D17+Bud_B!D22</f>
        <v>698.53</v>
      </c>
      <c r="D40" s="129">
        <f>Bud_B!E17+Bud_B!E22</f>
        <v>83.112616047334043</v>
      </c>
      <c r="E40" s="128">
        <f t="shared" si="0"/>
        <v>781.64261604733406</v>
      </c>
    </row>
    <row r="41" spans="1:5">
      <c r="A41" s="555" t="s">
        <v>196</v>
      </c>
      <c r="B41" s="552" t="s">
        <v>134</v>
      </c>
      <c r="C41" s="392">
        <v>214.09</v>
      </c>
      <c r="D41" s="129">
        <v>17.649999999999999</v>
      </c>
      <c r="E41" s="128">
        <v>231.74</v>
      </c>
    </row>
    <row r="42" spans="1:5">
      <c r="A42" s="555" t="s">
        <v>197</v>
      </c>
      <c r="B42" s="552" t="s">
        <v>198</v>
      </c>
      <c r="C42" s="392">
        <f>Bud_E!D10+Reszta!D45</f>
        <v>344.5</v>
      </c>
      <c r="D42" s="129">
        <f>Bud_E!E10+Reszta!E45</f>
        <v>0</v>
      </c>
      <c r="E42" s="128">
        <f t="shared" si="0"/>
        <v>344.5</v>
      </c>
    </row>
    <row r="43" spans="1:5">
      <c r="A43" s="555" t="s">
        <v>186</v>
      </c>
      <c r="B43" s="552" t="s">
        <v>187</v>
      </c>
      <c r="C43" s="392">
        <f>Reszta!D46</f>
        <v>64</v>
      </c>
      <c r="D43" s="129">
        <f>Reszta!E46</f>
        <v>0</v>
      </c>
      <c r="E43" s="128">
        <f t="shared" si="0"/>
        <v>64</v>
      </c>
    </row>
    <row r="44" spans="1:5">
      <c r="A44" s="555" t="s">
        <v>199</v>
      </c>
      <c r="B44" s="552" t="s">
        <v>27</v>
      </c>
      <c r="C44" s="392">
        <f>Bud_A!D21</f>
        <v>20.3</v>
      </c>
      <c r="D44" s="129">
        <f>Bud_A!E21</f>
        <v>1.8554187142882652</v>
      </c>
      <c r="E44" s="128">
        <f t="shared" si="0"/>
        <v>22.155418714288267</v>
      </c>
    </row>
    <row r="45" spans="1:5">
      <c r="A45" s="555" t="s">
        <v>176</v>
      </c>
      <c r="B45" s="552" t="s">
        <v>177</v>
      </c>
      <c r="C45" s="392">
        <f>Bud_A!D10</f>
        <v>39.5</v>
      </c>
      <c r="D45" s="129">
        <f>Bud_A!E10</f>
        <v>3.6102974982456391</v>
      </c>
      <c r="E45" s="128">
        <f t="shared" si="0"/>
        <v>43.110297498245636</v>
      </c>
    </row>
    <row r="46" spans="1:5">
      <c r="A46" s="555" t="s">
        <v>174</v>
      </c>
      <c r="B46" s="552" t="s">
        <v>175</v>
      </c>
      <c r="C46" s="392">
        <f>Bud_A!D9</f>
        <v>30.7</v>
      </c>
      <c r="D46" s="129">
        <f>Bud_A!E9</f>
        <v>2.805978055598509</v>
      </c>
      <c r="E46" s="128">
        <f t="shared" si="0"/>
        <v>33.505978055598511</v>
      </c>
    </row>
    <row r="47" spans="1:5">
      <c r="A47" s="555" t="s">
        <v>169</v>
      </c>
      <c r="B47" s="552" t="s">
        <v>170</v>
      </c>
      <c r="C47" s="392">
        <f>Bud_A!D7</f>
        <v>36.200000000000003</v>
      </c>
      <c r="D47" s="129">
        <f>Bud_A!E7</f>
        <v>3.3086777072529654</v>
      </c>
      <c r="E47" s="128">
        <f t="shared" si="0"/>
        <v>39.508677707252971</v>
      </c>
    </row>
    <row r="48" spans="1:5">
      <c r="A48" s="555" t="s">
        <v>171</v>
      </c>
      <c r="B48" s="552" t="s">
        <v>172</v>
      </c>
      <c r="C48" s="392">
        <f>Bud_A!D6</f>
        <v>30.6</v>
      </c>
      <c r="D48" s="129">
        <f>Bud_A!E6</f>
        <v>2.7968380619320645</v>
      </c>
      <c r="E48" s="128">
        <f t="shared" si="0"/>
        <v>33.396838061932066</v>
      </c>
    </row>
    <row r="49" spans="1:5">
      <c r="A49" s="555" t="s">
        <v>179</v>
      </c>
      <c r="B49" s="552" t="s">
        <v>180</v>
      </c>
      <c r="C49" s="392">
        <f>Bud_A!D14</f>
        <v>30.6</v>
      </c>
      <c r="D49" s="129">
        <f>Bud_A!E14</f>
        <v>2.7968380619320645</v>
      </c>
      <c r="E49" s="128">
        <f t="shared" si="0"/>
        <v>33.396838061932066</v>
      </c>
    </row>
    <row r="50" spans="1:5">
      <c r="A50" s="555" t="s">
        <v>342</v>
      </c>
      <c r="B50" s="552" t="s">
        <v>343</v>
      </c>
      <c r="C50" s="392">
        <f>+Bud_B!D12+Bud_B!D13</f>
        <v>332.37</v>
      </c>
      <c r="D50" s="129">
        <f>+Bud_B!E12+Bud_B!E13</f>
        <v>39.546104241267258</v>
      </c>
      <c r="E50" s="128">
        <f t="shared" si="0"/>
        <v>371.91610424126725</v>
      </c>
    </row>
    <row r="51" spans="1:5">
      <c r="A51" s="555" t="s">
        <v>345</v>
      </c>
      <c r="B51" s="552" t="s">
        <v>344</v>
      </c>
      <c r="C51" s="392">
        <f>Bud_B!D14</f>
        <v>691.96</v>
      </c>
      <c r="D51" s="129">
        <f>Bud_B!E14</f>
        <v>82.330903182559481</v>
      </c>
      <c r="E51" s="128">
        <f t="shared" si="0"/>
        <v>774.29090318255953</v>
      </c>
    </row>
    <row r="52" spans="1:5">
      <c r="A52" s="555" t="s">
        <v>200</v>
      </c>
      <c r="B52" s="552" t="s">
        <v>30</v>
      </c>
      <c r="C52" s="392">
        <f>Bud_DF!D13</f>
        <v>97.3</v>
      </c>
      <c r="D52" s="129">
        <f>Bud_DF!E13</f>
        <v>49.012032667315125</v>
      </c>
      <c r="E52" s="128">
        <f t="shared" si="0"/>
        <v>146.31203266731512</v>
      </c>
    </row>
    <row r="53" spans="1:5">
      <c r="A53" s="555" t="s">
        <v>294</v>
      </c>
      <c r="B53" s="552" t="s">
        <v>257</v>
      </c>
      <c r="C53" s="392">
        <f>Bud_A!D29+Bud_C!D6+Bud_GH!D14-40.25+46.09-10.8</f>
        <v>249.91000000000003</v>
      </c>
      <c r="D53" s="129">
        <f>Bud_A!E29+Bud_C!E6+Bud_GH!E14</f>
        <v>38.388371393371159</v>
      </c>
      <c r="E53" s="128">
        <f t="shared" si="0"/>
        <v>288.29837139337121</v>
      </c>
    </row>
    <row r="54" spans="1:5">
      <c r="A54" s="555" t="s">
        <v>254</v>
      </c>
      <c r="B54" s="552" t="s">
        <v>275</v>
      </c>
      <c r="C54" s="392">
        <f>Bud_B!D23</f>
        <v>698.19</v>
      </c>
      <c r="D54" s="129">
        <f>Bud_B!E23</f>
        <v>83.072162109126552</v>
      </c>
      <c r="E54" s="128">
        <f t="shared" si="0"/>
        <v>781.26216210912662</v>
      </c>
    </row>
    <row r="55" spans="1:5">
      <c r="A55" s="556" t="s">
        <v>352</v>
      </c>
      <c r="B55" s="553" t="s">
        <v>353</v>
      </c>
      <c r="C55" s="392">
        <f>Bud_DF!D53</f>
        <v>29</v>
      </c>
      <c r="D55" s="129">
        <f>Bud_DF!E53</f>
        <v>14.607902850484466</v>
      </c>
      <c r="E55" s="128">
        <f>SUM(C55:D55)</f>
        <v>43.607902850484464</v>
      </c>
    </row>
    <row r="56" spans="1:5" s="530" customFormat="1">
      <c r="A56" s="556"/>
      <c r="B56" s="649" t="s">
        <v>373</v>
      </c>
      <c r="C56" s="392">
        <f>Bud_DF!D54</f>
        <v>40.9</v>
      </c>
      <c r="D56" s="129">
        <f>Bud_DF!E54</f>
        <v>20.602180227062576</v>
      </c>
      <c r="E56" s="128">
        <f>SUM(C56+D56)</f>
        <v>61.502180227062574</v>
      </c>
    </row>
    <row r="57" spans="1:5" s="530" customFormat="1">
      <c r="A57" s="556"/>
      <c r="B57" s="649" t="s">
        <v>374</v>
      </c>
      <c r="C57" s="392">
        <f>Bud_DF!D55</f>
        <v>43</v>
      </c>
      <c r="D57" s="129">
        <f>Bud_DF!E55</f>
        <v>21.659993881752829</v>
      </c>
      <c r="E57" s="128">
        <f>SUM(C57+D57)</f>
        <v>64.659993881752825</v>
      </c>
    </row>
    <row r="58" spans="1:5">
      <c r="A58" s="555" t="s">
        <v>347</v>
      </c>
      <c r="B58" s="552" t="s">
        <v>350</v>
      </c>
      <c r="C58" s="392">
        <f>Bud_DF!D52</f>
        <v>29.2</v>
      </c>
      <c r="D58" s="129">
        <f>Bud_DF!E52</f>
        <v>14.708647008074013</v>
      </c>
      <c r="E58" s="128">
        <f>SUM(C58:D58)</f>
        <v>43.908647008074013</v>
      </c>
    </row>
    <row r="59" spans="1:5">
      <c r="A59" s="555" t="s">
        <v>253</v>
      </c>
      <c r="B59" s="552" t="s">
        <v>31</v>
      </c>
      <c r="C59" s="392">
        <f>Bud_DF!D8</f>
        <v>14</v>
      </c>
      <c r="D59" s="129">
        <f>Bud_DF!E8</f>
        <v>7.0520910312683629</v>
      </c>
      <c r="E59" s="128">
        <f t="shared" si="0"/>
        <v>21.052091031268361</v>
      </c>
    </row>
    <row r="60" spans="1:5">
      <c r="A60" s="555" t="s">
        <v>182</v>
      </c>
      <c r="B60" s="552" t="s">
        <v>183</v>
      </c>
      <c r="C60" s="392">
        <f>Bud_B!D6</f>
        <v>1131.29</v>
      </c>
      <c r="D60" s="129">
        <f>Bud_B!E6+Reszta!E10</f>
        <v>134.60334045522532</v>
      </c>
      <c r="E60" s="128">
        <f t="shared" si="0"/>
        <v>1265.8933404552254</v>
      </c>
    </row>
    <row r="61" spans="1:5">
      <c r="A61" s="555" t="s">
        <v>184</v>
      </c>
      <c r="B61" s="552" t="s">
        <v>185</v>
      </c>
      <c r="C61" s="392">
        <v>588</v>
      </c>
      <c r="D61" s="129">
        <f>Bud_B!E8</f>
        <v>69.961516664756587</v>
      </c>
      <c r="E61" s="128">
        <f t="shared" ref="E61:E94" si="1">SUM(C61:D61)</f>
        <v>657.96151666475657</v>
      </c>
    </row>
    <row r="62" spans="1:5">
      <c r="A62" s="555" t="s">
        <v>208</v>
      </c>
      <c r="B62" s="552" t="s">
        <v>209</v>
      </c>
      <c r="C62" s="392">
        <v>0</v>
      </c>
      <c r="D62" s="129">
        <v>0</v>
      </c>
      <c r="E62" s="128">
        <f t="shared" si="1"/>
        <v>0</v>
      </c>
    </row>
    <row r="63" spans="1:5">
      <c r="A63" s="555" t="s">
        <v>324</v>
      </c>
      <c r="B63" s="552" t="s">
        <v>325</v>
      </c>
      <c r="C63" s="392">
        <v>0</v>
      </c>
      <c r="D63" s="129">
        <v>0</v>
      </c>
      <c r="E63" s="128">
        <f t="shared" si="1"/>
        <v>0</v>
      </c>
    </row>
    <row r="64" spans="1:5">
      <c r="A64" s="555" t="s">
        <v>210</v>
      </c>
      <c r="B64" s="552" t="s">
        <v>211</v>
      </c>
      <c r="C64" s="633">
        <v>0</v>
      </c>
      <c r="D64" s="129">
        <v>0</v>
      </c>
      <c r="E64" s="128">
        <f t="shared" si="1"/>
        <v>0</v>
      </c>
    </row>
    <row r="65" spans="1:5">
      <c r="A65" s="555" t="s">
        <v>212</v>
      </c>
      <c r="B65" s="552" t="s">
        <v>213</v>
      </c>
      <c r="C65" s="392">
        <v>0</v>
      </c>
      <c r="D65" s="129">
        <v>0</v>
      </c>
      <c r="E65" s="128">
        <f t="shared" si="1"/>
        <v>0</v>
      </c>
    </row>
    <row r="66" spans="1:5">
      <c r="A66" s="555" t="s">
        <v>225</v>
      </c>
      <c r="B66" s="632" t="s">
        <v>226</v>
      </c>
      <c r="C66" s="633">
        <v>0</v>
      </c>
      <c r="D66" s="129">
        <v>0</v>
      </c>
      <c r="E66" s="631">
        <f t="shared" si="1"/>
        <v>0</v>
      </c>
    </row>
    <row r="67" spans="1:5">
      <c r="A67" s="555" t="s">
        <v>331</v>
      </c>
      <c r="B67" s="552" t="s">
        <v>332</v>
      </c>
      <c r="C67" s="392">
        <v>0</v>
      </c>
      <c r="D67" s="129">
        <v>0</v>
      </c>
      <c r="E67" s="128">
        <f t="shared" si="1"/>
        <v>0</v>
      </c>
    </row>
    <row r="68" spans="1:5">
      <c r="A68" s="555" t="s">
        <v>329</v>
      </c>
      <c r="B68" s="552" t="s">
        <v>330</v>
      </c>
      <c r="C68" s="392">
        <v>0</v>
      </c>
      <c r="D68" s="129">
        <v>0</v>
      </c>
      <c r="E68" s="128">
        <f t="shared" si="1"/>
        <v>0</v>
      </c>
    </row>
    <row r="69" spans="1:5">
      <c r="A69" s="555" t="s">
        <v>333</v>
      </c>
      <c r="B69" s="552" t="s">
        <v>334</v>
      </c>
      <c r="C69" s="392">
        <v>0</v>
      </c>
      <c r="D69" s="129">
        <v>0</v>
      </c>
      <c r="E69" s="128">
        <f t="shared" si="1"/>
        <v>0</v>
      </c>
    </row>
    <row r="70" spans="1:5">
      <c r="A70" s="555" t="s">
        <v>340</v>
      </c>
      <c r="B70" s="552" t="s">
        <v>341</v>
      </c>
      <c r="C70" s="392">
        <v>0</v>
      </c>
      <c r="D70" s="129">
        <v>0</v>
      </c>
      <c r="E70" s="128">
        <f t="shared" si="1"/>
        <v>0</v>
      </c>
    </row>
    <row r="71" spans="1:5">
      <c r="A71" s="555" t="s">
        <v>328</v>
      </c>
      <c r="B71" s="552" t="s">
        <v>327</v>
      </c>
      <c r="C71" s="392">
        <v>0</v>
      </c>
      <c r="D71" s="129">
        <v>0</v>
      </c>
      <c r="E71" s="128">
        <f t="shared" si="1"/>
        <v>0</v>
      </c>
    </row>
    <row r="72" spans="1:5">
      <c r="A72" s="555" t="s">
        <v>335</v>
      </c>
      <c r="B72" s="552" t="s">
        <v>336</v>
      </c>
      <c r="C72" s="392">
        <v>0</v>
      </c>
      <c r="D72" s="129">
        <v>0</v>
      </c>
      <c r="E72" s="128">
        <f t="shared" si="1"/>
        <v>0</v>
      </c>
    </row>
    <row r="73" spans="1:5">
      <c r="A73" s="555" t="s">
        <v>326</v>
      </c>
      <c r="B73" s="552" t="s">
        <v>337</v>
      </c>
      <c r="C73" s="392">
        <v>0</v>
      </c>
      <c r="D73" s="129">
        <v>0</v>
      </c>
      <c r="E73" s="128">
        <f t="shared" si="1"/>
        <v>0</v>
      </c>
    </row>
    <row r="74" spans="1:5">
      <c r="A74" s="555" t="s">
        <v>204</v>
      </c>
      <c r="B74" s="552" t="s">
        <v>205</v>
      </c>
      <c r="C74" s="392">
        <f>Reszta!D68</f>
        <v>1130.8599999999999</v>
      </c>
      <c r="D74" s="129">
        <f>Reszta!E68</f>
        <v>0</v>
      </c>
      <c r="E74" s="128">
        <f t="shared" si="1"/>
        <v>1130.8599999999999</v>
      </c>
    </row>
    <row r="75" spans="1:5">
      <c r="A75" s="555" t="s">
        <v>206</v>
      </c>
      <c r="B75" s="552" t="s">
        <v>207</v>
      </c>
      <c r="C75" s="392">
        <f>Bud_GH!D15</f>
        <v>0</v>
      </c>
      <c r="D75" s="129">
        <f>Bud_GH!E15</f>
        <v>0</v>
      </c>
      <c r="E75" s="128">
        <f t="shared" si="1"/>
        <v>0</v>
      </c>
    </row>
    <row r="76" spans="1:5">
      <c r="A76" s="555" t="s">
        <v>229</v>
      </c>
      <c r="B76" s="552" t="s">
        <v>33</v>
      </c>
      <c r="C76" s="392">
        <f>Reszta!D65</f>
        <v>103.83</v>
      </c>
      <c r="D76" s="129">
        <f>Reszta!E65</f>
        <v>0</v>
      </c>
      <c r="E76" s="128">
        <f t="shared" si="1"/>
        <v>103.83</v>
      </c>
    </row>
    <row r="77" spans="1:5">
      <c r="A77" s="555" t="s">
        <v>236</v>
      </c>
      <c r="B77" s="552" t="s">
        <v>34</v>
      </c>
      <c r="C77" s="392">
        <v>0</v>
      </c>
      <c r="D77" s="129">
        <f>Reszta!E79</f>
        <v>0</v>
      </c>
      <c r="E77" s="128">
        <f t="shared" si="1"/>
        <v>0</v>
      </c>
    </row>
    <row r="78" spans="1:5">
      <c r="A78" s="555" t="s">
        <v>237</v>
      </c>
      <c r="B78" s="552" t="s">
        <v>35</v>
      </c>
      <c r="C78" s="392">
        <v>0</v>
      </c>
      <c r="D78" s="129">
        <f>Reszta!E80</f>
        <v>0</v>
      </c>
      <c r="E78" s="128">
        <f t="shared" si="1"/>
        <v>0</v>
      </c>
    </row>
    <row r="79" spans="1:5">
      <c r="A79" s="555" t="s">
        <v>320</v>
      </c>
      <c r="B79" s="552" t="s">
        <v>321</v>
      </c>
      <c r="C79" s="392">
        <v>0</v>
      </c>
      <c r="D79" s="129">
        <f>Reszta!E89</f>
        <v>0</v>
      </c>
      <c r="E79" s="128">
        <f t="shared" si="1"/>
        <v>0</v>
      </c>
    </row>
    <row r="80" spans="1:5">
      <c r="A80" s="555" t="s">
        <v>230</v>
      </c>
      <c r="B80" s="552" t="s">
        <v>322</v>
      </c>
      <c r="C80" s="392">
        <v>0</v>
      </c>
      <c r="D80" s="129">
        <f>Reszta!E90</f>
        <v>0</v>
      </c>
      <c r="E80" s="128">
        <f t="shared" si="1"/>
        <v>0</v>
      </c>
    </row>
    <row r="81" spans="1:5">
      <c r="A81" s="555" t="s">
        <v>319</v>
      </c>
      <c r="B81" s="554" t="s">
        <v>323</v>
      </c>
      <c r="C81" s="392">
        <f>Bud_DF!D43</f>
        <v>10.8</v>
      </c>
      <c r="D81" s="129">
        <f>Bud_DF!E43</f>
        <v>5.4401845098355945</v>
      </c>
      <c r="E81" s="128">
        <f t="shared" si="1"/>
        <v>16.240184509835593</v>
      </c>
    </row>
    <row r="82" spans="1:5">
      <c r="A82" s="555" t="s">
        <v>248</v>
      </c>
      <c r="B82" s="552" t="s">
        <v>249</v>
      </c>
      <c r="C82" s="392">
        <v>0</v>
      </c>
      <c r="D82" s="129">
        <v>0</v>
      </c>
      <c r="E82" s="128">
        <f>SUM(C82:D82)</f>
        <v>0</v>
      </c>
    </row>
    <row r="83" spans="1:5">
      <c r="A83" s="555" t="s">
        <v>338</v>
      </c>
      <c r="B83" s="552" t="s">
        <v>339</v>
      </c>
      <c r="C83" s="392">
        <v>0</v>
      </c>
      <c r="D83" s="129">
        <f>Reszta!E17</f>
        <v>0</v>
      </c>
      <c r="E83" s="128">
        <f t="shared" si="1"/>
        <v>0</v>
      </c>
    </row>
    <row r="84" spans="1:5">
      <c r="A84" s="555" t="s">
        <v>238</v>
      </c>
      <c r="B84" s="552" t="s">
        <v>36</v>
      </c>
      <c r="C84" s="392">
        <v>135</v>
      </c>
      <c r="D84" s="129">
        <f>Bud_DF!E19</f>
        <v>68.002306372944929</v>
      </c>
      <c r="E84" s="128">
        <f t="shared" si="1"/>
        <v>203.00230637294493</v>
      </c>
    </row>
    <row r="85" spans="1:5">
      <c r="A85" s="555" t="s">
        <v>239</v>
      </c>
      <c r="B85" s="552" t="s">
        <v>37</v>
      </c>
      <c r="C85" s="392">
        <f>Bud_DF!D16</f>
        <v>48.2</v>
      </c>
      <c r="D85" s="129">
        <f>Bud_DF!E16</f>
        <v>24.279341979081082</v>
      </c>
      <c r="E85" s="128">
        <f t="shared" si="1"/>
        <v>72.479341979081084</v>
      </c>
    </row>
    <row r="86" spans="1:5">
      <c r="A86" s="555" t="s">
        <v>240</v>
      </c>
      <c r="B86" s="552" t="s">
        <v>38</v>
      </c>
      <c r="C86" s="392">
        <v>33.299999999999997</v>
      </c>
      <c r="D86" s="129">
        <f>Bud_DF!E17+Reszta!E64</f>
        <v>16.773902238659748</v>
      </c>
      <c r="E86" s="128">
        <f t="shared" si="1"/>
        <v>50.073902238659741</v>
      </c>
    </row>
    <row r="87" spans="1:5">
      <c r="A87" s="555" t="s">
        <v>227</v>
      </c>
      <c r="B87" s="552" t="s">
        <v>228</v>
      </c>
      <c r="C87" s="392">
        <f>Reszta!D55</f>
        <v>67.56</v>
      </c>
      <c r="D87" s="129">
        <f>Reszta!E55</f>
        <v>0</v>
      </c>
      <c r="E87" s="128">
        <f t="shared" si="1"/>
        <v>67.56</v>
      </c>
    </row>
    <row r="88" spans="1:5">
      <c r="A88" s="555" t="s">
        <v>241</v>
      </c>
      <c r="B88" s="552" t="s">
        <v>242</v>
      </c>
      <c r="C88" s="392">
        <v>0</v>
      </c>
      <c r="D88" s="129">
        <f>Bud_B!E25+Reszta!E9+Reszta!E56</f>
        <v>0</v>
      </c>
      <c r="E88" s="128">
        <f t="shared" si="1"/>
        <v>0</v>
      </c>
    </row>
    <row r="89" spans="1:5">
      <c r="A89" s="555" t="s">
        <v>244</v>
      </c>
      <c r="B89" s="552" t="s">
        <v>351</v>
      </c>
      <c r="C89" s="392">
        <f>Bud_DF!D12</f>
        <v>21.4</v>
      </c>
      <c r="D89" s="129">
        <f>Bud_DF!E12</f>
        <v>10.77962486208164</v>
      </c>
      <c r="E89" s="128">
        <f t="shared" si="1"/>
        <v>32.179624862081639</v>
      </c>
    </row>
    <row r="90" spans="1:5">
      <c r="A90" s="555" t="s">
        <v>245</v>
      </c>
      <c r="B90" s="552" t="s">
        <v>375</v>
      </c>
      <c r="C90" s="392">
        <f>Bud_DF!D21</f>
        <v>48.8</v>
      </c>
      <c r="D90" s="129">
        <f>Bud_DF!E21</f>
        <v>24.581574451849722</v>
      </c>
      <c r="E90" s="128">
        <f t="shared" si="1"/>
        <v>73.381574451849716</v>
      </c>
    </row>
    <row r="91" spans="1:5">
      <c r="A91" s="555" t="s">
        <v>246</v>
      </c>
      <c r="B91" s="552" t="s">
        <v>40</v>
      </c>
      <c r="C91" s="633">
        <f>Bud_B!D16+Bud_DF!D22+Bud_GH!D8</f>
        <v>73.599999999999994</v>
      </c>
      <c r="D91" s="129">
        <f>Bud_B!E16+Bud_DF!E22</f>
        <v>22.887854372673452</v>
      </c>
      <c r="E91" s="128">
        <f t="shared" si="1"/>
        <v>96.487854372673439</v>
      </c>
    </row>
    <row r="92" spans="1:5" s="530" customFormat="1">
      <c r="A92" s="555" t="s">
        <v>377</v>
      </c>
      <c r="B92" s="552" t="s">
        <v>376</v>
      </c>
      <c r="C92" s="633">
        <f>Bud_DF!D23</f>
        <v>14.3</v>
      </c>
      <c r="D92" s="129">
        <f>Bud_DF!E23</f>
        <v>7.2032072676526857</v>
      </c>
      <c r="E92" s="128">
        <f>SUM(C92:D92)</f>
        <v>21.503207267652687</v>
      </c>
    </row>
    <row r="93" spans="1:5">
      <c r="A93" s="555" t="s">
        <v>243</v>
      </c>
      <c r="B93" s="552" t="s">
        <v>41</v>
      </c>
      <c r="C93" s="648">
        <f>Bud_DF!D10</f>
        <v>108.7</v>
      </c>
      <c r="D93" s="129">
        <f>Bud_DF!E10</f>
        <v>54.754449649919366</v>
      </c>
      <c r="E93" s="128">
        <f t="shared" si="1"/>
        <v>163.45444964991935</v>
      </c>
    </row>
    <row r="94" spans="1:5">
      <c r="A94" s="555" t="s">
        <v>247</v>
      </c>
      <c r="B94" s="552" t="s">
        <v>42</v>
      </c>
      <c r="C94" s="392">
        <v>0</v>
      </c>
      <c r="D94" s="129">
        <v>0</v>
      </c>
      <c r="E94" s="128">
        <f t="shared" si="1"/>
        <v>0</v>
      </c>
    </row>
    <row r="95" spans="1:5">
      <c r="A95" s="555" t="s">
        <v>272</v>
      </c>
      <c r="B95" s="552" t="s">
        <v>273</v>
      </c>
      <c r="C95" s="392">
        <f>Bud_DF!D11</f>
        <v>40.5</v>
      </c>
      <c r="D95" s="129">
        <f>Bud_DF!E11</f>
        <v>20.400691911883477</v>
      </c>
      <c r="E95" s="128">
        <f>SUM(C95:D95)</f>
        <v>60.900691911883477</v>
      </c>
    </row>
    <row r="96" spans="1:5">
      <c r="A96" s="555"/>
      <c r="B96" s="552" t="s">
        <v>43</v>
      </c>
      <c r="C96" s="388">
        <v>0</v>
      </c>
      <c r="D96" s="389">
        <v>0</v>
      </c>
      <c r="E96" s="390">
        <f>SUM(C96:D96)</f>
        <v>0</v>
      </c>
    </row>
    <row r="97" spans="1:9">
      <c r="A97" s="557"/>
      <c r="B97" s="391" t="s">
        <v>44</v>
      </c>
      <c r="C97" s="392">
        <v>0</v>
      </c>
      <c r="D97" s="389">
        <v>0</v>
      </c>
      <c r="E97" s="393">
        <f>SUM(C97:D97)</f>
        <v>0</v>
      </c>
    </row>
    <row r="98" spans="1:9" ht="13.5" thickBot="1">
      <c r="A98" s="558"/>
      <c r="B98" s="629" t="s">
        <v>45</v>
      </c>
      <c r="C98" s="647">
        <v>0</v>
      </c>
      <c r="D98" s="630">
        <v>0</v>
      </c>
      <c r="E98" s="631">
        <f>SUM(C98:D98)</f>
        <v>0</v>
      </c>
      <c r="H98" s="162"/>
    </row>
    <row r="99" spans="1:9" ht="13.5" thickBot="1">
      <c r="A99" s="559" t="s">
        <v>46</v>
      </c>
      <c r="B99" s="560"/>
      <c r="C99" s="561">
        <f>SUM(C5:C98)</f>
        <v>24813.339999999997</v>
      </c>
      <c r="D99" s="563">
        <f>SUM(D5:D98)</f>
        <v>3671.4123484333604</v>
      </c>
      <c r="E99" s="562">
        <f>SUM(E5:E98)</f>
        <v>28484.752348433365</v>
      </c>
      <c r="F99" s="302"/>
      <c r="G99" s="162"/>
      <c r="H99" s="162"/>
      <c r="I99" s="162"/>
    </row>
    <row r="100" spans="1:9">
      <c r="C100" s="237"/>
      <c r="E100" s="242"/>
    </row>
    <row r="105" spans="1:9">
      <c r="A105" s="644" t="s">
        <v>62</v>
      </c>
    </row>
  </sheetData>
  <mergeCells count="2">
    <mergeCell ref="A1:E1"/>
    <mergeCell ref="B2:E2"/>
  </mergeCells>
  <phoneticPr fontId="0" type="noConversion"/>
  <pageMargins left="0.59055118110236227" right="0.11811023622047245" top="0.94488188976377963" bottom="0.98425196850393704" header="0" footer="0"/>
  <pageSetup paperSize="9" scale="95" fitToWidth="2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89"/>
  <sheetViews>
    <sheetView topLeftCell="A43" zoomScale="120" zoomScaleNormal="120" workbookViewId="0">
      <selection activeCell="D58" sqref="D58"/>
    </sheetView>
  </sheetViews>
  <sheetFormatPr defaultRowHeight="12.75"/>
  <cols>
    <col min="1" max="1" width="8.5703125" style="11" customWidth="1"/>
    <col min="2" max="2" width="42" customWidth="1"/>
    <col min="3" max="3" width="11.85546875" customWidth="1"/>
    <col min="4" max="4" width="12.28515625" customWidth="1"/>
    <col min="5" max="5" width="12.42578125" customWidth="1"/>
    <col min="6" max="6" width="0.140625" customWidth="1"/>
    <col min="7" max="7" width="10.85546875" customWidth="1"/>
    <col min="8" max="15" width="9.140625" hidden="1" customWidth="1"/>
    <col min="16" max="24" width="9.140625" customWidth="1"/>
  </cols>
  <sheetData>
    <row r="1" spans="1:10" ht="18">
      <c r="A1" s="691" t="s">
        <v>101</v>
      </c>
      <c r="B1" s="691"/>
      <c r="C1" s="691"/>
      <c r="D1" s="691"/>
      <c r="E1" s="691"/>
      <c r="F1" s="66"/>
      <c r="G1" s="66"/>
      <c r="H1" s="66"/>
      <c r="I1" s="66"/>
      <c r="J1" s="7"/>
    </row>
    <row r="2" spans="1:10" ht="12.75" customHeight="1">
      <c r="A2" s="669" t="s">
        <v>381</v>
      </c>
      <c r="B2" s="690"/>
      <c r="C2" s="682"/>
      <c r="D2" s="682"/>
      <c r="E2" s="682"/>
      <c r="F2" s="682"/>
      <c r="G2" s="429"/>
    </row>
    <row r="3" spans="1:10" ht="12.75" customHeight="1">
      <c r="A3" s="669"/>
      <c r="B3" s="682"/>
      <c r="C3" s="682"/>
      <c r="D3" s="682"/>
      <c r="E3" s="682"/>
      <c r="F3" s="682"/>
      <c r="G3" s="429"/>
    </row>
    <row r="4" spans="1:10" ht="12.75" customHeight="1">
      <c r="A4" s="669"/>
      <c r="B4" s="682"/>
      <c r="C4" s="682"/>
      <c r="D4" s="682"/>
      <c r="E4" s="682"/>
      <c r="F4" s="682"/>
      <c r="G4" s="429"/>
    </row>
    <row r="5" spans="1:10" ht="30" customHeight="1" thickBot="1">
      <c r="A5" s="703"/>
      <c r="B5" s="682"/>
      <c r="C5" s="682"/>
      <c r="D5" s="682"/>
      <c r="E5" s="682"/>
      <c r="F5" s="682"/>
      <c r="G5" s="429"/>
    </row>
    <row r="6" spans="1:10" ht="16.5" thickBot="1">
      <c r="A6" s="428" t="s">
        <v>102</v>
      </c>
      <c r="B6" s="83" t="s">
        <v>103</v>
      </c>
      <c r="C6" s="84"/>
      <c r="D6" s="86"/>
      <c r="E6" s="87"/>
    </row>
    <row r="7" spans="1:10" ht="13.5" thickBot="1">
      <c r="A7" s="100"/>
      <c r="B7" s="95" t="s">
        <v>55</v>
      </c>
      <c r="C7" s="96" t="s">
        <v>56</v>
      </c>
      <c r="D7" s="97" t="s">
        <v>104</v>
      </c>
      <c r="E7" s="98" t="s">
        <v>60</v>
      </c>
    </row>
    <row r="8" spans="1:10">
      <c r="A8" s="94" t="s">
        <v>105</v>
      </c>
      <c r="B8" s="78" t="s">
        <v>57</v>
      </c>
      <c r="C8" s="329"/>
      <c r="D8" s="330">
        <f>Bud_A!E46</f>
        <v>0</v>
      </c>
      <c r="E8" s="331">
        <f>SUM(C8:D8)</f>
        <v>0</v>
      </c>
    </row>
    <row r="9" spans="1:10">
      <c r="A9" s="62" t="s">
        <v>106</v>
      </c>
      <c r="B9" s="10"/>
      <c r="C9" s="332"/>
      <c r="D9" s="333"/>
      <c r="E9" s="334">
        <f>SUM(C9:D9)</f>
        <v>0</v>
      </c>
    </row>
    <row r="10" spans="1:10">
      <c r="A10" s="62"/>
      <c r="B10" s="10"/>
      <c r="C10" s="332"/>
      <c r="D10" s="333"/>
      <c r="E10" s="334"/>
    </row>
    <row r="11" spans="1:10" ht="13.5" thickBot="1">
      <c r="A11" s="99"/>
      <c r="B11" s="22"/>
      <c r="C11" s="335"/>
      <c r="D11" s="336"/>
      <c r="E11" s="337"/>
    </row>
    <row r="12" spans="1:10" ht="13.5" thickBot="1">
      <c r="A12" s="100"/>
      <c r="B12" s="95" t="s">
        <v>61</v>
      </c>
      <c r="C12" s="338"/>
      <c r="D12" s="339"/>
      <c r="E12" s="340"/>
    </row>
    <row r="13" spans="1:10">
      <c r="A13" s="92"/>
      <c r="B13" s="82"/>
      <c r="C13" s="341"/>
      <c r="D13" s="342"/>
      <c r="E13" s="331"/>
    </row>
    <row r="14" spans="1:10">
      <c r="A14" s="62" t="s">
        <v>105</v>
      </c>
      <c r="B14" s="10" t="s">
        <v>68</v>
      </c>
      <c r="C14" s="343">
        <f>Bud_B!D34</f>
        <v>20.170000000000002</v>
      </c>
      <c r="D14" s="333">
        <f>Bud_B!E34</f>
        <v>12.481</v>
      </c>
      <c r="E14" s="334">
        <f>SUM(C14:D14)</f>
        <v>32.651000000000003</v>
      </c>
    </row>
    <row r="15" spans="1:10">
      <c r="A15" s="62"/>
      <c r="B15" s="10" t="s">
        <v>58</v>
      </c>
      <c r="C15" s="343">
        <v>12.6</v>
      </c>
      <c r="D15" s="333"/>
      <c r="E15" s="334"/>
    </row>
    <row r="16" spans="1:10">
      <c r="A16" s="62"/>
      <c r="B16" s="10"/>
      <c r="C16" s="343"/>
      <c r="D16" s="333"/>
      <c r="E16" s="334"/>
    </row>
    <row r="17" spans="1:11" ht="13.5" thickBot="1">
      <c r="A17" s="99"/>
      <c r="B17" s="22"/>
      <c r="C17" s="344"/>
      <c r="D17" s="336"/>
      <c r="E17" s="337"/>
      <c r="G17" s="692"/>
      <c r="H17" s="692"/>
      <c r="I17" s="692"/>
      <c r="J17" s="692"/>
      <c r="K17" s="692"/>
    </row>
    <row r="18" spans="1:11" ht="13.5" thickBot="1">
      <c r="A18" s="100"/>
      <c r="B18" s="95" t="s">
        <v>69</v>
      </c>
      <c r="C18" s="338"/>
      <c r="D18" s="339"/>
      <c r="E18" s="340"/>
      <c r="G18" s="692"/>
      <c r="H18" s="692"/>
      <c r="I18" s="692"/>
      <c r="J18" s="692"/>
      <c r="K18" s="692"/>
    </row>
    <row r="19" spans="1:11">
      <c r="A19" s="297" t="s">
        <v>105</v>
      </c>
      <c r="B19" s="306" t="s">
        <v>137</v>
      </c>
      <c r="C19" s="329"/>
      <c r="D19" s="330"/>
      <c r="E19" s="331"/>
    </row>
    <row r="20" spans="1:11" ht="12.75" customHeight="1">
      <c r="A20" s="695">
        <v>2</v>
      </c>
      <c r="B20" s="693" t="s">
        <v>315</v>
      </c>
      <c r="C20" s="701"/>
      <c r="D20" s="699"/>
      <c r="E20" s="697"/>
    </row>
    <row r="21" spans="1:11" ht="13.5" thickBot="1">
      <c r="A21" s="696"/>
      <c r="B21" s="694"/>
      <c r="C21" s="702"/>
      <c r="D21" s="700"/>
      <c r="E21" s="698"/>
    </row>
    <row r="22" spans="1:11" ht="13.5" thickBot="1">
      <c r="A22" s="507"/>
      <c r="B22" s="506"/>
      <c r="C22" s="508"/>
      <c r="D22" s="509"/>
      <c r="E22" s="510"/>
    </row>
    <row r="23" spans="1:11" ht="13.5" thickBot="1">
      <c r="A23" s="511"/>
      <c r="B23" s="512" t="s">
        <v>132</v>
      </c>
      <c r="C23" s="513"/>
      <c r="D23" s="514"/>
      <c r="E23" s="515"/>
    </row>
    <row r="24" spans="1:11">
      <c r="A24" s="94">
        <v>3</v>
      </c>
      <c r="B24" s="59" t="s">
        <v>296</v>
      </c>
      <c r="C24" s="345">
        <v>0</v>
      </c>
      <c r="D24" s="330">
        <f>Bud_DF!E70</f>
        <v>0</v>
      </c>
      <c r="E24" s="331">
        <f t="shared" ref="E24:E32" si="0">SUM(C24:D24)</f>
        <v>0</v>
      </c>
    </row>
    <row r="25" spans="1:11">
      <c r="A25" s="94">
        <v>4</v>
      </c>
      <c r="B25" s="10" t="s">
        <v>74</v>
      </c>
      <c r="C25" s="332">
        <f>Bud_DF!D71</f>
        <v>144.69999999999999</v>
      </c>
      <c r="D25" s="333">
        <f>Bud_DF!E71</f>
        <v>72.88839801603801</v>
      </c>
      <c r="E25" s="334">
        <f t="shared" si="0"/>
        <v>217.58839801603801</v>
      </c>
    </row>
    <row r="26" spans="1:11">
      <c r="A26" s="94">
        <v>5</v>
      </c>
      <c r="B26" s="29" t="s">
        <v>140</v>
      </c>
      <c r="C26" s="173">
        <v>30.4</v>
      </c>
      <c r="D26" s="174">
        <f>Bud_DF!E73</f>
        <v>15.313111953611301</v>
      </c>
      <c r="E26" s="334">
        <f t="shared" si="0"/>
        <v>45.713111953611303</v>
      </c>
    </row>
    <row r="27" spans="1:11">
      <c r="A27" s="94">
        <v>6</v>
      </c>
      <c r="B27" s="10" t="s">
        <v>75</v>
      </c>
      <c r="C27" s="332">
        <v>16</v>
      </c>
      <c r="D27" s="333">
        <f>Bud_DF!E72</f>
        <v>8.0595326071638436</v>
      </c>
      <c r="E27" s="334">
        <f t="shared" si="0"/>
        <v>24.059532607163845</v>
      </c>
    </row>
    <row r="28" spans="1:11">
      <c r="A28" s="94">
        <v>8</v>
      </c>
      <c r="B28" s="10"/>
      <c r="C28" s="332"/>
      <c r="D28" s="333"/>
      <c r="E28" s="334"/>
    </row>
    <row r="29" spans="1:11">
      <c r="A29" s="94">
        <v>9</v>
      </c>
      <c r="B29" s="10"/>
      <c r="C29" s="332"/>
      <c r="D29" s="333"/>
      <c r="E29" s="334"/>
    </row>
    <row r="30" spans="1:11">
      <c r="A30" s="94">
        <v>10</v>
      </c>
      <c r="B30" s="10" t="s">
        <v>107</v>
      </c>
      <c r="C30" s="332">
        <v>89</v>
      </c>
      <c r="D30" s="333">
        <f>Bud_DF!E77</f>
        <v>44.831150127348877</v>
      </c>
      <c r="E30" s="334">
        <f t="shared" si="0"/>
        <v>133.83115012734888</v>
      </c>
    </row>
    <row r="31" spans="1:11">
      <c r="A31" s="94">
        <v>11</v>
      </c>
      <c r="B31" s="54" t="s">
        <v>297</v>
      </c>
      <c r="C31" s="332"/>
      <c r="D31" s="333">
        <f>Bud_DF!E78</f>
        <v>0</v>
      </c>
      <c r="E31" s="334">
        <f t="shared" si="0"/>
        <v>0</v>
      </c>
    </row>
    <row r="32" spans="1:11">
      <c r="A32" s="94">
        <v>12</v>
      </c>
      <c r="B32" s="10" t="s">
        <v>57</v>
      </c>
      <c r="C32" s="332"/>
      <c r="D32" s="333">
        <f>Bud_DF!E80</f>
        <v>0</v>
      </c>
      <c r="E32" s="334">
        <f t="shared" si="0"/>
        <v>0</v>
      </c>
    </row>
    <row r="33" spans="1:8">
      <c r="A33" s="94">
        <v>13</v>
      </c>
      <c r="B33" s="54" t="s">
        <v>318</v>
      </c>
      <c r="C33" s="332">
        <v>1</v>
      </c>
      <c r="D33" s="333">
        <f>Bud_DF!E82</f>
        <v>0.50372078794774022</v>
      </c>
      <c r="E33" s="334">
        <f>SUM(C33,D33)</f>
        <v>1.5037207879477403</v>
      </c>
    </row>
    <row r="34" spans="1:8">
      <c r="A34" s="94">
        <v>14</v>
      </c>
      <c r="B34" s="10" t="s">
        <v>108</v>
      </c>
      <c r="C34" s="332">
        <v>0</v>
      </c>
      <c r="D34" s="333">
        <f>Bud_DF!E81</f>
        <v>0</v>
      </c>
      <c r="E34" s="334">
        <f>SUM(C34:D34)</f>
        <v>0</v>
      </c>
    </row>
    <row r="35" spans="1:8">
      <c r="A35" s="94">
        <v>15</v>
      </c>
      <c r="B35" s="54" t="s">
        <v>356</v>
      </c>
      <c r="C35" s="332">
        <v>25.81</v>
      </c>
      <c r="D35" s="333">
        <f>Bud_DF!E79</f>
        <v>13.001033536931175</v>
      </c>
      <c r="E35" s="334">
        <f>SUM(C35:D35)</f>
        <v>38.811033536931177</v>
      </c>
    </row>
    <row r="36" spans="1:8" ht="13.5" thickBot="1">
      <c r="A36" s="297"/>
      <c r="B36" s="505"/>
      <c r="C36" s="503"/>
      <c r="D36" s="504"/>
      <c r="E36" s="356"/>
    </row>
    <row r="37" spans="1:8" ht="13.5" thickBot="1">
      <c r="A37" s="100"/>
      <c r="B37" s="95" t="s">
        <v>79</v>
      </c>
      <c r="C37" s="338"/>
      <c r="D37" s="339"/>
      <c r="E37" s="340"/>
    </row>
    <row r="38" spans="1:8">
      <c r="A38" s="94" t="s">
        <v>105</v>
      </c>
      <c r="B38" s="78" t="s">
        <v>81</v>
      </c>
      <c r="C38" s="345">
        <v>5.8</v>
      </c>
      <c r="D38" s="330">
        <f>Bud_E!E19</f>
        <v>3.3662834124304846</v>
      </c>
      <c r="E38" s="331">
        <f>SUM(C38:D38)</f>
        <v>9.1662834124304844</v>
      </c>
      <c r="H38" s="162"/>
    </row>
    <row r="39" spans="1:8" ht="13.5" thickBot="1">
      <c r="A39" s="99"/>
      <c r="B39" s="22"/>
      <c r="C39" s="346"/>
      <c r="D39" s="336"/>
      <c r="E39" s="337"/>
    </row>
    <row r="40" spans="1:8" ht="13.5" thickBot="1">
      <c r="A40" s="103"/>
      <c r="B40" s="104" t="s">
        <v>82</v>
      </c>
      <c r="C40" s="347"/>
      <c r="D40" s="348"/>
      <c r="E40" s="340"/>
    </row>
    <row r="41" spans="1:8" ht="13.5" thickBot="1">
      <c r="A41" s="101" t="s">
        <v>105</v>
      </c>
      <c r="B41" s="102" t="s">
        <v>57</v>
      </c>
      <c r="C41" s="349"/>
      <c r="D41" s="350"/>
      <c r="E41" s="502">
        <f>SUM(C41:D41)</f>
        <v>0</v>
      </c>
    </row>
    <row r="42" spans="1:8" s="530" customFormat="1" ht="13.5" thickBot="1">
      <c r="A42" s="101" t="s">
        <v>106</v>
      </c>
      <c r="B42" s="102" t="s">
        <v>379</v>
      </c>
      <c r="C42" s="349">
        <f>Bud_GH!D29</f>
        <v>1</v>
      </c>
      <c r="D42" s="350">
        <f>Bud_GH!E29</f>
        <v>0.25773455149357571</v>
      </c>
      <c r="E42" s="502">
        <f>Bud_GH!F29</f>
        <v>1.2577345514935758</v>
      </c>
    </row>
    <row r="43" spans="1:8" ht="13.5" thickBot="1">
      <c r="A43" s="27"/>
      <c r="B43" s="520" t="s">
        <v>54</v>
      </c>
      <c r="C43" s="351">
        <f>SUM(C8:C42)</f>
        <v>346.48</v>
      </c>
      <c r="D43" s="352">
        <f>SUM(D8:D42)</f>
        <v>170.70196499296497</v>
      </c>
      <c r="E43" s="353">
        <f>SUM(E8:E42)</f>
        <v>504.58196499296503</v>
      </c>
      <c r="G43" s="31"/>
      <c r="H43" s="31"/>
    </row>
    <row r="44" spans="1:8" ht="13.5" thickBot="1"/>
    <row r="45" spans="1:8" ht="16.5" thickBot="1">
      <c r="A45" s="428" t="s">
        <v>109</v>
      </c>
      <c r="B45" s="85" t="s">
        <v>110</v>
      </c>
      <c r="C45" s="89"/>
      <c r="D45" s="90"/>
      <c r="E45" s="91"/>
    </row>
    <row r="46" spans="1:8" ht="13.5" thickBot="1">
      <c r="A46" s="100"/>
      <c r="B46" s="105" t="s">
        <v>69</v>
      </c>
      <c r="C46" s="132"/>
      <c r="D46" s="132"/>
      <c r="E46" s="133"/>
    </row>
    <row r="47" spans="1:8">
      <c r="A47" s="94">
        <v>1</v>
      </c>
      <c r="B47" s="13"/>
      <c r="C47" s="354"/>
      <c r="D47" s="354"/>
      <c r="E47" s="331"/>
    </row>
    <row r="48" spans="1:8" ht="13.5" thickBot="1">
      <c r="A48" s="297"/>
      <c r="C48" s="355"/>
      <c r="D48" s="355"/>
      <c r="E48" s="356"/>
    </row>
    <row r="49" spans="1:5" ht="13.5" thickBot="1">
      <c r="A49" s="103"/>
      <c r="B49" s="298" t="s">
        <v>132</v>
      </c>
      <c r="C49" s="357"/>
      <c r="D49" s="357"/>
      <c r="E49" s="340"/>
    </row>
    <row r="50" spans="1:5">
      <c r="A50" s="586">
        <v>1</v>
      </c>
      <c r="B50" s="491" t="s">
        <v>133</v>
      </c>
      <c r="C50" s="492">
        <v>20.09</v>
      </c>
      <c r="D50" s="492">
        <f>Bud_DF!E76</f>
        <v>10.527764468107771</v>
      </c>
      <c r="E50" s="518">
        <f>SUM(C50:D50)</f>
        <v>30.617764468107772</v>
      </c>
    </row>
    <row r="51" spans="1:5">
      <c r="A51" s="62"/>
      <c r="B51" s="1" t="s">
        <v>348</v>
      </c>
      <c r="C51" s="364">
        <v>0</v>
      </c>
      <c r="D51" s="517">
        <f>Bud_DF!E51</f>
        <v>8.2106488435481655</v>
      </c>
      <c r="E51" s="334">
        <f>SUM(C51:D51)</f>
        <v>8.2106488435481655</v>
      </c>
    </row>
    <row r="52" spans="1:5">
      <c r="A52" s="99"/>
      <c r="B52" s="13" t="s">
        <v>355</v>
      </c>
      <c r="C52" s="354"/>
      <c r="D52" s="521"/>
      <c r="E52" s="331"/>
    </row>
    <row r="53" spans="1:5" ht="13.5" thickBot="1">
      <c r="A53" s="314"/>
      <c r="B53" s="585" t="s">
        <v>349</v>
      </c>
      <c r="C53" s="355">
        <v>2.57</v>
      </c>
      <c r="D53" s="355">
        <f>Bud_DF!E56</f>
        <v>0</v>
      </c>
      <c r="E53" s="356">
        <f>SUM(C53:D53)</f>
        <v>2.57</v>
      </c>
    </row>
    <row r="54" spans="1:5" ht="13.5" thickBot="1">
      <c r="A54" s="100"/>
      <c r="B54" s="105" t="s">
        <v>79</v>
      </c>
      <c r="C54" s="360"/>
      <c r="D54" s="360"/>
      <c r="E54" s="361"/>
    </row>
    <row r="55" spans="1:5">
      <c r="A55" s="94">
        <v>1</v>
      </c>
      <c r="B55" s="13" t="s">
        <v>111</v>
      </c>
      <c r="C55" s="354">
        <f>Bud_E!D11</f>
        <v>219</v>
      </c>
      <c r="D55" s="354">
        <f>Bud_E!E11</f>
        <v>127.10621850384071</v>
      </c>
      <c r="E55" s="331">
        <f>SUM(C55:D55)</f>
        <v>346.10621850384069</v>
      </c>
    </row>
    <row r="56" spans="1:5" ht="13.5" thickBot="1">
      <c r="A56" s="99"/>
      <c r="B56" s="21"/>
      <c r="C56" s="358"/>
      <c r="D56" s="358"/>
      <c r="E56" s="359"/>
    </row>
    <row r="57" spans="1:5" ht="13.5" thickBot="1">
      <c r="A57" s="100"/>
      <c r="B57" s="105" t="s">
        <v>112</v>
      </c>
      <c r="C57" s="360"/>
      <c r="D57" s="360"/>
      <c r="E57" s="361"/>
    </row>
    <row r="58" spans="1:5" ht="13.5" thickBot="1">
      <c r="A58" s="94">
        <v>1</v>
      </c>
      <c r="B58" s="13"/>
      <c r="C58" s="354"/>
      <c r="D58" s="354"/>
      <c r="E58" s="331"/>
    </row>
    <row r="59" spans="1:5" ht="13.5" thickBot="1">
      <c r="A59" s="100"/>
      <c r="B59" s="105" t="s">
        <v>113</v>
      </c>
      <c r="C59" s="360"/>
      <c r="D59" s="360"/>
      <c r="E59" s="361"/>
    </row>
    <row r="60" spans="1:5">
      <c r="A60" s="94">
        <v>1</v>
      </c>
      <c r="B60" s="13" t="s">
        <v>114</v>
      </c>
      <c r="C60" s="362"/>
      <c r="D60" s="354"/>
      <c r="E60" s="331"/>
    </row>
    <row r="61" spans="1:5">
      <c r="A61" s="62">
        <v>2</v>
      </c>
      <c r="B61" s="1" t="s">
        <v>85</v>
      </c>
      <c r="C61" s="363"/>
      <c r="D61" s="364"/>
      <c r="E61" s="334"/>
    </row>
    <row r="62" spans="1:5" ht="13.5" thickBot="1">
      <c r="A62" s="99"/>
      <c r="B62" s="21"/>
      <c r="C62" s="358"/>
      <c r="D62" s="358"/>
      <c r="E62" s="359"/>
    </row>
    <row r="63" spans="1:5" ht="13.5" thickBot="1">
      <c r="A63" s="100"/>
      <c r="B63" s="105" t="s">
        <v>115</v>
      </c>
      <c r="C63" s="360"/>
      <c r="D63" s="360"/>
      <c r="E63" s="361"/>
    </row>
    <row r="64" spans="1:5">
      <c r="A64" s="92">
        <v>1</v>
      </c>
      <c r="B64" s="88" t="s">
        <v>316</v>
      </c>
      <c r="C64" s="365">
        <v>11.34</v>
      </c>
      <c r="D64" s="366"/>
      <c r="E64" s="367">
        <v>11.34</v>
      </c>
    </row>
    <row r="65" spans="1:7" ht="13.5" thickBot="1">
      <c r="A65" s="106"/>
      <c r="B65" s="107"/>
      <c r="C65" s="368"/>
      <c r="D65" s="368"/>
      <c r="E65" s="369"/>
    </row>
    <row r="66" spans="1:7" ht="13.5" thickBot="1">
      <c r="A66" s="100"/>
      <c r="B66" s="105" t="s">
        <v>96</v>
      </c>
      <c r="C66" s="360"/>
      <c r="D66" s="360"/>
      <c r="E66" s="361"/>
    </row>
    <row r="67" spans="1:7">
      <c r="A67" s="92">
        <v>1</v>
      </c>
      <c r="B67" s="88" t="s">
        <v>116</v>
      </c>
      <c r="C67" s="365">
        <v>16</v>
      </c>
      <c r="D67" s="366"/>
      <c r="E67" s="367">
        <v>16</v>
      </c>
    </row>
    <row r="68" spans="1:7">
      <c r="A68" s="63">
        <v>2</v>
      </c>
      <c r="B68" s="60" t="s">
        <v>117</v>
      </c>
      <c r="C68" s="370">
        <v>16.3</v>
      </c>
      <c r="D68" s="371"/>
      <c r="E68" s="372">
        <v>16.3</v>
      </c>
    </row>
    <row r="69" spans="1:7">
      <c r="A69" s="63">
        <v>3</v>
      </c>
      <c r="B69" s="60" t="s">
        <v>118</v>
      </c>
      <c r="C69" s="370">
        <v>10.9</v>
      </c>
      <c r="D69" s="370"/>
      <c r="E69" s="372">
        <v>10.9</v>
      </c>
    </row>
    <row r="70" spans="1:7" ht="13.5" thickBot="1">
      <c r="A70" s="106"/>
      <c r="B70" s="108"/>
      <c r="C70" s="373"/>
      <c r="D70" s="373"/>
      <c r="E70" s="374"/>
    </row>
    <row r="71" spans="1:7" ht="13.5" thickBot="1">
      <c r="A71" s="100"/>
      <c r="B71" s="111" t="s">
        <v>119</v>
      </c>
      <c r="C71" s="375"/>
      <c r="D71" s="375"/>
      <c r="E71" s="376"/>
    </row>
    <row r="72" spans="1:7" ht="13.5" thickBot="1">
      <c r="A72" s="109"/>
      <c r="B72" s="110" t="s">
        <v>142</v>
      </c>
      <c r="C72" s="377">
        <v>27.3</v>
      </c>
      <c r="D72" s="377"/>
      <c r="E72" s="378">
        <v>27.3</v>
      </c>
    </row>
    <row r="73" spans="1:7" ht="13.5" thickBot="1">
      <c r="A73" s="250"/>
      <c r="B73" s="253" t="s">
        <v>54</v>
      </c>
      <c r="C73" s="379">
        <f>SUM(C47:C72)</f>
        <v>323.5</v>
      </c>
      <c r="D73" s="379">
        <f>SUM(D46:D72)</f>
        <v>145.84463181549665</v>
      </c>
      <c r="E73" s="379">
        <f>SUM(E46:E72)</f>
        <v>469.3446318154966</v>
      </c>
      <c r="G73" s="69"/>
    </row>
    <row r="74" spans="1:7" ht="13.5" thickBot="1">
      <c r="A74" s="251"/>
      <c r="B74" s="252"/>
      <c r="C74" s="380"/>
      <c r="D74" s="380"/>
      <c r="E74" s="380"/>
    </row>
    <row r="75" spans="1:7" ht="16.5" thickBot="1">
      <c r="A75" s="428" t="s">
        <v>120</v>
      </c>
      <c r="B75" s="85" t="s">
        <v>121</v>
      </c>
      <c r="C75" s="360"/>
      <c r="D75" s="381"/>
      <c r="E75" s="361"/>
    </row>
    <row r="76" spans="1:7">
      <c r="A76" s="93">
        <v>1</v>
      </c>
      <c r="B76" s="583" t="s">
        <v>55</v>
      </c>
      <c r="C76" s="382">
        <f>Bud_A!D34</f>
        <v>260.58</v>
      </c>
      <c r="D76" s="365">
        <f>Bud_A!E34</f>
        <v>23.81699549602148</v>
      </c>
      <c r="E76" s="372">
        <f t="shared" ref="E76:E84" si="1">SUM(C76:D76)</f>
        <v>284.39699549602147</v>
      </c>
    </row>
    <row r="77" spans="1:7">
      <c r="A77" s="63">
        <v>2</v>
      </c>
      <c r="B77" s="396" t="s">
        <v>122</v>
      </c>
      <c r="C77" s="581">
        <v>221.2</v>
      </c>
      <c r="D77" s="370"/>
      <c r="E77" s="372">
        <f t="shared" si="1"/>
        <v>221.2</v>
      </c>
    </row>
    <row r="78" spans="1:7">
      <c r="A78" s="63">
        <v>3</v>
      </c>
      <c r="B78" s="396" t="s">
        <v>69</v>
      </c>
      <c r="C78" s="581">
        <f>Bud_C!D19</f>
        <v>0</v>
      </c>
      <c r="D78" s="370">
        <f>Bud_C!E19</f>
        <v>0</v>
      </c>
      <c r="E78" s="372">
        <f>SUM(C78:D78)</f>
        <v>0</v>
      </c>
    </row>
    <row r="79" spans="1:7">
      <c r="A79" s="63">
        <v>4</v>
      </c>
      <c r="B79" s="396" t="s">
        <v>79</v>
      </c>
      <c r="C79" s="581">
        <v>150.51</v>
      </c>
      <c r="D79" s="370">
        <f>Bud_E!E13</f>
        <v>87.355054552571076</v>
      </c>
      <c r="E79" s="372">
        <f t="shared" si="1"/>
        <v>237.86505455257105</v>
      </c>
    </row>
    <row r="80" spans="1:7">
      <c r="A80" s="106">
        <v>5</v>
      </c>
      <c r="B80" s="107" t="s">
        <v>61</v>
      </c>
      <c r="C80" s="582">
        <v>79.55</v>
      </c>
      <c r="D80" s="373">
        <f>Bud_B!E27</f>
        <v>9.4650317188458963</v>
      </c>
      <c r="E80" s="372">
        <f t="shared" si="1"/>
        <v>89.01503171884589</v>
      </c>
    </row>
    <row r="81" spans="1:7">
      <c r="A81" s="106">
        <v>6</v>
      </c>
      <c r="B81" s="107" t="s">
        <v>126</v>
      </c>
      <c r="C81" s="643">
        <f>Bud_DF!D57</f>
        <v>505.17</v>
      </c>
      <c r="D81" s="373">
        <f>Bud_DF!E57</f>
        <v>254.46463044755993</v>
      </c>
      <c r="E81" s="372">
        <f>SUM(C81:D81)</f>
        <v>759.63463044755997</v>
      </c>
    </row>
    <row r="82" spans="1:7">
      <c r="A82" s="106">
        <v>7</v>
      </c>
      <c r="B82" s="107" t="s">
        <v>130</v>
      </c>
      <c r="C82" s="582">
        <v>54.6</v>
      </c>
      <c r="D82" s="373">
        <f>Bud_JKL!E13</f>
        <v>6.8682276609361548</v>
      </c>
      <c r="E82" s="372">
        <f t="shared" si="1"/>
        <v>61.468227660936158</v>
      </c>
    </row>
    <row r="83" spans="1:7" ht="14.25">
      <c r="A83" s="106">
        <v>8</v>
      </c>
      <c r="B83" s="396" t="s">
        <v>112</v>
      </c>
      <c r="C83" s="591">
        <f>Bud_GH!D9</f>
        <v>173.9</v>
      </c>
      <c r="D83" s="527">
        <f>Bud_GH!E9</f>
        <v>49.246714246918586</v>
      </c>
      <c r="E83" s="372">
        <f>SUM(C83:D83)</f>
        <v>223.14671424691858</v>
      </c>
    </row>
    <row r="84" spans="1:7">
      <c r="A84" s="63">
        <v>9</v>
      </c>
      <c r="B84" s="396" t="s">
        <v>115</v>
      </c>
      <c r="C84" s="219">
        <f>Reszta!D69</f>
        <v>412.77</v>
      </c>
      <c r="D84" s="371"/>
      <c r="E84" s="370">
        <f t="shared" si="1"/>
        <v>412.77</v>
      </c>
    </row>
    <row r="85" spans="1:7" ht="13.5" thickBot="1">
      <c r="A85" s="109">
        <v>10</v>
      </c>
      <c r="B85" s="584" t="s">
        <v>139</v>
      </c>
      <c r="C85" s="394">
        <v>669.86</v>
      </c>
      <c r="D85" s="395"/>
      <c r="E85" s="367">
        <v>669.86</v>
      </c>
      <c r="G85" s="69"/>
    </row>
    <row r="86" spans="1:7" ht="13.5" thickBot="1">
      <c r="B86" s="38" t="s">
        <v>54</v>
      </c>
      <c r="C86" s="383">
        <f>SUM(C76:C85)</f>
        <v>2528.14</v>
      </c>
      <c r="D86" s="384">
        <f>SUM(D76:D84)</f>
        <v>431.21665412285313</v>
      </c>
      <c r="E86" s="384">
        <f>SUM(E76:E85)</f>
        <v>2959.3566541228533</v>
      </c>
    </row>
    <row r="87" spans="1:7">
      <c r="C87" s="385"/>
      <c r="D87" s="386"/>
      <c r="E87" s="387"/>
    </row>
    <row r="88" spans="1:7">
      <c r="B88" s="295"/>
      <c r="C88" s="61"/>
      <c r="E88" s="11"/>
    </row>
    <row r="89" spans="1:7">
      <c r="C89" s="316" t="s">
        <v>372</v>
      </c>
      <c r="E89" s="11"/>
    </row>
  </sheetData>
  <mergeCells count="9">
    <mergeCell ref="B2:F5"/>
    <mergeCell ref="A1:E1"/>
    <mergeCell ref="G17:K18"/>
    <mergeCell ref="B20:B21"/>
    <mergeCell ref="A20:A21"/>
    <mergeCell ref="E20:E21"/>
    <mergeCell ref="D20:D21"/>
    <mergeCell ref="C20:C21"/>
    <mergeCell ref="A2:A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 alignWithMargins="0"/>
  <rowBreaks count="1" manualBreakCount="1">
    <brk id="58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J58"/>
  <sheetViews>
    <sheetView topLeftCell="A31" zoomScale="130" zoomScaleNormal="130" workbookViewId="0">
      <selection activeCell="B2" sqref="B2:B3"/>
    </sheetView>
  </sheetViews>
  <sheetFormatPr defaultRowHeight="12.75"/>
  <cols>
    <col min="1" max="1" width="4.7109375" style="11" customWidth="1"/>
    <col min="2" max="2" width="11.28515625" style="299" customWidth="1"/>
    <col min="3" max="3" width="41.7109375" customWidth="1"/>
    <col min="4" max="4" width="12.140625" customWidth="1"/>
    <col min="5" max="5" width="9.7109375" customWidth="1"/>
    <col min="6" max="6" width="10.5703125" customWidth="1"/>
    <col min="7" max="7" width="9" customWidth="1"/>
    <col min="9" max="9" width="17.28515625" customWidth="1"/>
    <col min="10" max="10" width="18.28515625" customWidth="1"/>
    <col min="11" max="11" width="12.28515625" customWidth="1"/>
    <col min="12" max="12" width="11.42578125" customWidth="1"/>
  </cols>
  <sheetData>
    <row r="1" spans="1:7">
      <c r="A1" s="668" t="s">
        <v>55</v>
      </c>
      <c r="B1" s="668"/>
      <c r="C1" s="293"/>
    </row>
    <row r="2" spans="1:7" ht="12.75" customHeight="1">
      <c r="B2" s="669" t="s">
        <v>381</v>
      </c>
      <c r="C2" s="673" t="s">
        <v>368</v>
      </c>
      <c r="D2" s="673"/>
      <c r="E2" s="673"/>
      <c r="F2" s="673"/>
      <c r="G2" s="673"/>
    </row>
    <row r="3" spans="1:7" ht="15.75" customHeight="1">
      <c r="B3" s="670"/>
      <c r="C3" s="673"/>
      <c r="D3" s="673"/>
      <c r="E3" s="673"/>
      <c r="F3" s="673"/>
      <c r="G3" s="673"/>
    </row>
    <row r="4" spans="1:7" ht="6.75" customHeight="1" thickBot="1"/>
    <row r="5" spans="1:7" ht="13.5" thickBot="1">
      <c r="A5" s="12" t="s">
        <v>47</v>
      </c>
      <c r="B5" s="537" t="s">
        <v>48</v>
      </c>
      <c r="C5" s="12" t="s">
        <v>49</v>
      </c>
      <c r="D5" s="39" t="s">
        <v>286</v>
      </c>
      <c r="E5" s="12" t="s">
        <v>287</v>
      </c>
      <c r="F5" s="12" t="s">
        <v>54</v>
      </c>
      <c r="G5" s="12"/>
    </row>
    <row r="6" spans="1:7">
      <c r="A6" s="548">
        <v>1</v>
      </c>
      <c r="B6" s="474" t="s">
        <v>171</v>
      </c>
      <c r="C6" s="423" t="s">
        <v>172</v>
      </c>
      <c r="D6" s="134">
        <v>30.6</v>
      </c>
      <c r="E6" s="135">
        <f t="shared" ref="E6:E27" si="0">E$42/(D$42-$D$34)*D6</f>
        <v>2.7968380619320645</v>
      </c>
      <c r="F6" s="136">
        <f>SUM(D6:E6)</f>
        <v>33.396838061932066</v>
      </c>
      <c r="G6" s="75">
        <f t="shared" ref="G6:G41" si="1">F6/F$42</f>
        <v>3.1321888265971815E-3</v>
      </c>
    </row>
    <row r="7" spans="1:7">
      <c r="A7" s="549">
        <v>2</v>
      </c>
      <c r="B7" s="425" t="s">
        <v>169</v>
      </c>
      <c r="C7" s="423" t="s">
        <v>170</v>
      </c>
      <c r="D7" s="137">
        <v>36.200000000000003</v>
      </c>
      <c r="E7" s="138">
        <f t="shared" si="0"/>
        <v>3.3086777072529654</v>
      </c>
      <c r="F7" s="131">
        <f t="shared" ref="F7:F41" si="2">SUM(D7:E7)</f>
        <v>39.508677707252971</v>
      </c>
      <c r="G7" s="76">
        <f t="shared" si="1"/>
        <v>3.7053998536868619E-3</v>
      </c>
    </row>
    <row r="8" spans="1:7">
      <c r="A8" s="549">
        <v>3</v>
      </c>
      <c r="B8" s="425" t="s">
        <v>168</v>
      </c>
      <c r="C8" s="423" t="s">
        <v>9</v>
      </c>
      <c r="D8" s="137">
        <v>607.37</v>
      </c>
      <c r="E8" s="138">
        <f t="shared" si="0"/>
        <v>55.513579531884908</v>
      </c>
      <c r="F8" s="131">
        <f t="shared" si="2"/>
        <v>662.88357953188495</v>
      </c>
      <c r="G8" s="76">
        <f t="shared" si="1"/>
        <v>6.2169853843474843E-2</v>
      </c>
    </row>
    <row r="9" spans="1:7">
      <c r="A9" s="549">
        <v>4</v>
      </c>
      <c r="B9" s="425" t="s">
        <v>174</v>
      </c>
      <c r="C9" s="423" t="s">
        <v>175</v>
      </c>
      <c r="D9" s="137">
        <v>30.7</v>
      </c>
      <c r="E9" s="138">
        <f t="shared" si="0"/>
        <v>2.805978055598509</v>
      </c>
      <c r="F9" s="131">
        <f t="shared" si="2"/>
        <v>33.505978055598511</v>
      </c>
      <c r="G9" s="76">
        <f t="shared" si="1"/>
        <v>3.1424247377952116E-3</v>
      </c>
    </row>
    <row r="10" spans="1:7">
      <c r="A10" s="549">
        <v>5</v>
      </c>
      <c r="B10" s="425" t="s">
        <v>176</v>
      </c>
      <c r="C10" s="423" t="s">
        <v>177</v>
      </c>
      <c r="D10" s="137">
        <v>39.5</v>
      </c>
      <c r="E10" s="138">
        <f t="shared" si="0"/>
        <v>3.6102974982456391</v>
      </c>
      <c r="F10" s="131">
        <f t="shared" si="2"/>
        <v>43.110297498245636</v>
      </c>
      <c r="G10" s="76">
        <f t="shared" si="1"/>
        <v>4.0431849232218514E-3</v>
      </c>
    </row>
    <row r="11" spans="1:7">
      <c r="A11" s="549">
        <v>6</v>
      </c>
      <c r="B11" s="425" t="s">
        <v>173</v>
      </c>
      <c r="C11" s="423" t="s">
        <v>8</v>
      </c>
      <c r="D11" s="137">
        <v>587.37</v>
      </c>
      <c r="E11" s="138">
        <f t="shared" si="0"/>
        <v>53.685580798595971</v>
      </c>
      <c r="F11" s="131">
        <f t="shared" si="2"/>
        <v>641.055580798596</v>
      </c>
      <c r="G11" s="76">
        <f t="shared" si="1"/>
        <v>6.0122671603868839E-2</v>
      </c>
    </row>
    <row r="12" spans="1:7">
      <c r="A12" s="549">
        <v>7</v>
      </c>
      <c r="B12" s="425" t="s">
        <v>178</v>
      </c>
      <c r="C12" s="423" t="s">
        <v>12</v>
      </c>
      <c r="D12" s="137">
        <v>593.73</v>
      </c>
      <c r="E12" s="138">
        <f t="shared" si="0"/>
        <v>54.266884395781851</v>
      </c>
      <c r="F12" s="131">
        <f t="shared" si="2"/>
        <v>647.99688439578188</v>
      </c>
      <c r="G12" s="76">
        <f t="shared" si="1"/>
        <v>6.0773675556063549E-2</v>
      </c>
    </row>
    <row r="13" spans="1:7">
      <c r="A13" s="549">
        <v>8</v>
      </c>
      <c r="B13" s="425" t="s">
        <v>189</v>
      </c>
      <c r="C13" s="423" t="s">
        <v>21</v>
      </c>
      <c r="D13" s="137">
        <v>224.26</v>
      </c>
      <c r="E13" s="138">
        <f t="shared" si="0"/>
        <v>20.497349796368784</v>
      </c>
      <c r="F13" s="131">
        <f t="shared" si="2"/>
        <v>244.75734979636877</v>
      </c>
      <c r="G13" s="76">
        <f t="shared" si="1"/>
        <v>2.2955054452702087E-2</v>
      </c>
    </row>
    <row r="14" spans="1:7">
      <c r="A14" s="549">
        <v>9</v>
      </c>
      <c r="B14" s="425" t="s">
        <v>179</v>
      </c>
      <c r="C14" s="423" t="s">
        <v>180</v>
      </c>
      <c r="D14" s="137">
        <v>30.6</v>
      </c>
      <c r="E14" s="138">
        <f t="shared" si="0"/>
        <v>2.7968380619320645</v>
      </c>
      <c r="F14" s="131">
        <f t="shared" si="2"/>
        <v>33.396838061932066</v>
      </c>
      <c r="G14" s="76">
        <f t="shared" si="1"/>
        <v>3.1321888265971815E-3</v>
      </c>
    </row>
    <row r="15" spans="1:7">
      <c r="A15" s="549">
        <v>10</v>
      </c>
      <c r="B15" s="425" t="s">
        <v>152</v>
      </c>
      <c r="C15" s="423" t="s">
        <v>10</v>
      </c>
      <c r="D15" s="137">
        <v>513.51</v>
      </c>
      <c r="E15" s="138">
        <f t="shared" si="0"/>
        <v>46.934781476559948</v>
      </c>
      <c r="F15" s="131">
        <f t="shared" si="2"/>
        <v>560.44478147655991</v>
      </c>
      <c r="G15" s="76">
        <f t="shared" si="1"/>
        <v>5.256242759300387E-2</v>
      </c>
    </row>
    <row r="16" spans="1:7">
      <c r="A16" s="549">
        <v>11</v>
      </c>
      <c r="B16" s="425" t="s">
        <v>143</v>
      </c>
      <c r="C16" s="423" t="s">
        <v>144</v>
      </c>
      <c r="D16" s="137">
        <v>703.05</v>
      </c>
      <c r="E16" s="138">
        <f t="shared" si="0"/>
        <v>64.258725471939144</v>
      </c>
      <c r="F16" s="131">
        <f t="shared" si="2"/>
        <v>767.30872547193906</v>
      </c>
      <c r="G16" s="76">
        <f t="shared" si="1"/>
        <v>7.1963573677749942E-2</v>
      </c>
    </row>
    <row r="17" spans="1:7">
      <c r="A17" s="549">
        <v>12</v>
      </c>
      <c r="B17" s="425" t="s">
        <v>145</v>
      </c>
      <c r="C17" s="423" t="s">
        <v>288</v>
      </c>
      <c r="D17" s="137">
        <v>167.39</v>
      </c>
      <c r="E17" s="138">
        <f t="shared" si="0"/>
        <v>15.299435398261707</v>
      </c>
      <c r="F17" s="131">
        <f t="shared" si="2"/>
        <v>182.68943539826171</v>
      </c>
      <c r="G17" s="76">
        <f t="shared" si="1"/>
        <v>1.7133891754382423E-2</v>
      </c>
    </row>
    <row r="18" spans="1:7">
      <c r="A18" s="549">
        <v>13</v>
      </c>
      <c r="B18" s="535"/>
      <c r="C18" s="475" t="s">
        <v>364</v>
      </c>
      <c r="D18" s="137">
        <v>61.38</v>
      </c>
      <c r="E18" s="138">
        <f t="shared" si="0"/>
        <v>5.6101281124637294</v>
      </c>
      <c r="F18" s="131">
        <f t="shared" si="2"/>
        <v>66.990128112463736</v>
      </c>
      <c r="G18" s="76">
        <f t="shared" si="1"/>
        <v>6.2828022933508173E-3</v>
      </c>
    </row>
    <row r="19" spans="1:7">
      <c r="A19" s="549">
        <v>14</v>
      </c>
      <c r="B19" s="535"/>
      <c r="C19" s="475"/>
      <c r="D19" s="137"/>
      <c r="E19" s="138"/>
      <c r="F19" s="131"/>
      <c r="G19" s="76"/>
    </row>
    <row r="20" spans="1:7">
      <c r="A20" s="549">
        <v>15</v>
      </c>
      <c r="B20" s="535"/>
      <c r="C20" s="475"/>
      <c r="D20" s="137"/>
      <c r="E20" s="138"/>
      <c r="F20" s="131"/>
      <c r="G20" s="76"/>
    </row>
    <row r="21" spans="1:7">
      <c r="A21" s="549">
        <v>16</v>
      </c>
      <c r="B21" s="425" t="s">
        <v>199</v>
      </c>
      <c r="C21" s="423" t="s">
        <v>27</v>
      </c>
      <c r="D21" s="137">
        <v>20.3</v>
      </c>
      <c r="E21" s="138">
        <f t="shared" si="0"/>
        <v>1.8554187142882652</v>
      </c>
      <c r="F21" s="131">
        <f t="shared" si="2"/>
        <v>22.155418714288267</v>
      </c>
      <c r="G21" s="76">
        <f t="shared" si="1"/>
        <v>2.0778899732000911E-3</v>
      </c>
    </row>
    <row r="22" spans="1:7">
      <c r="A22" s="549">
        <v>17</v>
      </c>
      <c r="B22" s="425" t="s">
        <v>166</v>
      </c>
      <c r="C22" s="423" t="s">
        <v>167</v>
      </c>
      <c r="D22" s="137">
        <v>635.11</v>
      </c>
      <c r="E22" s="138">
        <f t="shared" si="0"/>
        <v>58.049013774956656</v>
      </c>
      <c r="F22" s="131">
        <f t="shared" si="2"/>
        <v>693.15901377495663</v>
      </c>
      <c r="G22" s="76">
        <f t="shared" si="1"/>
        <v>6.5009295609808365E-2</v>
      </c>
    </row>
    <row r="23" spans="1:7" s="568" customFormat="1" ht="25.5">
      <c r="A23" s="637">
        <v>18</v>
      </c>
      <c r="B23" s="638" t="s">
        <v>148</v>
      </c>
      <c r="C23" s="636" t="s">
        <v>370</v>
      </c>
      <c r="D23" s="645">
        <v>359.42</v>
      </c>
      <c r="E23" s="639">
        <f t="shared" si="0"/>
        <v>32.850965235935384</v>
      </c>
      <c r="F23" s="640">
        <f t="shared" si="2"/>
        <v>392.27096523593542</v>
      </c>
      <c r="G23" s="641">
        <f t="shared" si="1"/>
        <v>3.6789912027959448E-2</v>
      </c>
    </row>
    <row r="24" spans="1:7">
      <c r="A24" s="549">
        <v>19</v>
      </c>
      <c r="B24" s="425" t="s">
        <v>150</v>
      </c>
      <c r="C24" s="423" t="s">
        <v>16</v>
      </c>
      <c r="D24" s="646">
        <v>239.16</v>
      </c>
      <c r="E24" s="138">
        <f t="shared" si="0"/>
        <v>21.859208852669038</v>
      </c>
      <c r="F24" s="131">
        <f t="shared" si="2"/>
        <v>261.01920885266901</v>
      </c>
      <c r="G24" s="76">
        <f t="shared" si="1"/>
        <v>2.4480205221208556E-2</v>
      </c>
    </row>
    <row r="25" spans="1:7">
      <c r="A25" s="549">
        <v>20</v>
      </c>
      <c r="B25" s="425" t="s">
        <v>188</v>
      </c>
      <c r="C25" s="423" t="s">
        <v>20</v>
      </c>
      <c r="D25" s="137">
        <v>108.62</v>
      </c>
      <c r="E25" s="138">
        <f t="shared" si="0"/>
        <v>9.9278611204921852</v>
      </c>
      <c r="F25" s="131">
        <f t="shared" si="2"/>
        <v>118.54786112049219</v>
      </c>
      <c r="G25" s="76">
        <f t="shared" si="1"/>
        <v>1.1118246743300191E-2</v>
      </c>
    </row>
    <row r="26" spans="1:7">
      <c r="A26" s="549">
        <v>21</v>
      </c>
      <c r="B26" s="425" t="s">
        <v>146</v>
      </c>
      <c r="C26" s="423" t="s">
        <v>284</v>
      </c>
      <c r="D26" s="137">
        <v>886.76</v>
      </c>
      <c r="E26" s="138">
        <f t="shared" si="0"/>
        <v>81.049807836564625</v>
      </c>
      <c r="F26" s="131">
        <f t="shared" si="2"/>
        <v>967.80980783656457</v>
      </c>
      <c r="G26" s="76">
        <f t="shared" si="1"/>
        <v>9.0767966139650866E-2</v>
      </c>
    </row>
    <row r="27" spans="1:7">
      <c r="A27" s="549">
        <v>22</v>
      </c>
      <c r="B27" s="425" t="s">
        <v>162</v>
      </c>
      <c r="C27" s="423" t="s">
        <v>2</v>
      </c>
      <c r="D27" s="137">
        <v>1325.23</v>
      </c>
      <c r="E27" s="138">
        <f t="shared" si="0"/>
        <v>121.12593806582451</v>
      </c>
      <c r="F27" s="131">
        <f t="shared" si="2"/>
        <v>1446.3559380658246</v>
      </c>
      <c r="G27" s="76">
        <f t="shared" si="1"/>
        <v>0.13564936596965305</v>
      </c>
    </row>
    <row r="28" spans="1:7">
      <c r="A28" s="550">
        <v>23</v>
      </c>
      <c r="B28" s="536"/>
      <c r="C28" s="470" t="s">
        <v>51</v>
      </c>
      <c r="D28" s="303"/>
      <c r="E28" s="138">
        <v>0.72299999999999998</v>
      </c>
      <c r="F28" s="131">
        <f t="shared" si="2"/>
        <v>0.72299999999999998</v>
      </c>
      <c r="G28" s="76">
        <f t="shared" si="1"/>
        <v>6.7807991805400052E-5</v>
      </c>
    </row>
    <row r="29" spans="1:7">
      <c r="A29" s="549">
        <v>24</v>
      </c>
      <c r="B29" s="425" t="s">
        <v>250</v>
      </c>
      <c r="C29" s="423" t="s">
        <v>282</v>
      </c>
      <c r="D29" s="137">
        <v>6.24</v>
      </c>
      <c r="E29" s="138">
        <f t="shared" ref="E29:E35" si="3">E$42/(D$42-$D$34)*D29</f>
        <v>0.57033560478614653</v>
      </c>
      <c r="F29" s="131">
        <f t="shared" si="2"/>
        <v>6.8103356047861467</v>
      </c>
      <c r="G29" s="76">
        <f t="shared" si="1"/>
        <v>6.3872085875707225E-4</v>
      </c>
    </row>
    <row r="30" spans="1:7">
      <c r="A30" s="549">
        <v>25</v>
      </c>
      <c r="B30" s="535"/>
      <c r="C30" s="475"/>
      <c r="D30" s="137"/>
      <c r="E30" s="138"/>
      <c r="F30" s="131"/>
      <c r="G30" s="76" t="s">
        <v>365</v>
      </c>
    </row>
    <row r="31" spans="1:7">
      <c r="A31" s="549">
        <v>26</v>
      </c>
      <c r="B31" s="425" t="s">
        <v>161</v>
      </c>
      <c r="C31" s="423" t="s">
        <v>4</v>
      </c>
      <c r="D31" s="137">
        <f>1261.54/2</f>
        <v>630.77</v>
      </c>
      <c r="E31" s="138">
        <f t="shared" si="3"/>
        <v>57.652338049832949</v>
      </c>
      <c r="F31" s="131">
        <f t="shared" si="2"/>
        <v>688.42233804983289</v>
      </c>
      <c r="G31" s="76">
        <f t="shared" si="1"/>
        <v>6.4565057063813852E-2</v>
      </c>
    </row>
    <row r="32" spans="1:7">
      <c r="A32" s="549">
        <v>27</v>
      </c>
      <c r="B32" s="425" t="s">
        <v>161</v>
      </c>
      <c r="C32" s="423" t="s">
        <v>4</v>
      </c>
      <c r="D32" s="137">
        <f>1261.54/2</f>
        <v>630.77</v>
      </c>
      <c r="E32" s="138">
        <f t="shared" si="3"/>
        <v>57.652338049832949</v>
      </c>
      <c r="F32" s="131">
        <f t="shared" si="2"/>
        <v>688.42233804983289</v>
      </c>
      <c r="G32" s="76">
        <f t="shared" si="1"/>
        <v>6.4565057063813852E-2</v>
      </c>
    </row>
    <row r="33" spans="1:10">
      <c r="A33" s="549">
        <v>28</v>
      </c>
      <c r="B33" s="425" t="s">
        <v>154</v>
      </c>
      <c r="C33" s="423" t="s">
        <v>13</v>
      </c>
      <c r="D33" s="137">
        <v>185.44</v>
      </c>
      <c r="E33" s="138">
        <f t="shared" si="3"/>
        <v>16.949204255054969</v>
      </c>
      <c r="F33" s="131">
        <f t="shared" si="2"/>
        <v>202.38920425505498</v>
      </c>
      <c r="G33" s="76">
        <f t="shared" si="1"/>
        <v>1.8981473725626842E-2</v>
      </c>
    </row>
    <row r="34" spans="1:10">
      <c r="A34" s="550">
        <v>29</v>
      </c>
      <c r="B34" s="536"/>
      <c r="C34" s="533" t="s">
        <v>121</v>
      </c>
      <c r="D34" s="303">
        <v>260.58</v>
      </c>
      <c r="E34" s="138">
        <f t="shared" si="3"/>
        <v>23.81699549602148</v>
      </c>
      <c r="F34" s="131">
        <f t="shared" si="2"/>
        <v>284.39699549602147</v>
      </c>
      <c r="G34" s="76">
        <f t="shared" si="1"/>
        <v>2.6672737399826583E-2</v>
      </c>
    </row>
    <row r="35" spans="1:10">
      <c r="A35" s="549">
        <v>30</v>
      </c>
      <c r="B35" s="425" t="s">
        <v>210</v>
      </c>
      <c r="C35" s="423" t="s">
        <v>211</v>
      </c>
      <c r="D35" s="137">
        <v>454.08</v>
      </c>
      <c r="E35" s="138">
        <f t="shared" si="3"/>
        <v>41.502883240591892</v>
      </c>
      <c r="F35" s="131">
        <f t="shared" si="2"/>
        <v>495.58288324059185</v>
      </c>
      <c r="G35" s="76">
        <f t="shared" si="1"/>
        <v>4.6479225568014641E-2</v>
      </c>
    </row>
    <row r="36" spans="1:10">
      <c r="A36" s="549">
        <v>31</v>
      </c>
      <c r="B36" s="588" t="s">
        <v>366</v>
      </c>
      <c r="C36" s="475" t="s">
        <v>52</v>
      </c>
      <c r="D36" s="137"/>
      <c r="E36" s="138">
        <f>E$42/(D$42-$D$34)*D36+1.83</f>
        <v>1.83</v>
      </c>
      <c r="F36" s="131">
        <f t="shared" si="2"/>
        <v>1.83</v>
      </c>
      <c r="G36" s="76">
        <f t="shared" si="1"/>
        <v>1.7163018672736115E-4</v>
      </c>
    </row>
    <row r="37" spans="1:10">
      <c r="A37" s="549">
        <v>32</v>
      </c>
      <c r="B37" s="425" t="s">
        <v>225</v>
      </c>
      <c r="C37" s="423" t="s">
        <v>226</v>
      </c>
      <c r="D37" s="137"/>
      <c r="E37" s="138">
        <f>E$42/(D$42-$D$34)*D37</f>
        <v>0</v>
      </c>
      <c r="F37" s="131">
        <f t="shared" si="2"/>
        <v>0</v>
      </c>
      <c r="G37" s="76">
        <f t="shared" si="1"/>
        <v>0</v>
      </c>
    </row>
    <row r="38" spans="1:10">
      <c r="A38" s="549">
        <v>34</v>
      </c>
      <c r="B38" s="425" t="s">
        <v>165</v>
      </c>
      <c r="C38" s="423" t="s">
        <v>7</v>
      </c>
      <c r="D38" s="137">
        <v>38.9</v>
      </c>
      <c r="E38" s="138">
        <f>E$42/(D$42-$D$34)*D38</f>
        <v>3.5554575362469709</v>
      </c>
      <c r="F38" s="131">
        <f t="shared" si="2"/>
        <v>42.455457536246968</v>
      </c>
      <c r="G38" s="76">
        <f t="shared" si="1"/>
        <v>3.9817694560336713E-3</v>
      </c>
    </row>
    <row r="39" spans="1:10">
      <c r="A39" s="549">
        <v>35</v>
      </c>
      <c r="B39" s="425" t="s">
        <v>250</v>
      </c>
      <c r="C39" s="423" t="s">
        <v>251</v>
      </c>
      <c r="D39" s="137">
        <v>318.37</v>
      </c>
      <c r="E39" s="138">
        <f>E$42/(D$42-$D$34)*D39</f>
        <v>29.098997835859851</v>
      </c>
      <c r="F39" s="131">
        <f t="shared" si="2"/>
        <v>347.46899783585985</v>
      </c>
      <c r="G39" s="76">
        <f t="shared" si="1"/>
        <v>3.2588070481168123E-2</v>
      </c>
    </row>
    <row r="40" spans="1:10">
      <c r="A40" s="549">
        <v>36</v>
      </c>
      <c r="B40" s="425" t="s">
        <v>252</v>
      </c>
      <c r="C40" s="423" t="s">
        <v>135</v>
      </c>
      <c r="D40" s="137">
        <v>12.2</v>
      </c>
      <c r="E40" s="138">
        <f>E$42/(D$42-$D$34)*D40+1.83</f>
        <v>2.9450792273062483</v>
      </c>
      <c r="F40" s="131">
        <f>SUM(D40:E40)</f>
        <v>15.145079227306248</v>
      </c>
      <c r="G40" s="76">
        <f t="shared" si="1"/>
        <v>1.4204113528870216E-3</v>
      </c>
    </row>
    <row r="41" spans="1:10" ht="13.5" thickBot="1">
      <c r="A41" s="551">
        <v>37</v>
      </c>
      <c r="B41" s="477" t="s">
        <v>201</v>
      </c>
      <c r="C41" s="423" t="s">
        <v>202</v>
      </c>
      <c r="D41" s="139">
        <v>27.9</v>
      </c>
      <c r="E41" s="140">
        <f>E$42/(D$42-$D$34)*D41</f>
        <v>2.5500582329380586</v>
      </c>
      <c r="F41" s="141">
        <f t="shared" si="2"/>
        <v>30.450058232938058</v>
      </c>
      <c r="G41" s="77">
        <f t="shared" si="1"/>
        <v>2.8558192242503712E-3</v>
      </c>
    </row>
    <row r="42" spans="1:10" ht="13.5" thickBot="1">
      <c r="A42" s="412"/>
      <c r="B42" s="300"/>
      <c r="C42" s="290" t="s">
        <v>54</v>
      </c>
      <c r="D42" s="416">
        <f>SUM(D6:D41)</f>
        <v>9765.510000000002</v>
      </c>
      <c r="E42" s="413">
        <f>F43-D42</f>
        <v>868.74999999999818</v>
      </c>
      <c r="F42" s="291">
        <f>SUM(F6:F41)</f>
        <v>10662.459995496019</v>
      </c>
      <c r="G42" s="292">
        <f>SUM(G6:G41)</f>
        <v>1</v>
      </c>
      <c r="H42" s="286"/>
    </row>
    <row r="43" spans="1:10" ht="13.5" customHeight="1" thickBot="1">
      <c r="D43" s="414"/>
      <c r="E43" s="415">
        <v>580.1</v>
      </c>
      <c r="F43" s="71">
        <v>10634.26</v>
      </c>
      <c r="G43" s="671" t="s">
        <v>283</v>
      </c>
      <c r="H43" s="17"/>
    </row>
    <row r="44" spans="1:10" ht="13.5" thickBot="1">
      <c r="G44" s="672"/>
      <c r="J44" s="7"/>
    </row>
    <row r="45" spans="1:10" ht="13.5" thickBot="1">
      <c r="C45" s="34" t="s">
        <v>51</v>
      </c>
      <c r="D45" s="25" t="s">
        <v>56</v>
      </c>
      <c r="E45" s="72" t="s">
        <v>59</v>
      </c>
      <c r="F45" s="25" t="s">
        <v>60</v>
      </c>
      <c r="G45" s="672"/>
    </row>
    <row r="46" spans="1:10">
      <c r="C46" s="538" t="s">
        <v>57</v>
      </c>
      <c r="D46" s="541"/>
      <c r="E46" s="542"/>
      <c r="F46" s="543">
        <f>SUM(D46:E46)</f>
        <v>0</v>
      </c>
    </row>
    <row r="47" spans="1:10">
      <c r="C47" s="539" t="s">
        <v>58</v>
      </c>
      <c r="D47" s="544"/>
      <c r="E47" s="545"/>
      <c r="F47" s="545">
        <f>SUM(D47:E47)</f>
        <v>0</v>
      </c>
    </row>
    <row r="48" spans="1:10" ht="13.5" thickBot="1">
      <c r="C48" s="540" t="s">
        <v>125</v>
      </c>
      <c r="D48" s="546"/>
      <c r="E48" s="547"/>
      <c r="F48" s="547"/>
    </row>
    <row r="49" spans="2:6" ht="13.5" thickBot="1">
      <c r="C49" s="34" t="s">
        <v>54</v>
      </c>
      <c r="D49" s="116">
        <f>D46+D47+D48</f>
        <v>0</v>
      </c>
      <c r="E49" s="117">
        <f>SUM(E47:E48)</f>
        <v>0</v>
      </c>
      <c r="F49" s="116">
        <f>SUM(D49:E49)</f>
        <v>0</v>
      </c>
    </row>
    <row r="50" spans="2:6">
      <c r="C50" s="7"/>
      <c r="D50" s="7"/>
      <c r="E50" s="7"/>
      <c r="F50" s="7"/>
    </row>
    <row r="53" spans="2:6">
      <c r="B53" s="301"/>
      <c r="C53" s="7"/>
      <c r="D53" s="7"/>
      <c r="E53" s="7"/>
      <c r="F53" s="7"/>
    </row>
    <row r="54" spans="2:6">
      <c r="B54" s="301"/>
      <c r="C54" s="7"/>
      <c r="D54" s="7"/>
      <c r="E54" s="7"/>
      <c r="F54" s="7"/>
    </row>
    <row r="55" spans="2:6">
      <c r="B55" s="301"/>
      <c r="C55" s="7"/>
      <c r="D55" s="7"/>
      <c r="E55" s="7"/>
      <c r="F55" s="7"/>
    </row>
    <row r="56" spans="2:6">
      <c r="B56" s="301"/>
      <c r="C56" s="19"/>
      <c r="D56" s="7"/>
      <c r="E56" s="7"/>
      <c r="F56" s="7"/>
    </row>
    <row r="57" spans="2:6">
      <c r="B57" s="301"/>
      <c r="C57" s="7"/>
      <c r="D57" s="7"/>
      <c r="E57" s="7"/>
      <c r="F57" s="7"/>
    </row>
    <row r="58" spans="2:6">
      <c r="B58" s="301"/>
      <c r="C58" s="7"/>
      <c r="D58" s="7"/>
      <c r="E58" s="7"/>
      <c r="F58" s="7"/>
    </row>
  </sheetData>
  <mergeCells count="4">
    <mergeCell ref="A1:B1"/>
    <mergeCell ref="B2:B3"/>
    <mergeCell ref="G43:G45"/>
    <mergeCell ref="C2:G3"/>
  </mergeCells>
  <phoneticPr fontId="0" type="noConversion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8"/>
  <sheetViews>
    <sheetView zoomScale="130" zoomScaleNormal="130" workbookViewId="0">
      <selection activeCell="B2" sqref="B2:B3"/>
    </sheetView>
  </sheetViews>
  <sheetFormatPr defaultRowHeight="12.75"/>
  <cols>
    <col min="1" max="1" width="4.7109375" style="11" customWidth="1"/>
    <col min="2" max="2" width="11.5703125" style="44" customWidth="1"/>
    <col min="3" max="3" width="38.85546875" style="44" customWidth="1"/>
    <col min="4" max="4" width="11.5703125" customWidth="1"/>
    <col min="5" max="5" width="11.42578125" customWidth="1"/>
    <col min="6" max="6" width="11.7109375" customWidth="1"/>
    <col min="7" max="7" width="10.85546875" customWidth="1"/>
    <col min="8" max="8" width="9.7109375" bestFit="1" customWidth="1"/>
  </cols>
  <sheetData>
    <row r="1" spans="1:7">
      <c r="A1" s="668" t="s">
        <v>61</v>
      </c>
      <c r="B1" s="668"/>
    </row>
    <row r="2" spans="1:7" ht="14.25" customHeight="1">
      <c r="B2" s="669" t="s">
        <v>381</v>
      </c>
      <c r="C2" s="673" t="s">
        <v>368</v>
      </c>
      <c r="D2" s="18"/>
      <c r="E2" s="18"/>
    </row>
    <row r="3" spans="1:7">
      <c r="B3" s="670"/>
      <c r="C3" s="676"/>
    </row>
    <row r="4" spans="1:7" ht="13.5" thickBot="1"/>
    <row r="5" spans="1:7" ht="13.5" thickBot="1">
      <c r="A5" s="4" t="s">
        <v>47</v>
      </c>
      <c r="B5" s="23" t="s">
        <v>48</v>
      </c>
      <c r="C5" s="23" t="s">
        <v>49</v>
      </c>
      <c r="D5" s="73" t="s">
        <v>50</v>
      </c>
      <c r="E5" s="4" t="s">
        <v>53</v>
      </c>
      <c r="F5" s="5" t="s">
        <v>54</v>
      </c>
      <c r="G5" s="6"/>
    </row>
    <row r="6" spans="1:7">
      <c r="A6" s="94">
        <v>1</v>
      </c>
      <c r="B6" s="401" t="s">
        <v>182</v>
      </c>
      <c r="C6" s="402" t="s">
        <v>183</v>
      </c>
      <c r="D6" s="142">
        <v>1131.29</v>
      </c>
      <c r="E6" s="143">
        <f t="shared" ref="E6:E23" si="0">E$30/D$30*D6</f>
        <v>134.60334045522532</v>
      </c>
      <c r="F6" s="144">
        <f>SUM(D6:E6)</f>
        <v>1265.8933404552254</v>
      </c>
      <c r="G6" s="154">
        <f t="shared" ref="G6:G24" si="1">F6/F$30</f>
        <v>0.17738214423623266</v>
      </c>
    </row>
    <row r="7" spans="1:7">
      <c r="A7" s="62">
        <v>2</v>
      </c>
      <c r="B7" s="401" t="s">
        <v>214</v>
      </c>
      <c r="C7" s="402" t="s">
        <v>215</v>
      </c>
      <c r="D7" s="145">
        <v>32.840000000000003</v>
      </c>
      <c r="E7" s="146">
        <f t="shared" si="0"/>
        <v>3.9073745021608959</v>
      </c>
      <c r="F7" s="147">
        <f t="shared" ref="F7:F29" si="2">SUM(D7:E7)</f>
        <v>36.747374502160902</v>
      </c>
      <c r="G7" s="155">
        <f t="shared" si="1"/>
        <v>5.1491921759388671E-3</v>
      </c>
    </row>
    <row r="8" spans="1:7">
      <c r="A8" s="62">
        <v>3</v>
      </c>
      <c r="B8" s="401" t="s">
        <v>184</v>
      </c>
      <c r="C8" s="402" t="s">
        <v>185</v>
      </c>
      <c r="D8" s="145">
        <v>588</v>
      </c>
      <c r="E8" s="146">
        <f t="shared" si="0"/>
        <v>69.961516664756587</v>
      </c>
      <c r="F8" s="147">
        <f t="shared" si="2"/>
        <v>657.96151666475657</v>
      </c>
      <c r="G8" s="155">
        <f t="shared" si="1"/>
        <v>9.2196254550915138E-2</v>
      </c>
    </row>
    <row r="9" spans="1:7">
      <c r="A9" s="62">
        <v>4</v>
      </c>
      <c r="B9" s="401" t="s">
        <v>232</v>
      </c>
      <c r="C9" s="402" t="s">
        <v>276</v>
      </c>
      <c r="D9" s="145">
        <v>10.64</v>
      </c>
      <c r="E9" s="146">
        <f t="shared" si="0"/>
        <v>1.2659703015527384</v>
      </c>
      <c r="F9" s="147">
        <f t="shared" si="2"/>
        <v>11.905970301552738</v>
      </c>
      <c r="G9" s="155">
        <f t="shared" si="1"/>
        <v>1.6683131775879884E-3</v>
      </c>
    </row>
    <row r="10" spans="1:7">
      <c r="A10" s="62">
        <v>5</v>
      </c>
      <c r="B10" s="401" t="s">
        <v>232</v>
      </c>
      <c r="C10" s="402" t="s">
        <v>32</v>
      </c>
      <c r="D10" s="145">
        <v>41.41</v>
      </c>
      <c r="E10" s="146">
        <f t="shared" si="0"/>
        <v>4.9270517093326021</v>
      </c>
      <c r="F10" s="147">
        <f t="shared" si="2"/>
        <v>46.337051709332599</v>
      </c>
      <c r="G10" s="155">
        <f t="shared" si="1"/>
        <v>6.4929369063833264E-3</v>
      </c>
    </row>
    <row r="11" spans="1:7">
      <c r="A11" s="62">
        <v>6</v>
      </c>
      <c r="B11" s="401" t="s">
        <v>158</v>
      </c>
      <c r="C11" s="402" t="s">
        <v>15</v>
      </c>
      <c r="D11" s="145">
        <v>477.56</v>
      </c>
      <c r="E11" s="146">
        <f t="shared" si="0"/>
        <v>56.821125677587005</v>
      </c>
      <c r="F11" s="147">
        <f t="shared" si="2"/>
        <v>534.38112567758697</v>
      </c>
      <c r="G11" s="155">
        <f t="shared" si="1"/>
        <v>7.4879665515875909E-2</v>
      </c>
    </row>
    <row r="12" spans="1:7">
      <c r="A12" s="62">
        <v>7</v>
      </c>
      <c r="B12" s="401" t="s">
        <v>191</v>
      </c>
      <c r="C12" s="402" t="s">
        <v>28</v>
      </c>
      <c r="D12" s="145">
        <v>264.83</v>
      </c>
      <c r="E12" s="146">
        <f t="shared" si="0"/>
        <v>31.510048398516133</v>
      </c>
      <c r="F12" s="147">
        <f t="shared" si="2"/>
        <v>296.3400483985161</v>
      </c>
      <c r="G12" s="155">
        <f t="shared" si="1"/>
        <v>4.152437770870554E-2</v>
      </c>
    </row>
    <row r="13" spans="1:7">
      <c r="A13" s="62">
        <v>8</v>
      </c>
      <c r="B13" s="401" t="s">
        <v>191</v>
      </c>
      <c r="C13" s="402" t="s">
        <v>277</v>
      </c>
      <c r="D13" s="145">
        <v>67.540000000000006</v>
      </c>
      <c r="E13" s="146">
        <f t="shared" si="0"/>
        <v>8.0360558427511233</v>
      </c>
      <c r="F13" s="147">
        <f t="shared" si="2"/>
        <v>75.576055842751131</v>
      </c>
      <c r="G13" s="155">
        <f t="shared" si="1"/>
        <v>1.0590025565253078E-2</v>
      </c>
    </row>
    <row r="14" spans="1:7">
      <c r="A14" s="62">
        <v>9</v>
      </c>
      <c r="B14" s="401" t="s">
        <v>190</v>
      </c>
      <c r="C14" s="402" t="s">
        <v>29</v>
      </c>
      <c r="D14" s="145">
        <v>691.96</v>
      </c>
      <c r="E14" s="146">
        <f t="shared" si="0"/>
        <v>82.330903182559481</v>
      </c>
      <c r="F14" s="147">
        <f t="shared" si="2"/>
        <v>774.29090318255953</v>
      </c>
      <c r="G14" s="155">
        <f t="shared" si="1"/>
        <v>0.108496803229679</v>
      </c>
    </row>
    <row r="15" spans="1:7">
      <c r="A15" s="62">
        <v>10</v>
      </c>
      <c r="B15" s="401" t="s">
        <v>154</v>
      </c>
      <c r="C15" s="402" t="s">
        <v>13</v>
      </c>
      <c r="D15" s="145">
        <v>41.9</v>
      </c>
      <c r="E15" s="146">
        <f t="shared" si="0"/>
        <v>4.9853529732199</v>
      </c>
      <c r="F15" s="147">
        <f t="shared" si="2"/>
        <v>46.885352973219895</v>
      </c>
      <c r="G15" s="155">
        <f t="shared" si="1"/>
        <v>6.5697671185090886E-3</v>
      </c>
    </row>
    <row r="16" spans="1:7">
      <c r="A16" s="62">
        <v>11</v>
      </c>
      <c r="B16" s="401" t="s">
        <v>246</v>
      </c>
      <c r="C16" s="402" t="s">
        <v>278</v>
      </c>
      <c r="D16" s="145">
        <v>15.4</v>
      </c>
      <c r="E16" s="146">
        <f t="shared" si="0"/>
        <v>1.8323254364579109</v>
      </c>
      <c r="F16" s="147">
        <f t="shared" si="2"/>
        <v>17.232325436457913</v>
      </c>
      <c r="G16" s="155">
        <f t="shared" si="1"/>
        <v>2.4146638096668254E-3</v>
      </c>
    </row>
    <row r="17" spans="1:8">
      <c r="A17" s="62">
        <v>12</v>
      </c>
      <c r="B17" s="401" t="s">
        <v>195</v>
      </c>
      <c r="C17" s="402" t="s">
        <v>26</v>
      </c>
      <c r="D17" s="145">
        <v>678.24</v>
      </c>
      <c r="E17" s="146">
        <f t="shared" si="0"/>
        <v>80.698467793715153</v>
      </c>
      <c r="F17" s="147">
        <f t="shared" si="2"/>
        <v>758.93846779371518</v>
      </c>
      <c r="G17" s="155">
        <f t="shared" si="1"/>
        <v>0.10634555729015764</v>
      </c>
    </row>
    <row r="18" spans="1:8">
      <c r="A18" s="62">
        <v>13</v>
      </c>
      <c r="B18" s="401" t="s">
        <v>196</v>
      </c>
      <c r="C18" s="402" t="s">
        <v>134</v>
      </c>
      <c r="D18" s="145">
        <v>214.09</v>
      </c>
      <c r="E18" s="146">
        <f t="shared" si="0"/>
        <v>25.472893031900917</v>
      </c>
      <c r="F18" s="147">
        <f t="shared" si="2"/>
        <v>239.56289303190093</v>
      </c>
      <c r="G18" s="155">
        <f t="shared" si="1"/>
        <v>3.3568530844907185E-2</v>
      </c>
    </row>
    <row r="19" spans="1:8">
      <c r="A19" s="62">
        <v>14</v>
      </c>
      <c r="B19" s="401" t="s">
        <v>194</v>
      </c>
      <c r="C19" s="402" t="s">
        <v>23</v>
      </c>
      <c r="D19" s="145">
        <v>97.11</v>
      </c>
      <c r="E19" s="146">
        <f t="shared" si="0"/>
        <v>11.554358645092709</v>
      </c>
      <c r="F19" s="147">
        <f t="shared" si="2"/>
        <v>108.6643586450927</v>
      </c>
      <c r="G19" s="155">
        <f t="shared" si="1"/>
        <v>1.5226493672515934E-2</v>
      </c>
    </row>
    <row r="20" spans="1:8">
      <c r="A20" s="62">
        <v>15</v>
      </c>
      <c r="B20" s="401" t="s">
        <v>192</v>
      </c>
      <c r="C20" s="402" t="s">
        <v>25</v>
      </c>
      <c r="D20" s="145">
        <v>17.850000000000001</v>
      </c>
      <c r="E20" s="146">
        <f t="shared" si="0"/>
        <v>2.1238317558943969</v>
      </c>
      <c r="F20" s="147">
        <f t="shared" si="2"/>
        <v>19.973831755894398</v>
      </c>
      <c r="G20" s="155">
        <f t="shared" si="1"/>
        <v>2.7988148702956387E-3</v>
      </c>
    </row>
    <row r="21" spans="1:8">
      <c r="A21" s="62">
        <v>16</v>
      </c>
      <c r="B21" s="522" t="str">
        <f>Ogółem!A38</f>
        <v>507-72100</v>
      </c>
      <c r="C21" s="324" t="s">
        <v>24</v>
      </c>
      <c r="D21" s="145">
        <v>17.059999999999999</v>
      </c>
      <c r="E21" s="146">
        <f t="shared" si="0"/>
        <v>2.0298358406475296</v>
      </c>
      <c r="F21" s="147">
        <f t="shared" si="2"/>
        <v>19.089835840647527</v>
      </c>
      <c r="G21" s="155">
        <f t="shared" si="1"/>
        <v>2.6749457527867554E-3</v>
      </c>
    </row>
    <row r="22" spans="1:8">
      <c r="A22" s="62">
        <v>17</v>
      </c>
      <c r="B22" s="523" t="s">
        <v>195</v>
      </c>
      <c r="C22" s="402" t="s">
        <v>279</v>
      </c>
      <c r="D22" s="145">
        <v>20.29</v>
      </c>
      <c r="E22" s="146">
        <f t="shared" si="0"/>
        <v>2.4141482536188965</v>
      </c>
      <c r="F22" s="147">
        <f t="shared" si="2"/>
        <v>22.704148253618897</v>
      </c>
      <c r="G22" s="155">
        <f t="shared" si="1"/>
        <v>3.181397967411681E-3</v>
      </c>
    </row>
    <row r="23" spans="1:8">
      <c r="A23" s="62">
        <v>18</v>
      </c>
      <c r="B23" s="524" t="s">
        <v>254</v>
      </c>
      <c r="C23" s="449" t="s">
        <v>274</v>
      </c>
      <c r="D23" s="145">
        <v>698.19</v>
      </c>
      <c r="E23" s="146">
        <f t="shared" si="0"/>
        <v>83.072162109126552</v>
      </c>
      <c r="F23" s="147">
        <f t="shared" si="2"/>
        <v>781.26216210912662</v>
      </c>
      <c r="G23" s="155">
        <f t="shared" si="1"/>
        <v>0.10947364449813513</v>
      </c>
    </row>
    <row r="24" spans="1:8">
      <c r="A24" s="62">
        <v>19</v>
      </c>
      <c r="B24" s="525"/>
      <c r="C24" s="2" t="s">
        <v>51</v>
      </c>
      <c r="D24" s="654">
        <f>D37</f>
        <v>32.770000000000003</v>
      </c>
      <c r="E24" s="146">
        <v>12.481</v>
      </c>
      <c r="F24" s="147">
        <f t="shared" si="2"/>
        <v>45.251000000000005</v>
      </c>
      <c r="G24" s="155">
        <f t="shared" si="1"/>
        <v>6.340754905896963E-3</v>
      </c>
    </row>
    <row r="25" spans="1:8">
      <c r="A25" s="62">
        <v>20</v>
      </c>
      <c r="B25" s="401" t="s">
        <v>241</v>
      </c>
      <c r="C25" s="402" t="s">
        <v>242</v>
      </c>
      <c r="D25" s="145"/>
      <c r="E25" s="146"/>
      <c r="F25" s="147"/>
      <c r="G25" s="155"/>
    </row>
    <row r="26" spans="1:8">
      <c r="A26" s="62">
        <v>21</v>
      </c>
      <c r="B26" s="401" t="s">
        <v>181</v>
      </c>
      <c r="C26" s="402" t="s">
        <v>18</v>
      </c>
      <c r="D26" s="145">
        <v>1104.23</v>
      </c>
      <c r="E26" s="146">
        <f>E$30/D$30*D26</f>
        <v>131.38368290259214</v>
      </c>
      <c r="F26" s="147">
        <f t="shared" si="2"/>
        <v>1235.6136829025922</v>
      </c>
      <c r="G26" s="155">
        <f>F26/F$30</f>
        <v>0.17313923497067524</v>
      </c>
    </row>
    <row r="27" spans="1:8">
      <c r="A27" s="62">
        <v>22</v>
      </c>
      <c r="B27" s="526"/>
      <c r="C27" s="325" t="s">
        <v>123</v>
      </c>
      <c r="D27" s="148">
        <v>79.55</v>
      </c>
      <c r="E27" s="243">
        <f>E$30/D$30*D27</f>
        <v>9.4650317188458963</v>
      </c>
      <c r="F27" s="244">
        <f t="shared" si="2"/>
        <v>89.01503171884589</v>
      </c>
      <c r="G27" s="245">
        <f>F27/F$30</f>
        <v>1.2473149744090646E-2</v>
      </c>
    </row>
    <row r="28" spans="1:8">
      <c r="A28" s="62">
        <v>23</v>
      </c>
      <c r="B28" s="401" t="s">
        <v>247</v>
      </c>
      <c r="C28" s="402" t="s">
        <v>281</v>
      </c>
      <c r="D28" s="148">
        <v>30.48</v>
      </c>
      <c r="E28" s="243">
        <f>E$30/D$30*D28</f>
        <v>3.6265765781322807</v>
      </c>
      <c r="F28" s="244">
        <f t="shared" si="2"/>
        <v>34.106576578132284</v>
      </c>
      <c r="G28" s="245">
        <f>F28/F$30</f>
        <v>4.7791527869249896E-3</v>
      </c>
    </row>
    <row r="29" spans="1:8" ht="13.5" thickBot="1">
      <c r="A29" s="62">
        <v>24</v>
      </c>
      <c r="B29" s="401" t="s">
        <v>155</v>
      </c>
      <c r="C29" s="402" t="s">
        <v>19</v>
      </c>
      <c r="D29" s="148">
        <v>16.8</v>
      </c>
      <c r="E29" s="149">
        <f>E$30/D$30*D29</f>
        <v>1.9989004761359028</v>
      </c>
      <c r="F29" s="150">
        <f t="shared" si="2"/>
        <v>18.798900476135902</v>
      </c>
      <c r="G29" s="156">
        <f>F29/F$30</f>
        <v>2.6341787014547186E-3</v>
      </c>
      <c r="H29" s="490"/>
    </row>
    <row r="30" spans="1:8" ht="13.5" thickBot="1">
      <c r="C30" s="281" t="s">
        <v>54</v>
      </c>
      <c r="D30" s="288">
        <f>SUM(D6:D29)</f>
        <v>6370.0300000000007</v>
      </c>
      <c r="E30" s="309">
        <f>F31-D30</f>
        <v>757.91999999999916</v>
      </c>
      <c r="F30" s="310">
        <f>SUM(F6:F29)</f>
        <v>7136.5319542498228</v>
      </c>
      <c r="G30" s="289">
        <f>SUM(G6:G29)</f>
        <v>0.99999999999999978</v>
      </c>
      <c r="H30" s="286"/>
    </row>
    <row r="31" spans="1:8" ht="13.5" customHeight="1" thickBot="1">
      <c r="E31" s="20">
        <f>SUM(E6:E29)</f>
        <v>766.50195424982201</v>
      </c>
      <c r="F31" s="311">
        <v>7127.95</v>
      </c>
      <c r="G31" s="674" t="s">
        <v>280</v>
      </c>
      <c r="H31" s="7"/>
    </row>
    <row r="32" spans="1:8" ht="13.5" thickBot="1">
      <c r="G32" s="675"/>
      <c r="H32" s="308"/>
    </row>
    <row r="33" spans="3:6" ht="13.5" thickBot="1">
      <c r="C33" s="24" t="s">
        <v>51</v>
      </c>
      <c r="D33" s="25" t="s">
        <v>65</v>
      </c>
      <c r="E33" s="26" t="s">
        <v>66</v>
      </c>
      <c r="F33" s="25" t="s">
        <v>67</v>
      </c>
    </row>
    <row r="34" spans="3:6">
      <c r="C34" s="409" t="s">
        <v>68</v>
      </c>
      <c r="D34" s="113">
        <v>20.170000000000002</v>
      </c>
      <c r="E34" s="119">
        <v>12.481</v>
      </c>
      <c r="F34" s="120">
        <f>SUM(D34:E34)</f>
        <v>32.651000000000003</v>
      </c>
    </row>
    <row r="35" spans="3:6">
      <c r="C35" s="410" t="s">
        <v>58</v>
      </c>
      <c r="D35" s="114">
        <v>12.6</v>
      </c>
      <c r="E35" s="112"/>
      <c r="F35" s="121">
        <f>SUM(D35:E35)</f>
        <v>12.6</v>
      </c>
    </row>
    <row r="36" spans="3:6" ht="13.5" thickBot="1">
      <c r="C36" s="411"/>
      <c r="D36" s="115"/>
      <c r="E36" s="122"/>
      <c r="F36" s="123">
        <f>SUM(D36:E36)</f>
        <v>0</v>
      </c>
    </row>
    <row r="37" spans="3:6" ht="13.5" thickBot="1">
      <c r="C37" s="34" t="s">
        <v>54</v>
      </c>
      <c r="D37" s="124">
        <f>SUM(D34:D36)</f>
        <v>32.770000000000003</v>
      </c>
      <c r="E37" s="125">
        <f>SUM(E34:E36)</f>
        <v>12.481</v>
      </c>
      <c r="F37" s="116">
        <f>SUM(F34:F36)</f>
        <v>45.251000000000005</v>
      </c>
    </row>
    <row r="38" spans="3:6">
      <c r="C38" s="48"/>
      <c r="D38" s="7"/>
      <c r="E38" s="7"/>
      <c r="F38" s="7"/>
    </row>
  </sheetData>
  <mergeCells count="4">
    <mergeCell ref="A1:B1"/>
    <mergeCell ref="G31:G32"/>
    <mergeCell ref="B2:B3"/>
    <mergeCell ref="C2:C3"/>
  </mergeCells>
  <phoneticPr fontId="0" type="noConversion"/>
  <pageMargins left="0.25" right="0.25" top="0.75" bottom="0.75" header="0.3" footer="0.3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zoomScale="120" zoomScaleNormal="120" workbookViewId="0">
      <selection activeCell="B2" sqref="B2:B3"/>
    </sheetView>
  </sheetViews>
  <sheetFormatPr defaultRowHeight="12.75"/>
  <cols>
    <col min="1" max="1" width="4.140625" style="11" customWidth="1"/>
    <col min="2" max="2" width="10.5703125" customWidth="1"/>
    <col min="3" max="3" width="43" customWidth="1"/>
    <col min="4" max="4" width="12.28515625" customWidth="1"/>
    <col min="5" max="5" width="9.42578125" customWidth="1"/>
    <col min="6" max="6" width="11.7109375" customWidth="1"/>
    <col min="7" max="7" width="9.42578125" customWidth="1"/>
    <col min="9" max="9" width="11.28515625" bestFit="1" customWidth="1"/>
  </cols>
  <sheetData>
    <row r="1" spans="1:7">
      <c r="A1" s="668" t="s">
        <v>69</v>
      </c>
      <c r="B1" s="668"/>
    </row>
    <row r="2" spans="1:7" ht="12.75" customHeight="1">
      <c r="B2" s="669" t="s">
        <v>381</v>
      </c>
      <c r="C2" s="673" t="s">
        <v>368</v>
      </c>
      <c r="D2" s="680"/>
      <c r="E2" s="680"/>
      <c r="F2" s="680"/>
      <c r="G2" s="680"/>
    </row>
    <row r="3" spans="1:7" ht="27.75" customHeight="1" thickBot="1">
      <c r="B3" s="670"/>
      <c r="C3" s="681"/>
      <c r="D3" s="681"/>
      <c r="E3" s="681"/>
      <c r="F3" s="681"/>
      <c r="G3" s="681"/>
    </row>
    <row r="4" spans="1:7" ht="13.5" thickBot="1">
      <c r="A4" s="418" t="s">
        <v>47</v>
      </c>
      <c r="B4" s="424" t="s">
        <v>48</v>
      </c>
      <c r="C4" s="74" t="s">
        <v>49</v>
      </c>
      <c r="D4" s="12" t="s">
        <v>285</v>
      </c>
      <c r="E4" s="74" t="s">
        <v>53</v>
      </c>
      <c r="F4" s="12" t="s">
        <v>54</v>
      </c>
      <c r="G4" s="12"/>
    </row>
    <row r="5" spans="1:7">
      <c r="A5" s="419">
        <v>1</v>
      </c>
      <c r="B5" s="474" t="s">
        <v>291</v>
      </c>
      <c r="C5" s="423" t="s">
        <v>4</v>
      </c>
      <c r="D5" s="151">
        <v>107.7</v>
      </c>
      <c r="E5" s="144">
        <f>E$21/D$21*D5</f>
        <v>4.9956608338490867</v>
      </c>
      <c r="F5" s="144">
        <f>SUM(D5:E5)</f>
        <v>112.69566083384909</v>
      </c>
      <c r="G5" s="154">
        <f>F5/F$21</f>
        <v>6.0585091103620675E-2</v>
      </c>
    </row>
    <row r="6" spans="1:7">
      <c r="A6" s="420">
        <v>2</v>
      </c>
      <c r="B6" s="425" t="s">
        <v>250</v>
      </c>
      <c r="C6" s="423" t="s">
        <v>251</v>
      </c>
      <c r="D6" s="152">
        <f>123.67+9.2-40.25+45.01</f>
        <v>137.63</v>
      </c>
      <c r="E6" s="147">
        <f>E$21/D$21*D6</f>
        <v>6.38396286501996</v>
      </c>
      <c r="F6" s="147">
        <f t="shared" ref="F6:F19" si="0">SUM(D6:E6)</f>
        <v>144.01396286501995</v>
      </c>
      <c r="G6" s="155">
        <f>F6/F$21</f>
        <v>7.7421783552379872E-2</v>
      </c>
    </row>
    <row r="7" spans="1:7">
      <c r="A7" s="420">
        <v>3</v>
      </c>
      <c r="B7" s="450"/>
      <c r="C7" s="451"/>
      <c r="D7" s="152"/>
      <c r="E7" s="147"/>
      <c r="F7" s="147"/>
      <c r="G7" s="155"/>
    </row>
    <row r="8" spans="1:7">
      <c r="A8" s="420">
        <v>4</v>
      </c>
      <c r="B8" s="452"/>
      <c r="C8" s="451"/>
      <c r="D8" s="152"/>
      <c r="E8" s="147"/>
      <c r="F8" s="147"/>
      <c r="G8" s="155"/>
    </row>
    <row r="9" spans="1:7">
      <c r="A9" s="420">
        <v>5</v>
      </c>
      <c r="B9" s="425" t="s">
        <v>248</v>
      </c>
      <c r="C9" s="423" t="s">
        <v>249</v>
      </c>
      <c r="D9" s="152">
        <f>52.95</f>
        <v>52.95</v>
      </c>
      <c r="E9" s="147">
        <f>E$21/D$21*D9</f>
        <v>2.4560839475609018</v>
      </c>
      <c r="F9" s="147">
        <f>SUM(D9:E9)</f>
        <v>55.406083947560901</v>
      </c>
      <c r="G9" s="155">
        <f t="shared" ref="G9:G19" si="1">F9/F$21</f>
        <v>2.9786263453451391E-2</v>
      </c>
    </row>
    <row r="10" spans="1:7">
      <c r="A10" s="420">
        <v>6</v>
      </c>
      <c r="B10" s="425" t="s">
        <v>216</v>
      </c>
      <c r="C10" s="423" t="s">
        <v>289</v>
      </c>
      <c r="D10" s="152">
        <v>31.6</v>
      </c>
      <c r="E10" s="147">
        <f>E$21/D$21*D10</f>
        <v>1.4657649243234088</v>
      </c>
      <c r="F10" s="147">
        <f t="shared" si="0"/>
        <v>33.06576492432341</v>
      </c>
      <c r="G10" s="155">
        <f t="shared" si="1"/>
        <v>1.7776127009047477E-2</v>
      </c>
    </row>
    <row r="11" spans="1:7">
      <c r="A11" s="420">
        <v>7</v>
      </c>
      <c r="B11" s="425" t="s">
        <v>181</v>
      </c>
      <c r="C11" s="423" t="s">
        <v>18</v>
      </c>
      <c r="D11" s="152">
        <v>71.2</v>
      </c>
      <c r="E11" s="147">
        <f>E$21/D$21*D11</f>
        <v>3.3026095763236301</v>
      </c>
      <c r="F11" s="147">
        <f t="shared" si="0"/>
        <v>74.502609576323636</v>
      </c>
      <c r="G11" s="155">
        <f t="shared" si="1"/>
        <v>4.0052539336841157E-2</v>
      </c>
    </row>
    <row r="12" spans="1:7">
      <c r="A12" s="420">
        <v>8</v>
      </c>
      <c r="B12" s="425" t="s">
        <v>224</v>
      </c>
      <c r="C12" s="423" t="s">
        <v>290</v>
      </c>
      <c r="D12" s="152">
        <v>22.1</v>
      </c>
      <c r="E12" s="147">
        <f>E$21/D$21*D12</f>
        <v>1.0251077477071942</v>
      </c>
      <c r="F12" s="147">
        <f t="shared" si="0"/>
        <v>23.125107747707197</v>
      </c>
      <c r="G12" s="155">
        <f t="shared" si="1"/>
        <v>1.2432038193036371E-2</v>
      </c>
    </row>
    <row r="13" spans="1:7">
      <c r="A13" s="589">
        <v>9</v>
      </c>
      <c r="B13" s="453"/>
      <c r="C13" s="454" t="s">
        <v>70</v>
      </c>
      <c r="D13" s="305">
        <f>D28</f>
        <v>0</v>
      </c>
      <c r="E13" s="147">
        <v>0.38200000000000001</v>
      </c>
      <c r="F13" s="147">
        <f t="shared" si="0"/>
        <v>0.38200000000000001</v>
      </c>
      <c r="G13" s="155">
        <f t="shared" si="1"/>
        <v>2.0536287404804632E-4</v>
      </c>
    </row>
    <row r="14" spans="1:7">
      <c r="A14" s="420">
        <v>10</v>
      </c>
      <c r="B14" s="425" t="s">
        <v>292</v>
      </c>
      <c r="C14" s="451" t="s">
        <v>293</v>
      </c>
      <c r="D14" s="152">
        <v>414.3</v>
      </c>
      <c r="E14" s="147">
        <f t="shared" ref="E14:E19" si="2">E$21/D$21*D14</f>
        <v>19.217291397062919</v>
      </c>
      <c r="F14" s="147">
        <f t="shared" si="0"/>
        <v>433.51729139706293</v>
      </c>
      <c r="G14" s="155">
        <f t="shared" si="1"/>
        <v>0.23305852594456866</v>
      </c>
    </row>
    <row r="15" spans="1:7">
      <c r="A15" s="420">
        <v>11</v>
      </c>
      <c r="B15" s="425" t="s">
        <v>160</v>
      </c>
      <c r="C15" s="423" t="s">
        <v>5</v>
      </c>
      <c r="D15" s="152">
        <v>303.89999999999998</v>
      </c>
      <c r="E15" s="147">
        <f t="shared" si="2"/>
        <v>14.096391155122909</v>
      </c>
      <c r="F15" s="147">
        <f t="shared" si="0"/>
        <v>317.99639115512286</v>
      </c>
      <c r="G15" s="155">
        <f t="shared" si="1"/>
        <v>0.17095458854587112</v>
      </c>
    </row>
    <row r="16" spans="1:7">
      <c r="A16" s="420">
        <v>12</v>
      </c>
      <c r="B16" s="426"/>
      <c r="C16" s="417"/>
      <c r="D16" s="152"/>
      <c r="E16" s="147">
        <f t="shared" si="2"/>
        <v>0</v>
      </c>
      <c r="F16" s="147">
        <f t="shared" si="0"/>
        <v>0</v>
      </c>
      <c r="G16" s="155">
        <f t="shared" si="1"/>
        <v>0</v>
      </c>
    </row>
    <row r="17" spans="1:9">
      <c r="A17" s="420">
        <v>13</v>
      </c>
      <c r="B17" s="425" t="s">
        <v>250</v>
      </c>
      <c r="C17" s="423" t="s">
        <v>251</v>
      </c>
      <c r="D17" s="152">
        <v>532.04</v>
      </c>
      <c r="E17" s="147">
        <f t="shared" si="2"/>
        <v>24.678657289146404</v>
      </c>
      <c r="F17" s="147">
        <f t="shared" si="0"/>
        <v>556.71865728914634</v>
      </c>
      <c r="G17" s="155">
        <f t="shared" si="1"/>
        <v>0.2992914751232158</v>
      </c>
    </row>
    <row r="18" spans="1:9">
      <c r="A18" s="421">
        <v>14</v>
      </c>
      <c r="B18" s="425" t="s">
        <v>247</v>
      </c>
      <c r="C18" s="423" t="s">
        <v>42</v>
      </c>
      <c r="D18" s="247">
        <v>103.88</v>
      </c>
      <c r="E18" s="244">
        <f t="shared" si="2"/>
        <v>4.818470263883408</v>
      </c>
      <c r="F18" s="244">
        <f t="shared" si="0"/>
        <v>108.69847026388341</v>
      </c>
      <c r="G18" s="245">
        <f t="shared" si="1"/>
        <v>5.8436204863919365E-2</v>
      </c>
    </row>
    <row r="19" spans="1:9">
      <c r="A19" s="421">
        <v>15</v>
      </c>
      <c r="B19" s="427"/>
      <c r="C19" s="79" t="s">
        <v>121</v>
      </c>
      <c r="D19" s="247"/>
      <c r="E19" s="244">
        <f t="shared" si="2"/>
        <v>0</v>
      </c>
      <c r="F19" s="244">
        <f t="shared" si="0"/>
        <v>0</v>
      </c>
      <c r="G19" s="245">
        <f t="shared" si="1"/>
        <v>0</v>
      </c>
    </row>
    <row r="20" spans="1:9" ht="13.5" thickBot="1">
      <c r="A20" s="422"/>
      <c r="B20" s="477"/>
      <c r="C20" s="423"/>
      <c r="D20" s="153"/>
      <c r="E20" s="150"/>
      <c r="F20" s="150"/>
      <c r="G20" s="156"/>
      <c r="I20" s="490"/>
    </row>
    <row r="21" spans="1:9" ht="13.5" thickBot="1">
      <c r="A21" s="27"/>
      <c r="B21" s="27"/>
      <c r="C21" s="28" t="s">
        <v>54</v>
      </c>
      <c r="D21" s="260">
        <f>SUM(D5:D20)</f>
        <v>1777.3000000000002</v>
      </c>
      <c r="E21" s="261">
        <f>E22-D21</f>
        <v>82.439999999999827</v>
      </c>
      <c r="F21" s="262">
        <f>SUM(F5:F20)</f>
        <v>1860.1219999999998</v>
      </c>
      <c r="G21" s="263">
        <f>SUM(G5:G20)</f>
        <v>0.99999999999999978</v>
      </c>
      <c r="H21" s="259"/>
    </row>
    <row r="22" spans="1:9" ht="13.5" thickBot="1">
      <c r="E22" s="28">
        <v>1859.74</v>
      </c>
      <c r="F22" s="677" t="s">
        <v>64</v>
      </c>
      <c r="G22" s="677"/>
    </row>
    <row r="23" spans="1:9" ht="13.5" thickBot="1">
      <c r="E23" s="67"/>
    </row>
    <row r="24" spans="1:9" ht="13.5" thickBot="1">
      <c r="C24" s="30" t="s">
        <v>51</v>
      </c>
      <c r="D24" s="16" t="s">
        <v>65</v>
      </c>
      <c r="E24" s="23" t="s">
        <v>66</v>
      </c>
      <c r="F24" s="15" t="s">
        <v>67</v>
      </c>
    </row>
    <row r="25" spans="1:9">
      <c r="C25" s="304" t="s">
        <v>136</v>
      </c>
      <c r="D25" s="248">
        <v>0</v>
      </c>
      <c r="E25" s="118">
        <v>0</v>
      </c>
      <c r="F25" s="126">
        <v>0</v>
      </c>
    </row>
    <row r="26" spans="1:9" ht="12.75" customHeight="1">
      <c r="C26" s="678" t="s">
        <v>315</v>
      </c>
      <c r="D26" s="498"/>
      <c r="E26" s="497"/>
      <c r="F26" s="499"/>
    </row>
    <row r="27" spans="1:9" ht="13.5" thickBot="1">
      <c r="C27" s="679"/>
      <c r="D27" s="500"/>
      <c r="E27" s="496"/>
      <c r="F27" s="501"/>
    </row>
    <row r="28" spans="1:9" ht="13.5" thickBot="1">
      <c r="C28" s="34" t="s">
        <v>54</v>
      </c>
      <c r="D28" s="495">
        <f>SUM(D25:D26)</f>
        <v>0</v>
      </c>
      <c r="E28" s="493">
        <f>SUM(E25:E26)</f>
        <v>0</v>
      </c>
      <c r="F28" s="494">
        <f>SUM(D28:E28)</f>
        <v>0</v>
      </c>
    </row>
  </sheetData>
  <mergeCells count="5">
    <mergeCell ref="A1:B1"/>
    <mergeCell ref="F22:G22"/>
    <mergeCell ref="C26:C27"/>
    <mergeCell ref="B2:B3"/>
    <mergeCell ref="C2:G3"/>
  </mergeCells>
  <phoneticPr fontId="0" type="noConversion"/>
  <pageMargins left="0.25" right="0.25" top="0.75" bottom="0.75" header="0.3" footer="0.3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4"/>
  <sheetViews>
    <sheetView topLeftCell="A13" zoomScale="120" zoomScaleNormal="120" workbookViewId="0">
      <selection activeCell="E17" sqref="E17"/>
    </sheetView>
  </sheetViews>
  <sheetFormatPr defaultRowHeight="12.75"/>
  <cols>
    <col min="1" max="1" width="5" style="11" customWidth="1"/>
    <col min="2" max="2" width="10.140625" style="44" customWidth="1"/>
    <col min="3" max="3" width="37.7109375" style="44" customWidth="1"/>
    <col min="4" max="4" width="11.85546875" style="162" customWidth="1"/>
    <col min="5" max="5" width="10.5703125" style="162" customWidth="1"/>
    <col min="6" max="6" width="11.85546875" style="162" customWidth="1"/>
    <col min="7" max="7" width="9.140625" customWidth="1"/>
  </cols>
  <sheetData>
    <row r="1" spans="1:9" ht="12.75" customHeight="1">
      <c r="A1" s="668" t="s">
        <v>71</v>
      </c>
      <c r="B1" s="668"/>
    </row>
    <row r="2" spans="1:9">
      <c r="B2" s="669" t="s">
        <v>381</v>
      </c>
      <c r="C2" s="683" t="s">
        <v>382</v>
      </c>
      <c r="D2" s="684"/>
      <c r="E2" s="684"/>
      <c r="F2" s="684"/>
      <c r="G2" s="684"/>
    </row>
    <row r="3" spans="1:9" ht="81" customHeight="1">
      <c r="B3" s="670"/>
      <c r="C3" s="684"/>
      <c r="D3" s="684"/>
      <c r="E3" s="684"/>
      <c r="F3" s="684"/>
      <c r="G3" s="684"/>
    </row>
    <row r="4" spans="1:9" ht="12.75" customHeight="1" thickBot="1">
      <c r="B4" s="528"/>
      <c r="C4" s="682"/>
      <c r="D4" s="682"/>
      <c r="E4" s="682"/>
      <c r="F4" s="682"/>
      <c r="G4" s="682"/>
    </row>
    <row r="5" spans="1:9" ht="13.5" thickBot="1">
      <c r="A5" s="39" t="s">
        <v>47</v>
      </c>
      <c r="B5" s="25" t="s">
        <v>48</v>
      </c>
      <c r="C5" s="68" t="s">
        <v>49</v>
      </c>
      <c r="D5" s="163" t="s">
        <v>50</v>
      </c>
      <c r="E5" s="164" t="s">
        <v>53</v>
      </c>
      <c r="F5" s="165" t="s">
        <v>54</v>
      </c>
      <c r="G5" s="12"/>
    </row>
    <row r="6" spans="1:9">
      <c r="A6" s="578">
        <v>1</v>
      </c>
      <c r="B6" s="574" t="s">
        <v>164</v>
      </c>
      <c r="C6" s="571" t="s">
        <v>6</v>
      </c>
      <c r="D6" s="572">
        <v>509.53</v>
      </c>
      <c r="E6" s="464">
        <f>E$59/D$59*D6</f>
        <v>256.66085308301206</v>
      </c>
      <c r="F6" s="464">
        <f>SUM(D6:E6)</f>
        <v>766.19085308301203</v>
      </c>
      <c r="G6" s="192">
        <f>F6/F$59</f>
        <v>0.17513654346533386</v>
      </c>
      <c r="I6" s="7"/>
    </row>
    <row r="7" spans="1:9" ht="12.75" customHeight="1">
      <c r="A7" s="579">
        <v>2</v>
      </c>
      <c r="B7" s="575"/>
      <c r="C7" s="403" t="s">
        <v>51</v>
      </c>
      <c r="D7" s="157">
        <f>D84</f>
        <v>327.81</v>
      </c>
      <c r="E7" s="158">
        <f>E$59/D$59*D7</f>
        <v>165.12471149714872</v>
      </c>
      <c r="F7" s="158">
        <f t="shared" ref="F7:F58" si="0">SUM(D7:E7)</f>
        <v>492.93471149714873</v>
      </c>
      <c r="G7" s="155">
        <f t="shared" ref="G7:G58" si="1">F7/F$59</f>
        <v>0.11267542698834436</v>
      </c>
    </row>
    <row r="8" spans="1:9">
      <c r="A8" s="579">
        <v>3</v>
      </c>
      <c r="B8" s="523" t="s">
        <v>253</v>
      </c>
      <c r="C8" s="402" t="s">
        <v>31</v>
      </c>
      <c r="D8" s="159">
        <v>14</v>
      </c>
      <c r="E8" s="158">
        <f>E$59/D$59*D8</f>
        <v>7.0520910312683629</v>
      </c>
      <c r="F8" s="158">
        <f t="shared" si="0"/>
        <v>21.052091031268361</v>
      </c>
      <c r="G8" s="155">
        <f t="shared" si="1"/>
        <v>4.8121045051609801E-3</v>
      </c>
    </row>
    <row r="9" spans="1:9">
      <c r="A9" s="579">
        <v>4</v>
      </c>
      <c r="B9" s="523" t="s">
        <v>212</v>
      </c>
      <c r="C9" s="402" t="s">
        <v>213</v>
      </c>
      <c r="D9" s="159">
        <v>32.1</v>
      </c>
      <c r="E9" s="158">
        <f>E$59/D$59*D9</f>
        <v>16.169437293122463</v>
      </c>
      <c r="F9" s="158">
        <f t="shared" si="0"/>
        <v>48.269437293122465</v>
      </c>
      <c r="G9" s="155">
        <f t="shared" si="1"/>
        <v>1.1033468186833392E-2</v>
      </c>
    </row>
    <row r="10" spans="1:9">
      <c r="A10" s="579">
        <v>5</v>
      </c>
      <c r="B10" s="523" t="s">
        <v>243</v>
      </c>
      <c r="C10" s="402" t="s">
        <v>41</v>
      </c>
      <c r="D10" s="159">
        <v>108.7</v>
      </c>
      <c r="E10" s="158">
        <f>E$59/D$59*D10</f>
        <v>54.754449649919366</v>
      </c>
      <c r="F10" s="158">
        <f t="shared" si="0"/>
        <v>163.45444964991935</v>
      </c>
      <c r="G10" s="155">
        <f t="shared" si="1"/>
        <v>3.7362554265071325E-2</v>
      </c>
    </row>
    <row r="11" spans="1:9">
      <c r="A11" s="579">
        <v>6</v>
      </c>
      <c r="B11" s="524" t="s">
        <v>272</v>
      </c>
      <c r="C11" s="404" t="s">
        <v>273</v>
      </c>
      <c r="D11" s="159">
        <v>40.5</v>
      </c>
      <c r="E11" s="158">
        <f t="shared" ref="E11:E18" si="2">E$59/D$59*D11</f>
        <v>20.400691911883477</v>
      </c>
      <c r="F11" s="158">
        <f t="shared" si="0"/>
        <v>60.900691911883477</v>
      </c>
      <c r="G11" s="155">
        <f t="shared" si="1"/>
        <v>1.3920730889929978E-2</v>
      </c>
    </row>
    <row r="12" spans="1:9">
      <c r="A12" s="579">
        <v>7</v>
      </c>
      <c r="B12" s="523" t="s">
        <v>244</v>
      </c>
      <c r="C12" s="402" t="s">
        <v>39</v>
      </c>
      <c r="D12" s="159">
        <v>21.4</v>
      </c>
      <c r="E12" s="158">
        <f t="shared" si="2"/>
        <v>10.77962486208164</v>
      </c>
      <c r="F12" s="158">
        <f t="shared" si="0"/>
        <v>32.179624862081639</v>
      </c>
      <c r="G12" s="155">
        <f t="shared" si="1"/>
        <v>7.3556454578889265E-3</v>
      </c>
    </row>
    <row r="13" spans="1:9">
      <c r="A13" s="579">
        <v>8</v>
      </c>
      <c r="B13" s="523" t="s">
        <v>200</v>
      </c>
      <c r="C13" s="402" t="s">
        <v>354</v>
      </c>
      <c r="D13" s="159">
        <v>97.3</v>
      </c>
      <c r="E13" s="158">
        <f t="shared" si="2"/>
        <v>49.012032667315125</v>
      </c>
      <c r="F13" s="158">
        <f t="shared" si="0"/>
        <v>146.31203266731512</v>
      </c>
      <c r="G13" s="155">
        <f t="shared" si="1"/>
        <v>3.3444126310868814E-2</v>
      </c>
    </row>
    <row r="14" spans="1:9">
      <c r="A14" s="579">
        <v>9</v>
      </c>
      <c r="B14" s="523" t="s">
        <v>225</v>
      </c>
      <c r="C14" s="656" t="s">
        <v>384</v>
      </c>
      <c r="D14" s="159">
        <v>14.5</v>
      </c>
      <c r="E14" s="158">
        <f t="shared" si="2"/>
        <v>7.3039514252422331</v>
      </c>
      <c r="F14" s="158">
        <f t="shared" si="0"/>
        <v>21.803951425242232</v>
      </c>
      <c r="G14" s="155">
        <f t="shared" si="1"/>
        <v>4.9839653803453012E-3</v>
      </c>
    </row>
    <row r="15" spans="1:9">
      <c r="A15" s="579">
        <v>10</v>
      </c>
      <c r="B15" s="524" t="s">
        <v>247</v>
      </c>
      <c r="C15" s="404" t="s">
        <v>314</v>
      </c>
      <c r="D15" s="159">
        <v>19.399999999999999</v>
      </c>
      <c r="E15" s="158">
        <f t="shared" si="2"/>
        <v>9.7721832861861593</v>
      </c>
      <c r="F15" s="158">
        <f>SUM(D15:E15)</f>
        <v>29.172183286186158</v>
      </c>
      <c r="G15" s="155">
        <f>F15/F$59</f>
        <v>6.6682019571516439E-3</v>
      </c>
    </row>
    <row r="16" spans="1:9">
      <c r="A16" s="579">
        <v>11</v>
      </c>
      <c r="B16" s="523" t="s">
        <v>239</v>
      </c>
      <c r="C16" s="402" t="s">
        <v>37</v>
      </c>
      <c r="D16" s="159">
        <v>48.2</v>
      </c>
      <c r="E16" s="158">
        <f t="shared" si="2"/>
        <v>24.279341979081082</v>
      </c>
      <c r="F16" s="158">
        <f t="shared" si="0"/>
        <v>72.479341979081084</v>
      </c>
      <c r="G16" s="155">
        <f t="shared" si="1"/>
        <v>1.6567388367768519E-2</v>
      </c>
    </row>
    <row r="17" spans="1:7">
      <c r="A17" s="579">
        <v>12</v>
      </c>
      <c r="B17" s="523" t="s">
        <v>240</v>
      </c>
      <c r="C17" s="402" t="s">
        <v>38</v>
      </c>
      <c r="D17" s="159">
        <v>33.299999999999997</v>
      </c>
      <c r="E17" s="158">
        <f t="shared" si="2"/>
        <v>16.773902238659748</v>
      </c>
      <c r="F17" s="158">
        <f t="shared" si="0"/>
        <v>50.073902238659741</v>
      </c>
      <c r="G17" s="155">
        <f t="shared" si="1"/>
        <v>1.1445934287275758E-2</v>
      </c>
    </row>
    <row r="18" spans="1:7">
      <c r="A18" s="579">
        <v>13</v>
      </c>
      <c r="B18" s="524"/>
      <c r="C18" s="404" t="s">
        <v>52</v>
      </c>
      <c r="D18" s="159">
        <v>69.42</v>
      </c>
      <c r="E18" s="158">
        <f t="shared" si="2"/>
        <v>34.968297099332126</v>
      </c>
      <c r="F18" s="158">
        <f t="shared" si="0"/>
        <v>104.38829709933214</v>
      </c>
      <c r="G18" s="155">
        <f t="shared" si="1"/>
        <v>2.3861163910591093E-2</v>
      </c>
    </row>
    <row r="19" spans="1:7">
      <c r="A19" s="579">
        <v>14</v>
      </c>
      <c r="B19" s="523" t="s">
        <v>238</v>
      </c>
      <c r="C19" s="402" t="s">
        <v>36</v>
      </c>
      <c r="D19" s="159">
        <v>135</v>
      </c>
      <c r="E19" s="158">
        <f t="shared" ref="E19:E26" si="3">E$59/D$59*D19</f>
        <v>68.002306372944929</v>
      </c>
      <c r="F19" s="158">
        <f t="shared" si="0"/>
        <v>203.00230637294493</v>
      </c>
      <c r="G19" s="155">
        <f t="shared" si="1"/>
        <v>4.6402436299766599E-2</v>
      </c>
    </row>
    <row r="20" spans="1:7">
      <c r="A20" s="579">
        <v>15</v>
      </c>
      <c r="B20" s="523" t="s">
        <v>247</v>
      </c>
      <c r="C20" s="404" t="s">
        <v>72</v>
      </c>
      <c r="D20" s="159">
        <v>8.6999999999999993</v>
      </c>
      <c r="E20" s="158">
        <f t="shared" si="3"/>
        <v>4.3823708551453393</v>
      </c>
      <c r="F20" s="158">
        <f t="shared" si="0"/>
        <v>13.082370855145339</v>
      </c>
      <c r="G20" s="155">
        <f t="shared" si="1"/>
        <v>2.9903792282071802E-3</v>
      </c>
    </row>
    <row r="21" spans="1:7">
      <c r="A21" s="579">
        <v>16</v>
      </c>
      <c r="B21" s="523" t="s">
        <v>245</v>
      </c>
      <c r="C21" s="402" t="s">
        <v>375</v>
      </c>
      <c r="D21" s="159">
        <v>48.8</v>
      </c>
      <c r="E21" s="158">
        <f t="shared" si="3"/>
        <v>24.581574451849722</v>
      </c>
      <c r="F21" s="158">
        <f t="shared" si="0"/>
        <v>73.381574451849716</v>
      </c>
      <c r="G21" s="155">
        <f t="shared" si="1"/>
        <v>1.6773621417989701E-2</v>
      </c>
    </row>
    <row r="22" spans="1:7">
      <c r="A22" s="579">
        <v>17</v>
      </c>
      <c r="B22" s="523" t="s">
        <v>246</v>
      </c>
      <c r="C22" s="402" t="s">
        <v>40</v>
      </c>
      <c r="D22" s="159">
        <v>41.8</v>
      </c>
      <c r="E22" s="158">
        <f t="shared" si="3"/>
        <v>21.055528936215541</v>
      </c>
      <c r="F22" s="158">
        <f t="shared" si="0"/>
        <v>62.855528936215535</v>
      </c>
      <c r="G22" s="155">
        <f t="shared" si="1"/>
        <v>1.4367569165409211E-2</v>
      </c>
    </row>
    <row r="23" spans="1:7" s="530" customFormat="1" ht="15">
      <c r="A23" s="579">
        <v>18</v>
      </c>
      <c r="B23" s="401" t="s">
        <v>377</v>
      </c>
      <c r="C23" s="650" t="s">
        <v>376</v>
      </c>
      <c r="D23" s="159">
        <v>14.3</v>
      </c>
      <c r="E23" s="158">
        <f t="shared" si="3"/>
        <v>7.2032072676526857</v>
      </c>
      <c r="F23" s="158">
        <f t="shared" si="0"/>
        <v>21.503207267652687</v>
      </c>
      <c r="G23" s="155">
        <f t="shared" si="1"/>
        <v>4.9152210302715734E-3</v>
      </c>
    </row>
    <row r="24" spans="1:7">
      <c r="A24" s="579">
        <v>19</v>
      </c>
      <c r="B24" s="523" t="s">
        <v>143</v>
      </c>
      <c r="C24" s="402" t="s">
        <v>360</v>
      </c>
      <c r="D24" s="159">
        <v>0</v>
      </c>
      <c r="E24" s="158">
        <f t="shared" si="3"/>
        <v>0</v>
      </c>
      <c r="F24" s="158">
        <f t="shared" si="0"/>
        <v>0</v>
      </c>
      <c r="G24" s="155">
        <f t="shared" si="1"/>
        <v>0</v>
      </c>
    </row>
    <row r="25" spans="1:7">
      <c r="A25" s="579">
        <v>20</v>
      </c>
      <c r="B25" s="523" t="s">
        <v>162</v>
      </c>
      <c r="C25" s="402" t="s">
        <v>258</v>
      </c>
      <c r="D25" s="159">
        <v>26.3</v>
      </c>
      <c r="E25" s="158">
        <f t="shared" si="3"/>
        <v>13.247856723025569</v>
      </c>
      <c r="F25" s="158">
        <f t="shared" si="0"/>
        <v>39.547856723025568</v>
      </c>
      <c r="G25" s="155">
        <f t="shared" si="1"/>
        <v>9.03988203469527E-3</v>
      </c>
    </row>
    <row r="26" spans="1:7">
      <c r="A26" s="579">
        <v>21</v>
      </c>
      <c r="B26" s="523" t="s">
        <v>161</v>
      </c>
      <c r="C26" s="402" t="s">
        <v>259</v>
      </c>
      <c r="D26" s="159">
        <v>14</v>
      </c>
      <c r="E26" s="158">
        <f t="shared" si="3"/>
        <v>7.0520910312683629</v>
      </c>
      <c r="F26" s="158">
        <f t="shared" si="0"/>
        <v>21.052091031268361</v>
      </c>
      <c r="G26" s="155">
        <f t="shared" si="1"/>
        <v>4.8121045051609801E-3</v>
      </c>
    </row>
    <row r="27" spans="1:7">
      <c r="A27" s="579">
        <v>22</v>
      </c>
      <c r="B27" s="524" t="s">
        <v>250</v>
      </c>
      <c r="C27" s="404" t="s">
        <v>358</v>
      </c>
      <c r="D27" s="159">
        <v>223.5</v>
      </c>
      <c r="E27" s="158">
        <f t="shared" ref="E27" si="4">E$59/D$59*D27</f>
        <v>112.58159610631994</v>
      </c>
      <c r="F27" s="158">
        <f t="shared" ref="F27" si="5">SUM(D27:E27)</f>
        <v>336.08159610631992</v>
      </c>
      <c r="G27" s="155">
        <f t="shared" ref="G27" si="6">F27/F$59</f>
        <v>7.6821811207391358E-2</v>
      </c>
    </row>
    <row r="28" spans="1:7">
      <c r="A28" s="579">
        <v>23</v>
      </c>
      <c r="B28" s="523" t="s">
        <v>165</v>
      </c>
      <c r="C28" s="402" t="s">
        <v>262</v>
      </c>
      <c r="D28" s="159">
        <v>0</v>
      </c>
      <c r="E28" s="158">
        <f t="shared" ref="E28:E43" si="7">E$59/D$59*D28</f>
        <v>0</v>
      </c>
      <c r="F28" s="158">
        <f t="shared" si="0"/>
        <v>0</v>
      </c>
      <c r="G28" s="155">
        <f t="shared" si="1"/>
        <v>0</v>
      </c>
    </row>
    <row r="29" spans="1:7">
      <c r="A29" s="579">
        <v>24</v>
      </c>
      <c r="B29" s="523" t="s">
        <v>146</v>
      </c>
      <c r="C29" s="402" t="s">
        <v>263</v>
      </c>
      <c r="D29" s="159">
        <v>21</v>
      </c>
      <c r="E29" s="158">
        <f t="shared" si="7"/>
        <v>10.578136546902545</v>
      </c>
      <c r="F29" s="158">
        <f t="shared" si="0"/>
        <v>31.578136546902545</v>
      </c>
      <c r="G29" s="155">
        <f t="shared" si="1"/>
        <v>7.218156757741471E-3</v>
      </c>
    </row>
    <row r="30" spans="1:7">
      <c r="A30" s="579">
        <v>25</v>
      </c>
      <c r="B30" s="523" t="s">
        <v>173</v>
      </c>
      <c r="C30" s="402" t="s">
        <v>8</v>
      </c>
      <c r="D30" s="159">
        <v>14</v>
      </c>
      <c r="E30" s="158">
        <f t="shared" si="7"/>
        <v>7.0520910312683629</v>
      </c>
      <c r="F30" s="158">
        <f t="shared" si="0"/>
        <v>21.052091031268361</v>
      </c>
      <c r="G30" s="155">
        <f t="shared" si="1"/>
        <v>4.8121045051609801E-3</v>
      </c>
    </row>
    <row r="31" spans="1:7">
      <c r="A31" s="579">
        <v>26</v>
      </c>
      <c r="B31" s="523" t="s">
        <v>168</v>
      </c>
      <c r="C31" s="402" t="s">
        <v>9</v>
      </c>
      <c r="D31" s="159">
        <v>14</v>
      </c>
      <c r="E31" s="158">
        <f t="shared" si="7"/>
        <v>7.0520910312683629</v>
      </c>
      <c r="F31" s="158">
        <f t="shared" si="0"/>
        <v>21.052091031268361</v>
      </c>
      <c r="G31" s="155">
        <f t="shared" si="1"/>
        <v>4.8121045051609801E-3</v>
      </c>
    </row>
    <row r="32" spans="1:7">
      <c r="A32" s="579">
        <v>27</v>
      </c>
      <c r="B32" s="523" t="s">
        <v>152</v>
      </c>
      <c r="C32" s="402" t="s">
        <v>10</v>
      </c>
      <c r="D32" s="159">
        <v>26.3</v>
      </c>
      <c r="E32" s="158">
        <f t="shared" si="7"/>
        <v>13.247856723025569</v>
      </c>
      <c r="F32" s="158">
        <f t="shared" si="0"/>
        <v>39.547856723025568</v>
      </c>
      <c r="G32" s="155">
        <f t="shared" si="1"/>
        <v>9.03988203469527E-3</v>
      </c>
    </row>
    <row r="33" spans="1:7">
      <c r="A33" s="579">
        <v>28</v>
      </c>
      <c r="B33" s="523" t="s">
        <v>148</v>
      </c>
      <c r="C33" s="402" t="s">
        <v>149</v>
      </c>
      <c r="D33" s="159">
        <v>26.3</v>
      </c>
      <c r="E33" s="158">
        <f t="shared" si="7"/>
        <v>13.247856723025569</v>
      </c>
      <c r="F33" s="158">
        <f t="shared" si="0"/>
        <v>39.547856723025568</v>
      </c>
      <c r="G33" s="155">
        <f t="shared" si="1"/>
        <v>9.03988203469527E-3</v>
      </c>
    </row>
    <row r="34" spans="1:7">
      <c r="A34" s="579">
        <v>29</v>
      </c>
      <c r="B34" s="523" t="s">
        <v>166</v>
      </c>
      <c r="C34" s="402" t="s">
        <v>264</v>
      </c>
      <c r="D34" s="159">
        <v>14</v>
      </c>
      <c r="E34" s="158">
        <f t="shared" si="7"/>
        <v>7.0520910312683629</v>
      </c>
      <c r="F34" s="158">
        <f t="shared" si="0"/>
        <v>21.052091031268361</v>
      </c>
      <c r="G34" s="155">
        <f t="shared" si="1"/>
        <v>4.8121045051609801E-3</v>
      </c>
    </row>
    <row r="35" spans="1:7">
      <c r="A35" s="579">
        <v>30</v>
      </c>
      <c r="B35" s="523" t="s">
        <v>178</v>
      </c>
      <c r="C35" s="402" t="s">
        <v>265</v>
      </c>
      <c r="D35" s="159">
        <v>14</v>
      </c>
      <c r="E35" s="158">
        <f t="shared" si="7"/>
        <v>7.0520910312683629</v>
      </c>
      <c r="F35" s="158">
        <f t="shared" si="0"/>
        <v>21.052091031268361</v>
      </c>
      <c r="G35" s="155">
        <f t="shared" si="1"/>
        <v>4.8121045051609801E-3</v>
      </c>
    </row>
    <row r="36" spans="1:7">
      <c r="A36" s="579">
        <v>31</v>
      </c>
      <c r="B36" s="523" t="s">
        <v>158</v>
      </c>
      <c r="C36" s="402" t="s">
        <v>266</v>
      </c>
      <c r="D36" s="159">
        <v>0</v>
      </c>
      <c r="E36" s="158">
        <f t="shared" si="7"/>
        <v>0</v>
      </c>
      <c r="F36" s="158">
        <f t="shared" si="0"/>
        <v>0</v>
      </c>
      <c r="G36" s="155">
        <f t="shared" si="1"/>
        <v>0</v>
      </c>
    </row>
    <row r="37" spans="1:7">
      <c r="A37" s="579">
        <v>32</v>
      </c>
      <c r="B37" s="523" t="s">
        <v>164</v>
      </c>
      <c r="C37" s="402" t="s">
        <v>261</v>
      </c>
      <c r="D37" s="159">
        <v>14</v>
      </c>
      <c r="E37" s="158">
        <f t="shared" si="7"/>
        <v>7.0520910312683629</v>
      </c>
      <c r="F37" s="158">
        <f t="shared" si="0"/>
        <v>21.052091031268361</v>
      </c>
      <c r="G37" s="155">
        <f t="shared" si="1"/>
        <v>4.8121045051609801E-3</v>
      </c>
    </row>
    <row r="38" spans="1:7">
      <c r="A38" s="579">
        <v>33</v>
      </c>
      <c r="B38" s="523" t="s">
        <v>181</v>
      </c>
      <c r="C38" s="402" t="s">
        <v>267</v>
      </c>
      <c r="D38" s="159">
        <v>26.3</v>
      </c>
      <c r="E38" s="158">
        <f t="shared" si="7"/>
        <v>13.247856723025569</v>
      </c>
      <c r="F38" s="158">
        <f t="shared" si="0"/>
        <v>39.547856723025568</v>
      </c>
      <c r="G38" s="155">
        <f t="shared" si="1"/>
        <v>9.03988203469527E-3</v>
      </c>
    </row>
    <row r="39" spans="1:7">
      <c r="A39" s="579">
        <v>34</v>
      </c>
      <c r="B39" s="523" t="s">
        <v>250</v>
      </c>
      <c r="C39" s="402" t="s">
        <v>268</v>
      </c>
      <c r="D39" s="159">
        <v>0</v>
      </c>
      <c r="E39" s="158">
        <f t="shared" si="7"/>
        <v>0</v>
      </c>
      <c r="F39" s="158">
        <f t="shared" si="0"/>
        <v>0</v>
      </c>
      <c r="G39" s="155">
        <f t="shared" si="1"/>
        <v>0</v>
      </c>
    </row>
    <row r="40" spans="1:7">
      <c r="A40" s="579">
        <v>35</v>
      </c>
      <c r="B40" s="523" t="s">
        <v>208</v>
      </c>
      <c r="C40" s="402" t="s">
        <v>269</v>
      </c>
      <c r="D40" s="159">
        <v>26.3</v>
      </c>
      <c r="E40" s="158">
        <f t="shared" si="7"/>
        <v>13.247856723025569</v>
      </c>
      <c r="F40" s="158">
        <f t="shared" si="0"/>
        <v>39.547856723025568</v>
      </c>
      <c r="G40" s="155">
        <f t="shared" si="1"/>
        <v>9.03988203469527E-3</v>
      </c>
    </row>
    <row r="41" spans="1:7">
      <c r="A41" s="579">
        <v>36</v>
      </c>
      <c r="B41" s="523" t="s">
        <v>161</v>
      </c>
      <c r="C41" s="402" t="s">
        <v>270</v>
      </c>
      <c r="D41" s="159">
        <v>39.4</v>
      </c>
      <c r="E41" s="158">
        <f t="shared" si="7"/>
        <v>19.846599045140962</v>
      </c>
      <c r="F41" s="158">
        <f t="shared" si="0"/>
        <v>59.246599045140961</v>
      </c>
      <c r="G41" s="155">
        <f t="shared" si="1"/>
        <v>1.3542636964524473E-2</v>
      </c>
    </row>
    <row r="42" spans="1:7">
      <c r="A42" s="579">
        <v>37</v>
      </c>
      <c r="B42" s="523" t="s">
        <v>154</v>
      </c>
      <c r="C42" s="402" t="s">
        <v>271</v>
      </c>
      <c r="D42" s="159">
        <v>43.4</v>
      </c>
      <c r="E42" s="158">
        <f t="shared" si="7"/>
        <v>21.861482196931924</v>
      </c>
      <c r="F42" s="158">
        <f t="shared" si="0"/>
        <v>65.261482196931922</v>
      </c>
      <c r="G42" s="155">
        <f>F42/F$59</f>
        <v>1.4917523965999038E-2</v>
      </c>
    </row>
    <row r="43" spans="1:7">
      <c r="A43" s="579">
        <v>38</v>
      </c>
      <c r="B43" s="523" t="s">
        <v>319</v>
      </c>
      <c r="C43" s="402" t="s">
        <v>235</v>
      </c>
      <c r="D43" s="160">
        <v>10.8</v>
      </c>
      <c r="E43" s="158">
        <f t="shared" si="7"/>
        <v>5.4401845098355945</v>
      </c>
      <c r="F43" s="158">
        <f t="shared" si="0"/>
        <v>16.240184509835593</v>
      </c>
      <c r="G43" s="155">
        <f t="shared" si="1"/>
        <v>3.7121949039813276E-3</v>
      </c>
    </row>
    <row r="44" spans="1:7">
      <c r="A44" s="579">
        <v>39</v>
      </c>
      <c r="B44" s="523" t="s">
        <v>146</v>
      </c>
      <c r="C44" s="402" t="s">
        <v>313</v>
      </c>
      <c r="D44" s="160">
        <v>4.7699999999999996</v>
      </c>
      <c r="E44" s="158">
        <f>E$59/D59*D44</f>
        <v>2.4027481585107204</v>
      </c>
      <c r="F44" s="158">
        <f t="shared" si="0"/>
        <v>7.1727481585107196</v>
      </c>
      <c r="G44" s="155">
        <f t="shared" si="1"/>
        <v>1.6395527492584195E-3</v>
      </c>
    </row>
    <row r="45" spans="1:7">
      <c r="A45" s="579">
        <v>40</v>
      </c>
      <c r="B45" s="524" t="s">
        <v>143</v>
      </c>
      <c r="C45" s="404" t="s">
        <v>144</v>
      </c>
      <c r="D45" s="160">
        <v>4.7699999999999996</v>
      </c>
      <c r="E45" s="158">
        <f t="shared" ref="E45:E58" si="8">E$59/D$59*D45</f>
        <v>2.4027481585107204</v>
      </c>
      <c r="F45" s="158">
        <f t="shared" si="0"/>
        <v>7.1727481585107196</v>
      </c>
      <c r="G45" s="155">
        <f t="shared" si="1"/>
        <v>1.6395527492584195E-3</v>
      </c>
    </row>
    <row r="46" spans="1:7">
      <c r="A46" s="579">
        <v>41</v>
      </c>
      <c r="B46" s="523" t="s">
        <v>160</v>
      </c>
      <c r="C46" s="402" t="s">
        <v>5</v>
      </c>
      <c r="D46" s="160">
        <v>3.8</v>
      </c>
      <c r="E46" s="158">
        <f t="shared" si="8"/>
        <v>1.9141389942014126</v>
      </c>
      <c r="F46" s="158">
        <f t="shared" si="0"/>
        <v>5.7141389942014129</v>
      </c>
      <c r="G46" s="155">
        <f t="shared" si="1"/>
        <v>1.3061426514008375E-3</v>
      </c>
    </row>
    <row r="47" spans="1:7">
      <c r="A47" s="579">
        <v>42</v>
      </c>
      <c r="B47" s="523" t="s">
        <v>164</v>
      </c>
      <c r="C47" s="402" t="s">
        <v>6</v>
      </c>
      <c r="D47" s="160">
        <v>7.6</v>
      </c>
      <c r="E47" s="158">
        <f t="shared" si="8"/>
        <v>3.8282779884028253</v>
      </c>
      <c r="F47" s="158">
        <f t="shared" si="0"/>
        <v>11.428277988402826</v>
      </c>
      <c r="G47" s="155">
        <f t="shared" si="1"/>
        <v>2.612285302801675E-3</v>
      </c>
    </row>
    <row r="48" spans="1:7">
      <c r="A48" s="579">
        <v>43</v>
      </c>
      <c r="B48" s="523" t="s">
        <v>165</v>
      </c>
      <c r="C48" s="402" t="s">
        <v>7</v>
      </c>
      <c r="D48" s="160">
        <v>28.5</v>
      </c>
      <c r="E48" s="158">
        <f t="shared" si="8"/>
        <v>14.356042456510597</v>
      </c>
      <c r="F48" s="158">
        <f t="shared" si="0"/>
        <v>42.856042456510593</v>
      </c>
      <c r="G48" s="155">
        <f t="shared" si="1"/>
        <v>9.7960698855062804E-3</v>
      </c>
    </row>
    <row r="49" spans="1:9">
      <c r="A49" s="579">
        <v>44</v>
      </c>
      <c r="B49" s="524" t="s">
        <v>153</v>
      </c>
      <c r="C49" s="404" t="s">
        <v>14</v>
      </c>
      <c r="D49" s="160">
        <v>4.76</v>
      </c>
      <c r="E49" s="158">
        <f t="shared" si="8"/>
        <v>2.3977109506312435</v>
      </c>
      <c r="F49" s="158">
        <f t="shared" si="0"/>
        <v>7.1577109506312429</v>
      </c>
      <c r="G49" s="155">
        <f t="shared" si="1"/>
        <v>1.6361155317547332E-3</v>
      </c>
    </row>
    <row r="50" spans="1:9">
      <c r="A50" s="579">
        <v>45</v>
      </c>
      <c r="B50" s="523" t="s">
        <v>166</v>
      </c>
      <c r="C50" s="402" t="s">
        <v>260</v>
      </c>
      <c r="D50" s="160">
        <v>45.6</v>
      </c>
      <c r="E50" s="158">
        <f t="shared" si="8"/>
        <v>22.969667930416954</v>
      </c>
      <c r="F50" s="158">
        <f t="shared" si="0"/>
        <v>68.569667930416955</v>
      </c>
      <c r="G50" s="155">
        <f t="shared" si="1"/>
        <v>1.567371181681005E-2</v>
      </c>
    </row>
    <row r="51" spans="1:9">
      <c r="A51" s="579">
        <v>46</v>
      </c>
      <c r="B51" s="523" t="s">
        <v>255</v>
      </c>
      <c r="C51" s="402" t="s">
        <v>256</v>
      </c>
      <c r="D51" s="160">
        <v>16.3</v>
      </c>
      <c r="E51" s="158">
        <f t="shared" si="8"/>
        <v>8.2106488435481655</v>
      </c>
      <c r="F51" s="158">
        <f t="shared" si="0"/>
        <v>24.510648843548168</v>
      </c>
      <c r="G51" s="155">
        <f t="shared" ref="G51:G57" si="9">F51/F$59</f>
        <v>5.6026645310088561E-3</v>
      </c>
    </row>
    <row r="52" spans="1:9">
      <c r="A52" s="579">
        <v>47</v>
      </c>
      <c r="B52" s="576" t="s">
        <v>347</v>
      </c>
      <c r="C52" s="655" t="s">
        <v>383</v>
      </c>
      <c r="D52" s="249">
        <v>29.2</v>
      </c>
      <c r="E52" s="158">
        <f>E$59/D$59*D52</f>
        <v>14.708647008074013</v>
      </c>
      <c r="F52" s="158">
        <f>SUM(D52:E52)</f>
        <v>43.908647008074013</v>
      </c>
      <c r="G52" s="486">
        <f t="shared" si="9"/>
        <v>1.003667511076433E-2</v>
      </c>
    </row>
    <row r="53" spans="1:9">
      <c r="A53" s="579">
        <v>48</v>
      </c>
      <c r="B53" s="576" t="s">
        <v>352</v>
      </c>
      <c r="C53" s="405" t="s">
        <v>353</v>
      </c>
      <c r="D53" s="249">
        <v>29</v>
      </c>
      <c r="E53" s="158">
        <f>E$59/D$59*D53</f>
        <v>14.607902850484466</v>
      </c>
      <c r="F53" s="158">
        <f>SUM(D53:E53)</f>
        <v>43.607902850484464</v>
      </c>
      <c r="G53" s="486">
        <f t="shared" si="9"/>
        <v>9.9679307606906024E-3</v>
      </c>
    </row>
    <row r="54" spans="1:9" s="530" customFormat="1">
      <c r="A54" s="579">
        <v>49</v>
      </c>
      <c r="B54" s="576"/>
      <c r="C54" s="405" t="s">
        <v>373</v>
      </c>
      <c r="D54" s="249">
        <v>40.9</v>
      </c>
      <c r="E54" s="158">
        <f>E$59/D$59*D54</f>
        <v>20.602180227062576</v>
      </c>
      <c r="F54" s="158">
        <f>SUM(D54:E54)</f>
        <v>61.502180227062574</v>
      </c>
      <c r="G54" s="486">
        <f t="shared" si="9"/>
        <v>1.4058219590077435E-2</v>
      </c>
    </row>
    <row r="55" spans="1:9" s="530" customFormat="1">
      <c r="A55" s="579">
        <v>50</v>
      </c>
      <c r="B55" s="576"/>
      <c r="C55" s="405" t="s">
        <v>374</v>
      </c>
      <c r="D55" s="249">
        <v>43</v>
      </c>
      <c r="E55" s="158">
        <f>E$59/D$59*D55</f>
        <v>21.659993881752829</v>
      </c>
      <c r="F55" s="158">
        <f>SUM(D55:E55)</f>
        <v>64.659993881752825</v>
      </c>
      <c r="G55" s="486">
        <f t="shared" si="9"/>
        <v>1.4780035265851582E-2</v>
      </c>
    </row>
    <row r="56" spans="1:9" ht="25.5">
      <c r="A56" s="579">
        <v>51</v>
      </c>
      <c r="B56" s="489"/>
      <c r="C56" s="519" t="s">
        <v>346</v>
      </c>
      <c r="D56" s="160">
        <v>0</v>
      </c>
      <c r="E56" s="158">
        <f t="shared" si="8"/>
        <v>0</v>
      </c>
      <c r="F56" s="158">
        <f t="shared" si="0"/>
        <v>0</v>
      </c>
      <c r="G56" s="155">
        <f t="shared" si="9"/>
        <v>0</v>
      </c>
    </row>
    <row r="57" spans="1:9">
      <c r="A57" s="579">
        <v>52</v>
      </c>
      <c r="B57" s="576"/>
      <c r="C57" s="405" t="s">
        <v>127</v>
      </c>
      <c r="D57" s="249">
        <v>505.17</v>
      </c>
      <c r="E57" s="158">
        <f t="shared" si="8"/>
        <v>254.46463044755993</v>
      </c>
      <c r="F57" s="158">
        <f>SUM(D57:E57)</f>
        <v>759.63463044755997</v>
      </c>
      <c r="G57" s="486">
        <f t="shared" si="9"/>
        <v>0.1736379166337266</v>
      </c>
      <c r="I57" s="162"/>
    </row>
    <row r="58" spans="1:9" ht="13.5" thickBot="1">
      <c r="A58" s="579">
        <v>53</v>
      </c>
      <c r="B58" s="577" t="s">
        <v>158</v>
      </c>
      <c r="C58" s="573" t="s">
        <v>15</v>
      </c>
      <c r="D58" s="161">
        <v>7.6</v>
      </c>
      <c r="E58" s="468">
        <f t="shared" si="8"/>
        <v>3.8282779884028253</v>
      </c>
      <c r="F58" s="468">
        <f t="shared" si="0"/>
        <v>11.428277988402826</v>
      </c>
      <c r="G58" s="179">
        <f t="shared" si="1"/>
        <v>2.612285302801675E-3</v>
      </c>
    </row>
    <row r="59" spans="1:9" ht="13.5" thickBot="1">
      <c r="A59" s="406"/>
      <c r="B59" s="407"/>
      <c r="C59" s="569" t="s">
        <v>54</v>
      </c>
      <c r="D59" s="487">
        <f>SUM(D6:D58)</f>
        <v>2909.3300000000004</v>
      </c>
      <c r="E59" s="487">
        <f>F60-D59</f>
        <v>1465.4899999999993</v>
      </c>
      <c r="F59" s="487">
        <f>SUM(F6:F58)</f>
        <v>4374.8200000000006</v>
      </c>
      <c r="G59" s="570">
        <f>SUM(G6:G58)</f>
        <v>1</v>
      </c>
      <c r="H59" s="255"/>
      <c r="I59" s="162"/>
    </row>
    <row r="60" spans="1:9" ht="13.5" thickBot="1">
      <c r="A60" s="387"/>
      <c r="B60" s="408"/>
      <c r="C60" s="408"/>
      <c r="D60" s="166">
        <f>D59--D15-D27-D45-D49-D51-SUM(D46:D58)-D78-D80-D81-D82-D83</f>
        <v>1916.97</v>
      </c>
      <c r="E60" s="166">
        <f>SUM(E6:E58)</f>
        <v>1465.4899999999991</v>
      </c>
      <c r="F60" s="271">
        <v>4374.82</v>
      </c>
      <c r="G60" s="674" t="s">
        <v>64</v>
      </c>
      <c r="H60" s="312"/>
      <c r="I60" s="162"/>
    </row>
    <row r="61" spans="1:9">
      <c r="G61" s="675"/>
    </row>
    <row r="63" spans="1:9">
      <c r="G63" s="7"/>
    </row>
    <row r="64" spans="1:9">
      <c r="G64" s="7"/>
    </row>
    <row r="65" spans="1:9">
      <c r="G65" s="7"/>
    </row>
    <row r="66" spans="1:9">
      <c r="G66" s="7"/>
    </row>
    <row r="67" spans="1:9">
      <c r="G67" s="7"/>
    </row>
    <row r="68" spans="1:9" ht="13.5" thickBot="1">
      <c r="G68" s="7"/>
    </row>
    <row r="69" spans="1:9" ht="13.5" thickBot="1">
      <c r="C69" s="28" t="s">
        <v>51</v>
      </c>
      <c r="D69" s="167" t="s">
        <v>65</v>
      </c>
      <c r="E69" s="168" t="s">
        <v>66</v>
      </c>
      <c r="F69" s="169" t="s">
        <v>67</v>
      </c>
      <c r="G69" s="7"/>
    </row>
    <row r="70" spans="1:9">
      <c r="A70"/>
      <c r="B70"/>
      <c r="C70" s="580" t="s">
        <v>73</v>
      </c>
      <c r="D70" s="170">
        <v>0</v>
      </c>
      <c r="E70" s="171">
        <f t="shared" ref="E70:E82" si="10">E$84/D$84*D70</f>
        <v>0</v>
      </c>
      <c r="F70" s="172">
        <f>SUM(D70:E70)</f>
        <v>0</v>
      </c>
      <c r="G70" s="241"/>
    </row>
    <row r="71" spans="1:9">
      <c r="A71"/>
      <c r="B71"/>
      <c r="C71" s="398" t="s">
        <v>74</v>
      </c>
      <c r="D71" s="173">
        <v>144.69999999999999</v>
      </c>
      <c r="E71" s="174">
        <f t="shared" si="10"/>
        <v>72.88839801603801</v>
      </c>
      <c r="F71" s="652">
        <f t="shared" ref="F71:F82" si="11">SUM(D71:E71)</f>
        <v>217.58839801603801</v>
      </c>
      <c r="G71" s="241"/>
    </row>
    <row r="72" spans="1:9">
      <c r="A72"/>
      <c r="B72"/>
      <c r="C72" s="398" t="s">
        <v>75</v>
      </c>
      <c r="D72" s="173">
        <v>16</v>
      </c>
      <c r="E72" s="174">
        <f t="shared" si="10"/>
        <v>8.0595326071638436</v>
      </c>
      <c r="F72" s="652">
        <f>SUM(D72:E72)</f>
        <v>24.059532607163845</v>
      </c>
      <c r="G72" s="241"/>
    </row>
    <row r="73" spans="1:9">
      <c r="A73"/>
      <c r="B73"/>
      <c r="C73" s="398" t="s">
        <v>140</v>
      </c>
      <c r="D73" s="173">
        <v>30.4</v>
      </c>
      <c r="E73" s="174">
        <f t="shared" si="10"/>
        <v>15.313111953611301</v>
      </c>
      <c r="F73" s="652">
        <f>SUM(D73:E73)</f>
        <v>45.713111953611303</v>
      </c>
      <c r="G73" s="241"/>
    </row>
    <row r="74" spans="1:9">
      <c r="A74"/>
      <c r="B74"/>
      <c r="C74" s="398"/>
      <c r="D74" s="173"/>
      <c r="E74" s="174"/>
      <c r="F74" s="652"/>
      <c r="G74" s="241"/>
    </row>
    <row r="75" spans="1:9">
      <c r="A75"/>
      <c r="B75"/>
      <c r="C75" s="398" t="s">
        <v>76</v>
      </c>
      <c r="D75" s="173">
        <v>0</v>
      </c>
      <c r="E75" s="174">
        <f t="shared" si="10"/>
        <v>0</v>
      </c>
      <c r="F75" s="652">
        <f t="shared" si="11"/>
        <v>0</v>
      </c>
      <c r="G75" s="241"/>
    </row>
    <row r="76" spans="1:9">
      <c r="A76"/>
      <c r="B76"/>
      <c r="C76" s="398" t="s">
        <v>131</v>
      </c>
      <c r="D76" s="296">
        <v>20.9</v>
      </c>
      <c r="E76" s="174">
        <f t="shared" si="10"/>
        <v>10.527764468107771</v>
      </c>
      <c r="F76" s="652">
        <f>SUM(D76:E76)</f>
        <v>31.427764468107767</v>
      </c>
      <c r="G76" s="241"/>
    </row>
    <row r="77" spans="1:9">
      <c r="A77"/>
      <c r="B77"/>
      <c r="C77" s="398" t="s">
        <v>77</v>
      </c>
      <c r="D77" s="173">
        <v>89</v>
      </c>
      <c r="E77" s="174">
        <f t="shared" si="10"/>
        <v>44.831150127348877</v>
      </c>
      <c r="F77" s="652">
        <f t="shared" si="11"/>
        <v>133.83115012734888</v>
      </c>
      <c r="G77" s="241"/>
    </row>
    <row r="78" spans="1:9">
      <c r="A78"/>
      <c r="B78"/>
      <c r="C78" s="398" t="s">
        <v>295</v>
      </c>
      <c r="D78" s="173"/>
      <c r="E78" s="174">
        <f t="shared" si="10"/>
        <v>0</v>
      </c>
      <c r="F78" s="652">
        <f t="shared" si="11"/>
        <v>0</v>
      </c>
      <c r="G78" s="241"/>
      <c r="H78" s="162"/>
    </row>
    <row r="79" spans="1:9">
      <c r="A79"/>
      <c r="B79"/>
      <c r="C79" s="398" t="s">
        <v>357</v>
      </c>
      <c r="D79" s="173">
        <v>25.81</v>
      </c>
      <c r="E79" s="174">
        <f t="shared" si="10"/>
        <v>13.001033536931175</v>
      </c>
      <c r="F79" s="652">
        <f t="shared" si="11"/>
        <v>38.811033536931177</v>
      </c>
      <c r="I79" s="162"/>
    </row>
    <row r="80" spans="1:9">
      <c r="A80"/>
      <c r="B80"/>
      <c r="C80" s="398" t="s">
        <v>57</v>
      </c>
      <c r="D80" s="173"/>
      <c r="E80" s="174">
        <f t="shared" si="10"/>
        <v>0</v>
      </c>
      <c r="F80" s="652">
        <f t="shared" si="11"/>
        <v>0</v>
      </c>
      <c r="H80" s="162"/>
    </row>
    <row r="81" spans="1:8">
      <c r="A81"/>
      <c r="B81"/>
      <c r="C81" s="398" t="s">
        <v>78</v>
      </c>
      <c r="D81" s="173">
        <v>0</v>
      </c>
      <c r="E81" s="174">
        <v>0</v>
      </c>
      <c r="F81" s="652">
        <f t="shared" si="11"/>
        <v>0</v>
      </c>
    </row>
    <row r="82" spans="1:8">
      <c r="A82"/>
      <c r="B82"/>
      <c r="C82" s="398" t="s">
        <v>317</v>
      </c>
      <c r="D82" s="175">
        <v>1</v>
      </c>
      <c r="E82" s="174">
        <f t="shared" si="10"/>
        <v>0.50372078794774022</v>
      </c>
      <c r="F82" s="652">
        <f t="shared" si="11"/>
        <v>1.5037207879477403</v>
      </c>
    </row>
    <row r="83" spans="1:8" ht="13.5" thickBot="1">
      <c r="A83"/>
      <c r="B83"/>
      <c r="C83" s="399"/>
      <c r="D83" s="176"/>
      <c r="E83" s="177"/>
      <c r="F83" s="651"/>
    </row>
    <row r="84" spans="1:8" ht="13.5" thickBot="1">
      <c r="A84"/>
      <c r="B84"/>
      <c r="C84" s="34" t="s">
        <v>54</v>
      </c>
      <c r="D84" s="166">
        <f>SUM(D70:D83)</f>
        <v>327.81</v>
      </c>
      <c r="E84" s="178">
        <f>E7</f>
        <v>165.12471149714872</v>
      </c>
      <c r="F84" s="166">
        <f>SUM(F70:F83)</f>
        <v>492.93471149714867</v>
      </c>
      <c r="H84" s="162"/>
    </row>
  </sheetData>
  <mergeCells count="5">
    <mergeCell ref="A1:B1"/>
    <mergeCell ref="G60:G61"/>
    <mergeCell ref="C4:G4"/>
    <mergeCell ref="B2:B3"/>
    <mergeCell ref="C2:G3"/>
  </mergeCells>
  <phoneticPr fontId="0" type="noConversion"/>
  <pageMargins left="0.25" right="0.25" top="0.75" bottom="0.75" header="0.3" footer="0.3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zoomScale="140" zoomScaleNormal="140" workbookViewId="0">
      <selection activeCell="B2" sqref="B2:B3"/>
    </sheetView>
  </sheetViews>
  <sheetFormatPr defaultRowHeight="12.75"/>
  <cols>
    <col min="1" max="1" width="4.85546875" style="11" customWidth="1"/>
    <col min="2" max="2" width="10.140625" customWidth="1"/>
    <col min="3" max="3" width="36.5703125" customWidth="1"/>
    <col min="4" max="4" width="11.140625" customWidth="1"/>
    <col min="5" max="5" width="11.28515625" customWidth="1"/>
    <col min="6" max="6" width="10.42578125" customWidth="1"/>
    <col min="7" max="7" width="9.42578125" customWidth="1"/>
  </cols>
  <sheetData>
    <row r="1" spans="1:9">
      <c r="A1" s="668" t="s">
        <v>79</v>
      </c>
      <c r="B1" s="668"/>
    </row>
    <row r="2" spans="1:9" ht="12.75" customHeight="1">
      <c r="B2" s="669" t="s">
        <v>381</v>
      </c>
      <c r="C2" s="680" t="s">
        <v>367</v>
      </c>
      <c r="D2" s="680"/>
      <c r="E2" s="680"/>
      <c r="F2" s="680"/>
      <c r="G2" s="680"/>
      <c r="I2" s="11"/>
    </row>
    <row r="3" spans="1:9" ht="13.5" thickBot="1">
      <c r="B3" s="670"/>
      <c r="C3" s="681"/>
      <c r="D3" s="681"/>
      <c r="E3" s="681"/>
      <c r="F3" s="681"/>
      <c r="G3" s="681"/>
      <c r="I3" s="7"/>
    </row>
    <row r="4" spans="1:9" ht="13.5" thickBot="1">
      <c r="A4" s="4" t="s">
        <v>47</v>
      </c>
      <c r="B4" s="6" t="s">
        <v>48</v>
      </c>
      <c r="C4" s="40" t="s">
        <v>49</v>
      </c>
      <c r="D4" s="4" t="s">
        <v>285</v>
      </c>
      <c r="E4" s="8" t="s">
        <v>53</v>
      </c>
      <c r="F4" s="8" t="s">
        <v>54</v>
      </c>
      <c r="G4" s="9"/>
    </row>
    <row r="5" spans="1:9">
      <c r="A5" s="473">
        <v>1</v>
      </c>
      <c r="B5" s="474" t="s">
        <v>203</v>
      </c>
      <c r="C5" s="423" t="s">
        <v>22</v>
      </c>
      <c r="D5" s="180">
        <v>223.33</v>
      </c>
      <c r="E5" s="181">
        <f>E$15/D$15*D5</f>
        <v>129.61932318932762</v>
      </c>
      <c r="F5" s="182">
        <f>SUM(D5:E5)</f>
        <v>352.94932318932763</v>
      </c>
      <c r="G5" s="192">
        <f>F5/F$15</f>
        <v>0.18211099695027483</v>
      </c>
    </row>
    <row r="6" spans="1:9">
      <c r="A6" s="420">
        <v>2</v>
      </c>
      <c r="B6" s="426"/>
      <c r="C6" s="475"/>
      <c r="D6" s="183"/>
      <c r="E6" s="184"/>
      <c r="F6" s="185"/>
      <c r="G6" s="155"/>
    </row>
    <row r="7" spans="1:9">
      <c r="A7" s="420">
        <v>3</v>
      </c>
      <c r="B7" s="425" t="s">
        <v>154</v>
      </c>
      <c r="C7" s="423" t="s">
        <v>13</v>
      </c>
      <c r="D7" s="183">
        <v>307</v>
      </c>
      <c r="E7" s="184">
        <f>$E15/D$15*D7</f>
        <v>178.18086338209633</v>
      </c>
      <c r="F7" s="185">
        <f t="shared" ref="F7:F14" si="0">SUM(D7:E7)</f>
        <v>485.18086338209633</v>
      </c>
      <c r="G7" s="155">
        <f>F7/F$15</f>
        <v>0.25033840533620366</v>
      </c>
    </row>
    <row r="8" spans="1:9">
      <c r="A8" s="589">
        <v>4</v>
      </c>
      <c r="B8" s="472"/>
      <c r="C8" s="470" t="s">
        <v>51</v>
      </c>
      <c r="D8" s="186">
        <f>D22</f>
        <v>5.8</v>
      </c>
      <c r="E8" s="187">
        <f>E$15/D$15*D8</f>
        <v>3.3662834124304846</v>
      </c>
      <c r="F8" s="188">
        <f t="shared" si="0"/>
        <v>9.1662834124304844</v>
      </c>
      <c r="G8" s="193">
        <f>F8/F$15</f>
        <v>4.729520361400591E-3</v>
      </c>
    </row>
    <row r="9" spans="1:9">
      <c r="A9" s="420">
        <v>5</v>
      </c>
      <c r="B9" s="425" t="s">
        <v>181</v>
      </c>
      <c r="C9" s="423" t="s">
        <v>18</v>
      </c>
      <c r="D9" s="183">
        <v>138.6</v>
      </c>
      <c r="E9" s="184">
        <f>E$15/D$15*D9</f>
        <v>80.44256568325261</v>
      </c>
      <c r="F9" s="185">
        <f t="shared" si="0"/>
        <v>219.0425656832526</v>
      </c>
      <c r="G9" s="155">
        <f>F9/F$15</f>
        <v>0.11301922794657274</v>
      </c>
    </row>
    <row r="10" spans="1:9">
      <c r="A10" s="420">
        <v>6</v>
      </c>
      <c r="B10" s="426"/>
      <c r="C10" s="475"/>
      <c r="D10" s="183"/>
      <c r="E10" s="184"/>
      <c r="F10" s="185"/>
      <c r="G10" s="155"/>
    </row>
    <row r="11" spans="1:9">
      <c r="A11" s="420">
        <v>7</v>
      </c>
      <c r="B11" s="426"/>
      <c r="C11" s="475" t="s">
        <v>80</v>
      </c>
      <c r="D11" s="183">
        <v>219</v>
      </c>
      <c r="E11" s="184">
        <f>E$15/D$15*D11</f>
        <v>127.10621850384071</v>
      </c>
      <c r="F11" s="185">
        <f t="shared" si="0"/>
        <v>346.10621850384069</v>
      </c>
      <c r="G11" s="155">
        <f>F11/F$15</f>
        <v>0.17858016537012575</v>
      </c>
    </row>
    <row r="12" spans="1:9">
      <c r="A12" s="420">
        <v>8</v>
      </c>
      <c r="B12" s="425" t="s">
        <v>156</v>
      </c>
      <c r="C12" s="423" t="s">
        <v>157</v>
      </c>
      <c r="D12" s="183">
        <v>98</v>
      </c>
      <c r="E12" s="184">
        <f>E$15/D$15*D12</f>
        <v>56.878581796239224</v>
      </c>
      <c r="F12" s="185">
        <f t="shared" si="0"/>
        <v>154.87858179623922</v>
      </c>
      <c r="G12" s="155">
        <f>F12/F$15</f>
        <v>7.99125854167686E-2</v>
      </c>
    </row>
    <row r="13" spans="1:9">
      <c r="A13" s="421"/>
      <c r="B13" s="427"/>
      <c r="C13" s="476" t="s">
        <v>124</v>
      </c>
      <c r="D13" s="196">
        <v>150.51</v>
      </c>
      <c r="E13" s="246">
        <f>$E15/D$15*D13</f>
        <v>87.355054552571076</v>
      </c>
      <c r="F13" s="197">
        <f t="shared" si="0"/>
        <v>237.86505455257105</v>
      </c>
      <c r="G13" s="245">
        <f>F13/F$15</f>
        <v>0.12273105337834532</v>
      </c>
    </row>
    <row r="14" spans="1:9" ht="13.5" thickBot="1">
      <c r="A14" s="422">
        <v>9</v>
      </c>
      <c r="B14" s="477" t="s">
        <v>201</v>
      </c>
      <c r="C14" s="423" t="s">
        <v>202</v>
      </c>
      <c r="D14" s="189">
        <v>84.1</v>
      </c>
      <c r="E14" s="190">
        <f>E$15/D$15*D14</f>
        <v>48.811109480242024</v>
      </c>
      <c r="F14" s="191">
        <f t="shared" si="0"/>
        <v>132.91110948024203</v>
      </c>
      <c r="G14" s="156">
        <f>F14/F$15</f>
        <v>6.8578045240308569E-2</v>
      </c>
      <c r="I14" s="307"/>
    </row>
    <row r="15" spans="1:9" ht="13.5" thickBot="1">
      <c r="A15" s="27"/>
      <c r="B15" s="280"/>
      <c r="C15" s="281" t="s">
        <v>54</v>
      </c>
      <c r="D15" s="282">
        <f>SUM(D5:D14)</f>
        <v>1226.3399999999999</v>
      </c>
      <c r="E15" s="283">
        <f>F16-D15</f>
        <v>711.76</v>
      </c>
      <c r="F15" s="284">
        <f>SUM(F5:F14)</f>
        <v>1938.1</v>
      </c>
      <c r="G15" s="285">
        <f>SUM(G5:G14)</f>
        <v>1</v>
      </c>
      <c r="H15" s="286"/>
    </row>
    <row r="16" spans="1:9" ht="13.5" customHeight="1" thickBot="1">
      <c r="E16" s="37">
        <f>SUM(E5:E14)</f>
        <v>711.76000000000022</v>
      </c>
      <c r="F16" s="14">
        <v>1938.1</v>
      </c>
      <c r="G16" s="674" t="s">
        <v>283</v>
      </c>
      <c r="H16" s="312"/>
    </row>
    <row r="17" spans="3:7" ht="13.5" thickBot="1">
      <c r="G17" s="675"/>
    </row>
    <row r="18" spans="3:7" ht="13.5" thickBot="1">
      <c r="C18" s="28" t="s">
        <v>51</v>
      </c>
      <c r="D18" s="460" t="s">
        <v>65</v>
      </c>
      <c r="E18" s="455" t="s">
        <v>66</v>
      </c>
      <c r="F18" s="456" t="s">
        <v>67</v>
      </c>
      <c r="G18" s="675"/>
    </row>
    <row r="19" spans="3:7">
      <c r="C19" s="462" t="s">
        <v>81</v>
      </c>
      <c r="D19" s="463">
        <v>5.8</v>
      </c>
      <c r="E19" s="464">
        <f>E8/D22*D19</f>
        <v>3.3662834124304846</v>
      </c>
      <c r="F19" s="465">
        <f>SUM(D19:E19)</f>
        <v>9.1662834124304844</v>
      </c>
    </row>
    <row r="20" spans="3:7">
      <c r="C20" s="29"/>
      <c r="D20" s="466"/>
      <c r="E20" s="158"/>
      <c r="F20" s="467"/>
    </row>
    <row r="21" spans="3:7" ht="13.5" thickBot="1">
      <c r="C21" s="127"/>
      <c r="D21" s="3"/>
      <c r="E21" s="468"/>
      <c r="F21" s="469"/>
    </row>
    <row r="22" spans="3:7" ht="13.5" thickBot="1">
      <c r="C22" s="461" t="s">
        <v>54</v>
      </c>
      <c r="D22" s="457">
        <f>SUM(D19:D20:D21)</f>
        <v>5.8</v>
      </c>
      <c r="E22" s="458">
        <f>SUM(E19:E20)</f>
        <v>3.3662834124304846</v>
      </c>
      <c r="F22" s="459">
        <f>SUM(D22:E22)</f>
        <v>9.1662834124304844</v>
      </c>
    </row>
    <row r="23" spans="3:7">
      <c r="D23" s="7"/>
      <c r="E23" s="7"/>
      <c r="F23" s="7"/>
    </row>
  </sheetData>
  <mergeCells count="4">
    <mergeCell ref="A1:B1"/>
    <mergeCell ref="G16:G18"/>
    <mergeCell ref="B2:B3"/>
    <mergeCell ref="C2:G3"/>
  </mergeCells>
  <phoneticPr fontId="0" type="noConversion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9"/>
  <sheetViews>
    <sheetView zoomScale="130" zoomScaleNormal="130" workbookViewId="0">
      <selection activeCell="D7" sqref="D7"/>
    </sheetView>
  </sheetViews>
  <sheetFormatPr defaultRowHeight="12.75"/>
  <cols>
    <col min="1" max="1" width="3" style="11" bestFit="1" customWidth="1"/>
    <col min="2" max="2" width="10" customWidth="1"/>
    <col min="3" max="3" width="36.42578125" customWidth="1"/>
    <col min="4" max="4" width="12.28515625" bestFit="1" customWidth="1"/>
    <col min="5" max="5" width="9.85546875" bestFit="1" customWidth="1"/>
    <col min="6" max="6" width="9.7109375" bestFit="1" customWidth="1"/>
    <col min="7" max="7" width="17.42578125" bestFit="1" customWidth="1"/>
  </cols>
  <sheetData>
    <row r="1" spans="1:7">
      <c r="A1" s="668" t="s">
        <v>82</v>
      </c>
      <c r="B1" s="668"/>
    </row>
    <row r="2" spans="1:7" ht="13.5" customHeight="1">
      <c r="B2" s="669" t="s">
        <v>381</v>
      </c>
      <c r="C2" s="673" t="s">
        <v>380</v>
      </c>
      <c r="D2" s="676"/>
      <c r="E2" s="676"/>
      <c r="F2" s="676"/>
      <c r="G2" s="676"/>
    </row>
    <row r="3" spans="1:7" s="530" customFormat="1" ht="25.5" customHeight="1">
      <c r="A3" s="11"/>
      <c r="B3" s="670"/>
      <c r="C3" s="676"/>
      <c r="D3" s="676"/>
      <c r="E3" s="676"/>
      <c r="F3" s="676"/>
      <c r="G3" s="676"/>
    </row>
    <row r="4" spans="1:7" ht="13.5" customHeight="1" thickBot="1">
      <c r="B4" s="529"/>
      <c r="C4" s="532"/>
      <c r="D4" s="532"/>
      <c r="E4" s="532"/>
      <c r="F4" s="532"/>
      <c r="G4" s="532"/>
    </row>
    <row r="5" spans="1:7" ht="13.5" thickBot="1">
      <c r="A5" s="479" t="s">
        <v>47</v>
      </c>
      <c r="B5" s="8" t="s">
        <v>48</v>
      </c>
      <c r="C5" s="478" t="s">
        <v>49</v>
      </c>
      <c r="D5" s="39" t="s">
        <v>50</v>
      </c>
      <c r="E5" s="12" t="s">
        <v>53</v>
      </c>
      <c r="F5" s="12" t="s">
        <v>54</v>
      </c>
      <c r="G5" s="12"/>
    </row>
    <row r="6" spans="1:7">
      <c r="A6" s="480">
        <v>1</v>
      </c>
      <c r="B6" s="474" t="s">
        <v>212</v>
      </c>
      <c r="C6" s="484" t="s">
        <v>213</v>
      </c>
      <c r="D6" s="194">
        <v>22.5</v>
      </c>
      <c r="E6" s="195">
        <f t="shared" ref="E6:E19" si="0">E$21/(D$21-$D$7-$D$8-$D$9)*D6</f>
        <v>6.3717715385604841</v>
      </c>
      <c r="F6" s="195">
        <f>SUM(D6:E6)</f>
        <v>28.871771538560484</v>
      </c>
      <c r="G6" s="154">
        <f>F6/F$21</f>
        <v>9.7521220252352273E-3</v>
      </c>
    </row>
    <row r="7" spans="1:7">
      <c r="A7" s="482">
        <v>2</v>
      </c>
      <c r="B7" s="481"/>
      <c r="C7" s="533" t="s">
        <v>362</v>
      </c>
      <c r="D7" s="534">
        <v>17</v>
      </c>
      <c r="E7" s="195">
        <f t="shared" si="0"/>
        <v>4.8142273846901436</v>
      </c>
      <c r="F7" s="195">
        <f>SUM(D7:E7)</f>
        <v>21.814227384690142</v>
      </c>
      <c r="G7" s="154">
        <f>F7/F$21</f>
        <v>7.3682699746221714E-3</v>
      </c>
    </row>
    <row r="8" spans="1:7">
      <c r="A8" s="471">
        <v>3</v>
      </c>
      <c r="B8" s="426"/>
      <c r="C8" s="642" t="s">
        <v>40</v>
      </c>
      <c r="D8" s="183">
        <v>16.399999999999999</v>
      </c>
      <c r="E8" s="195">
        <f t="shared" si="0"/>
        <v>4.6443134769951966</v>
      </c>
      <c r="F8" s="195">
        <f t="shared" ref="F8:F19" si="1">SUM(D8:E8)</f>
        <v>21.044313476995196</v>
      </c>
      <c r="G8" s="154">
        <f t="shared" ref="G8:G20" si="2">F8/F$21</f>
        <v>7.1082133872825658E-3</v>
      </c>
    </row>
    <row r="9" spans="1:7">
      <c r="A9" s="471">
        <v>4</v>
      </c>
      <c r="B9" s="426"/>
      <c r="C9" s="475" t="s">
        <v>121</v>
      </c>
      <c r="D9" s="183">
        <v>173.9</v>
      </c>
      <c r="E9" s="185">
        <f t="shared" si="0"/>
        <v>49.246714246918586</v>
      </c>
      <c r="F9" s="195">
        <f t="shared" si="1"/>
        <v>223.14671424691858</v>
      </c>
      <c r="G9" s="154">
        <f t="shared" si="2"/>
        <v>7.5373067563929155E-2</v>
      </c>
    </row>
    <row r="10" spans="1:7">
      <c r="A10" s="471">
        <v>5</v>
      </c>
      <c r="B10" s="426"/>
      <c r="C10" s="475" t="s">
        <v>363</v>
      </c>
      <c r="D10" s="183">
        <v>20.86</v>
      </c>
      <c r="E10" s="185">
        <f t="shared" si="0"/>
        <v>5.907340190860964</v>
      </c>
      <c r="F10" s="195">
        <f t="shared" si="1"/>
        <v>26.767340190860963</v>
      </c>
      <c r="G10" s="154">
        <f t="shared" si="2"/>
        <v>9.0413006865069714E-3</v>
      </c>
    </row>
    <row r="11" spans="1:7">
      <c r="A11" s="471">
        <v>6</v>
      </c>
      <c r="B11" s="425" t="s">
        <v>165</v>
      </c>
      <c r="C11" s="485" t="s">
        <v>7</v>
      </c>
      <c r="D11" s="183">
        <v>170.6</v>
      </c>
      <c r="E11" s="185">
        <f t="shared" si="0"/>
        <v>48.31218775459638</v>
      </c>
      <c r="F11" s="195">
        <f t="shared" si="1"/>
        <v>218.91218775459637</v>
      </c>
      <c r="G11" s="154">
        <f t="shared" si="2"/>
        <v>7.394275633356133E-2</v>
      </c>
    </row>
    <row r="12" spans="1:7">
      <c r="A12" s="471">
        <v>7</v>
      </c>
      <c r="B12" s="425" t="s">
        <v>247</v>
      </c>
      <c r="C12" s="485" t="s">
        <v>42</v>
      </c>
      <c r="D12" s="183">
        <f>251.5-40.6</f>
        <v>210.9</v>
      </c>
      <c r="E12" s="185">
        <f t="shared" si="0"/>
        <v>59.724738554773602</v>
      </c>
      <c r="F12" s="195">
        <f t="shared" si="1"/>
        <v>270.62473855477361</v>
      </c>
      <c r="G12" s="154">
        <f t="shared" si="2"/>
        <v>9.1409890449871536E-2</v>
      </c>
    </row>
    <row r="13" spans="1:7">
      <c r="A13" s="482">
        <v>8</v>
      </c>
      <c r="B13" s="472"/>
      <c r="C13" s="533" t="s">
        <v>226</v>
      </c>
      <c r="D13" s="534">
        <v>131.44999999999999</v>
      </c>
      <c r="E13" s="185">
        <f t="shared" si="0"/>
        <v>37.225305277501135</v>
      </c>
      <c r="F13" s="195">
        <f t="shared" si="1"/>
        <v>168.67530527750114</v>
      </c>
      <c r="G13" s="154">
        <f t="shared" si="2"/>
        <v>5.6974064009652034E-2</v>
      </c>
    </row>
    <row r="14" spans="1:7">
      <c r="A14" s="471">
        <v>9</v>
      </c>
      <c r="B14" s="425" t="s">
        <v>294</v>
      </c>
      <c r="C14" s="485" t="s">
        <v>257</v>
      </c>
      <c r="D14" s="183">
        <v>111</v>
      </c>
      <c r="E14" s="185">
        <f t="shared" si="0"/>
        <v>31.434072923565054</v>
      </c>
      <c r="F14" s="195">
        <f t="shared" si="1"/>
        <v>142.43407292356505</v>
      </c>
      <c r="G14" s="154">
        <f t="shared" si="2"/>
        <v>4.8110468657827123E-2</v>
      </c>
    </row>
    <row r="15" spans="1:7">
      <c r="A15" s="471">
        <v>10</v>
      </c>
      <c r="B15" s="425" t="s">
        <v>206</v>
      </c>
      <c r="C15" s="485" t="s">
        <v>207</v>
      </c>
      <c r="D15" s="183"/>
      <c r="E15" s="185">
        <f t="shared" si="0"/>
        <v>0</v>
      </c>
      <c r="F15" s="195">
        <f t="shared" si="1"/>
        <v>0</v>
      </c>
      <c r="G15" s="154">
        <f t="shared" si="2"/>
        <v>0</v>
      </c>
    </row>
    <row r="16" spans="1:7">
      <c r="A16" s="471">
        <v>11</v>
      </c>
      <c r="B16" s="425" t="s">
        <v>159</v>
      </c>
      <c r="C16" s="485" t="s">
        <v>3</v>
      </c>
      <c r="D16" s="183">
        <v>1286.0999999999999</v>
      </c>
      <c r="E16" s="185">
        <f t="shared" si="0"/>
        <v>364.21046114411723</v>
      </c>
      <c r="F16" s="195">
        <f t="shared" si="1"/>
        <v>1650.3104611441172</v>
      </c>
      <c r="G16" s="154">
        <f t="shared" si="2"/>
        <v>0.55743129496244559</v>
      </c>
    </row>
    <row r="17" spans="1:8">
      <c r="A17" s="471">
        <v>12</v>
      </c>
      <c r="B17" s="425" t="s">
        <v>160</v>
      </c>
      <c r="C17" s="485" t="s">
        <v>5</v>
      </c>
      <c r="D17" s="183">
        <v>20.8</v>
      </c>
      <c r="E17" s="185">
        <f t="shared" si="0"/>
        <v>5.8903488000914699</v>
      </c>
      <c r="F17" s="195">
        <f t="shared" si="1"/>
        <v>26.690348800091471</v>
      </c>
      <c r="G17" s="154">
        <f t="shared" si="2"/>
        <v>9.0152950277730109E-3</v>
      </c>
    </row>
    <row r="18" spans="1:8">
      <c r="A18" s="471">
        <v>13</v>
      </c>
      <c r="B18" s="425" t="s">
        <v>151</v>
      </c>
      <c r="C18" s="485" t="s">
        <v>17</v>
      </c>
      <c r="D18" s="183">
        <v>88.3</v>
      </c>
      <c r="E18" s="185">
        <f t="shared" si="0"/>
        <v>25.005663415772919</v>
      </c>
      <c r="F18" s="195">
        <f t="shared" si="1"/>
        <v>113.30566341577291</v>
      </c>
      <c r="G18" s="154">
        <f t="shared" si="2"/>
        <v>3.8271661103478689E-2</v>
      </c>
    </row>
    <row r="19" spans="1:8">
      <c r="A19" s="471">
        <v>14</v>
      </c>
      <c r="B19" s="425" t="s">
        <v>250</v>
      </c>
      <c r="C19" s="485" t="s">
        <v>251</v>
      </c>
      <c r="D19" s="183">
        <v>36.4</v>
      </c>
      <c r="E19" s="185">
        <f t="shared" si="0"/>
        <v>10.308110400160071</v>
      </c>
      <c r="F19" s="195">
        <f t="shared" si="1"/>
        <v>46.708110400160066</v>
      </c>
      <c r="G19" s="154">
        <f t="shared" si="2"/>
        <v>1.5776766298602769E-2</v>
      </c>
    </row>
    <row r="20" spans="1:8" s="530" customFormat="1" ht="13.5" thickBot="1">
      <c r="A20" s="471">
        <v>15</v>
      </c>
      <c r="B20" s="425"/>
      <c r="C20" s="485" t="s">
        <v>51</v>
      </c>
      <c r="D20" s="183">
        <f>D29</f>
        <v>1</v>
      </c>
      <c r="E20" s="185">
        <f>E$21/D$21*D20</f>
        <v>0.25773455149357571</v>
      </c>
      <c r="F20" s="195">
        <f>SUM(D20:E20)</f>
        <v>1.2577345514935758</v>
      </c>
      <c r="G20" s="154">
        <f t="shared" si="2"/>
        <v>4.2482951921180934E-4</v>
      </c>
    </row>
    <row r="21" spans="1:8" ht="13.5" thickBot="1">
      <c r="A21" s="27"/>
      <c r="B21" s="27"/>
      <c r="C21" s="28" t="s">
        <v>54</v>
      </c>
      <c r="D21" s="313">
        <f>SUM(D6:D19)</f>
        <v>2306.2100000000005</v>
      </c>
      <c r="E21" s="313">
        <f>F22-D21</f>
        <v>594.38999999999942</v>
      </c>
      <c r="F21" s="313">
        <f>SUM(F6:F20)</f>
        <v>2960.5629896600967</v>
      </c>
      <c r="G21" s="254">
        <f>SUM(G6:G20)</f>
        <v>1</v>
      </c>
      <c r="H21" s="255"/>
    </row>
    <row r="22" spans="1:8" ht="13.5" customHeight="1" thickBot="1">
      <c r="E22" s="33">
        <f>SUM(E6:E19)</f>
        <v>653.09525510860328</v>
      </c>
      <c r="F22" s="15">
        <v>2900.6</v>
      </c>
      <c r="G22" s="685" t="s">
        <v>283</v>
      </c>
      <c r="H22" s="312"/>
    </row>
    <row r="23" spans="1:8">
      <c r="G23" s="686"/>
    </row>
    <row r="24" spans="1:8" ht="13.5" thickBot="1">
      <c r="G24" s="686"/>
    </row>
    <row r="25" spans="1:8" ht="13.5" thickBot="1">
      <c r="B25" s="530"/>
      <c r="C25" s="28" t="s">
        <v>51</v>
      </c>
      <c r="D25" s="460" t="s">
        <v>65</v>
      </c>
      <c r="E25" s="455" t="s">
        <v>66</v>
      </c>
      <c r="F25" s="456" t="s">
        <v>67</v>
      </c>
    </row>
    <row r="26" spans="1:8">
      <c r="B26" s="530"/>
      <c r="C26" s="653" t="s">
        <v>379</v>
      </c>
      <c r="D26" s="463">
        <v>1</v>
      </c>
      <c r="E26" s="464">
        <f>E20</f>
        <v>0.25773455149357571</v>
      </c>
      <c r="F26" s="465">
        <f>SUM(D26:E26)</f>
        <v>1.2577345514935758</v>
      </c>
    </row>
    <row r="27" spans="1:8">
      <c r="B27" s="530"/>
      <c r="C27" s="29"/>
      <c r="D27" s="466"/>
      <c r="E27" s="158"/>
      <c r="F27" s="467"/>
    </row>
    <row r="28" spans="1:8" ht="13.5" thickBot="1">
      <c r="B28" s="530"/>
      <c r="C28" s="127"/>
      <c r="D28" s="3"/>
      <c r="E28" s="468"/>
      <c r="F28" s="469"/>
    </row>
    <row r="29" spans="1:8" ht="13.5" thickBot="1">
      <c r="B29" s="530"/>
      <c r="C29" s="461" t="s">
        <v>54</v>
      </c>
      <c r="D29" s="457">
        <f>SUM(D26:D27:D28)</f>
        <v>1</v>
      </c>
      <c r="E29" s="458">
        <f>SUM(E26:E28)</f>
        <v>0.25773455149357571</v>
      </c>
      <c r="F29" s="459">
        <f>SUM(D29:E29)</f>
        <v>1.2577345514935758</v>
      </c>
    </row>
  </sheetData>
  <mergeCells count="4">
    <mergeCell ref="A1:B1"/>
    <mergeCell ref="G22:G24"/>
    <mergeCell ref="B2:B3"/>
    <mergeCell ref="C2:G3"/>
  </mergeCells>
  <phoneticPr fontId="0" type="noConversion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1"/>
  <sheetViews>
    <sheetView zoomScale="120" zoomScaleNormal="120" workbookViewId="0">
      <selection activeCell="B2" sqref="B2:B3"/>
    </sheetView>
  </sheetViews>
  <sheetFormatPr defaultRowHeight="12.75"/>
  <cols>
    <col min="1" max="1" width="4.85546875" style="11" customWidth="1"/>
    <col min="2" max="2" width="10.5703125" customWidth="1"/>
    <col min="3" max="3" width="35.85546875" customWidth="1"/>
    <col min="4" max="4" width="12.85546875" customWidth="1"/>
    <col min="5" max="5" width="9.7109375" bestFit="1" customWidth="1"/>
    <col min="6" max="6" width="11.28515625" bestFit="1" customWidth="1"/>
    <col min="7" max="7" width="9.5703125" customWidth="1"/>
  </cols>
  <sheetData>
    <row r="1" spans="1:8">
      <c r="A1" s="668" t="s">
        <v>83</v>
      </c>
      <c r="B1" s="668"/>
    </row>
    <row r="2" spans="1:8" ht="25.5" customHeight="1">
      <c r="B2" s="669" t="s">
        <v>381</v>
      </c>
      <c r="C2" s="680" t="s">
        <v>367</v>
      </c>
      <c r="D2" s="680"/>
      <c r="E2" s="680"/>
      <c r="F2" s="680"/>
      <c r="G2" s="680"/>
    </row>
    <row r="3" spans="1:8" ht="13.5" thickBot="1">
      <c r="B3" s="670"/>
      <c r="C3" s="681"/>
      <c r="D3" s="681"/>
      <c r="E3" s="681"/>
      <c r="F3" s="681"/>
      <c r="G3" s="681"/>
    </row>
    <row r="4" spans="1:8" ht="13.5" thickBot="1">
      <c r="A4" s="12" t="s">
        <v>47</v>
      </c>
      <c r="B4" s="12" t="s">
        <v>48</v>
      </c>
      <c r="C4" s="12" t="s">
        <v>49</v>
      </c>
      <c r="D4" s="12" t="s">
        <v>50</v>
      </c>
      <c r="E4" s="12" t="s">
        <v>53</v>
      </c>
      <c r="F4" s="12" t="s">
        <v>54</v>
      </c>
      <c r="G4" s="12"/>
    </row>
    <row r="5" spans="1:8">
      <c r="A5" s="473">
        <v>1</v>
      </c>
      <c r="B5" s="474" t="s">
        <v>247</v>
      </c>
      <c r="C5" s="445" t="s">
        <v>42</v>
      </c>
      <c r="D5" s="590">
        <v>378.2</v>
      </c>
      <c r="E5" s="195">
        <f>E$15/D$15*D5</f>
        <v>47.574426764946033</v>
      </c>
      <c r="F5" s="195">
        <f>SUM(D5:E5)</f>
        <v>425.77442676494604</v>
      </c>
      <c r="G5" s="198">
        <f>F5/F$15</f>
        <v>0.1669280795671009</v>
      </c>
    </row>
    <row r="6" spans="1:8">
      <c r="A6" s="420">
        <v>2</v>
      </c>
      <c r="B6" s="425" t="s">
        <v>159</v>
      </c>
      <c r="C6" s="446" t="s">
        <v>298</v>
      </c>
      <c r="D6" s="591">
        <v>41.8</v>
      </c>
      <c r="E6" s="185">
        <f t="shared" ref="E6:E14" si="0">E$15/D$15*D6</f>
        <v>5.2580937037936124</v>
      </c>
      <c r="F6" s="185">
        <f t="shared" ref="F6:F14" si="1">SUM(D6:E6)</f>
        <v>47.05809370379361</v>
      </c>
      <c r="G6" s="198">
        <f t="shared" ref="G6:G14" si="2">F6/F$15</f>
        <v>1.8449481030948751E-2</v>
      </c>
    </row>
    <row r="7" spans="1:8">
      <c r="A7" s="420">
        <v>3</v>
      </c>
      <c r="B7" s="425" t="s">
        <v>165</v>
      </c>
      <c r="C7" s="446" t="s">
        <v>299</v>
      </c>
      <c r="D7" s="591">
        <v>12.7</v>
      </c>
      <c r="E7" s="185">
        <f t="shared" si="0"/>
        <v>1.5975547856023655</v>
      </c>
      <c r="F7" s="185">
        <f t="shared" si="1"/>
        <v>14.297554785602365</v>
      </c>
      <c r="G7" s="198">
        <f t="shared" si="2"/>
        <v>5.6054643323695964E-3</v>
      </c>
    </row>
    <row r="8" spans="1:8">
      <c r="A8" s="420">
        <v>4</v>
      </c>
      <c r="B8" s="425" t="s">
        <v>160</v>
      </c>
      <c r="C8" s="446" t="s">
        <v>300</v>
      </c>
      <c r="D8" s="591">
        <v>20.85</v>
      </c>
      <c r="E8" s="185">
        <f t="shared" si="0"/>
        <v>2.6227572661267184</v>
      </c>
      <c r="F8" s="185">
        <f t="shared" si="1"/>
        <v>23.47275726612672</v>
      </c>
      <c r="G8" s="198">
        <f t="shared" si="2"/>
        <v>9.2026717582603234E-3</v>
      </c>
    </row>
    <row r="9" spans="1:8">
      <c r="A9" s="420">
        <v>5</v>
      </c>
      <c r="B9" s="425" t="s">
        <v>163</v>
      </c>
      <c r="C9" s="446" t="s">
        <v>11</v>
      </c>
      <c r="D9" s="591">
        <v>789.4</v>
      </c>
      <c r="E9" s="185">
        <f t="shared" si="0"/>
        <v>99.29998013815019</v>
      </c>
      <c r="F9" s="185">
        <f t="shared" si="1"/>
        <v>888.69998013815018</v>
      </c>
      <c r="G9" s="198">
        <f t="shared" si="2"/>
        <v>0.34842153889547711</v>
      </c>
    </row>
    <row r="10" spans="1:8">
      <c r="A10" s="420">
        <v>6</v>
      </c>
      <c r="B10" s="425" t="s">
        <v>255</v>
      </c>
      <c r="C10" s="398" t="s">
        <v>361</v>
      </c>
      <c r="D10" s="591">
        <v>20.9</v>
      </c>
      <c r="E10" s="185">
        <f>E$15/D$15*D10</f>
        <v>2.6290468518968062</v>
      </c>
      <c r="F10" s="185">
        <f t="shared" si="1"/>
        <v>23.529046851896805</v>
      </c>
      <c r="G10" s="198">
        <f t="shared" si="2"/>
        <v>9.2247405154743754E-3</v>
      </c>
    </row>
    <row r="11" spans="1:8">
      <c r="A11" s="420">
        <v>7</v>
      </c>
      <c r="B11" s="425" t="s">
        <v>153</v>
      </c>
      <c r="C11" s="446" t="s">
        <v>14</v>
      </c>
      <c r="D11" s="591">
        <v>665.1</v>
      </c>
      <c r="E11" s="185">
        <v>83.66</v>
      </c>
      <c r="F11" s="185">
        <f t="shared" si="1"/>
        <v>748.76</v>
      </c>
      <c r="G11" s="198">
        <f t="shared" si="2"/>
        <v>0.29355701282093255</v>
      </c>
    </row>
    <row r="12" spans="1:8">
      <c r="A12" s="420">
        <v>8</v>
      </c>
      <c r="B12" s="425" t="s">
        <v>151</v>
      </c>
      <c r="C12" s="446" t="s">
        <v>17</v>
      </c>
      <c r="D12" s="591">
        <v>282.10000000000002</v>
      </c>
      <c r="E12" s="185">
        <f t="shared" si="0"/>
        <v>35.485842914836802</v>
      </c>
      <c r="F12" s="185">
        <f t="shared" si="1"/>
        <v>317.5858429148368</v>
      </c>
      <c r="G12" s="198">
        <f t="shared" si="2"/>
        <v>0.12451192820169002</v>
      </c>
    </row>
    <row r="13" spans="1:8">
      <c r="A13" s="421">
        <v>9</v>
      </c>
      <c r="B13" s="593"/>
      <c r="C13" s="594" t="s">
        <v>121</v>
      </c>
      <c r="D13" s="592">
        <v>54.6</v>
      </c>
      <c r="E13" s="197">
        <f t="shared" si="0"/>
        <v>6.8682276609361548</v>
      </c>
      <c r="F13" s="197">
        <f t="shared" si="1"/>
        <v>61.468227660936158</v>
      </c>
      <c r="G13" s="198">
        <f t="shared" si="2"/>
        <v>2.4099082877746456E-2</v>
      </c>
    </row>
    <row r="14" spans="1:8" ht="13.5" thickBot="1">
      <c r="A14" s="422">
        <v>10</v>
      </c>
      <c r="B14" s="483"/>
      <c r="C14" s="127" t="s">
        <v>80</v>
      </c>
      <c r="D14" s="592">
        <v>0</v>
      </c>
      <c r="E14" s="197">
        <f t="shared" si="0"/>
        <v>0</v>
      </c>
      <c r="F14" s="197">
        <f t="shared" si="1"/>
        <v>0</v>
      </c>
      <c r="G14" s="198">
        <f t="shared" si="2"/>
        <v>0</v>
      </c>
    </row>
    <row r="15" spans="1:8" ht="13.5" thickBot="1">
      <c r="A15" s="595"/>
      <c r="B15" s="596"/>
      <c r="C15" s="28" t="s">
        <v>54</v>
      </c>
      <c r="D15" s="256">
        <f>SUM(D5:D14)</f>
        <v>2265.65</v>
      </c>
      <c r="E15" s="257">
        <f>F16-D15</f>
        <v>285</v>
      </c>
      <c r="F15" s="258">
        <f>SUM(F5:F14)</f>
        <v>2550.6459300862884</v>
      </c>
      <c r="G15" s="315">
        <f>SUM(G5:G14)</f>
        <v>1.0000000000000002</v>
      </c>
      <c r="H15" s="259"/>
    </row>
    <row r="16" spans="1:8" ht="13.5" customHeight="1" thickBot="1">
      <c r="E16" s="36">
        <f>SUM(E5:E14)</f>
        <v>284.99593008628869</v>
      </c>
      <c r="F16" s="41">
        <v>2550.65</v>
      </c>
      <c r="G16" s="675" t="s">
        <v>64</v>
      </c>
      <c r="H16" s="312"/>
    </row>
    <row r="17" spans="3:7" ht="13.5" thickBot="1">
      <c r="G17" s="675"/>
    </row>
    <row r="18" spans="3:7" ht="13.5" thickBot="1">
      <c r="C18" s="28" t="s">
        <v>84</v>
      </c>
      <c r="D18" s="72" t="s">
        <v>65</v>
      </c>
      <c r="E18" s="72" t="s">
        <v>66</v>
      </c>
      <c r="F18" s="25" t="s">
        <v>67</v>
      </c>
      <c r="G18" s="675"/>
    </row>
    <row r="19" spans="3:7">
      <c r="C19" s="462"/>
      <c r="D19" s="597"/>
      <c r="E19" s="601"/>
      <c r="F19" s="599"/>
    </row>
    <row r="20" spans="3:7" ht="13.5" thickBot="1">
      <c r="C20" s="594"/>
      <c r="D20" s="598"/>
      <c r="E20" s="127"/>
      <c r="F20" s="600"/>
    </row>
    <row r="21" spans="3:7" ht="13.5" thickBot="1">
      <c r="C21" s="28" t="s">
        <v>54</v>
      </c>
      <c r="D21" s="35"/>
      <c r="E21" s="38"/>
      <c r="F21" s="42"/>
    </row>
  </sheetData>
  <mergeCells count="4">
    <mergeCell ref="A1:B1"/>
    <mergeCell ref="G16:G18"/>
    <mergeCell ref="B2:B3"/>
    <mergeCell ref="C2:G3"/>
  </mergeCells>
  <phoneticPr fontId="0" type="noConversion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02"/>
  <sheetViews>
    <sheetView topLeftCell="A61" zoomScale="130" zoomScaleNormal="130" workbookViewId="0">
      <selection activeCell="F64" sqref="F64"/>
    </sheetView>
  </sheetViews>
  <sheetFormatPr defaultRowHeight="12.75"/>
  <cols>
    <col min="1" max="1" width="4.5703125" style="11" customWidth="1"/>
    <col min="2" max="2" width="10.140625" customWidth="1"/>
    <col min="3" max="3" width="39.28515625" customWidth="1"/>
    <col min="4" max="4" width="11.85546875" customWidth="1"/>
    <col min="5" max="5" width="11.28515625" customWidth="1"/>
    <col min="6" max="6" width="11.5703125" customWidth="1"/>
    <col min="7" max="7" width="10.85546875" customWidth="1"/>
  </cols>
  <sheetData>
    <row r="1" spans="1:8">
      <c r="B1" s="293"/>
      <c r="C1" s="294" t="s">
        <v>129</v>
      </c>
      <c r="D1" s="294"/>
      <c r="E1" s="294"/>
    </row>
    <row r="2" spans="1:8" ht="12.75" customHeight="1">
      <c r="B2" s="669" t="s">
        <v>381</v>
      </c>
      <c r="C2" s="673" t="s">
        <v>368</v>
      </c>
      <c r="D2" s="673"/>
      <c r="E2" s="673"/>
      <c r="F2" s="673"/>
      <c r="G2" s="673"/>
    </row>
    <row r="3" spans="1:8">
      <c r="B3" s="669"/>
      <c r="C3" s="673"/>
      <c r="D3" s="673"/>
      <c r="E3" s="673"/>
      <c r="F3" s="673"/>
      <c r="G3" s="673"/>
    </row>
    <row r="4" spans="1:8" s="530" customFormat="1" ht="11.25" customHeight="1">
      <c r="A4" s="11"/>
      <c r="B4" s="669"/>
      <c r="C4" s="673"/>
      <c r="D4" s="673"/>
      <c r="E4" s="673"/>
      <c r="F4" s="673"/>
      <c r="G4" s="673"/>
    </row>
    <row r="5" spans="1:8" s="530" customFormat="1" ht="9.75" customHeight="1">
      <c r="A5" s="11"/>
      <c r="B5" s="531"/>
      <c r="C5" s="688"/>
      <c r="D5" s="689"/>
      <c r="E5" s="689"/>
      <c r="F5" s="689"/>
      <c r="G5" s="689"/>
    </row>
    <row r="6" spans="1:8">
      <c r="A6" s="316"/>
      <c r="B6" s="64" t="s">
        <v>86</v>
      </c>
      <c r="C6" s="44"/>
      <c r="D6" s="44"/>
      <c r="E6" s="44"/>
      <c r="F6" s="44"/>
      <c r="G6" s="44"/>
    </row>
    <row r="7" spans="1:8" ht="13.5" thickBot="1">
      <c r="A7" s="45"/>
      <c r="B7" s="45"/>
      <c r="C7" s="44"/>
      <c r="D7" s="44"/>
      <c r="E7" s="44"/>
      <c r="F7" s="44"/>
      <c r="G7" s="44"/>
    </row>
    <row r="8" spans="1:8" ht="13.5" thickBot="1">
      <c r="A8" s="25" t="s">
        <v>47</v>
      </c>
      <c r="B8" s="68" t="s">
        <v>48</v>
      </c>
      <c r="C8" s="70" t="s">
        <v>49</v>
      </c>
      <c r="D8" s="25" t="s">
        <v>50</v>
      </c>
      <c r="E8" s="25" t="s">
        <v>53</v>
      </c>
      <c r="F8" s="25" t="s">
        <v>54</v>
      </c>
      <c r="G8" s="68"/>
    </row>
    <row r="9" spans="1:8">
      <c r="A9" s="317">
        <v>1</v>
      </c>
      <c r="B9" s="474" t="s">
        <v>241</v>
      </c>
      <c r="C9" s="423" t="s">
        <v>305</v>
      </c>
      <c r="D9" s="231">
        <v>161.69999999999999</v>
      </c>
      <c r="E9" s="232">
        <f>E$11/D$11*D9</f>
        <v>0</v>
      </c>
      <c r="F9" s="233">
        <f>SUM(D9:E9)</f>
        <v>161.69999999999999</v>
      </c>
      <c r="G9" s="602">
        <f>F9/F$11</f>
        <v>1</v>
      </c>
    </row>
    <row r="10" spans="1:8" ht="13.5" thickBot="1">
      <c r="A10" s="318">
        <v>2</v>
      </c>
      <c r="B10" s="477"/>
      <c r="C10" s="423" t="s">
        <v>128</v>
      </c>
      <c r="D10" s="234"/>
      <c r="E10" s="235"/>
      <c r="F10" s="236"/>
      <c r="G10" s="603"/>
    </row>
    <row r="11" spans="1:8" ht="13.5" thickBot="1">
      <c r="A11" s="273"/>
      <c r="B11" s="273"/>
      <c r="C11" s="28" t="s">
        <v>54</v>
      </c>
      <c r="D11" s="268">
        <f>SUM(D9:D10)</f>
        <v>161.69999999999999</v>
      </c>
      <c r="E11" s="43">
        <f>F12-D11</f>
        <v>0</v>
      </c>
      <c r="F11" s="276">
        <f>SUM(F9:F10)</f>
        <v>161.69999999999999</v>
      </c>
      <c r="G11" s="277">
        <f>SUM(G9:G10)</f>
        <v>1</v>
      </c>
      <c r="H11" s="44"/>
    </row>
    <row r="12" spans="1:8">
      <c r="A12" s="45"/>
      <c r="B12" s="45"/>
      <c r="C12" s="44"/>
      <c r="D12" s="47"/>
      <c r="E12" s="44"/>
      <c r="F12" s="44">
        <v>161.69999999999999</v>
      </c>
      <c r="G12" s="44"/>
    </row>
    <row r="13" spans="1:8">
      <c r="A13" s="45"/>
      <c r="B13" s="44"/>
      <c r="C13" s="44"/>
      <c r="D13" s="44"/>
      <c r="E13" s="44"/>
      <c r="F13" s="44"/>
      <c r="G13" s="44"/>
    </row>
    <row r="14" spans="1:8">
      <c r="A14" s="45"/>
      <c r="B14" s="294" t="s">
        <v>87</v>
      </c>
      <c r="C14" s="44"/>
      <c r="D14" s="44"/>
      <c r="E14" s="44"/>
      <c r="F14" s="44"/>
      <c r="G14" s="44"/>
    </row>
    <row r="15" spans="1:8" ht="13.5" thickBot="1">
      <c r="A15" s="45"/>
      <c r="B15" s="45"/>
      <c r="C15" s="44"/>
      <c r="D15" s="47"/>
      <c r="E15" s="44"/>
      <c r="F15" s="44"/>
      <c r="G15" s="44"/>
    </row>
    <row r="16" spans="1:8" ht="13.5" thickBot="1">
      <c r="A16" s="25" t="s">
        <v>47</v>
      </c>
      <c r="B16" s="25" t="s">
        <v>48</v>
      </c>
      <c r="C16" s="25" t="s">
        <v>49</v>
      </c>
      <c r="D16" s="25" t="s">
        <v>50</v>
      </c>
      <c r="E16" s="25" t="s">
        <v>53</v>
      </c>
      <c r="F16" s="25" t="s">
        <v>54</v>
      </c>
      <c r="G16" s="25"/>
    </row>
    <row r="17" spans="1:10">
      <c r="A17" s="548">
        <v>1</v>
      </c>
      <c r="B17" s="474" t="s">
        <v>233</v>
      </c>
      <c r="C17" s="423" t="s">
        <v>234</v>
      </c>
      <c r="D17" s="431">
        <f>156.1-54.4-68.52</f>
        <v>33.179999999999993</v>
      </c>
      <c r="E17" s="199">
        <v>0</v>
      </c>
      <c r="F17" s="200">
        <f>SUM(D17:E17)</f>
        <v>33.179999999999993</v>
      </c>
      <c r="G17" s="57">
        <f t="shared" ref="G17:G22" si="0">F17/F$23</f>
        <v>6.8535310763637849E-2</v>
      </c>
    </row>
    <row r="18" spans="1:10">
      <c r="A18" s="549">
        <v>2</v>
      </c>
      <c r="B18" s="425" t="s">
        <v>232</v>
      </c>
      <c r="C18" s="423" t="s">
        <v>32</v>
      </c>
      <c r="D18" s="432">
        <v>328</v>
      </c>
      <c r="E18" s="201">
        <v>0</v>
      </c>
      <c r="F18" s="202">
        <f>SUM(D18:E18)</f>
        <v>328</v>
      </c>
      <c r="G18" s="46">
        <f t="shared" si="0"/>
        <v>0.67750397620473846</v>
      </c>
    </row>
    <row r="19" spans="1:10">
      <c r="A19" s="604">
        <v>3</v>
      </c>
      <c r="B19" s="425" t="s">
        <v>247</v>
      </c>
      <c r="C19" s="423" t="s">
        <v>42</v>
      </c>
      <c r="D19" s="433">
        <v>62.75</v>
      </c>
      <c r="E19" s="203"/>
      <c r="F19" s="202">
        <f>SUM(D19:E19)</f>
        <v>62.75</v>
      </c>
      <c r="G19" s="46">
        <f t="shared" si="0"/>
        <v>0.12961394666721748</v>
      </c>
    </row>
    <row r="20" spans="1:10">
      <c r="A20" s="604">
        <v>4</v>
      </c>
      <c r="B20" s="427"/>
      <c r="C20" s="79" t="s">
        <v>141</v>
      </c>
      <c r="D20" s="433">
        <v>27.3</v>
      </c>
      <c r="E20" s="203"/>
      <c r="F20" s="202">
        <f t="shared" ref="F20:F22" si="1">SUM(D20:E20)</f>
        <v>27.3</v>
      </c>
      <c r="G20" s="46">
        <f t="shared" si="0"/>
        <v>5.6389812653626095E-2</v>
      </c>
    </row>
    <row r="21" spans="1:10" s="530" customFormat="1">
      <c r="A21" s="604">
        <v>5</v>
      </c>
      <c r="B21" s="427"/>
      <c r="C21" s="79" t="s">
        <v>362</v>
      </c>
      <c r="D21" s="433">
        <v>0</v>
      </c>
      <c r="E21" s="203"/>
      <c r="F21" s="202">
        <f t="shared" si="1"/>
        <v>0</v>
      </c>
      <c r="G21" s="46">
        <f t="shared" si="0"/>
        <v>0</v>
      </c>
    </row>
    <row r="22" spans="1:10" ht="13.5" thickBot="1">
      <c r="A22" s="605">
        <v>6</v>
      </c>
      <c r="B22" s="605"/>
      <c r="C22" s="430" t="s">
        <v>128</v>
      </c>
      <c r="D22" s="434">
        <v>32.9</v>
      </c>
      <c r="E22" s="203"/>
      <c r="F22" s="204">
        <f t="shared" si="1"/>
        <v>32.9</v>
      </c>
      <c r="G22" s="606">
        <f t="shared" si="0"/>
        <v>6.7956953710780157E-2</v>
      </c>
    </row>
    <row r="23" spans="1:10" ht="13.5" thickBot="1">
      <c r="A23" s="273"/>
      <c r="B23" s="273"/>
      <c r="C23" s="28" t="s">
        <v>54</v>
      </c>
      <c r="D23" s="275">
        <f>SUM(D17:D22)</f>
        <v>484.13</v>
      </c>
      <c r="E23" s="268"/>
      <c r="F23" s="397">
        <f>SUM(F17:F22)</f>
        <v>484.13</v>
      </c>
      <c r="G23" s="607">
        <f>SUM(G17:G22)</f>
        <v>1</v>
      </c>
      <c r="H23" s="44"/>
    </row>
    <row r="24" spans="1:10">
      <c r="A24" s="49"/>
      <c r="B24" s="49"/>
      <c r="C24" s="48"/>
      <c r="D24" s="50"/>
      <c r="E24" s="50"/>
      <c r="F24" s="51"/>
      <c r="G24" s="52"/>
    </row>
    <row r="25" spans="1:10">
      <c r="A25" s="49"/>
      <c r="B25" s="49"/>
      <c r="C25" s="48"/>
      <c r="D25" s="50"/>
      <c r="E25" s="50"/>
      <c r="F25" s="51"/>
      <c r="G25" s="52"/>
    </row>
    <row r="26" spans="1:10">
      <c r="A26" s="273"/>
      <c r="B26" s="65" t="s">
        <v>88</v>
      </c>
      <c r="C26" s="48"/>
      <c r="D26" s="50"/>
      <c r="E26" s="50"/>
      <c r="F26" s="51"/>
      <c r="G26" s="52"/>
    </row>
    <row r="27" spans="1:10" ht="13.5" thickBot="1">
      <c r="D27" s="50"/>
      <c r="E27" s="50"/>
      <c r="F27" s="51"/>
      <c r="G27" s="52"/>
      <c r="I27" s="7"/>
      <c r="J27" s="7"/>
    </row>
    <row r="28" spans="1:10" ht="13.5" thickBot="1">
      <c r="A28" s="25" t="s">
        <v>47</v>
      </c>
      <c r="B28" s="25" t="s">
        <v>48</v>
      </c>
      <c r="C28" s="25" t="s">
        <v>49</v>
      </c>
      <c r="D28" s="25" t="s">
        <v>50</v>
      </c>
      <c r="E28" s="25" t="s">
        <v>53</v>
      </c>
      <c r="F28" s="25" t="s">
        <v>54</v>
      </c>
      <c r="G28" s="608"/>
      <c r="I28" s="687"/>
      <c r="J28" s="687"/>
    </row>
    <row r="29" spans="1:10">
      <c r="A29" s="317">
        <v>1</v>
      </c>
      <c r="B29" s="444" t="s">
        <v>214</v>
      </c>
      <c r="C29" s="445" t="s">
        <v>301</v>
      </c>
      <c r="D29" s="436">
        <v>47.2</v>
      </c>
      <c r="E29" s="205">
        <v>0</v>
      </c>
      <c r="F29" s="206">
        <f>SUM(D29:E29)</f>
        <v>47.2</v>
      </c>
      <c r="G29" s="80">
        <f>F29/F$32</f>
        <v>0.17270398829125502</v>
      </c>
      <c r="I29" s="7"/>
      <c r="J29" s="7"/>
    </row>
    <row r="30" spans="1:10">
      <c r="A30" s="317">
        <v>2</v>
      </c>
      <c r="B30" s="444" t="s">
        <v>217</v>
      </c>
      <c r="C30" s="446" t="s">
        <v>302</v>
      </c>
      <c r="D30" s="437">
        <v>195</v>
      </c>
      <c r="E30" s="207">
        <v>0</v>
      </c>
      <c r="F30" s="208">
        <f>SUM(D30:E30)</f>
        <v>195</v>
      </c>
      <c r="G30" s="81">
        <f>F30/F$32</f>
        <v>0.71350164654226123</v>
      </c>
    </row>
    <row r="31" spans="1:10" ht="13.5" thickBot="1">
      <c r="A31" s="321">
        <v>3</v>
      </c>
      <c r="B31" s="477" t="s">
        <v>247</v>
      </c>
      <c r="C31" s="609" t="s">
        <v>303</v>
      </c>
      <c r="D31" s="438">
        <v>31.1</v>
      </c>
      <c r="E31" s="209"/>
      <c r="F31" s="210">
        <v>31.1</v>
      </c>
      <c r="G31" s="81">
        <f>F31/F$32</f>
        <v>0.11379436516648372</v>
      </c>
    </row>
    <row r="32" spans="1:10" ht="13.5" thickBot="1">
      <c r="A32" s="273"/>
      <c r="B32" s="273"/>
      <c r="C32" s="28" t="s">
        <v>54</v>
      </c>
      <c r="D32" s="166">
        <f>SUM(D29:D31)</f>
        <v>273.3</v>
      </c>
      <c r="E32" s="435"/>
      <c r="F32" s="166">
        <f>SUM(F29:F31)</f>
        <v>273.3</v>
      </c>
      <c r="G32" s="274">
        <f>SUM(G29:G31)</f>
        <v>1</v>
      </c>
      <c r="H32" s="44"/>
    </row>
    <row r="33" spans="1:8">
      <c r="A33" s="49"/>
      <c r="B33" s="49"/>
      <c r="C33" s="48"/>
      <c r="D33" s="240"/>
      <c r="E33" s="50"/>
      <c r="F33" s="239"/>
      <c r="G33" s="52"/>
    </row>
    <row r="34" spans="1:8" ht="13.5" thickBot="1">
      <c r="A34" s="49"/>
      <c r="B34" s="65" t="s">
        <v>89</v>
      </c>
      <c r="C34" s="48"/>
      <c r="D34" s="50"/>
      <c r="E34" s="50"/>
      <c r="F34" s="239"/>
      <c r="G34" s="52"/>
    </row>
    <row r="35" spans="1:8" ht="13.5" thickBot="1">
      <c r="A35" s="25" t="s">
        <v>47</v>
      </c>
      <c r="B35" s="25" t="s">
        <v>48</v>
      </c>
      <c r="C35" s="25" t="s">
        <v>49</v>
      </c>
      <c r="D35" s="25" t="s">
        <v>50</v>
      </c>
      <c r="E35" s="25" t="s">
        <v>53</v>
      </c>
      <c r="F35" s="25" t="s">
        <v>54</v>
      </c>
      <c r="G35" s="25"/>
    </row>
    <row r="36" spans="1:8">
      <c r="A36" s="548">
        <v>1</v>
      </c>
      <c r="B36" s="611" t="s">
        <v>218</v>
      </c>
      <c r="C36" s="613" t="s">
        <v>219</v>
      </c>
      <c r="D36" s="614">
        <v>2945.04</v>
      </c>
      <c r="E36" s="615">
        <v>0</v>
      </c>
      <c r="F36" s="616">
        <f>SUM(D36:E36)</f>
        <v>2945.04</v>
      </c>
      <c r="G36" s="57">
        <f>F36/F$39</f>
        <v>0.77521657072011241</v>
      </c>
    </row>
    <row r="37" spans="1:8">
      <c r="A37" s="426">
        <v>2</v>
      </c>
      <c r="B37" s="426"/>
      <c r="C37" s="417" t="s">
        <v>138</v>
      </c>
      <c r="D37" s="621">
        <v>669.86</v>
      </c>
      <c r="E37" s="622"/>
      <c r="F37" s="623">
        <v>669.86</v>
      </c>
      <c r="G37" s="57">
        <f>F37/F$39</f>
        <v>0.17632581291343224</v>
      </c>
    </row>
    <row r="38" spans="1:8" ht="13.5" thickBot="1">
      <c r="A38" s="610">
        <v>3</v>
      </c>
      <c r="B38" s="612" t="s">
        <v>220</v>
      </c>
      <c r="C38" s="617" t="s">
        <v>221</v>
      </c>
      <c r="D38" s="618">
        <f>63.5+120.59</f>
        <v>184.09</v>
      </c>
      <c r="E38" s="619">
        <v>0</v>
      </c>
      <c r="F38" s="620">
        <v>184.09</v>
      </c>
      <c r="G38" s="57">
        <f>F38/F$39</f>
        <v>4.8457616366455292E-2</v>
      </c>
    </row>
    <row r="39" spans="1:8" ht="13.5" thickBot="1">
      <c r="A39" s="273"/>
      <c r="B39" s="264"/>
      <c r="C39" s="28" t="s">
        <v>54</v>
      </c>
      <c r="D39" s="268">
        <f>SUM(D36:D38)</f>
        <v>3798.9900000000002</v>
      </c>
      <c r="E39" s="268">
        <f>SUM(E36:E38)</f>
        <v>0</v>
      </c>
      <c r="F39" s="269">
        <f>SUM(F36:F38)</f>
        <v>3798.9900000000002</v>
      </c>
      <c r="G39" s="270">
        <f>SUM(G36:G38)</f>
        <v>0.99999999999999989</v>
      </c>
      <c r="H39" s="44"/>
    </row>
    <row r="40" spans="1:8">
      <c r="A40" s="45"/>
      <c r="B40" s="45"/>
      <c r="C40" s="44"/>
      <c r="D40" s="47"/>
      <c r="E40" s="44"/>
      <c r="F40" s="44"/>
      <c r="G40" s="44"/>
    </row>
    <row r="41" spans="1:8">
      <c r="A41" s="45"/>
      <c r="B41" s="45"/>
      <c r="C41" s="44"/>
      <c r="D41" s="47"/>
      <c r="E41" s="44"/>
      <c r="F41" s="44"/>
      <c r="G41" s="44"/>
    </row>
    <row r="42" spans="1:8">
      <c r="A42" s="45"/>
      <c r="B42" s="64" t="s">
        <v>90</v>
      </c>
      <c r="C42" s="44"/>
      <c r="D42" s="44"/>
      <c r="E42" s="44"/>
      <c r="F42" s="44"/>
      <c r="G42" s="44"/>
    </row>
    <row r="43" spans="1:8" ht="13.5" thickBot="1">
      <c r="A43" s="45"/>
      <c r="B43" s="45"/>
      <c r="C43" s="44"/>
      <c r="D43" s="44"/>
      <c r="E43" s="44"/>
      <c r="F43" s="44"/>
      <c r="G43" s="44"/>
    </row>
    <row r="44" spans="1:8" ht="13.5" thickBot="1">
      <c r="A44" s="25" t="s">
        <v>47</v>
      </c>
      <c r="B44" s="25" t="s">
        <v>48</v>
      </c>
      <c r="C44" s="25" t="s">
        <v>49</v>
      </c>
      <c r="D44" s="25" t="s">
        <v>50</v>
      </c>
      <c r="E44" s="25" t="s">
        <v>53</v>
      </c>
      <c r="F44" s="25" t="s">
        <v>54</v>
      </c>
      <c r="G44" s="25"/>
    </row>
    <row r="45" spans="1:8">
      <c r="A45" s="317">
        <v>1</v>
      </c>
      <c r="B45" s="474" t="s">
        <v>197</v>
      </c>
      <c r="C45" s="423" t="s">
        <v>304</v>
      </c>
      <c r="D45" s="440">
        <v>344.5</v>
      </c>
      <c r="E45" s="214">
        <v>0</v>
      </c>
      <c r="F45" s="53">
        <f>SUM(D45:E45)</f>
        <v>344.5</v>
      </c>
      <c r="G45" s="57">
        <f>F45/F47</f>
        <v>0.84332925336597309</v>
      </c>
    </row>
    <row r="46" spans="1:8" ht="13.5" thickBot="1">
      <c r="A46" s="318">
        <v>2</v>
      </c>
      <c r="B46" s="477" t="s">
        <v>186</v>
      </c>
      <c r="C46" s="423" t="s">
        <v>187</v>
      </c>
      <c r="D46" s="439">
        <v>64</v>
      </c>
      <c r="E46" s="215">
        <v>0</v>
      </c>
      <c r="F46" s="55">
        <f>SUM(D46:E46)</f>
        <v>64</v>
      </c>
      <c r="G46" s="56">
        <f>F46/F47</f>
        <v>0.15667074663402691</v>
      </c>
    </row>
    <row r="47" spans="1:8" ht="13.5" thickBot="1">
      <c r="A47" s="273"/>
      <c r="B47" s="264"/>
      <c r="C47" s="34" t="s">
        <v>54</v>
      </c>
      <c r="D47" s="265">
        <f>SUM(D45:D46)</f>
        <v>408.5</v>
      </c>
      <c r="E47" s="266">
        <f>SUM(E45:E46)</f>
        <v>0</v>
      </c>
      <c r="F47" s="271">
        <f>SUM(F45:F46)</f>
        <v>408.5</v>
      </c>
      <c r="G47" s="270">
        <f>SUM(G45:G46)</f>
        <v>1</v>
      </c>
      <c r="H47" s="44"/>
    </row>
    <row r="48" spans="1:8">
      <c r="A48" s="45"/>
      <c r="B48" s="45"/>
      <c r="C48" s="44"/>
      <c r="D48" s="237"/>
      <c r="E48" s="44"/>
      <c r="F48" s="237"/>
      <c r="G48" s="44"/>
    </row>
    <row r="49" spans="1:8">
      <c r="A49" s="45"/>
      <c r="B49" s="45"/>
      <c r="C49" s="44"/>
      <c r="D49" s="237"/>
      <c r="E49" s="44"/>
      <c r="F49" s="237"/>
      <c r="G49" s="44"/>
    </row>
    <row r="50" spans="1:8">
      <c r="A50" s="316"/>
      <c r="B50" s="64" t="s">
        <v>91</v>
      </c>
      <c r="C50" s="44"/>
      <c r="D50" s="44"/>
      <c r="E50" s="44"/>
      <c r="F50" s="44"/>
      <c r="G50" s="44"/>
    </row>
    <row r="51" spans="1:8" ht="13.5" thickBot="1">
      <c r="A51" s="45"/>
      <c r="B51" s="45"/>
      <c r="C51" s="44"/>
      <c r="D51" s="44"/>
      <c r="E51" s="44"/>
      <c r="F51" s="44"/>
      <c r="G51" s="44"/>
    </row>
    <row r="52" spans="1:8" ht="13.5" thickBot="1">
      <c r="A52" s="25" t="s">
        <v>47</v>
      </c>
      <c r="B52" s="25" t="s">
        <v>48</v>
      </c>
      <c r="C52" s="25" t="s">
        <v>49</v>
      </c>
      <c r="D52" s="25" t="s">
        <v>50</v>
      </c>
      <c r="E52" s="25" t="s">
        <v>53</v>
      </c>
      <c r="F52" s="25" t="s">
        <v>54</v>
      </c>
      <c r="G52" s="25"/>
    </row>
    <row r="53" spans="1:8">
      <c r="A53" s="548">
        <v>1</v>
      </c>
      <c r="B53" s="625"/>
      <c r="C53" s="624" t="s">
        <v>92</v>
      </c>
      <c r="D53" s="441">
        <v>221.2</v>
      </c>
      <c r="E53" s="216">
        <v>0</v>
      </c>
      <c r="F53" s="218">
        <f>SUM(D53:E53)</f>
        <v>221.2</v>
      </c>
      <c r="G53" s="57">
        <f>F53/F$57</f>
        <v>0.17612586788967449</v>
      </c>
    </row>
    <row r="54" spans="1:8">
      <c r="A54" s="549">
        <v>2</v>
      </c>
      <c r="B54" s="425" t="s">
        <v>224</v>
      </c>
      <c r="C54" s="423" t="s">
        <v>312</v>
      </c>
      <c r="D54" s="442">
        <v>107.12</v>
      </c>
      <c r="E54" s="219">
        <v>0</v>
      </c>
      <c r="F54" s="221">
        <f>SUM(D54:E54)</f>
        <v>107.12</v>
      </c>
      <c r="G54" s="46">
        <f>F54/F$57</f>
        <v>8.5292056818905657E-2</v>
      </c>
    </row>
    <row r="55" spans="1:8">
      <c r="A55" s="549">
        <v>3</v>
      </c>
      <c r="B55" s="425" t="s">
        <v>227</v>
      </c>
      <c r="C55" s="423" t="s">
        <v>228</v>
      </c>
      <c r="D55" s="442">
        <v>67.56</v>
      </c>
      <c r="E55" s="219">
        <v>0</v>
      </c>
      <c r="F55" s="221">
        <f>SUM(D55:E55)</f>
        <v>67.56</v>
      </c>
      <c r="G55" s="46">
        <f>F55/F$57</f>
        <v>5.3793235237913239E-2</v>
      </c>
    </row>
    <row r="56" spans="1:8" ht="13.5" thickBot="1">
      <c r="A56" s="551">
        <v>4</v>
      </c>
      <c r="B56" s="477" t="s">
        <v>241</v>
      </c>
      <c r="C56" s="423" t="s">
        <v>305</v>
      </c>
      <c r="D56" s="443">
        <v>860.04</v>
      </c>
      <c r="E56" s="222">
        <v>0</v>
      </c>
      <c r="F56" s="236">
        <f>SUM(D56:E56)</f>
        <v>860.04</v>
      </c>
      <c r="G56" s="46">
        <f>F56/F$57</f>
        <v>0.68478884005350649</v>
      </c>
    </row>
    <row r="57" spans="1:8" ht="13.5" thickBot="1">
      <c r="A57" s="273"/>
      <c r="B57" s="264"/>
      <c r="C57" s="34" t="s">
        <v>54</v>
      </c>
      <c r="D57" s="265">
        <f>SUM(D53:D56)</f>
        <v>1255.92</v>
      </c>
      <c r="E57" s="266">
        <f>SUM(E53:E56)</f>
        <v>0</v>
      </c>
      <c r="F57" s="271">
        <f>SUM(F53:F56)</f>
        <v>1255.92</v>
      </c>
      <c r="G57" s="270">
        <f>SUM(G53:G56)</f>
        <v>0.99999999999999989</v>
      </c>
      <c r="H57" s="44"/>
    </row>
    <row r="58" spans="1:8">
      <c r="A58" s="45"/>
      <c r="B58" s="45"/>
      <c r="C58" s="44"/>
      <c r="D58" s="237"/>
      <c r="E58" s="44"/>
      <c r="F58" s="44"/>
      <c r="G58" s="44"/>
    </row>
    <row r="59" spans="1:8">
      <c r="A59" s="45"/>
      <c r="B59" s="45"/>
      <c r="C59" s="44"/>
      <c r="D59" s="237"/>
      <c r="E59" s="44"/>
      <c r="F59" s="44"/>
      <c r="G59" s="44"/>
    </row>
    <row r="60" spans="1:8">
      <c r="A60" s="45"/>
      <c r="B60" s="45"/>
      <c r="C60" s="44"/>
      <c r="D60" s="44"/>
      <c r="E60" s="44"/>
      <c r="F60" s="44"/>
      <c r="G60" s="44"/>
    </row>
    <row r="61" spans="1:8">
      <c r="A61" s="45"/>
      <c r="B61" s="64" t="s">
        <v>93</v>
      </c>
      <c r="C61" s="44"/>
      <c r="D61" s="44"/>
      <c r="E61" s="44"/>
      <c r="F61" s="44"/>
      <c r="G61" s="44"/>
    </row>
    <row r="62" spans="1:8" ht="13.5" thickBot="1">
      <c r="A62" s="45"/>
      <c r="B62" s="45"/>
      <c r="C62" s="44"/>
      <c r="D62" s="44"/>
      <c r="E62" s="44"/>
      <c r="F62" s="44"/>
      <c r="G62" s="44"/>
    </row>
    <row r="63" spans="1:8" ht="13.5" thickBot="1">
      <c r="A63" s="25" t="s">
        <v>47</v>
      </c>
      <c r="B63" s="25" t="s">
        <v>48</v>
      </c>
      <c r="C63" s="25" t="s">
        <v>49</v>
      </c>
      <c r="D63" s="25" t="s">
        <v>50</v>
      </c>
      <c r="E63" s="25" t="s">
        <v>53</v>
      </c>
      <c r="F63" s="25" t="s">
        <v>54</v>
      </c>
      <c r="G63" s="25"/>
    </row>
    <row r="64" spans="1:8">
      <c r="A64" s="548">
        <v>1</v>
      </c>
      <c r="B64" s="474" t="s">
        <v>240</v>
      </c>
      <c r="C64" s="445" t="s">
        <v>38</v>
      </c>
      <c r="D64" s="216">
        <v>0</v>
      </c>
      <c r="E64" s="217"/>
      <c r="F64" s="218">
        <f>SUM(D64:E64)</f>
        <v>0</v>
      </c>
      <c r="G64" s="57">
        <f>SUM(F64/F$71)</f>
        <v>0</v>
      </c>
    </row>
    <row r="65" spans="1:9">
      <c r="A65" s="549">
        <v>2</v>
      </c>
      <c r="B65" s="425" t="s">
        <v>229</v>
      </c>
      <c r="C65" s="446" t="s">
        <v>33</v>
      </c>
      <c r="D65" s="219">
        <v>103.83</v>
      </c>
      <c r="E65" s="220"/>
      <c r="F65" s="221">
        <f>SUM(D65:E65)</f>
        <v>103.83</v>
      </c>
      <c r="G65" s="46">
        <f t="shared" ref="G65:G70" si="2">SUM(F65/F$71)</f>
        <v>5.3154020211121235E-2</v>
      </c>
      <c r="I65" s="644" t="s">
        <v>371</v>
      </c>
    </row>
    <row r="66" spans="1:9">
      <c r="A66" s="549">
        <v>3</v>
      </c>
      <c r="B66" s="635" t="s">
        <v>148</v>
      </c>
      <c r="C66" s="634" t="s">
        <v>369</v>
      </c>
      <c r="D66" s="219">
        <v>36.22</v>
      </c>
      <c r="E66" s="220"/>
      <c r="F66" s="221">
        <f t="shared" ref="F66:F67" si="3">SUM(D66:E66)</f>
        <v>36.22</v>
      </c>
      <c r="G66" s="46">
        <f>SUM(F66/F$71)</f>
        <v>1.8542219127870664E-2</v>
      </c>
    </row>
    <row r="67" spans="1:9">
      <c r="A67" s="549">
        <v>4</v>
      </c>
      <c r="B67" s="425" t="s">
        <v>225</v>
      </c>
      <c r="C67" s="446" t="s">
        <v>226</v>
      </c>
      <c r="D67" s="219">
        <v>78.8</v>
      </c>
      <c r="E67" s="220"/>
      <c r="F67" s="221">
        <f t="shared" si="3"/>
        <v>78.8</v>
      </c>
      <c r="G67" s="46">
        <f t="shared" si="2"/>
        <v>4.0340333166101833E-2</v>
      </c>
    </row>
    <row r="68" spans="1:9">
      <c r="A68" s="549">
        <v>5</v>
      </c>
      <c r="B68" s="425" t="s">
        <v>204</v>
      </c>
      <c r="C68" s="446" t="s">
        <v>205</v>
      </c>
      <c r="D68" s="219">
        <v>1130.8599999999999</v>
      </c>
      <c r="E68" s="220"/>
      <c r="F68" s="221">
        <f>SUM(D68:E68)</f>
        <v>1130.8599999999999</v>
      </c>
      <c r="G68" s="46">
        <f t="shared" si="2"/>
        <v>0.57892473558652169</v>
      </c>
    </row>
    <row r="69" spans="1:9">
      <c r="A69" s="549">
        <v>6</v>
      </c>
      <c r="B69" s="426"/>
      <c r="C69" s="398" t="s">
        <v>94</v>
      </c>
      <c r="D69" s="219">
        <v>412.77</v>
      </c>
      <c r="E69" s="220"/>
      <c r="F69" s="221">
        <f>SUM(D69:E69)</f>
        <v>412.77</v>
      </c>
      <c r="G69" s="46">
        <f t="shared" si="2"/>
        <v>0.21131065128136869</v>
      </c>
    </row>
    <row r="70" spans="1:9" ht="13.5" thickBot="1">
      <c r="A70" s="551">
        <v>7</v>
      </c>
      <c r="B70" s="477" t="s">
        <v>247</v>
      </c>
      <c r="C70" s="447" t="s">
        <v>42</v>
      </c>
      <c r="D70" s="222">
        <v>190.9</v>
      </c>
      <c r="E70" s="223"/>
      <c r="F70" s="224">
        <f>SUM(D70:E70)</f>
        <v>190.9</v>
      </c>
      <c r="G70" s="46">
        <f t="shared" si="2"/>
        <v>9.7728040627015733E-2</v>
      </c>
    </row>
    <row r="71" spans="1:9" ht="13.5" thickBot="1">
      <c r="A71" s="626"/>
      <c r="B71" s="627"/>
      <c r="C71" s="34" t="s">
        <v>54</v>
      </c>
      <c r="D71" s="265">
        <f>SUM(D63:D70)</f>
        <v>1953.38</v>
      </c>
      <c r="E71" s="266">
        <f>SUM(E63:E69)</f>
        <v>0</v>
      </c>
      <c r="F71" s="271">
        <f>SUM(F64:F70)</f>
        <v>1953.38</v>
      </c>
      <c r="G71" s="272">
        <f>SUM(G64:G70)</f>
        <v>0.99999999999999978</v>
      </c>
      <c r="H71" s="44"/>
    </row>
    <row r="72" spans="1:9">
      <c r="A72" s="45"/>
      <c r="B72" s="45"/>
      <c r="C72" s="44"/>
      <c r="D72" s="237"/>
      <c r="E72" s="44"/>
      <c r="F72" s="237"/>
      <c r="G72" s="44"/>
    </row>
    <row r="73" spans="1:9">
      <c r="A73" s="45"/>
      <c r="B73" s="45"/>
      <c r="C73" s="44"/>
      <c r="D73" s="237"/>
      <c r="E73" s="44"/>
      <c r="F73" s="237"/>
      <c r="G73" s="44"/>
    </row>
    <row r="74" spans="1:9">
      <c r="A74" s="316"/>
      <c r="B74" s="64" t="s">
        <v>34</v>
      </c>
      <c r="C74" s="44"/>
      <c r="D74" s="44"/>
      <c r="E74" s="44"/>
      <c r="F74" s="44"/>
      <c r="G74" s="44"/>
    </row>
    <row r="75" spans="1:9" ht="13.5" thickBot="1">
      <c r="A75" s="45"/>
      <c r="B75" s="45"/>
      <c r="C75" s="44"/>
      <c r="D75" s="44"/>
      <c r="E75" s="44"/>
      <c r="F75" s="44"/>
      <c r="G75" s="44"/>
    </row>
    <row r="76" spans="1:9" ht="13.5" thickBot="1">
      <c r="A76" s="25" t="s">
        <v>47</v>
      </c>
      <c r="B76" s="25" t="s">
        <v>48</v>
      </c>
      <c r="C76" s="25" t="s">
        <v>49</v>
      </c>
      <c r="D76" s="70" t="s">
        <v>285</v>
      </c>
      <c r="E76" s="25" t="s">
        <v>53</v>
      </c>
      <c r="F76" s="70" t="s">
        <v>54</v>
      </c>
      <c r="G76" s="25"/>
    </row>
    <row r="77" spans="1:9">
      <c r="A77" s="317">
        <v>1</v>
      </c>
      <c r="B77" s="444" t="s">
        <v>208</v>
      </c>
      <c r="C77" s="445" t="s">
        <v>306</v>
      </c>
      <c r="D77" s="211">
        <v>131.80000000000001</v>
      </c>
      <c r="E77" s="212">
        <v>0</v>
      </c>
      <c r="F77" s="213">
        <f>SUM(D77:E77)</f>
        <v>131.80000000000001</v>
      </c>
      <c r="G77" s="57">
        <f>F77/F$82</f>
        <v>7.2657111356119075E-2</v>
      </c>
    </row>
    <row r="78" spans="1:9">
      <c r="A78" s="319">
        <v>2</v>
      </c>
      <c r="B78" s="444" t="s">
        <v>210</v>
      </c>
      <c r="C78" s="446" t="s">
        <v>211</v>
      </c>
      <c r="D78" s="225">
        <v>70.3</v>
      </c>
      <c r="E78" s="226">
        <v>0</v>
      </c>
      <c r="F78" s="227">
        <f>SUM(D78:E78)</f>
        <v>70.3</v>
      </c>
      <c r="G78" s="46">
        <f>F78/F$82</f>
        <v>3.8754134509371554E-2</v>
      </c>
    </row>
    <row r="79" spans="1:9">
      <c r="A79" s="319">
        <v>3</v>
      </c>
      <c r="B79" s="444" t="s">
        <v>236</v>
      </c>
      <c r="C79" s="446" t="s">
        <v>34</v>
      </c>
      <c r="D79" s="225">
        <v>1323.3</v>
      </c>
      <c r="E79" s="226">
        <v>0</v>
      </c>
      <c r="F79" s="227">
        <f>SUM(D79:E79)</f>
        <v>1323.3</v>
      </c>
      <c r="G79" s="46">
        <f>F79/F$82</f>
        <v>0.72949283351708927</v>
      </c>
    </row>
    <row r="80" spans="1:9">
      <c r="A80" s="320">
        <v>4</v>
      </c>
      <c r="B80" s="444" t="s">
        <v>237</v>
      </c>
      <c r="C80" s="446" t="s">
        <v>35</v>
      </c>
      <c r="D80" s="225">
        <v>46.6</v>
      </c>
      <c r="E80" s="226">
        <v>0</v>
      </c>
      <c r="F80" s="227">
        <f>SUM(D80:E80)</f>
        <v>46.6</v>
      </c>
      <c r="G80" s="323">
        <f>F80/F$82</f>
        <v>2.5689084895259097E-2</v>
      </c>
    </row>
    <row r="81" spans="1:8" ht="13.5" thickBot="1">
      <c r="A81" s="605">
        <v>5</v>
      </c>
      <c r="B81" s="444" t="s">
        <v>222</v>
      </c>
      <c r="C81" s="447" t="s">
        <v>223</v>
      </c>
      <c r="D81" s="448">
        <v>242</v>
      </c>
      <c r="E81" s="326">
        <v>0</v>
      </c>
      <c r="F81" s="327">
        <f>SUM(D81:E81)</f>
        <v>242</v>
      </c>
      <c r="G81" s="322">
        <f>F81/F$82</f>
        <v>0.13340683572216097</v>
      </c>
    </row>
    <row r="82" spans="1:8" ht="13.5" thickBot="1">
      <c r="A82" s="626"/>
      <c r="B82" s="627"/>
      <c r="C82" s="34" t="s">
        <v>54</v>
      </c>
      <c r="D82" s="268">
        <f>SUM(D77:D81)</f>
        <v>1814</v>
      </c>
      <c r="E82" s="58">
        <f>SUM(E77:E81)</f>
        <v>0</v>
      </c>
      <c r="F82" s="269">
        <f>SUM(F77:F81)</f>
        <v>1814</v>
      </c>
      <c r="G82" s="270">
        <f>SUM(G77:G81)</f>
        <v>1</v>
      </c>
      <c r="H82" s="44"/>
    </row>
    <row r="83" spans="1:8">
      <c r="A83" s="45"/>
      <c r="B83" s="45"/>
      <c r="C83" s="44"/>
      <c r="D83" s="44"/>
      <c r="E83" s="44"/>
      <c r="F83" s="44"/>
      <c r="G83" s="44"/>
    </row>
    <row r="84" spans="1:8">
      <c r="A84" s="45"/>
      <c r="B84" s="45"/>
      <c r="C84" s="32" t="s">
        <v>95</v>
      </c>
      <c r="D84" s="44"/>
      <c r="E84" s="44"/>
      <c r="F84" s="32">
        <v>62.55</v>
      </c>
      <c r="G84" s="44"/>
    </row>
    <row r="86" spans="1:8">
      <c r="A86" s="45"/>
      <c r="B86" s="64" t="s">
        <v>96</v>
      </c>
      <c r="C86" s="44"/>
      <c r="D86" s="44"/>
      <c r="E86" s="44"/>
      <c r="F86" s="44"/>
      <c r="G86" s="44"/>
    </row>
    <row r="87" spans="1:8" ht="13.5" thickBot="1">
      <c r="A87" s="45"/>
      <c r="B87" s="45"/>
      <c r="C87" s="44"/>
      <c r="D87" s="44"/>
      <c r="E87" s="44"/>
      <c r="F87" s="44"/>
      <c r="G87" s="44"/>
    </row>
    <row r="88" spans="1:8" ht="13.5" thickBot="1">
      <c r="A88" s="25" t="s">
        <v>47</v>
      </c>
      <c r="B88" s="25" t="s">
        <v>48</v>
      </c>
      <c r="C88" s="25" t="s">
        <v>49</v>
      </c>
      <c r="D88" s="70" t="s">
        <v>50</v>
      </c>
      <c r="E88" s="25" t="s">
        <v>53</v>
      </c>
      <c r="F88" s="70" t="s">
        <v>54</v>
      </c>
      <c r="G88" s="25"/>
    </row>
    <row r="89" spans="1:8">
      <c r="A89" s="317">
        <v>1</v>
      </c>
      <c r="B89" s="444" t="s">
        <v>231</v>
      </c>
      <c r="C89" s="445" t="s">
        <v>307</v>
      </c>
      <c r="D89" s="216">
        <v>120.4</v>
      </c>
      <c r="E89" s="217">
        <v>0</v>
      </c>
      <c r="F89" s="218">
        <f>SUM(D89:E89)</f>
        <v>120.4</v>
      </c>
      <c r="G89" s="57">
        <f>F89/F$108</f>
        <v>0.1597283026877869</v>
      </c>
    </row>
    <row r="90" spans="1:8">
      <c r="A90" s="319">
        <v>2</v>
      </c>
      <c r="B90" s="444" t="s">
        <v>230</v>
      </c>
      <c r="C90" s="446" t="s">
        <v>308</v>
      </c>
      <c r="D90" s="219">
        <f>457.9-30.26</f>
        <v>427.64</v>
      </c>
      <c r="E90" s="220">
        <v>0</v>
      </c>
      <c r="F90" s="221">
        <f t="shared" ref="F90:F105" si="4">SUM(D90:E90)</f>
        <v>427.64</v>
      </c>
      <c r="G90" s="46">
        <f t="shared" ref="G90:G107" si="5">F90/F$108</f>
        <v>0.56732733688874737</v>
      </c>
    </row>
    <row r="91" spans="1:8">
      <c r="A91" s="319">
        <v>3</v>
      </c>
      <c r="B91" s="444" t="s">
        <v>214</v>
      </c>
      <c r="C91" s="446" t="s">
        <v>309</v>
      </c>
      <c r="D91" s="219">
        <v>5.08</v>
      </c>
      <c r="E91" s="220">
        <v>0</v>
      </c>
      <c r="F91" s="221">
        <f t="shared" si="4"/>
        <v>5.08</v>
      </c>
      <c r="G91" s="46">
        <f t="shared" si="5"/>
        <v>6.7393669240361914E-3</v>
      </c>
    </row>
    <row r="92" spans="1:8">
      <c r="A92" s="319">
        <v>4</v>
      </c>
      <c r="B92" s="444" t="s">
        <v>216</v>
      </c>
      <c r="C92" s="446" t="s">
        <v>310</v>
      </c>
      <c r="D92" s="219">
        <v>5.08</v>
      </c>
      <c r="E92" s="220">
        <v>0</v>
      </c>
      <c r="F92" s="221">
        <f t="shared" si="4"/>
        <v>5.08</v>
      </c>
      <c r="G92" s="46">
        <f t="shared" si="5"/>
        <v>6.7393669240361914E-3</v>
      </c>
    </row>
    <row r="93" spans="1:8">
      <c r="A93" s="549">
        <v>5</v>
      </c>
      <c r="B93" s="425" t="s">
        <v>217</v>
      </c>
      <c r="C93" s="446" t="s">
        <v>311</v>
      </c>
      <c r="D93" s="219">
        <v>112.2</v>
      </c>
      <c r="E93" s="220">
        <v>0</v>
      </c>
      <c r="F93" s="221">
        <f t="shared" si="4"/>
        <v>112.2</v>
      </c>
      <c r="G93" s="46">
        <f t="shared" si="5"/>
        <v>0.14884979702300408</v>
      </c>
    </row>
    <row r="94" spans="1:8">
      <c r="A94" s="549">
        <v>6</v>
      </c>
      <c r="B94" s="426"/>
      <c r="C94" s="398"/>
      <c r="D94" s="328"/>
      <c r="E94" s="220"/>
      <c r="F94" s="221"/>
      <c r="G94" s="46"/>
    </row>
    <row r="95" spans="1:8">
      <c r="A95" s="549">
        <v>7</v>
      </c>
      <c r="B95" s="425" t="s">
        <v>220</v>
      </c>
      <c r="C95" s="446" t="s">
        <v>221</v>
      </c>
      <c r="D95" s="219">
        <v>5.07</v>
      </c>
      <c r="E95" s="220">
        <v>0</v>
      </c>
      <c r="F95" s="221">
        <f t="shared" si="4"/>
        <v>5.07</v>
      </c>
      <c r="G95" s="46">
        <f t="shared" si="5"/>
        <v>6.7261004537132853E-3</v>
      </c>
    </row>
    <row r="96" spans="1:8">
      <c r="A96" s="549">
        <v>8</v>
      </c>
      <c r="B96" s="426"/>
      <c r="C96" s="398"/>
      <c r="D96" s="219"/>
      <c r="E96" s="220"/>
      <c r="F96" s="221"/>
      <c r="G96" s="46"/>
    </row>
    <row r="97" spans="1:8">
      <c r="A97" s="549">
        <v>9</v>
      </c>
      <c r="B97" s="426"/>
      <c r="C97" s="398"/>
      <c r="D97" s="219"/>
      <c r="E97" s="220"/>
      <c r="F97" s="221"/>
      <c r="G97" s="46"/>
    </row>
    <row r="98" spans="1:8">
      <c r="A98" s="549">
        <v>10</v>
      </c>
      <c r="B98" s="426"/>
      <c r="C98" s="398"/>
      <c r="D98" s="219"/>
      <c r="E98" s="220"/>
      <c r="F98" s="221"/>
      <c r="G98" s="46"/>
    </row>
    <row r="99" spans="1:8">
      <c r="A99" s="549">
        <v>11</v>
      </c>
      <c r="B99" s="425"/>
      <c r="C99" s="446"/>
      <c r="D99" s="219"/>
      <c r="E99" s="220"/>
      <c r="F99" s="221"/>
      <c r="G99" s="46"/>
    </row>
    <row r="100" spans="1:8">
      <c r="A100" s="549">
        <v>12</v>
      </c>
      <c r="B100" s="425" t="s">
        <v>232</v>
      </c>
      <c r="C100" s="446" t="s">
        <v>32</v>
      </c>
      <c r="D100" s="219">
        <v>17.8</v>
      </c>
      <c r="E100" s="220">
        <v>0</v>
      </c>
      <c r="F100" s="221">
        <f t="shared" si="4"/>
        <v>17.8</v>
      </c>
      <c r="G100" s="46">
        <f t="shared" si="5"/>
        <v>2.361431717477248E-2</v>
      </c>
    </row>
    <row r="101" spans="1:8">
      <c r="A101" s="549">
        <v>13</v>
      </c>
      <c r="B101" s="425" t="s">
        <v>247</v>
      </c>
      <c r="C101" s="446" t="s">
        <v>42</v>
      </c>
      <c r="D101" s="219">
        <v>17.309999999999999</v>
      </c>
      <c r="E101" s="220">
        <v>0</v>
      </c>
      <c r="F101" s="221">
        <f t="shared" si="4"/>
        <v>17.309999999999999</v>
      </c>
      <c r="G101" s="46">
        <f t="shared" si="5"/>
        <v>2.296426012895009E-2</v>
      </c>
    </row>
    <row r="102" spans="1:8" ht="13.5" thickBot="1">
      <c r="A102" s="551">
        <v>14</v>
      </c>
      <c r="B102" s="628"/>
      <c r="C102" s="398"/>
      <c r="D102" s="219"/>
      <c r="E102" s="220"/>
      <c r="F102" s="221"/>
      <c r="G102" s="46"/>
    </row>
    <row r="103" spans="1:8">
      <c r="A103" s="49"/>
      <c r="B103" s="49"/>
      <c r="C103" s="398" t="s">
        <v>97</v>
      </c>
      <c r="D103" s="219">
        <v>16</v>
      </c>
      <c r="E103" s="220"/>
      <c r="F103" s="221">
        <f t="shared" si="4"/>
        <v>16</v>
      </c>
      <c r="G103" s="46">
        <f t="shared" si="5"/>
        <v>2.1226352516649422E-2</v>
      </c>
    </row>
    <row r="104" spans="1:8">
      <c r="A104" s="49"/>
      <c r="B104" s="49"/>
      <c r="C104" s="398" t="s">
        <v>98</v>
      </c>
      <c r="D104" s="219">
        <v>10.9</v>
      </c>
      <c r="E104" s="220"/>
      <c r="F104" s="221">
        <f t="shared" si="4"/>
        <v>10.9</v>
      </c>
      <c r="G104" s="46">
        <f t="shared" si="5"/>
        <v>1.4460452651967418E-2</v>
      </c>
    </row>
    <row r="105" spans="1:8">
      <c r="A105" s="49"/>
      <c r="B105" s="49"/>
      <c r="C105" s="398" t="s">
        <v>99</v>
      </c>
      <c r="D105" s="219">
        <v>16.3</v>
      </c>
      <c r="E105" s="220"/>
      <c r="F105" s="221">
        <f t="shared" si="4"/>
        <v>16.3</v>
      </c>
      <c r="G105" s="46">
        <f t="shared" si="5"/>
        <v>2.16243466263366E-2</v>
      </c>
    </row>
    <row r="106" spans="1:8">
      <c r="A106" s="49"/>
      <c r="B106" s="49"/>
      <c r="C106" s="398"/>
      <c r="D106" s="219"/>
      <c r="E106" s="220"/>
      <c r="F106" s="221"/>
      <c r="G106" s="46">
        <f t="shared" si="5"/>
        <v>0</v>
      </c>
    </row>
    <row r="107" spans="1:8" ht="13.5" thickBot="1">
      <c r="A107" s="49"/>
      <c r="B107" s="49"/>
      <c r="C107" s="399"/>
      <c r="D107" s="228"/>
      <c r="E107" s="229"/>
      <c r="F107" s="230"/>
      <c r="G107" s="46">
        <f t="shared" si="5"/>
        <v>0</v>
      </c>
    </row>
    <row r="108" spans="1:8" ht="13.5" thickBot="1">
      <c r="A108" s="273"/>
      <c r="B108" s="264"/>
      <c r="C108" s="28" t="s">
        <v>54</v>
      </c>
      <c r="D108" s="265">
        <f>SUM(D89:D107)</f>
        <v>753.78</v>
      </c>
      <c r="E108" s="266">
        <f>SUM(E89:E101)</f>
        <v>0</v>
      </c>
      <c r="F108" s="265">
        <f>SUM(F89:F107)</f>
        <v>753.78</v>
      </c>
      <c r="G108" s="267">
        <f>SUM(G89:G107)</f>
        <v>1</v>
      </c>
      <c r="H108" s="44"/>
    </row>
    <row r="109" spans="1:8">
      <c r="A109" s="45"/>
      <c r="B109" s="45"/>
      <c r="C109" s="44"/>
      <c r="D109" s="238"/>
      <c r="E109" s="44"/>
      <c r="F109" s="237"/>
      <c r="G109" s="44"/>
    </row>
    <row r="110" spans="1:8" ht="13.5" thickBot="1">
      <c r="A110" s="45"/>
      <c r="B110" s="44"/>
      <c r="C110" s="44"/>
      <c r="D110" s="44"/>
      <c r="E110" s="44"/>
      <c r="F110" s="237"/>
      <c r="G110" s="44"/>
    </row>
    <row r="111" spans="1:8" ht="13.5" thickBot="1">
      <c r="A111" s="45"/>
      <c r="B111" s="44"/>
      <c r="C111" s="278" t="s">
        <v>100</v>
      </c>
      <c r="D111" s="279">
        <f>Bud_A!D42+Bud_B!D30+Bud_C!D21+Bud_DF!D59+Bud_E!D15+Bud_GH!D21+Bud_JKL!D15+D11+D23+D32+D39+D47+D57+D71+D82+D108</f>
        <v>37524.070000000007</v>
      </c>
      <c r="E111" s="279">
        <f>Bud_A!E42+Bud_B!E30+Bud_C!E21+Bud_DF!E59+Bud_E!E15+Bud_GH!E21+Bud_JKL!E15+Reszta!E11+Reszta!E23+Reszta!E32+Reszta!E39+Reszta!E47+Reszta!E57+Reszta!E71+Reszta!E82+Reszta!E108</f>
        <v>4765.7499999999964</v>
      </c>
      <c r="F111" s="279">
        <f>Bud_A!F42+Bud_B!F30+Bud_C!F21+Bud_DF!F59+Bud_E!F15+Bud_GH!F21+Bud_JKL!F15+F11+F23+F32+F39+F47+F57+F71+F82+F108</f>
        <v>42386.942869492217</v>
      </c>
      <c r="G111" s="44"/>
    </row>
    <row r="112" spans="1:8">
      <c r="A112" s="45"/>
      <c r="B112" s="44"/>
      <c r="C112" s="44"/>
      <c r="D112" s="44"/>
      <c r="E112" s="44"/>
      <c r="F112" s="44"/>
      <c r="G112" s="44"/>
    </row>
    <row r="113" spans="1:7">
      <c r="A113" s="45"/>
      <c r="B113" s="44"/>
      <c r="C113" s="44"/>
      <c r="D113" s="44"/>
      <c r="E113" s="44"/>
      <c r="F113" s="44"/>
      <c r="G113" s="44"/>
    </row>
    <row r="114" spans="1:7">
      <c r="A114" s="45"/>
      <c r="B114" s="44"/>
      <c r="C114" s="44"/>
      <c r="D114" s="44"/>
      <c r="E114" s="44"/>
      <c r="F114" s="44"/>
      <c r="G114" s="44"/>
    </row>
    <row r="115" spans="1:7">
      <c r="A115" s="45"/>
      <c r="B115" s="44"/>
      <c r="C115" s="44"/>
      <c r="D115" s="44"/>
      <c r="E115" s="44"/>
      <c r="F115" s="44"/>
      <c r="G115" s="44"/>
    </row>
    <row r="116" spans="1:7">
      <c r="A116" s="45"/>
      <c r="B116" s="44"/>
      <c r="C116" s="44"/>
      <c r="D116" s="44"/>
      <c r="E116" s="44"/>
      <c r="F116" s="44"/>
      <c r="G116" s="44"/>
    </row>
    <row r="117" spans="1:7">
      <c r="A117" s="45"/>
      <c r="B117" s="44"/>
      <c r="C117" s="44"/>
      <c r="D117" s="44"/>
      <c r="E117" s="44"/>
      <c r="F117" s="44"/>
      <c r="G117" s="44"/>
    </row>
    <row r="118" spans="1:7">
      <c r="A118" s="45"/>
      <c r="B118" s="44"/>
      <c r="C118" s="44"/>
      <c r="D118" s="44"/>
      <c r="E118" s="44"/>
      <c r="F118" s="44"/>
      <c r="G118" s="44"/>
    </row>
    <row r="119" spans="1:7">
      <c r="A119" s="45"/>
      <c r="B119" s="44"/>
      <c r="C119" s="44"/>
      <c r="D119" s="44"/>
      <c r="E119" s="44"/>
      <c r="F119" s="44"/>
      <c r="G119" s="44"/>
    </row>
    <row r="120" spans="1:7">
      <c r="A120" s="45"/>
      <c r="B120" s="44"/>
      <c r="C120" s="44"/>
      <c r="D120" s="44"/>
      <c r="E120" s="44"/>
      <c r="F120" s="44"/>
      <c r="G120" s="44"/>
    </row>
    <row r="121" spans="1:7">
      <c r="A121" s="45"/>
      <c r="B121" s="44"/>
      <c r="C121" s="44"/>
      <c r="D121" s="44"/>
      <c r="E121" s="44"/>
      <c r="F121" s="44"/>
      <c r="G121" s="44"/>
    </row>
    <row r="122" spans="1:7">
      <c r="A122" s="45"/>
      <c r="B122" s="44"/>
      <c r="C122" s="44"/>
      <c r="D122" s="44"/>
      <c r="E122" s="44"/>
      <c r="F122" s="44"/>
      <c r="G122" s="44"/>
    </row>
    <row r="123" spans="1:7">
      <c r="A123" s="45"/>
      <c r="B123" s="44"/>
      <c r="C123" s="44"/>
      <c r="D123" s="44"/>
      <c r="E123" s="44"/>
      <c r="F123" s="44"/>
      <c r="G123" s="44"/>
    </row>
    <row r="124" spans="1:7">
      <c r="A124" s="45"/>
      <c r="B124" s="44"/>
      <c r="C124" s="44"/>
      <c r="D124" s="44"/>
      <c r="E124" s="44"/>
      <c r="F124" s="44"/>
      <c r="G124" s="44"/>
    </row>
    <row r="125" spans="1:7">
      <c r="A125" s="45"/>
      <c r="B125" s="44"/>
      <c r="C125" s="44"/>
      <c r="D125" s="44"/>
      <c r="E125" s="44"/>
      <c r="F125" s="44"/>
      <c r="G125" s="44"/>
    </row>
    <row r="126" spans="1:7">
      <c r="A126" s="45"/>
      <c r="B126" s="44"/>
      <c r="C126" s="44"/>
      <c r="D126" s="44"/>
      <c r="E126" s="44"/>
      <c r="F126" s="44"/>
      <c r="G126" s="44"/>
    </row>
    <row r="127" spans="1:7">
      <c r="A127" s="45"/>
      <c r="B127" s="44"/>
      <c r="C127" s="44"/>
      <c r="D127" s="44"/>
      <c r="E127" s="44"/>
      <c r="F127" s="44"/>
      <c r="G127" s="44"/>
    </row>
    <row r="128" spans="1:7">
      <c r="A128" s="45"/>
      <c r="B128" s="44"/>
      <c r="C128" s="44"/>
      <c r="D128" s="44"/>
      <c r="E128" s="44"/>
      <c r="F128" s="44"/>
      <c r="G128" s="44"/>
    </row>
    <row r="129" spans="1:7">
      <c r="A129" s="45"/>
      <c r="B129" s="44"/>
      <c r="C129" s="44"/>
      <c r="D129" s="44"/>
      <c r="E129" s="44"/>
      <c r="F129" s="44"/>
      <c r="G129" s="44"/>
    </row>
    <row r="130" spans="1:7">
      <c r="A130" s="45"/>
      <c r="B130" s="44"/>
      <c r="C130" s="44"/>
      <c r="D130" s="44"/>
      <c r="E130" s="44"/>
      <c r="F130" s="44"/>
      <c r="G130" s="44"/>
    </row>
    <row r="131" spans="1:7">
      <c r="A131" s="45"/>
      <c r="B131" s="44"/>
      <c r="C131" s="44"/>
      <c r="D131" s="44"/>
      <c r="E131" s="44"/>
      <c r="F131" s="44"/>
      <c r="G131" s="44"/>
    </row>
    <row r="132" spans="1:7">
      <c r="A132" s="45"/>
      <c r="B132" s="44"/>
      <c r="C132" s="44"/>
      <c r="D132" s="44"/>
      <c r="E132" s="44"/>
      <c r="F132" s="44"/>
      <c r="G132" s="44"/>
    </row>
    <row r="133" spans="1:7">
      <c r="A133" s="45"/>
      <c r="B133" s="44"/>
      <c r="C133" s="44"/>
      <c r="D133" s="44"/>
      <c r="E133" s="44"/>
      <c r="F133" s="44"/>
      <c r="G133" s="44"/>
    </row>
    <row r="134" spans="1:7">
      <c r="A134" s="45"/>
      <c r="B134" s="44"/>
      <c r="C134" s="44"/>
      <c r="D134" s="44"/>
      <c r="E134" s="44"/>
      <c r="F134" s="44"/>
      <c r="G134" s="44"/>
    </row>
    <row r="135" spans="1:7">
      <c r="A135" s="45"/>
      <c r="B135" s="44"/>
      <c r="C135" s="44"/>
      <c r="D135" s="44"/>
      <c r="E135" s="44"/>
      <c r="F135" s="44"/>
      <c r="G135" s="44"/>
    </row>
    <row r="136" spans="1:7">
      <c r="A136" s="45"/>
      <c r="B136" s="44"/>
      <c r="C136" s="44"/>
      <c r="D136" s="44"/>
      <c r="E136" s="44"/>
      <c r="F136" s="44"/>
      <c r="G136" s="44"/>
    </row>
    <row r="137" spans="1:7">
      <c r="A137" s="45"/>
      <c r="B137" s="44"/>
      <c r="C137" s="44"/>
      <c r="D137" s="44"/>
      <c r="E137" s="44"/>
      <c r="F137" s="44"/>
      <c r="G137" s="44"/>
    </row>
    <row r="138" spans="1:7">
      <c r="A138" s="45"/>
      <c r="B138" s="44"/>
      <c r="C138" s="44"/>
      <c r="D138" s="44"/>
      <c r="E138" s="44"/>
      <c r="F138" s="44"/>
      <c r="G138" s="44"/>
    </row>
    <row r="139" spans="1:7">
      <c r="A139" s="45"/>
      <c r="B139" s="44"/>
      <c r="C139" s="44"/>
      <c r="D139" s="44"/>
      <c r="E139" s="44"/>
      <c r="F139" s="44"/>
      <c r="G139" s="44"/>
    </row>
    <row r="140" spans="1:7">
      <c r="A140" s="45"/>
      <c r="B140" s="44"/>
      <c r="C140" s="44"/>
      <c r="D140" s="44"/>
      <c r="E140" s="44"/>
      <c r="F140" s="44"/>
      <c r="G140" s="44"/>
    </row>
    <row r="141" spans="1:7">
      <c r="A141" s="45"/>
      <c r="B141" s="44"/>
      <c r="C141" s="44"/>
      <c r="D141" s="44"/>
      <c r="E141" s="44"/>
      <c r="F141" s="44"/>
      <c r="G141" s="44"/>
    </row>
    <row r="142" spans="1:7">
      <c r="A142" s="45"/>
      <c r="B142" s="44"/>
      <c r="C142" s="44"/>
      <c r="D142" s="44"/>
      <c r="E142" s="44"/>
      <c r="F142" s="44"/>
      <c r="G142" s="44"/>
    </row>
    <row r="143" spans="1:7">
      <c r="A143" s="45"/>
      <c r="B143" s="44"/>
      <c r="C143" s="44"/>
      <c r="D143" s="44"/>
      <c r="E143" s="44"/>
      <c r="F143" s="44"/>
      <c r="G143" s="44"/>
    </row>
    <row r="144" spans="1:7">
      <c r="A144" s="45"/>
      <c r="B144" s="44"/>
      <c r="C144" s="44"/>
      <c r="D144" s="44"/>
      <c r="E144" s="44"/>
      <c r="F144" s="44"/>
      <c r="G144" s="44"/>
    </row>
    <row r="145" spans="1:7">
      <c r="A145" s="45"/>
      <c r="B145" s="44"/>
      <c r="C145" s="44"/>
      <c r="D145" s="44"/>
      <c r="E145" s="44"/>
      <c r="F145" s="44"/>
      <c r="G145" s="44"/>
    </row>
    <row r="146" spans="1:7">
      <c r="A146" s="45"/>
      <c r="B146" s="44"/>
      <c r="C146" s="44"/>
      <c r="D146" s="44"/>
      <c r="E146" s="44"/>
      <c r="F146" s="44"/>
      <c r="G146" s="44"/>
    </row>
    <row r="147" spans="1:7">
      <c r="A147" s="45"/>
      <c r="B147" s="44"/>
      <c r="C147" s="44"/>
      <c r="D147" s="44"/>
      <c r="E147" s="44"/>
      <c r="F147" s="44"/>
      <c r="G147" s="44"/>
    </row>
    <row r="148" spans="1:7">
      <c r="A148" s="45"/>
      <c r="B148" s="44"/>
      <c r="C148" s="44"/>
      <c r="D148" s="44"/>
      <c r="E148" s="44"/>
      <c r="F148" s="44"/>
      <c r="G148" s="44"/>
    </row>
    <row r="149" spans="1:7">
      <c r="A149" s="45"/>
      <c r="B149" s="44"/>
      <c r="C149" s="44"/>
      <c r="D149" s="44"/>
      <c r="E149" s="44"/>
      <c r="F149" s="44"/>
      <c r="G149" s="44"/>
    </row>
    <row r="150" spans="1:7">
      <c r="A150" s="45"/>
      <c r="B150" s="44"/>
      <c r="C150" s="44"/>
      <c r="D150" s="44"/>
      <c r="E150" s="44"/>
      <c r="F150" s="44"/>
      <c r="G150" s="44"/>
    </row>
    <row r="151" spans="1:7">
      <c r="A151" s="45"/>
      <c r="B151" s="44"/>
      <c r="C151" s="44"/>
      <c r="D151" s="44"/>
      <c r="E151" s="44"/>
      <c r="F151" s="44"/>
      <c r="G151" s="44"/>
    </row>
    <row r="152" spans="1:7">
      <c r="A152" s="45"/>
      <c r="B152" s="44"/>
      <c r="C152" s="44"/>
      <c r="D152" s="44"/>
      <c r="E152" s="44"/>
      <c r="F152" s="44"/>
      <c r="G152" s="44"/>
    </row>
    <row r="153" spans="1:7">
      <c r="A153" s="45"/>
      <c r="B153" s="44"/>
      <c r="C153" s="44"/>
      <c r="D153" s="44"/>
      <c r="E153" s="44"/>
      <c r="F153" s="44"/>
      <c r="G153" s="44"/>
    </row>
    <row r="154" spans="1:7">
      <c r="A154" s="45"/>
      <c r="B154" s="44"/>
      <c r="C154" s="44"/>
      <c r="D154" s="44"/>
      <c r="E154" s="44"/>
      <c r="F154" s="44"/>
      <c r="G154" s="44"/>
    </row>
    <row r="155" spans="1:7">
      <c r="A155" s="45"/>
      <c r="B155" s="44"/>
      <c r="C155" s="44"/>
      <c r="D155" s="44"/>
      <c r="E155" s="44"/>
      <c r="F155" s="44"/>
      <c r="G155" s="44"/>
    </row>
    <row r="156" spans="1:7">
      <c r="A156" s="45"/>
      <c r="B156" s="44"/>
      <c r="C156" s="44"/>
      <c r="D156" s="44"/>
      <c r="E156" s="44"/>
      <c r="F156" s="44"/>
      <c r="G156" s="44"/>
    </row>
    <row r="157" spans="1:7">
      <c r="A157" s="45"/>
      <c r="B157" s="44"/>
      <c r="C157" s="44"/>
      <c r="D157" s="44"/>
      <c r="E157" s="44"/>
      <c r="F157" s="44"/>
      <c r="G157" s="44"/>
    </row>
    <row r="158" spans="1:7">
      <c r="A158" s="45"/>
      <c r="B158" s="44"/>
      <c r="C158" s="44"/>
      <c r="D158" s="44"/>
      <c r="E158" s="44"/>
      <c r="F158" s="44"/>
      <c r="G158" s="44"/>
    </row>
    <row r="159" spans="1:7">
      <c r="A159" s="45"/>
      <c r="B159" s="44"/>
      <c r="C159" s="44"/>
      <c r="D159" s="44"/>
      <c r="E159" s="44"/>
      <c r="F159" s="44"/>
      <c r="G159" s="44"/>
    </row>
    <row r="160" spans="1:7">
      <c r="A160" s="45"/>
      <c r="B160" s="44"/>
      <c r="C160" s="44"/>
      <c r="D160" s="44"/>
      <c r="E160" s="44"/>
      <c r="F160" s="44"/>
      <c r="G160" s="44"/>
    </row>
    <row r="161" spans="1:7">
      <c r="A161" s="45"/>
      <c r="B161" s="44"/>
      <c r="C161" s="44"/>
      <c r="D161" s="44"/>
      <c r="E161" s="44"/>
      <c r="F161" s="44"/>
      <c r="G161" s="44"/>
    </row>
    <row r="162" spans="1:7">
      <c r="A162" s="45"/>
      <c r="B162" s="44"/>
      <c r="C162" s="44"/>
      <c r="D162" s="44"/>
      <c r="E162" s="44"/>
      <c r="F162" s="44"/>
      <c r="G162" s="44"/>
    </row>
    <row r="163" spans="1:7">
      <c r="A163" s="45"/>
      <c r="B163" s="44"/>
      <c r="C163" s="44"/>
      <c r="D163" s="44"/>
      <c r="E163" s="44"/>
      <c r="F163" s="44"/>
      <c r="G163" s="44"/>
    </row>
    <row r="164" spans="1:7">
      <c r="A164" s="45"/>
      <c r="B164" s="44"/>
      <c r="C164" s="44"/>
      <c r="D164" s="44"/>
      <c r="E164" s="44"/>
      <c r="F164" s="44"/>
      <c r="G164" s="44"/>
    </row>
    <row r="165" spans="1:7">
      <c r="A165" s="45"/>
      <c r="B165" s="44"/>
      <c r="C165" s="44"/>
      <c r="D165" s="44"/>
      <c r="E165" s="44"/>
      <c r="F165" s="44"/>
      <c r="G165" s="44"/>
    </row>
    <row r="166" spans="1:7">
      <c r="A166" s="45"/>
      <c r="B166" s="44"/>
      <c r="C166" s="44"/>
      <c r="D166" s="44"/>
      <c r="E166" s="44"/>
      <c r="F166" s="44"/>
      <c r="G166" s="44"/>
    </row>
    <row r="167" spans="1:7">
      <c r="A167" s="45"/>
      <c r="B167" s="44"/>
      <c r="C167" s="44"/>
      <c r="D167" s="44"/>
      <c r="E167" s="44"/>
      <c r="F167" s="44"/>
      <c r="G167" s="44"/>
    </row>
    <row r="168" spans="1:7">
      <c r="A168" s="45"/>
      <c r="B168" s="44"/>
      <c r="C168" s="44"/>
      <c r="D168" s="44"/>
      <c r="E168" s="44"/>
      <c r="F168" s="44"/>
      <c r="G168" s="44"/>
    </row>
    <row r="169" spans="1:7">
      <c r="A169" s="45"/>
      <c r="B169" s="44"/>
      <c r="C169" s="44"/>
      <c r="D169" s="44"/>
      <c r="E169" s="44"/>
      <c r="F169" s="44"/>
      <c r="G169" s="44"/>
    </row>
    <row r="170" spans="1:7">
      <c r="A170" s="45"/>
      <c r="B170" s="44"/>
      <c r="C170" s="44"/>
      <c r="D170" s="44"/>
      <c r="E170" s="44"/>
      <c r="F170" s="44"/>
      <c r="G170" s="44"/>
    </row>
    <row r="171" spans="1:7">
      <c r="A171" s="45"/>
      <c r="B171" s="44"/>
      <c r="C171" s="44"/>
      <c r="D171" s="44"/>
      <c r="E171" s="44"/>
      <c r="F171" s="44"/>
      <c r="G171" s="44"/>
    </row>
    <row r="172" spans="1:7">
      <c r="A172" s="45"/>
      <c r="B172" s="44"/>
      <c r="C172" s="44"/>
      <c r="D172" s="44"/>
      <c r="E172" s="44"/>
      <c r="F172" s="44"/>
      <c r="G172" s="44"/>
    </row>
    <row r="173" spans="1:7">
      <c r="A173" s="45"/>
      <c r="B173" s="44"/>
      <c r="C173" s="44"/>
      <c r="D173" s="44"/>
      <c r="E173" s="44"/>
      <c r="F173" s="44"/>
      <c r="G173" s="44"/>
    </row>
    <row r="174" spans="1:7">
      <c r="A174" s="45"/>
      <c r="B174" s="44"/>
      <c r="C174" s="44"/>
      <c r="D174" s="44"/>
      <c r="E174" s="44"/>
      <c r="F174" s="44"/>
      <c r="G174" s="44"/>
    </row>
    <row r="175" spans="1:7">
      <c r="A175" s="45"/>
      <c r="B175" s="44"/>
      <c r="C175" s="44"/>
      <c r="D175" s="44"/>
      <c r="E175" s="44"/>
      <c r="F175" s="44"/>
      <c r="G175" s="44"/>
    </row>
    <row r="176" spans="1:7">
      <c r="A176" s="45"/>
      <c r="B176" s="44"/>
      <c r="C176" s="44"/>
      <c r="D176" s="44"/>
      <c r="E176" s="44"/>
      <c r="F176" s="44"/>
      <c r="G176" s="44"/>
    </row>
    <row r="177" spans="1:7">
      <c r="A177" s="45"/>
      <c r="B177" s="44"/>
      <c r="C177" s="44"/>
      <c r="D177" s="44"/>
      <c r="E177" s="44"/>
      <c r="F177" s="44"/>
      <c r="G177" s="44"/>
    </row>
    <row r="178" spans="1:7">
      <c r="A178" s="45"/>
      <c r="B178" s="44"/>
      <c r="C178" s="44"/>
      <c r="D178" s="44"/>
      <c r="E178" s="44"/>
      <c r="F178" s="44"/>
      <c r="G178" s="44"/>
    </row>
    <row r="179" spans="1:7">
      <c r="A179" s="45"/>
      <c r="B179" s="44"/>
      <c r="C179" s="44"/>
      <c r="D179" s="44"/>
      <c r="E179" s="44"/>
      <c r="F179" s="44"/>
      <c r="G179" s="44"/>
    </row>
    <row r="180" spans="1:7">
      <c r="A180" s="45"/>
      <c r="B180" s="44"/>
      <c r="C180" s="44"/>
      <c r="D180" s="44"/>
      <c r="E180" s="44"/>
      <c r="F180" s="44"/>
      <c r="G180" s="44"/>
    </row>
    <row r="181" spans="1:7">
      <c r="A181" s="45"/>
      <c r="B181" s="44"/>
      <c r="C181" s="44"/>
      <c r="D181" s="44"/>
      <c r="E181" s="44"/>
      <c r="F181" s="44"/>
      <c r="G181" s="44"/>
    </row>
    <row r="182" spans="1:7">
      <c r="A182" s="45"/>
      <c r="B182" s="44"/>
      <c r="C182" s="44"/>
      <c r="D182" s="44"/>
      <c r="E182" s="44"/>
      <c r="F182" s="44"/>
      <c r="G182" s="44"/>
    </row>
    <row r="183" spans="1:7">
      <c r="A183" s="45"/>
      <c r="B183" s="44"/>
      <c r="C183" s="44"/>
      <c r="D183" s="44"/>
      <c r="E183" s="44"/>
      <c r="F183" s="44"/>
      <c r="G183" s="44"/>
    </row>
    <row r="184" spans="1:7">
      <c r="A184" s="45"/>
      <c r="B184" s="44"/>
      <c r="C184" s="44"/>
      <c r="D184" s="44"/>
      <c r="E184" s="44"/>
      <c r="F184" s="44"/>
      <c r="G184" s="44"/>
    </row>
    <row r="185" spans="1:7">
      <c r="A185" s="45"/>
      <c r="B185" s="44"/>
      <c r="C185" s="44"/>
      <c r="D185" s="44"/>
      <c r="E185" s="44"/>
      <c r="F185" s="44"/>
      <c r="G185" s="44"/>
    </row>
    <row r="186" spans="1:7">
      <c r="A186" s="45"/>
      <c r="B186" s="44"/>
      <c r="C186" s="44"/>
      <c r="D186" s="44"/>
      <c r="E186" s="44"/>
      <c r="F186" s="44"/>
      <c r="G186" s="44"/>
    </row>
    <row r="187" spans="1:7">
      <c r="A187" s="45"/>
      <c r="B187" s="44"/>
      <c r="C187" s="44"/>
      <c r="D187" s="44"/>
      <c r="E187" s="44"/>
      <c r="F187" s="44"/>
      <c r="G187" s="44"/>
    </row>
    <row r="188" spans="1:7">
      <c r="A188" s="45"/>
      <c r="B188" s="44"/>
      <c r="C188" s="44"/>
      <c r="D188" s="44"/>
      <c r="E188" s="44"/>
      <c r="F188" s="44"/>
      <c r="G188" s="44"/>
    </row>
    <row r="189" spans="1:7">
      <c r="A189" s="45"/>
      <c r="B189" s="44"/>
      <c r="C189" s="44"/>
      <c r="D189" s="44"/>
      <c r="E189" s="44"/>
      <c r="F189" s="44"/>
      <c r="G189" s="44"/>
    </row>
    <row r="190" spans="1:7">
      <c r="A190" s="45"/>
      <c r="B190" s="44"/>
      <c r="C190" s="44"/>
      <c r="D190" s="44"/>
      <c r="E190" s="44"/>
      <c r="F190" s="44"/>
      <c r="G190" s="44"/>
    </row>
    <row r="191" spans="1:7">
      <c r="A191" s="45"/>
      <c r="B191" s="44"/>
      <c r="C191" s="44"/>
      <c r="D191" s="44"/>
      <c r="E191" s="44"/>
      <c r="F191" s="44"/>
      <c r="G191" s="44"/>
    </row>
    <row r="192" spans="1:7">
      <c r="A192" s="45"/>
      <c r="B192" s="44"/>
      <c r="C192" s="44"/>
      <c r="D192" s="44"/>
      <c r="E192" s="44"/>
      <c r="F192" s="44"/>
      <c r="G192" s="44"/>
    </row>
    <row r="193" spans="1:7">
      <c r="A193" s="45"/>
      <c r="B193" s="44"/>
      <c r="C193" s="44"/>
      <c r="D193" s="44"/>
      <c r="E193" s="44"/>
      <c r="F193" s="44"/>
      <c r="G193" s="44"/>
    </row>
    <row r="194" spans="1:7">
      <c r="A194" s="45"/>
      <c r="B194" s="44"/>
      <c r="C194" s="44"/>
      <c r="D194" s="44"/>
      <c r="E194" s="44"/>
      <c r="F194" s="44"/>
      <c r="G194" s="44"/>
    </row>
    <row r="195" spans="1:7">
      <c r="A195" s="45"/>
      <c r="B195" s="44"/>
      <c r="C195" s="44"/>
      <c r="D195" s="44"/>
      <c r="E195" s="44"/>
      <c r="F195" s="44"/>
      <c r="G195" s="44"/>
    </row>
    <row r="196" spans="1:7">
      <c r="A196" s="45"/>
      <c r="B196" s="44"/>
      <c r="C196" s="44"/>
      <c r="D196" s="44"/>
      <c r="E196" s="44"/>
      <c r="F196" s="44"/>
      <c r="G196" s="44"/>
    </row>
    <row r="197" spans="1:7">
      <c r="A197" s="45"/>
      <c r="B197" s="44"/>
      <c r="C197" s="44"/>
      <c r="D197" s="44"/>
      <c r="E197" s="44"/>
      <c r="F197" s="44"/>
      <c r="G197" s="44"/>
    </row>
    <row r="198" spans="1:7">
      <c r="A198" s="45"/>
      <c r="B198" s="44"/>
      <c r="C198" s="44"/>
      <c r="D198" s="44"/>
      <c r="E198" s="44"/>
      <c r="F198" s="44"/>
      <c r="G198" s="44"/>
    </row>
    <row r="199" spans="1:7">
      <c r="A199" s="45"/>
      <c r="B199" s="44"/>
      <c r="C199" s="44"/>
      <c r="D199" s="44"/>
      <c r="E199" s="44"/>
      <c r="F199" s="44"/>
      <c r="G199" s="44"/>
    </row>
    <row r="200" spans="1:7">
      <c r="A200" s="45"/>
      <c r="B200" s="44"/>
      <c r="C200" s="44"/>
      <c r="D200" s="44"/>
      <c r="E200" s="44"/>
      <c r="F200" s="44"/>
      <c r="G200" s="44"/>
    </row>
    <row r="201" spans="1:7">
      <c r="A201" s="45"/>
      <c r="B201" s="44"/>
      <c r="C201" s="44"/>
      <c r="D201" s="44"/>
      <c r="E201" s="44"/>
      <c r="F201" s="44"/>
      <c r="G201" s="44"/>
    </row>
    <row r="202" spans="1:7">
      <c r="A202" s="45"/>
      <c r="B202" s="44"/>
      <c r="C202" s="44"/>
      <c r="D202" s="44"/>
      <c r="E202" s="44"/>
      <c r="F202" s="44"/>
      <c r="G202" s="44"/>
    </row>
  </sheetData>
  <mergeCells count="4">
    <mergeCell ref="I28:J28"/>
    <mergeCell ref="C5:G5"/>
    <mergeCell ref="C2:G4"/>
    <mergeCell ref="B2:B4"/>
  </mergeCells>
  <phoneticPr fontId="0" type="noConversion"/>
  <pageMargins left="0.25" right="0.25" top="0.75" bottom="0.75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4</vt:i4>
      </vt:variant>
    </vt:vector>
  </HeadingPairs>
  <TitlesOfParts>
    <vt:vector size="14" baseType="lpstr">
      <vt:lpstr>Ogółem</vt:lpstr>
      <vt:lpstr>Bud_A</vt:lpstr>
      <vt:lpstr>Bud_B</vt:lpstr>
      <vt:lpstr>Bud_C</vt:lpstr>
      <vt:lpstr>Bud_DF</vt:lpstr>
      <vt:lpstr>Bud_E</vt:lpstr>
      <vt:lpstr>Bud_GH</vt:lpstr>
      <vt:lpstr>Bud_JKL</vt:lpstr>
      <vt:lpstr>Reszta</vt:lpstr>
      <vt:lpstr>pomieszczenia</vt:lpstr>
      <vt:lpstr>Bud_A!Obszar_wydruku</vt:lpstr>
      <vt:lpstr>Ogółem!Obszar_wydruku</vt:lpstr>
      <vt:lpstr>pomieszczenia!Obszar_wydruku</vt:lpstr>
      <vt:lpstr>Reszta!Obszar_wydruku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</dc:creator>
  <cp:lastModifiedBy>User</cp:lastModifiedBy>
  <cp:lastPrinted>2019-11-04T11:01:02Z</cp:lastPrinted>
  <dcterms:created xsi:type="dcterms:W3CDTF">2008-01-15T10:20:43Z</dcterms:created>
  <dcterms:modified xsi:type="dcterms:W3CDTF">2019-11-05T07:29:13Z</dcterms:modified>
</cp:coreProperties>
</file>