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720"/>
  </bookViews>
  <sheets>
    <sheet name="Zał 1 - Teren miejski" sheetId="8" r:id="rId1"/>
    <sheet name="Zał 2 - Tereny wiejskie" sheetId="9" r:id="rId2"/>
    <sheet name="Zał nr 3 - Place zabaw" sheetId="11" r:id="rId3"/>
    <sheet name="Zał 4 - Wykaz parków i skwerów" sheetId="6" r:id="rId4"/>
    <sheet name="Zał 5 - Obiekty donice alejki " sheetId="5" r:id="rId5"/>
    <sheet name="Zał 6- Zakup materiałów" sheetId="10" r:id="rId6"/>
    <sheet name="Zał 7 - Miesięczne zestawienie" sheetId="7" r:id="rId7"/>
  </sheets>
  <definedNames>
    <definedName name="_xlnm._FilterDatabase" localSheetId="0" hidden="1">'Zał 1 - Teren miejski'!$A$2:$G$64</definedName>
    <definedName name="_xlnm._FilterDatabase" localSheetId="1" hidden="1">'Zał 2 - Tereny wiejskie'!$A$3:$F$30</definedName>
    <definedName name="_xlnm.Print_Area" localSheetId="0">'Zał 1 - Teren miejski'!$A$1:$G$60</definedName>
    <definedName name="_xlnm.Print_Area" localSheetId="4">'Zał 5 - Obiekty donice alejki '!$A$1:$E$15</definedName>
    <definedName name="_xlnm.Print_Area" localSheetId="5">'Zał 6- Zakup materiałów'!$A$1:$C$16</definedName>
    <definedName name="_xlnm.Print_Titles" localSheetId="3">'Zał 4 - Wykaz parków i skwerów'!$1:$2</definedName>
  </definedNames>
  <calcPr calcId="152511"/>
</workbook>
</file>

<file path=xl/calcChain.xml><?xml version="1.0" encoding="utf-8"?>
<calcChain xmlns="http://schemas.openxmlformats.org/spreadsheetml/2006/main">
  <c r="D19" i="9" l="1"/>
  <c r="F62" i="8"/>
  <c r="F35" i="8"/>
  <c r="F27" i="8"/>
  <c r="F47" i="8"/>
  <c r="F18" i="8"/>
  <c r="F4" i="8"/>
  <c r="F40" i="8"/>
  <c r="H12" i="11"/>
  <c r="H38" i="11" l="1"/>
  <c r="H36" i="11"/>
  <c r="H31" i="11"/>
  <c r="H28" i="11"/>
  <c r="H42" i="11" s="1"/>
  <c r="H9" i="11"/>
  <c r="H7" i="11"/>
  <c r="D29" i="9"/>
  <c r="D20" i="9"/>
  <c r="D18" i="9"/>
  <c r="D15" i="9"/>
  <c r="D14" i="9"/>
  <c r="D5" i="9"/>
  <c r="F63" i="8"/>
  <c r="F60" i="8"/>
  <c r="F59" i="8"/>
  <c r="F58" i="8"/>
  <c r="F57" i="8"/>
  <c r="F54" i="8"/>
  <c r="F53" i="8"/>
  <c r="F52" i="8"/>
  <c r="F48" i="8"/>
  <c r="F45" i="8"/>
  <c r="F42" i="8"/>
  <c r="F38" i="8"/>
  <c r="F37" i="8"/>
  <c r="F36" i="8"/>
  <c r="F34" i="8"/>
  <c r="F30" i="8"/>
  <c r="F29" i="8"/>
  <c r="F26" i="8"/>
  <c r="F25" i="8"/>
  <c r="F23" i="8"/>
  <c r="F22" i="8"/>
  <c r="F21" i="8"/>
  <c r="F19" i="8"/>
  <c r="F17" i="8"/>
  <c r="F14" i="8"/>
  <c r="F12" i="8"/>
  <c r="F11" i="8"/>
  <c r="F10" i="8"/>
  <c r="F8" i="8"/>
  <c r="F7" i="8"/>
  <c r="F6" i="8"/>
  <c r="F3" i="8"/>
  <c r="F64" i="8" l="1"/>
  <c r="E30" i="6"/>
  <c r="E29" i="6"/>
  <c r="E26" i="6"/>
  <c r="E24" i="6"/>
  <c r="E18" i="6"/>
  <c r="E17" i="6"/>
  <c r="E14" i="6"/>
  <c r="E32" i="6" s="1"/>
</calcChain>
</file>

<file path=xl/sharedStrings.xml><?xml version="1.0" encoding="utf-8"?>
<sst xmlns="http://schemas.openxmlformats.org/spreadsheetml/2006/main" count="757" uniqueCount="461">
  <si>
    <t xml:space="preserve">Miejscowość </t>
  </si>
  <si>
    <t>Ulica</t>
  </si>
  <si>
    <t>Wtelno</t>
  </si>
  <si>
    <t>Koronowo</t>
  </si>
  <si>
    <t>1011/21</t>
  </si>
  <si>
    <t>661/1</t>
  </si>
  <si>
    <t>653/13</t>
  </si>
  <si>
    <t xml:space="preserve">Nr posesji </t>
  </si>
  <si>
    <t>1378/13</t>
  </si>
  <si>
    <t>777/16</t>
  </si>
  <si>
    <t xml:space="preserve">Koronowo </t>
  </si>
  <si>
    <t>1028/14, 1028/24</t>
  </si>
  <si>
    <t xml:space="preserve">Al. Wolności </t>
  </si>
  <si>
    <t>1028/123</t>
  </si>
  <si>
    <t>935/4</t>
  </si>
  <si>
    <t>Buszkowo</t>
  </si>
  <si>
    <t>Nowy Dwór</t>
  </si>
  <si>
    <t>268/25</t>
  </si>
  <si>
    <t>718/3</t>
  </si>
  <si>
    <t>746/6</t>
  </si>
  <si>
    <t>1028/29</t>
  </si>
  <si>
    <t>1028/51</t>
  </si>
  <si>
    <t>TAK</t>
  </si>
  <si>
    <t>NIE</t>
  </si>
  <si>
    <t>784/1</t>
  </si>
  <si>
    <t>teren nad Brdą</t>
  </si>
  <si>
    <t>789/1</t>
  </si>
  <si>
    <t>skwer przy parkingu Pomianowskiego</t>
  </si>
  <si>
    <t>746/9, 746/10</t>
  </si>
  <si>
    <t xml:space="preserve">77/48, 77/29 </t>
  </si>
  <si>
    <t>Pieczyska (od Al. Jana Pawła II, w tym parking)</t>
  </si>
  <si>
    <t>1020/109</t>
  </si>
  <si>
    <t>495/4</t>
  </si>
  <si>
    <t>ul. Dworcowa (przy SP nr 2)</t>
  </si>
  <si>
    <t>1020/155</t>
  </si>
  <si>
    <t>980/4, 475/20</t>
  </si>
  <si>
    <t>907/10</t>
  </si>
  <si>
    <t xml:space="preserve">ul. Wypoczynkowa, Muszlowa (teren  przy plaży) </t>
  </si>
  <si>
    <t>2141, 106, 77/46</t>
  </si>
  <si>
    <t>28, 28A, 28B, 30</t>
  </si>
  <si>
    <t>1165/4</t>
  </si>
  <si>
    <t>1190/6</t>
  </si>
  <si>
    <t>1193/5</t>
  </si>
  <si>
    <t>1184/1</t>
  </si>
  <si>
    <t>ul. Witosa - miasteczko komunikacyjne</t>
  </si>
  <si>
    <t>ul. Witosa/Paderewskiego (skwer przy miasteczku komunikacyjnym)</t>
  </si>
  <si>
    <t>ul. Bukowa</t>
  </si>
  <si>
    <t>ul. Bydgoska</t>
  </si>
  <si>
    <t xml:space="preserve">ul. Dworcowa </t>
  </si>
  <si>
    <t>ul. Kotomierska (MGOK)</t>
  </si>
  <si>
    <t>ul. Krzyżowa</t>
  </si>
  <si>
    <t xml:space="preserve">ul. Mickiewicza </t>
  </si>
  <si>
    <t xml:space="preserve">ul. Nakielska </t>
  </si>
  <si>
    <t>ul. Tucholska (parking)</t>
  </si>
  <si>
    <t>ul. Wodna</t>
  </si>
  <si>
    <t>ul. Warszawskich (Pieczyska)</t>
  </si>
  <si>
    <t>ul. Wypoczynkowa (Pieczyska)</t>
  </si>
  <si>
    <t>ul. Okoniowa (Pieczyska)</t>
  </si>
  <si>
    <t>ul. Paderewskiego</t>
  </si>
  <si>
    <t>ul. Paderewskiego - PKS</t>
  </si>
  <si>
    <t>ul. Bydgoska skwer  im. Króla Władysława Jagiełły</t>
  </si>
  <si>
    <t>ul. Ogrodowa skwer</t>
  </si>
  <si>
    <t>ul. Ogrodowa (parking)</t>
  </si>
  <si>
    <t xml:space="preserve">ul. Ogrodowa </t>
  </si>
  <si>
    <t>ul. Bydgoska (parking)</t>
  </si>
  <si>
    <t>330/2, 792</t>
  </si>
  <si>
    <t>66/4, 66/5</t>
  </si>
  <si>
    <t>Samociążek</t>
  </si>
  <si>
    <t>Mąkowarsko</t>
  </si>
  <si>
    <t>działka  przy parkinu koło szkoły</t>
  </si>
  <si>
    <t>147</t>
  </si>
  <si>
    <t>Salno</t>
  </si>
  <si>
    <t xml:space="preserve">teren plaży oraz boisko przy byłej szkole w Salnie </t>
  </si>
  <si>
    <t>Łąsko Wielkie</t>
  </si>
  <si>
    <t>teren przy figurze przydrożnej, teren przy stawie</t>
  </si>
  <si>
    <t>Nowy Jasiniec</t>
  </si>
  <si>
    <t>Stary Dwór</t>
  </si>
  <si>
    <t xml:space="preserve">Góra św Jana (wykrzewienie i koszenie) </t>
  </si>
  <si>
    <t>288</t>
  </si>
  <si>
    <t>Tryszczyn</t>
  </si>
  <si>
    <t>Wierzchucin Królewski</t>
  </si>
  <si>
    <t>koszenie trawy</t>
  </si>
  <si>
    <t>123/13</t>
  </si>
  <si>
    <t>teren przy blokach</t>
  </si>
  <si>
    <t>96/42</t>
  </si>
  <si>
    <t>100/6</t>
  </si>
  <si>
    <t>Skwer przy kościele św Andrzeja</t>
  </si>
  <si>
    <t>1620, 958/1</t>
  </si>
  <si>
    <t>Skwer koło cmentarza parafialnego, styk ulic Paderewskiego i Pomianowskiego</t>
  </si>
  <si>
    <t>Skwer przy miasteczku komunikacyjnym, miasteczko komunikacyjne</t>
  </si>
  <si>
    <t>Teren nad Brdą</t>
  </si>
  <si>
    <t>Skwer ul Bydgoska im. Króla Władysława Jagiełły</t>
  </si>
  <si>
    <t>Skwer im Króla Kazimierza Wielkiego</t>
  </si>
  <si>
    <t>Lp.</t>
  </si>
  <si>
    <t>Określenie terenu</t>
  </si>
  <si>
    <t>Donice kwiatowe przy ul. Garncarskiej</t>
  </si>
  <si>
    <t>2 szt.</t>
  </si>
  <si>
    <t>dz. 1619</t>
  </si>
  <si>
    <t>cz. dz. 1616, cz. dz. 1040/9</t>
  </si>
  <si>
    <t>OBIEKTY MAŁEJ ARCHITEKTURY</t>
  </si>
  <si>
    <t>Ławki o konstrukcji metalowej</t>
  </si>
  <si>
    <t>Ławki o konstrukcji betonowej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</si>
  <si>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</si>
  <si>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</si>
  <si>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</si>
  <si>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</si>
  <si>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</si>
  <si>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</si>
  <si>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</si>
  <si>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</si>
  <si>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</si>
  <si>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</si>
  <si>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</si>
  <si>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</si>
  <si>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</si>
  <si>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</si>
  <si>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</si>
  <si>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</si>
  <si>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SUMA</t>
  </si>
  <si>
    <t>Nr działki ewid.</t>
  </si>
  <si>
    <t>ul. Bydgoska skwer im. Króla Kazimierza Wielkiego</t>
  </si>
  <si>
    <t>Sołectwo</t>
  </si>
  <si>
    <t>Opis terenu</t>
  </si>
  <si>
    <t>Powierzchnia terenów zieleni [m2]</t>
  </si>
  <si>
    <t>Rejon</t>
  </si>
  <si>
    <t>Materiał</t>
  </si>
  <si>
    <t>Ilość</t>
  </si>
  <si>
    <t>Szpilki metalowe do mocowania agrowłókniny</t>
  </si>
  <si>
    <t>Kotwice GF do mocowania do agrowłókniny</t>
  </si>
  <si>
    <t>Agrowłóknina czarna  UV P-150 1,6mx150m</t>
  </si>
  <si>
    <t>300 szt.</t>
  </si>
  <si>
    <t>Zakres wykonanej usługi (opis)</t>
  </si>
  <si>
    <t xml:space="preserve">Lokalizacja </t>
  </si>
  <si>
    <t xml:space="preserve"> Termin wykonania </t>
  </si>
  <si>
    <t xml:space="preserve">Ilość jednostek </t>
  </si>
  <si>
    <t>Przyczyny niewykonania usługi  (w tym częściowego)</t>
  </si>
  <si>
    <t>Uwagi</t>
  </si>
  <si>
    <t>Miesięczne zestawienie wykonanych prac w okresie rozliczeniowym -…………………………..</t>
  </si>
  <si>
    <t>Wykaz materiałów niezbędnych do realizacji zamówienia</t>
  </si>
  <si>
    <t>strefa A</t>
  </si>
  <si>
    <t>strefa B</t>
  </si>
  <si>
    <t>strefa C</t>
  </si>
  <si>
    <t>10 l</t>
  </si>
  <si>
    <t xml:space="preserve">Grzybobójcze środki ochrony roślin </t>
  </si>
  <si>
    <t xml:space="preserve">Owadobójcze środki ochrony roślin </t>
  </si>
  <si>
    <t>50 l</t>
  </si>
  <si>
    <t>Nawóz ogrodniczy do trawników</t>
  </si>
  <si>
    <t>Nawóz ogrodniczy do roślin kwitnących</t>
  </si>
  <si>
    <t>Nawóz ogrodniczy do drzew i krzewów</t>
  </si>
  <si>
    <t>500 kg</t>
  </si>
  <si>
    <t>200 kg</t>
  </si>
  <si>
    <t xml:space="preserve">Mieszanka nasion traw, odporna na warunki miejske i częste wydeptywanie na podłoże o obniżonych wymaganiach glebowych </t>
  </si>
  <si>
    <t>Witacze i billboardy</t>
  </si>
  <si>
    <t>Skwer przy kościele św. Andrzeja, przy ul. Garncarskiej — alejka żwirowa</t>
  </si>
  <si>
    <t>dz. 958/1</t>
  </si>
  <si>
    <t>Skwer przy kościele Św. Andrzeja przy ul. Garncarskiej — schodki</t>
  </si>
  <si>
    <t>Skwer przy cmentarzu parafialnym (ul. Paderewskiego) — alejka gruntowa</t>
  </si>
  <si>
    <t>dz. 933/1, 936/2</t>
  </si>
  <si>
    <t>dz. 931, 976</t>
  </si>
  <si>
    <t>DONICE I KWIETNIKI</t>
  </si>
  <si>
    <t>ALEJKI</t>
  </si>
  <si>
    <t>Plac Zwycięstwa (rynek)</t>
  </si>
  <si>
    <t>Park przy cmentarzu parafialnym, ul. Paderewskiego</t>
  </si>
  <si>
    <t>936/2, 933/1,  931, 976,  1594/3</t>
  </si>
  <si>
    <t>Skwer przy ul. Paderewskiego, Ogrodowej i Gancarskiej (przy Przedszkolu)</t>
  </si>
  <si>
    <t>Teren przy parkingu ul. Pomianowskiego</t>
  </si>
  <si>
    <t xml:space="preserve"> 1040/9, 1616</t>
  </si>
  <si>
    <t>784/1,  777/16</t>
  </si>
  <si>
    <t>Pieczyska</t>
  </si>
  <si>
    <t>2044/15, 89/4, 84/40, 105, 2050, 77/48, 77/29, 2141, 106, 77/46,  76/25, 2128, 2141</t>
  </si>
  <si>
    <t>708/13, 708/15, 661/1, 662/4, 685</t>
  </si>
  <si>
    <t>Al. Wolności</t>
  </si>
  <si>
    <t>1028/14, 1028/24, 1028/123, 1028/29, 1028/51, 1028/37, 1028/118, 1028/125, 1028/43</t>
  </si>
  <si>
    <t>718/3, 746/6, 746/9, 746/10</t>
  </si>
  <si>
    <t>ul. Pomianowskiego/Konopnickiej</t>
  </si>
  <si>
    <t>1011/21, 1011/1, 1012/2, 1020/155</t>
  </si>
  <si>
    <t xml:space="preserve"> 1001/4, 1631/1, 814/15,  475/10, 813/1</t>
  </si>
  <si>
    <t>ul. Dworcowa (teren przy SP nr 2 oraz pielenie przy drzewkach)</t>
  </si>
  <si>
    <t>ul. Pomianowskiego skwer (Jarzębinka)</t>
  </si>
  <si>
    <t>ul. Tucholska (parkingi)</t>
  </si>
  <si>
    <t>487, 330/2, 792</t>
  </si>
  <si>
    <t>ul. Bydgoska/Wodna (teren przy kanale ulgi)</t>
  </si>
  <si>
    <t>1165/4, 1190/6, 1193/5, 1184/1, 1200</t>
  </si>
  <si>
    <t>Nr działki</t>
  </si>
  <si>
    <r>
      <t>Powierzchnia terenów zielonych określona w m</t>
    </r>
    <r>
      <rPr>
        <b/>
        <vertAlign val="superscript"/>
        <sz val="11"/>
        <color theme="1"/>
        <rFont val="Arial Narrow"/>
        <family val="2"/>
        <charset val="238"/>
      </rPr>
      <t>2</t>
    </r>
  </si>
  <si>
    <t>Uwagi/Opis</t>
  </si>
  <si>
    <t>662/4</t>
  </si>
  <si>
    <t>ul. Wąskotorowa (plac przy lądowisku)</t>
  </si>
  <si>
    <t>ul. Tucholska (parking Spalonka)</t>
  </si>
  <si>
    <t>Spalonka</t>
  </si>
  <si>
    <t>Lewa strona jadąc od Koronowa / Prawa- drogówka</t>
  </si>
  <si>
    <t xml:space="preserve">Lewa strona jadąc od Koronowa </t>
  </si>
  <si>
    <t>1622/1, 1622/2, 1622/3, 1622/4, 1622/5</t>
  </si>
  <si>
    <t>ul. Szkolna, ul. Garncarska (skwer przy kościele św Andrzeja)</t>
  </si>
  <si>
    <t xml:space="preserve">przycinka krzewów, żywopłoty,  pielenie chwastów, </t>
  </si>
  <si>
    <t>ul. Paderewskiego -park (w tym schody)</t>
  </si>
  <si>
    <t>936/2, 933/1, 931, 976, 1594/3</t>
  </si>
  <si>
    <t>krzaki żywopłoty</t>
  </si>
  <si>
    <t>przycięcie krzewów i drzew, uporządkowanie terenu</t>
  </si>
  <si>
    <t>Żywopłoty (TAK/NIE)</t>
  </si>
  <si>
    <t xml:space="preserve">Koronowo (Pieczyska) </t>
  </si>
  <si>
    <t>Stopka (Okole)</t>
  </si>
  <si>
    <t xml:space="preserve"> 210</t>
  </si>
  <si>
    <t>93</t>
  </si>
  <si>
    <t>teren boiska</t>
  </si>
  <si>
    <t xml:space="preserve">123 </t>
  </si>
  <si>
    <t>teren od szosy wokół stawu</t>
  </si>
  <si>
    <t xml:space="preserve">ul. Pomianowskiego (teren przy budynku Gminy) </t>
  </si>
  <si>
    <t>Sołectwa</t>
  </si>
  <si>
    <t>Strefa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</si>
  <si>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</si>
  <si>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</si>
  <si>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</si>
  <si>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</si>
  <si>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</si>
  <si>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</si>
  <si>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</si>
  <si>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</si>
  <si>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</si>
  <si>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</si>
  <si>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</si>
  <si>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</si>
  <si>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</si>
  <si>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</si>
  <si>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Billboard - wykoszenie trawy, krzewów ewnetualnie ścięcie gałęzi w obrebie 1 m, w celu zwiekszenia widoczności</t>
  </si>
  <si>
    <t>Witacz- wykoszenie trawy, krzewów, ewnetualnie ścięcie gałęzi w obrebie 1 m, w celu zwiekszenia widoczności</t>
  </si>
  <si>
    <t>Witacz- wykoszenie trawy, krzewów w obrebie 1 m, w celu zwiekszenia widoczności</t>
  </si>
  <si>
    <t>przycinka drzewek</t>
  </si>
  <si>
    <t>ul. Witosa teren przy parkingu</t>
  </si>
  <si>
    <t>734/39</t>
  </si>
  <si>
    <t>ul. Przyrzecze</t>
  </si>
  <si>
    <t>1274/13</t>
  </si>
  <si>
    <t>teren rekreacyjny</t>
  </si>
  <si>
    <t>100, 101</t>
  </si>
  <si>
    <t>Osiek</t>
  </si>
  <si>
    <t>kompleks sportowy</t>
  </si>
  <si>
    <t>6/1</t>
  </si>
  <si>
    <t>Dziedzinek</t>
  </si>
  <si>
    <t>boisko, skrzyżowanie</t>
  </si>
  <si>
    <t>48, 83</t>
  </si>
  <si>
    <t>Stary Jasinec</t>
  </si>
  <si>
    <t>boisko</t>
  </si>
  <si>
    <t>Skarbiewo</t>
  </si>
  <si>
    <t>39/2</t>
  </si>
  <si>
    <t>Gościeradz</t>
  </si>
  <si>
    <t>Bytkowice</t>
  </si>
  <si>
    <t>teren rekreacji</t>
  </si>
  <si>
    <t>Więzowno</t>
  </si>
  <si>
    <t>teren przy stawie</t>
  </si>
  <si>
    <t>cz. 534/4</t>
  </si>
  <si>
    <t xml:space="preserve">teren przy stawie, działka przy zbiegu ul. Lipowej i Wiśniowej </t>
  </si>
  <si>
    <t>6, 112, 113/2</t>
  </si>
  <si>
    <t>188/4</t>
  </si>
  <si>
    <t>527/11</t>
  </si>
  <si>
    <t xml:space="preserve"> Krzyż na skrzyżowaniu Nad Kanałem i Osada Leśna</t>
  </si>
  <si>
    <t xml:space="preserve">Stopka </t>
  </si>
  <si>
    <t>Wykaz terenów zieleni do koszenia i utrzymania żywopłotów, drzew i krzewów w sołectwach gminy Koronowo</t>
  </si>
  <si>
    <t xml:space="preserve">Wykaz parków i skwerów w mieście Koronowo z podziałem na strefy </t>
  </si>
  <si>
    <t>12 szt.</t>
  </si>
  <si>
    <t>Skwer przy parkingu (ul Pomianowskiego) - murowany kwietnik</t>
  </si>
  <si>
    <t>Wykaz obiektów małej architektury, donic i kwietników oraz alejek na terenie miasta</t>
  </si>
  <si>
    <t>30 kg</t>
  </si>
  <si>
    <t xml:space="preserve"> Grys granitowy (uzupełnienie park)</t>
  </si>
  <si>
    <t>Teren przy schodkach (od parku przy ul. Paderewskiego w kierunku ul. Farnej), schody</t>
  </si>
  <si>
    <t>20 szt.</t>
  </si>
  <si>
    <t>Donice drewniane                                                                 o wym.: szer. 80,0 x wys. 40,0 x gł. 30,0 cm</t>
  </si>
  <si>
    <t>1120 l</t>
  </si>
  <si>
    <t xml:space="preserve">Ziemia ogrodowa w workach wzbogacona nawozem o przedłużonym dzialaniu </t>
  </si>
  <si>
    <t xml:space="preserve">Chwastobójcze środki ochrony roślin </t>
  </si>
  <si>
    <t>Kora drzew iglastych w workach</t>
  </si>
  <si>
    <t xml:space="preserve">Wykaz terenów zieleni do koszenia i utrzymania drzew i krzewów w mieście Koronowo oraz w rejonie Pieczysk </t>
  </si>
  <si>
    <t>ul. Klasztorna</t>
  </si>
  <si>
    <t>ul. Przemysłowa</t>
  </si>
  <si>
    <t>1112/6, 1112/9, 1112/11</t>
  </si>
  <si>
    <t>Popielewo</t>
  </si>
  <si>
    <t>44/2</t>
  </si>
  <si>
    <t>Miejscowość</t>
  </si>
  <si>
    <t>obręb</t>
  </si>
  <si>
    <t>ulica</t>
  </si>
  <si>
    <t>działka</t>
  </si>
  <si>
    <t>powierzchnia (m2)</t>
  </si>
  <si>
    <t>uwagi</t>
  </si>
  <si>
    <t>Kompleks sportowo- rekreacyjnych w Dziedzinku</t>
  </si>
  <si>
    <t>Kompleks sportowo- rekreacyjnych w Gogolinku</t>
  </si>
  <si>
    <t>Gogolinek</t>
  </si>
  <si>
    <t>105/1</t>
  </si>
  <si>
    <t>Kompleks sportowo- rekreacyjnych w Gościeradzu</t>
  </si>
  <si>
    <t>Kompleks sportowo- rekreacyjnych w Tryszczynie (przy świetlicy)</t>
  </si>
  <si>
    <t>288/4</t>
  </si>
  <si>
    <t>Kompleks sportowo- rekreacyjny w Lucimiu</t>
  </si>
  <si>
    <t>Lucim</t>
  </si>
  <si>
    <t>115/2</t>
  </si>
  <si>
    <t>Plac zabaw w Glinkach (przy świetlicy)</t>
  </si>
  <si>
    <t>Glinki</t>
  </si>
  <si>
    <t>Plac zabaw w Starym Jasińcu     (przy świetlicy)</t>
  </si>
  <si>
    <t>Stary Jasiniec</t>
  </si>
  <si>
    <t>48</t>
  </si>
  <si>
    <t>Plac zabaw w Stopce (za blokami)</t>
  </si>
  <si>
    <t>Stopka</t>
  </si>
  <si>
    <t>96/43</t>
  </si>
  <si>
    <t>Kompleks sportowo- rekreacyjny w Samociążku</t>
  </si>
  <si>
    <t>15/1</t>
  </si>
  <si>
    <t>Plac zabaw w Byszewie</t>
  </si>
  <si>
    <t>Byszewo</t>
  </si>
  <si>
    <t>3/37</t>
  </si>
  <si>
    <t>Plac zabaw w Łąsku Małym (przy świetlicy)</t>
  </si>
  <si>
    <t>Łąsko Małe</t>
  </si>
  <si>
    <t>31/16</t>
  </si>
  <si>
    <t>Plac zabaw w Mąkowarsku (przy świetlicy)</t>
  </si>
  <si>
    <t>517</t>
  </si>
  <si>
    <t>Plac zabaw w Hucie (przy świetlicy)</t>
  </si>
  <si>
    <t>Huta</t>
  </si>
  <si>
    <t>145/2</t>
  </si>
  <si>
    <t>Plac zabaw w Wiskitnie
Strefa fitness (przy świetlicy)</t>
  </si>
  <si>
    <t>Wiskitno</t>
  </si>
  <si>
    <t>78</t>
  </si>
  <si>
    <t>Plac zabaw ze strefą fitness</t>
  </si>
  <si>
    <t>57/19</t>
  </si>
  <si>
    <t>Plac zabaw w Więzownie</t>
  </si>
  <si>
    <t>112/1</t>
  </si>
  <si>
    <t>Plac zabaw w Popielewie</t>
  </si>
  <si>
    <t>Plac zabaw w Łąsku Wielkim</t>
  </si>
  <si>
    <t>180/1</t>
  </si>
  <si>
    <t>Plac zabaw w Krąpiewie</t>
  </si>
  <si>
    <t>Krąpiewo</t>
  </si>
  <si>
    <t>Okole</t>
  </si>
  <si>
    <t xml:space="preserve">Plac zabaw w Mąkowarsku, Rybkowo </t>
  </si>
  <si>
    <t>536/109</t>
  </si>
  <si>
    <t xml:space="preserve">Plac zabaw we Wtelnie </t>
  </si>
  <si>
    <t xml:space="preserve">Plac zabaw w Koronowie ul. Witosa </t>
  </si>
  <si>
    <t>ul. Witosa</t>
  </si>
  <si>
    <t>Plac zabaw Koronowo ul. Spacerowa (os. Samociążek)</t>
  </si>
  <si>
    <t>ul. Spacerowa</t>
  </si>
  <si>
    <t xml:space="preserve">Plac zabaw i strefa fitness w Koronowie ul. Różanna </t>
  </si>
  <si>
    <t>ul. Rózana</t>
  </si>
  <si>
    <t>Plac zabaw i strefa fitness w Koronowie ul. Pomianowskiego 16</t>
  </si>
  <si>
    <t>ul. Pomianowskiego</t>
  </si>
  <si>
    <t>1047/82</t>
  </si>
  <si>
    <t>Strefa street workout ul. Pomianowskiego 16?</t>
  </si>
  <si>
    <t>Plac zabaw w Nowym Dworze</t>
  </si>
  <si>
    <t>8/5</t>
  </si>
  <si>
    <t xml:space="preserve">Plac zabaw w Nowym Jasińcu (OSA) </t>
  </si>
  <si>
    <t>94, 93</t>
  </si>
  <si>
    <t>Wiata grilowa wraz z utwradzneiem terenu w sołectwie Nowy Jasiniec</t>
  </si>
  <si>
    <t>Plac zabaw, Siłownia zewnętrzna, strefa fitness w Wierzchucinie Królewskim</t>
  </si>
  <si>
    <t>143/3, 140</t>
  </si>
  <si>
    <t>Teren rekreacyjny wokół zbiornika wodnego Stopka</t>
  </si>
  <si>
    <t>świetlica wiejska oraz strefa fitness</t>
  </si>
  <si>
    <t>277/4</t>
  </si>
  <si>
    <t>Plac zabaw Bieskowo</t>
  </si>
  <si>
    <t>314/23</t>
  </si>
  <si>
    <t>Plac zabaw I etap</t>
  </si>
  <si>
    <t>Gogolin</t>
  </si>
  <si>
    <t>52/2</t>
  </si>
  <si>
    <t>Plac zabaw, strefa fitness</t>
  </si>
  <si>
    <t>157/2</t>
  </si>
  <si>
    <t>Plac Zwycięstwa (rynek od 01.06.2023 r.)</t>
  </si>
  <si>
    <t>1622/2, 1622/3, 1622/4, 1622/5</t>
  </si>
  <si>
    <r>
      <t>Powierzchnia (m</t>
    </r>
    <r>
      <rPr>
        <b/>
        <vertAlign val="superscript"/>
        <sz val="12"/>
        <color theme="1"/>
        <rFont val="Arial Narrow"/>
        <family val="2"/>
        <charset val="238"/>
      </rPr>
      <t>2</t>
    </r>
    <r>
      <rPr>
        <b/>
        <sz val="12"/>
        <color theme="1"/>
        <rFont val="Arial Narrow"/>
        <family val="2"/>
        <charset val="238"/>
      </rPr>
      <t>)</t>
    </r>
  </si>
  <si>
    <t>30 t</t>
  </si>
  <si>
    <t>10 szt.</t>
  </si>
  <si>
    <t>Suma</t>
  </si>
  <si>
    <t>Plac Zwycięstwa - alejki</t>
  </si>
  <si>
    <t>3 szt.</t>
  </si>
  <si>
    <t xml:space="preserve"> (przed budynkiem, od ulicy, parking)</t>
  </si>
  <si>
    <t>teren wzdłóż drogi + schódki, przy skarpie</t>
  </si>
  <si>
    <t xml:space="preserve">pas zieleni prowadzący do ul. Witosa od gołębnika </t>
  </si>
  <si>
    <t>Plac zabaw w Morzewcu (przy świetlicy)</t>
  </si>
  <si>
    <t>82 szt.</t>
  </si>
  <si>
    <t xml:space="preserve">30/3, </t>
  </si>
  <si>
    <t>przycinka drzewek, pielenie chwastów na chodnikach wzdłuż               ul. Dworcowej - za zgodą zarządcy drogi</t>
  </si>
  <si>
    <t>Donice kwiatowe Plac Zwycięstwa</t>
  </si>
  <si>
    <t>1594/3</t>
  </si>
  <si>
    <t>Trzcinnik ostrokwiatowy</t>
  </si>
  <si>
    <t>Tawuła szara</t>
  </si>
  <si>
    <t>Magnolia WILDCAT</t>
  </si>
  <si>
    <t>Berberys Thunberga</t>
  </si>
  <si>
    <t>Hortensja bukietowa</t>
  </si>
  <si>
    <t>Trawa hakonechloa smukła</t>
  </si>
  <si>
    <t xml:space="preserve">przycinka krzewów i drzewek, pielenie chwastów, koszenie trawy, podlewanie (instalacja podlewająca) </t>
  </si>
  <si>
    <t xml:space="preserve">Lewa strona jadąc od Koronowa, część prawa strona </t>
  </si>
  <si>
    <t>89/4, 2044/15</t>
  </si>
  <si>
    <t>Pieczyska (od Al. Jana Pawła II)</t>
  </si>
  <si>
    <t>pomiędzy blokami</t>
  </si>
  <si>
    <t>ul. Szosa Kotomierska (MGOK) łacznie z terenem przy wejściu do budynku oraz schodami</t>
  </si>
  <si>
    <t xml:space="preserve">ul. Pomianowskiego (teren przy parkingu), teren za budynkiem na parkingu </t>
  </si>
  <si>
    <t>ul. Wąskotorowa (parking)</t>
  </si>
  <si>
    <t>36/1, 36/2</t>
  </si>
  <si>
    <t>248/2</t>
  </si>
  <si>
    <t>wzdłóż ulicy jadąc od ZGKiM do Szosy Kotomierskiej lewa strona (prawą kosi drogówka); 1028/14 podlewanie nasadzeń forsycja</t>
  </si>
  <si>
    <t>teren przy parkingu</t>
  </si>
  <si>
    <t>1040/9, 1616, 1026</t>
  </si>
  <si>
    <t>boisko Rybkowo</t>
  </si>
  <si>
    <t>200/1, 118/1, 118/2</t>
  </si>
  <si>
    <t xml:space="preserve">żywopłot przy przystanku, skwery </t>
  </si>
  <si>
    <t>Tereny przed blokami, za sklepikami, podlewanie nasadzeń wzdłuż drogi</t>
  </si>
  <si>
    <t>parking i nasadzenia, podlewanie nasadzeń (drzew)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</si>
  <si>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</si>
  <si>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</si>
  <si>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</si>
  <si>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</si>
  <si>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</si>
  <si>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</si>
  <si>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</si>
  <si>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</si>
  <si>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</si>
  <si>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</si>
  <si>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</si>
  <si>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</si>
  <si>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</si>
  <si>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</si>
  <si>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</si>
  <si>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</si>
  <si>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</si>
  <si>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</si>
  <si>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</si>
  <si>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</si>
  <si>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</si>
  <si>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</si>
  <si>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</si>
  <si>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</si>
  <si>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</si>
  <si>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</si>
  <si>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</si>
  <si>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</si>
  <si>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</si>
  <si>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</si>
  <si>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</si>
  <si>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</si>
  <si>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dosianie trawy, koszenie</t>
  </si>
  <si>
    <t>1028/37, 1028/118</t>
  </si>
  <si>
    <t>1028/131, 1028/132, 1028/43</t>
  </si>
  <si>
    <t>1011/1, 1012/2</t>
  </si>
  <si>
    <t>708/18, 708/19, 708/15,</t>
  </si>
  <si>
    <t>2044/15, 89/4</t>
  </si>
  <si>
    <t>84/40, 105, 2050, część 77/46</t>
  </si>
  <si>
    <t>1001/4, 1631/1, 475/10, 813/1, 814/15</t>
  </si>
  <si>
    <t>13211/7</t>
  </si>
  <si>
    <t>608/4 340/1</t>
  </si>
  <si>
    <t>86/5</t>
  </si>
  <si>
    <t xml:space="preserve"> 734/39</t>
  </si>
  <si>
    <t>62/7</t>
  </si>
  <si>
    <t>50000 l</t>
  </si>
  <si>
    <t>5 szt.</t>
  </si>
  <si>
    <t>50 kg</t>
  </si>
  <si>
    <t>Bukszpan min 25 cm</t>
  </si>
  <si>
    <t xml:space="preserve">10 szt. </t>
  </si>
  <si>
    <t>Załącznik nr 1 do umowy</t>
  </si>
  <si>
    <t>Załącznik nr 2 do umowy</t>
  </si>
  <si>
    <t>Załącznik nr 4 do umowy</t>
  </si>
  <si>
    <t>Załącznik nr 5 do umowy</t>
  </si>
  <si>
    <t>Załącznik nr 6 do umowy</t>
  </si>
  <si>
    <t>Załącznik nr 7 do umowy</t>
  </si>
  <si>
    <t>Wykaz placów zabaw na terenie miejskim i wiejskim Gminy Koronowo</t>
  </si>
  <si>
    <r>
      <rPr>
        <sz val="11"/>
        <color theme="1"/>
        <rFont val="Arial Narrow"/>
        <family val="2"/>
        <charset val="238"/>
      </rPr>
      <t>Załącznik nr 3 do umowy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</si>
  <si>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99 m</t>
    </r>
    <r>
      <rPr>
        <vertAlign val="superscript"/>
        <sz val="11"/>
        <color rgb="FF000000"/>
        <rFont val="Arial Narrow"/>
        <family val="2"/>
        <charset val="238"/>
      </rPr>
      <t>2</t>
    </r>
  </si>
  <si>
    <r>
      <t>ok. 120 m</t>
    </r>
    <r>
      <rPr>
        <vertAlign val="superscript"/>
        <sz val="11"/>
        <rFont val="Arial Narrow"/>
        <family val="2"/>
        <charset val="238"/>
      </rPr>
      <t>2</t>
    </r>
  </si>
  <si>
    <r>
      <t>ok. 6 m</t>
    </r>
    <r>
      <rPr>
        <vertAlign val="superscript"/>
        <sz val="11"/>
        <rFont val="Arial Narrow"/>
        <family val="2"/>
        <charset val="238"/>
      </rPr>
      <t>2</t>
    </r>
  </si>
  <si>
    <r>
      <t>ok. 380 m</t>
    </r>
    <r>
      <rPr>
        <vertAlign val="superscript"/>
        <sz val="11"/>
        <rFont val="Arial Narrow"/>
        <family val="2"/>
        <charset val="238"/>
      </rPr>
      <t>2</t>
    </r>
  </si>
  <si>
    <r>
      <t>ok. 170 m</t>
    </r>
    <r>
      <rPr>
        <vertAlign val="superscript"/>
        <sz val="11"/>
        <rFont val="Arial Narrow"/>
        <family val="2"/>
        <charset val="238"/>
      </rPr>
      <t>2</t>
    </r>
  </si>
  <si>
    <r>
      <t xml:space="preserve"> 1037,69  m</t>
    </r>
    <r>
      <rPr>
        <vertAlign val="superscript"/>
        <sz val="11"/>
        <rFont val="Arial Narrow"/>
        <family val="2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</si>
</sst>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zł&quot;;[Red]\-#,##0\ &quot;zł&quot;"/>
    <numFmt numFmtId="164" formatCode="_-* #,##0.00_-;\-* #,##0.00_-;_-* &quot;-&quot;??_-;_-@_-"/>
    <numFmt numFmtId="165" formatCode="0.000"/>
    <numFmt numFmtId="166" formatCode="#,##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b/>
      <vertAlign val="superscript"/>
      <sz val="11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vertAlign val="superscript"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vertAlign val="superscript"/>
      <sz val="11"/>
      <color rgb="FF000000"/>
      <name val="Arial Narrow"/>
      <family val="2"/>
      <charset val="238"/>
    </font>
    <font>
      <vertAlign val="superscript"/>
      <sz val="1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7" fillId="0" borderId="0" applyFont="0" applyFill="0" applyBorder="0" applyAlignment="0" applyProtection="0"/>
    <xf numFmtId="0" fontId="12" fillId="0" borderId="0"/>
    <xf numFmtId="0" fontId="10" fillId="0" borderId="0"/>
  </cellStyleXfs>
  <cellXfs count="228">
    <xf numFmtId="0" fontId="0" fillId="0" borderId="0" xfId="0"/>
    <xf numFmtId="0" fontId="14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2" xfId="0" applyFont="1" applyBorder="1" applyAlignment="1">
      <alignment horizontal="center" wrapText="1"/>
    </xf>
    <xf numFmtId="0" fontId="12" fillId="0" borderId="22" xfId="0" applyFont="1" applyBorder="1"/>
    <xf numFmtId="0" fontId="12" fillId="0" borderId="2" xfId="0" applyFont="1" applyBorder="1"/>
    <xf numFmtId="0" fontId="12" fillId="0" borderId="1" xfId="0" applyFont="1" applyBorder="1" applyAlignment="1">
      <alignment horizontal="center" wrapText="1"/>
    </xf>
    <xf numFmtId="0" fontId="12" fillId="0" borderId="7" xfId="0" applyFont="1" applyBorder="1"/>
    <xf numFmtId="0" fontId="12" fillId="0" borderId="1" xfId="0" applyFont="1" applyBorder="1"/>
    <xf numFmtId="0" fontId="1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 wrapText="1"/>
    </xf>
    <xf numFmtId="0" fontId="12" fillId="0" borderId="0" xfId="2" applyAlignment="1">
      <alignment horizontal="right"/>
    </xf>
    <xf numFmtId="0" fontId="11" fillId="0" borderId="0" xfId="0" applyFont="1"/>
    <xf numFmtId="49" fontId="11" fillId="0" borderId="0" xfId="0" applyNumberFormat="1" applyFont="1" applyAlignment="1">
      <alignment horizontal="center"/>
    </xf>
    <xf numFmtId="0" fontId="10" fillId="0" borderId="0" xfId="3"/>
    <xf numFmtId="4" fontId="10" fillId="0" borderId="0" xfId="3" applyNumberFormat="1"/>
    <xf numFmtId="0" fontId="0" fillId="0" borderId="0" xfId="0" applyAlignment="1">
      <alignment horizontal="center" vertical="center" wrapText="1"/>
    </xf>
    <xf numFmtId="6" fontId="0" fillId="0" borderId="0" xfId="0" applyNumberFormat="1"/>
    <xf numFmtId="0" fontId="16" fillId="3" borderId="1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2" fontId="26" fillId="2" borderId="12" xfId="0" applyNumberFormat="1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left" vertical="center" wrapText="1"/>
    </xf>
    <xf numFmtId="0" fontId="26" fillId="2" borderId="9" xfId="0" applyFont="1" applyFill="1" applyBorder="1" applyAlignment="1">
      <alignment horizontal="center" vertical="center" wrapText="1"/>
    </xf>
    <xf numFmtId="2" fontId="26" fillId="2" borderId="10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2" fontId="26" fillId="2" borderId="12" xfId="0" applyNumberFormat="1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left" vertical="center"/>
    </xf>
    <xf numFmtId="0" fontId="26" fillId="2" borderId="13" xfId="0" applyFont="1" applyFill="1" applyBorder="1" applyAlignment="1">
      <alignment horizontal="center" vertical="center" wrapText="1"/>
    </xf>
    <xf numFmtId="2" fontId="26" fillId="2" borderId="14" xfId="0" applyNumberFormat="1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center" vertical="center" wrapText="1"/>
    </xf>
    <xf numFmtId="2" fontId="26" fillId="2" borderId="21" xfId="0" applyNumberFormat="1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1" fillId="2" borderId="0" xfId="0" applyFont="1" applyFill="1"/>
    <xf numFmtId="0" fontId="24" fillId="3" borderId="17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37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6" fillId="2" borderId="13" xfId="0" applyFont="1" applyFill="1" applyBorder="1" applyAlignment="1">
      <alignment horizontal="left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8" fillId="0" borderId="0" xfId="3" applyFont="1"/>
    <xf numFmtId="0" fontId="20" fillId="0" borderId="0" xfId="3" applyFont="1"/>
    <xf numFmtId="0" fontId="7" fillId="0" borderId="0" xfId="3" applyFont="1"/>
    <xf numFmtId="0" fontId="10" fillId="0" borderId="0" xfId="3" applyAlignment="1">
      <alignment horizontal="left"/>
    </xf>
    <xf numFmtId="0" fontId="6" fillId="0" borderId="0" xfId="3" applyFont="1"/>
    <xf numFmtId="0" fontId="29" fillId="0" borderId="0" xfId="0" applyFont="1"/>
    <xf numFmtId="0" fontId="15" fillId="2" borderId="4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0" borderId="0" xfId="3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0" xfId="3" applyFont="1"/>
    <xf numFmtId="0" fontId="20" fillId="0" borderId="0" xfId="3" applyFont="1" applyAlignment="1">
      <alignment horizontal="left"/>
    </xf>
    <xf numFmtId="4" fontId="20" fillId="0" borderId="0" xfId="3" applyNumberFormat="1" applyFont="1"/>
    <xf numFmtId="0" fontId="21" fillId="2" borderId="0" xfId="3" applyFont="1" applyFill="1"/>
    <xf numFmtId="0" fontId="21" fillId="2" borderId="0" xfId="3" applyFont="1" applyFill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21" fillId="0" borderId="0" xfId="3" applyFont="1"/>
    <xf numFmtId="0" fontId="30" fillId="0" borderId="1" xfId="0" applyFont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12" xfId="3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3" fillId="0" borderId="0" xfId="3" applyFont="1"/>
    <xf numFmtId="0" fontId="15" fillId="0" borderId="2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14" fillId="0" borderId="0" xfId="0" applyFont="1" applyAlignment="1">
      <alignment horizontal="center" vertical="center"/>
    </xf>
    <xf numFmtId="0" fontId="14" fillId="0" borderId="0" xfId="3" applyFont="1" applyAlignment="1">
      <alignment horizontal="right" vertical="center"/>
    </xf>
    <xf numFmtId="0" fontId="14" fillId="0" borderId="0" xfId="0" applyFont="1" applyAlignment="1">
      <alignment horizontal="right" vertical="top"/>
    </xf>
    <xf numFmtId="0" fontId="16" fillId="4" borderId="28" xfId="0" applyFont="1" applyFill="1" applyBorder="1" applyAlignment="1">
      <alignment horizontal="center" vertical="center"/>
    </xf>
    <xf numFmtId="164" fontId="32" fillId="4" borderId="9" xfId="1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33" fillId="2" borderId="9" xfId="1" applyNumberFormat="1" applyFont="1" applyFill="1" applyBorder="1" applyAlignment="1">
      <alignment horizontal="center" vertical="center" wrapText="1"/>
    </xf>
    <xf numFmtId="164" fontId="15" fillId="0" borderId="9" xfId="1" applyFont="1" applyFill="1" applyBorder="1" applyAlignment="1">
      <alignment horizontal="left" vertical="center" wrapText="1"/>
    </xf>
    <xf numFmtId="49" fontId="15" fillId="0" borderId="9" xfId="1" applyNumberFormat="1" applyFont="1" applyFill="1" applyBorder="1" applyAlignment="1">
      <alignment horizontal="center" vertical="center" wrapText="1"/>
    </xf>
    <xf numFmtId="164" fontId="15" fillId="0" borderId="10" xfId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164" fontId="15" fillId="0" borderId="9" xfId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2" borderId="13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14" fillId="0" borderId="24" xfId="0" applyFont="1" applyBorder="1"/>
    <xf numFmtId="0" fontId="16" fillId="3" borderId="1" xfId="0" applyFont="1" applyFill="1" applyBorder="1" applyAlignment="1">
      <alignment horizontal="center" vertical="center" wrapText="1"/>
    </xf>
    <xf numFmtId="0" fontId="7" fillId="0" borderId="0" xfId="3" applyFont="1" applyAlignment="1">
      <alignment horizontal="left"/>
    </xf>
    <xf numFmtId="0" fontId="10" fillId="0" borderId="0" xfId="3" applyAlignment="1">
      <alignment horizontal="left"/>
    </xf>
    <xf numFmtId="0" fontId="20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31" fillId="0" borderId="25" xfId="0" applyFont="1" applyBorder="1" applyAlignment="1">
      <alignment horizontal="center" vertical="center" wrapText="1"/>
    </xf>
    <xf numFmtId="4" fontId="16" fillId="3" borderId="50" xfId="0" applyNumberFormat="1" applyFont="1" applyFill="1" applyBorder="1" applyAlignment="1">
      <alignment horizontal="center" vertical="center" wrapText="1"/>
    </xf>
    <xf numFmtId="4" fontId="16" fillId="3" borderId="25" xfId="0" applyNumberFormat="1" applyFont="1" applyFill="1" applyBorder="1" applyAlignment="1">
      <alignment horizontal="center" vertical="center" wrapText="1"/>
    </xf>
    <xf numFmtId="4" fontId="16" fillId="3" borderId="51" xfId="0" applyNumberFormat="1" applyFont="1" applyFill="1" applyBorder="1" applyAlignment="1">
      <alignment horizontal="center" vertical="center" wrapText="1"/>
    </xf>
    <xf numFmtId="0" fontId="16" fillId="3" borderId="50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51" xfId="0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 wrapText="1"/>
    </xf>
    <xf numFmtId="0" fontId="8" fillId="0" borderId="0" xfId="3" applyFont="1" applyAlignment="1">
      <alignment horizontal="center"/>
    </xf>
    <xf numFmtId="0" fontId="10" fillId="0" borderId="0" xfId="3" applyAlignment="1">
      <alignment horizontal="center" wrapText="1"/>
    </xf>
    <xf numFmtId="0" fontId="7" fillId="0" borderId="0" xfId="3" applyFont="1" applyAlignment="1">
      <alignment horizontal="left" vertical="center"/>
    </xf>
    <xf numFmtId="0" fontId="31" fillId="0" borderId="0" xfId="3" applyFont="1" applyAlignment="1">
      <alignment horizontal="left" wrapText="1"/>
    </xf>
    <xf numFmtId="0" fontId="31" fillId="0" borderId="25" xfId="3" applyFont="1" applyBorder="1" applyAlignment="1">
      <alignment horizontal="left" wrapText="1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right" vertical="center" wrapText="1"/>
    </xf>
    <xf numFmtId="0" fontId="15" fillId="3" borderId="39" xfId="0" applyFont="1" applyFill="1" applyBorder="1" applyAlignment="1">
      <alignment horizontal="right" vertical="center" wrapText="1"/>
    </xf>
    <xf numFmtId="0" fontId="15" fillId="3" borderId="40" xfId="0" applyFont="1" applyFill="1" applyBorder="1" applyAlignment="1">
      <alignment horizontal="right" vertical="center" wrapText="1"/>
    </xf>
    <xf numFmtId="0" fontId="14" fillId="3" borderId="38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textRotation="90"/>
    </xf>
    <xf numFmtId="0" fontId="24" fillId="0" borderId="11" xfId="0" applyFont="1" applyBorder="1" applyAlignment="1">
      <alignment horizontal="center" vertical="center" textRotation="90"/>
    </xf>
    <xf numFmtId="0" fontId="24" fillId="0" borderId="27" xfId="0" applyFont="1" applyBorder="1" applyAlignment="1">
      <alignment horizontal="center" vertical="center" textRotation="90"/>
    </xf>
    <xf numFmtId="0" fontId="24" fillId="0" borderId="29" xfId="0" applyFont="1" applyBorder="1" applyAlignment="1">
      <alignment horizontal="center" vertical="center" textRotation="90"/>
    </xf>
    <xf numFmtId="0" fontId="24" fillId="3" borderId="3" xfId="0" applyFont="1" applyFill="1" applyBorder="1" applyAlignment="1">
      <alignment horizontal="center"/>
    </xf>
    <xf numFmtId="0" fontId="24" fillId="3" borderId="30" xfId="0" applyFont="1" applyFill="1" applyBorder="1" applyAlignment="1">
      <alignment horizontal="center"/>
    </xf>
    <xf numFmtId="0" fontId="24" fillId="3" borderId="26" xfId="0" applyFont="1" applyFill="1" applyBorder="1" applyAlignment="1">
      <alignment horizontal="center"/>
    </xf>
    <xf numFmtId="0" fontId="24" fillId="0" borderId="28" xfId="0" applyFont="1" applyBorder="1" applyAlignment="1">
      <alignment horizontal="center" vertical="center" textRotation="90"/>
    </xf>
    <xf numFmtId="0" fontId="24" fillId="0" borderId="15" xfId="0" applyFont="1" applyBorder="1" applyAlignment="1">
      <alignment horizontal="center" vertical="center" textRotation="90"/>
    </xf>
    <xf numFmtId="0" fontId="24" fillId="0" borderId="16" xfId="0" applyFont="1" applyBorder="1" applyAlignment="1">
      <alignment horizontal="center" vertical="center" textRotation="90"/>
    </xf>
    <xf numFmtId="0" fontId="31" fillId="0" borderId="25" xfId="0" applyFont="1" applyBorder="1" applyAlignment="1">
      <alignment horizontal="left" wrapText="1"/>
    </xf>
    <xf numFmtId="49" fontId="32" fillId="4" borderId="43" xfId="1" applyNumberFormat="1" applyFont="1" applyFill="1" applyBorder="1" applyAlignment="1">
      <alignment horizontal="center" vertical="center" wrapText="1"/>
    </xf>
    <xf numFmtId="49" fontId="32" fillId="4" borderId="44" xfId="1" applyNumberFormat="1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16" fillId="3" borderId="42" xfId="0" applyFont="1" applyFill="1" applyBorder="1" applyAlignment="1">
      <alignment horizontal="center" vertical="center"/>
    </xf>
    <xf numFmtId="49" fontId="19" fillId="2" borderId="41" xfId="0" applyNumberFormat="1" applyFont="1" applyFill="1" applyBorder="1" applyAlignment="1">
      <alignment horizontal="center" vertical="center" wrapText="1"/>
    </xf>
    <xf numFmtId="49" fontId="19" fillId="2" borderId="42" xfId="0" applyNumberFormat="1" applyFont="1" applyFill="1" applyBorder="1" applyAlignment="1">
      <alignment horizontal="center" vertical="center" wrapText="1"/>
    </xf>
    <xf numFmtId="49" fontId="19" fillId="2" borderId="7" xfId="0" applyNumberFormat="1" applyFont="1" applyFill="1" applyBorder="1" applyAlignment="1">
      <alignment horizontal="center" vertical="center" wrapText="1"/>
    </xf>
    <xf numFmtId="49" fontId="19" fillId="2" borderId="23" xfId="0" applyNumberFormat="1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/>
    </xf>
  </cellXfs>
  <cellStyles count="4">
    <cellStyle name="Dziesiętny" xfId="1" builtinId="3"/>
    <cellStyle name="Normalny" xfId="0" builtinId="0"/>
    <cellStyle name="Normalny 2" xfId="2"/>
    <cellStyle name="Normalny 3" xfId="3"/>
  </cellStyles>
  <dxfs count="0"/>
  <tableStyles count="0" defaultTableStyle="TableStyleMedium2" defaultPivotStyle="PivotStyleMedium9"/>
  <colors>
    <mruColors>
      <color rgb="FFFF00FF"/>
      <color rgb="FF00FFFF"/>
      <color rgb="FF9F1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M81"/>
  <sheetViews>
    <sheetView tabSelected="1" zoomScaleNormal="100" workbookViewId="0">
      <selection activeCell="B1" sqref="B1:G1"/>
    </sheetView>
  </sheetViews>
  <sheetFormatPr defaultColWidth="9.140625" defaultRowHeight="15" x14ac:dyDescent="0.25"/>
  <cols>
    <col min="1" max="1" width="9.140625" style="17"/>
    <col min="2" max="2" width="19.28515625" style="17" customWidth="1"/>
    <col min="3" max="3" width="29.140625" style="17" customWidth="1"/>
    <col min="4" max="4" width="16" style="17" customWidth="1"/>
    <col min="5" max="5" width="23.140625" style="17" customWidth="1"/>
    <col min="6" max="6" width="22.42578125" style="18" customWidth="1"/>
    <col min="7" max="7" width="27.42578125" style="17" customWidth="1"/>
    <col min="8" max="8" width="28.28515625" style="17" customWidth="1"/>
    <col min="9" max="9" width="11.140625" style="17" customWidth="1"/>
    <col min="10" max="16384" width="9.140625" style="17"/>
  </cols>
  <sheetData>
    <row r="1" spans="1:13" ht="19.5" customHeight="1" thickBot="1" x14ac:dyDescent="0.3">
      <c r="A1" s="10"/>
      <c r="B1" s="155" t="s">
        <v>270</v>
      </c>
      <c r="C1" s="155"/>
      <c r="D1" s="155"/>
      <c r="E1" s="155"/>
      <c r="F1" s="155"/>
      <c r="G1" s="155"/>
      <c r="H1" s="126" t="s">
        <v>447</v>
      </c>
    </row>
    <row r="2" spans="1:13" ht="51.75" thickBot="1" x14ac:dyDescent="0.3">
      <c r="A2" s="87" t="s">
        <v>102</v>
      </c>
      <c r="B2" s="88" t="s">
        <v>0</v>
      </c>
      <c r="C2" s="21" t="s">
        <v>1</v>
      </c>
      <c r="D2" s="21" t="s">
        <v>7</v>
      </c>
      <c r="E2" s="21" t="s">
        <v>183</v>
      </c>
      <c r="F2" s="21" t="s">
        <v>184</v>
      </c>
      <c r="G2" s="21" t="s">
        <v>185</v>
      </c>
      <c r="H2" s="22" t="s">
        <v>199</v>
      </c>
    </row>
    <row r="3" spans="1:13" ht="78.75" customHeight="1" x14ac:dyDescent="0.25">
      <c r="A3" s="89" t="s">
        <v>103</v>
      </c>
      <c r="B3" s="90" t="s">
        <v>3</v>
      </c>
      <c r="C3" s="90" t="s">
        <v>12</v>
      </c>
      <c r="D3" s="90"/>
      <c r="E3" s="90" t="s">
        <v>11</v>
      </c>
      <c r="F3" s="90">
        <f>93.27+376.1+69.79+538.61+139.98+796.06+44.75+278.87+31.72+47.76+533.41+199.51+511.76</f>
        <v>3661.59</v>
      </c>
      <c r="G3" s="90" t="s">
        <v>389</v>
      </c>
      <c r="H3" s="91" t="s">
        <v>23</v>
      </c>
      <c r="I3" s="162"/>
      <c r="J3" s="164"/>
      <c r="K3" s="164"/>
    </row>
    <row r="4" spans="1:13" ht="69" customHeight="1" x14ac:dyDescent="0.25">
      <c r="A4" s="92" t="s">
        <v>104</v>
      </c>
      <c r="B4" s="1" t="s">
        <v>3</v>
      </c>
      <c r="C4" s="1" t="s">
        <v>12</v>
      </c>
      <c r="D4" s="1"/>
      <c r="E4" s="1" t="s">
        <v>13</v>
      </c>
      <c r="F4" s="1">
        <f>12932.13+40</f>
        <v>12972.13</v>
      </c>
      <c r="G4" s="1" t="s">
        <v>395</v>
      </c>
      <c r="H4" s="93" t="s">
        <v>227</v>
      </c>
    </row>
    <row r="5" spans="1:13" ht="16.5" x14ac:dyDescent="0.25">
      <c r="A5" s="92" t="s">
        <v>105</v>
      </c>
      <c r="B5" s="1" t="s">
        <v>3</v>
      </c>
      <c r="C5" s="1" t="s">
        <v>12</v>
      </c>
      <c r="D5" s="1"/>
      <c r="E5" s="23" t="s">
        <v>20</v>
      </c>
      <c r="F5" s="1">
        <v>584.78</v>
      </c>
      <c r="G5" s="1"/>
      <c r="H5" s="93" t="s">
        <v>23</v>
      </c>
    </row>
    <row r="6" spans="1:13" ht="16.5" x14ac:dyDescent="0.25">
      <c r="A6" s="92" t="s">
        <v>106</v>
      </c>
      <c r="B6" s="1" t="s">
        <v>3</v>
      </c>
      <c r="C6" s="1" t="s">
        <v>12</v>
      </c>
      <c r="D6" s="1"/>
      <c r="E6" s="1" t="s">
        <v>21</v>
      </c>
      <c r="F6" s="1">
        <f>1531.29+478.84+130.57</f>
        <v>2140.6999999999998</v>
      </c>
      <c r="G6" s="1"/>
      <c r="H6" s="93" t="s">
        <v>23</v>
      </c>
    </row>
    <row r="7" spans="1:13" ht="16.5" x14ac:dyDescent="0.25">
      <c r="A7" s="92" t="s">
        <v>107</v>
      </c>
      <c r="B7" s="1" t="s">
        <v>3</v>
      </c>
      <c r="C7" s="1" t="s">
        <v>12</v>
      </c>
      <c r="D7" s="1"/>
      <c r="E7" s="1" t="s">
        <v>430</v>
      </c>
      <c r="F7" s="1">
        <f>1297.79+142.63+216.82+408.97</f>
        <v>2066.21</v>
      </c>
      <c r="G7" s="1"/>
      <c r="H7" s="93" t="s">
        <v>23</v>
      </c>
    </row>
    <row r="8" spans="1:13" ht="33" x14ac:dyDescent="0.25">
      <c r="A8" s="92" t="s">
        <v>108</v>
      </c>
      <c r="B8" s="1" t="s">
        <v>3</v>
      </c>
      <c r="C8" s="1" t="s">
        <v>12</v>
      </c>
      <c r="D8" s="1"/>
      <c r="E8" s="1" t="s">
        <v>431</v>
      </c>
      <c r="F8" s="1">
        <f>786.4+504.19+198.26</f>
        <v>1488.85</v>
      </c>
      <c r="G8" s="1"/>
      <c r="H8" s="93" t="s">
        <v>23</v>
      </c>
      <c r="I8" s="154"/>
      <c r="J8" s="154"/>
      <c r="K8" s="154"/>
      <c r="L8" s="154"/>
      <c r="M8" s="154"/>
    </row>
    <row r="9" spans="1:13" ht="16.5" x14ac:dyDescent="0.25">
      <c r="A9" s="92" t="s">
        <v>109</v>
      </c>
      <c r="B9" s="1" t="s">
        <v>3</v>
      </c>
      <c r="C9" s="1" t="s">
        <v>12</v>
      </c>
      <c r="D9" s="1"/>
      <c r="E9" s="1" t="s">
        <v>21</v>
      </c>
      <c r="F9" s="1">
        <v>248</v>
      </c>
      <c r="G9" s="1" t="s">
        <v>383</v>
      </c>
      <c r="H9" s="93"/>
      <c r="I9" s="76"/>
      <c r="J9" s="76"/>
      <c r="K9" s="76"/>
      <c r="L9" s="76"/>
      <c r="M9" s="76"/>
    </row>
    <row r="10" spans="1:13" ht="16.5" x14ac:dyDescent="0.25">
      <c r="A10" s="92" t="s">
        <v>110</v>
      </c>
      <c r="B10" s="1" t="s">
        <v>3</v>
      </c>
      <c r="C10" s="1" t="s">
        <v>46</v>
      </c>
      <c r="D10" s="1">
        <v>2</v>
      </c>
      <c r="E10" s="1" t="s">
        <v>4</v>
      </c>
      <c r="F10" s="1">
        <f>94.76+43.44+48.26+35.96+1024.85+89.48+370.2</f>
        <v>1706.95</v>
      </c>
      <c r="G10" s="1"/>
      <c r="H10" s="93" t="s">
        <v>22</v>
      </c>
    </row>
    <row r="11" spans="1:13" ht="16.5" x14ac:dyDescent="0.25">
      <c r="A11" s="92" t="s">
        <v>111</v>
      </c>
      <c r="B11" s="1" t="s">
        <v>3</v>
      </c>
      <c r="C11" s="1" t="s">
        <v>46</v>
      </c>
      <c r="D11" s="1">
        <v>4</v>
      </c>
      <c r="E11" s="1" t="s">
        <v>432</v>
      </c>
      <c r="F11" s="1">
        <f>145.21+211+66.33</f>
        <v>422.54</v>
      </c>
      <c r="G11" s="1"/>
      <c r="H11" s="93" t="s">
        <v>22</v>
      </c>
    </row>
    <row r="12" spans="1:13" ht="16.5" x14ac:dyDescent="0.25">
      <c r="A12" s="92" t="s">
        <v>112</v>
      </c>
      <c r="B12" s="1" t="s">
        <v>3</v>
      </c>
      <c r="C12" s="1" t="s">
        <v>46</v>
      </c>
      <c r="D12" s="1">
        <v>6</v>
      </c>
      <c r="E12" s="1" t="s">
        <v>34</v>
      </c>
      <c r="F12" s="1">
        <f>75.96+211.64+357.55</f>
        <v>645.15</v>
      </c>
      <c r="G12" s="1"/>
      <c r="H12" s="93" t="s">
        <v>22</v>
      </c>
    </row>
    <row r="13" spans="1:13" ht="39.75" customHeight="1" x14ac:dyDescent="0.25">
      <c r="A13" s="92" t="s">
        <v>113</v>
      </c>
      <c r="B13" s="1" t="s">
        <v>3</v>
      </c>
      <c r="C13" s="1" t="s">
        <v>47</v>
      </c>
      <c r="D13" s="1">
        <v>6</v>
      </c>
      <c r="E13" s="1" t="s">
        <v>40</v>
      </c>
      <c r="F13" s="1">
        <v>64.09</v>
      </c>
      <c r="G13" s="1"/>
      <c r="H13" s="93" t="s">
        <v>23</v>
      </c>
    </row>
    <row r="14" spans="1:13" ht="42" customHeight="1" x14ac:dyDescent="0.25">
      <c r="A14" s="92" t="s">
        <v>114</v>
      </c>
      <c r="B14" s="1" t="s">
        <v>3</v>
      </c>
      <c r="C14" s="1" t="s">
        <v>47</v>
      </c>
      <c r="D14" s="23">
        <v>18</v>
      </c>
      <c r="E14" s="1" t="s">
        <v>41</v>
      </c>
      <c r="F14" s="1">
        <f>149.27+80.08+112.64+56.03+22.59</f>
        <v>420.60999999999996</v>
      </c>
      <c r="G14" s="1"/>
      <c r="H14" s="93" t="s">
        <v>23</v>
      </c>
    </row>
    <row r="15" spans="1:13" ht="49.5" customHeight="1" x14ac:dyDescent="0.25">
      <c r="A15" s="92" t="s">
        <v>115</v>
      </c>
      <c r="B15" s="1" t="s">
        <v>3</v>
      </c>
      <c r="C15" s="1" t="s">
        <v>47</v>
      </c>
      <c r="D15" s="1">
        <v>22</v>
      </c>
      <c r="E15" s="1" t="s">
        <v>42</v>
      </c>
      <c r="F15" s="1">
        <v>587.05999999999995</v>
      </c>
      <c r="G15" s="1"/>
      <c r="H15" s="93" t="s">
        <v>23</v>
      </c>
    </row>
    <row r="16" spans="1:13" ht="16.5" x14ac:dyDescent="0.25">
      <c r="A16" s="92" t="s">
        <v>116</v>
      </c>
      <c r="B16" s="1" t="s">
        <v>3</v>
      </c>
      <c r="C16" s="1" t="s">
        <v>47</v>
      </c>
      <c r="D16" s="1">
        <v>10</v>
      </c>
      <c r="E16" s="1" t="s">
        <v>43</v>
      </c>
      <c r="F16" s="1">
        <v>14.52</v>
      </c>
      <c r="G16" s="1"/>
      <c r="H16" s="93" t="s">
        <v>23</v>
      </c>
    </row>
    <row r="17" spans="1:11" ht="16.5" x14ac:dyDescent="0.25">
      <c r="A17" s="92" t="s">
        <v>117</v>
      </c>
      <c r="B17" s="1" t="s">
        <v>3</v>
      </c>
      <c r="C17" s="1" t="s">
        <v>47</v>
      </c>
      <c r="D17" s="1">
        <v>12</v>
      </c>
      <c r="E17" s="1">
        <v>1185</v>
      </c>
      <c r="F17" s="1">
        <f>148.23+11.98</f>
        <v>160.20999999999998</v>
      </c>
      <c r="G17" s="1"/>
      <c r="H17" s="93"/>
      <c r="I17" s="66"/>
    </row>
    <row r="18" spans="1:11" ht="16.5" x14ac:dyDescent="0.25">
      <c r="A18" s="92" t="s">
        <v>210</v>
      </c>
      <c r="B18" s="1" t="s">
        <v>3</v>
      </c>
      <c r="C18" s="23" t="s">
        <v>47</v>
      </c>
      <c r="D18" s="23">
        <v>28</v>
      </c>
      <c r="E18" s="1">
        <v>1200</v>
      </c>
      <c r="F18" s="23">
        <f>32+35+61</f>
        <v>128</v>
      </c>
      <c r="G18" s="23"/>
      <c r="H18" s="24" t="s">
        <v>23</v>
      </c>
      <c r="I18" s="82"/>
    </row>
    <row r="19" spans="1:11" ht="16.5" x14ac:dyDescent="0.25">
      <c r="A19" s="92" t="s">
        <v>211</v>
      </c>
      <c r="B19" s="1" t="s">
        <v>3</v>
      </c>
      <c r="C19" s="1" t="s">
        <v>48</v>
      </c>
      <c r="D19" s="1" t="s">
        <v>39</v>
      </c>
      <c r="E19" s="1" t="s">
        <v>433</v>
      </c>
      <c r="F19" s="1">
        <f>46.54+45.91+16.22+7.76+67.25</f>
        <v>183.68</v>
      </c>
      <c r="G19" s="1"/>
      <c r="H19" s="93" t="s">
        <v>23</v>
      </c>
      <c r="I19" s="154"/>
      <c r="J19" s="163"/>
      <c r="K19" s="163"/>
    </row>
    <row r="20" spans="1:11" ht="44.25" customHeight="1" x14ac:dyDescent="0.25">
      <c r="A20" s="92" t="s">
        <v>212</v>
      </c>
      <c r="B20" s="1" t="s">
        <v>3</v>
      </c>
      <c r="C20" s="23" t="s">
        <v>48</v>
      </c>
      <c r="D20" s="23">
        <v>11</v>
      </c>
      <c r="E20" s="23" t="s">
        <v>5</v>
      </c>
      <c r="F20" s="23">
        <v>35.75</v>
      </c>
      <c r="G20" s="23"/>
      <c r="H20" s="24" t="s">
        <v>23</v>
      </c>
      <c r="I20" s="83"/>
    </row>
    <row r="21" spans="1:11" ht="39.75" customHeight="1" x14ac:dyDescent="0.25">
      <c r="A21" s="92" t="s">
        <v>213</v>
      </c>
      <c r="B21" s="1" t="s">
        <v>3</v>
      </c>
      <c r="C21" s="23" t="s">
        <v>48</v>
      </c>
      <c r="D21" s="23">
        <v>13</v>
      </c>
      <c r="E21" s="23" t="s">
        <v>186</v>
      </c>
      <c r="F21" s="23">
        <f>71.25+54.58</f>
        <v>125.83</v>
      </c>
      <c r="G21" s="23"/>
      <c r="H21" s="24" t="s">
        <v>23</v>
      </c>
      <c r="I21" s="83"/>
    </row>
    <row r="22" spans="1:11" ht="95.25" customHeight="1" x14ac:dyDescent="0.25">
      <c r="A22" s="92" t="s">
        <v>214</v>
      </c>
      <c r="B22" s="1" t="s">
        <v>3</v>
      </c>
      <c r="C22" s="23" t="s">
        <v>384</v>
      </c>
      <c r="D22" s="1">
        <v>3</v>
      </c>
      <c r="E22" s="1" t="s">
        <v>6</v>
      </c>
      <c r="F22" s="1">
        <f>1902.84+128.27</f>
        <v>2031.11</v>
      </c>
      <c r="G22" s="1" t="s">
        <v>364</v>
      </c>
      <c r="H22" s="93" t="s">
        <v>22</v>
      </c>
    </row>
    <row r="23" spans="1:11" ht="38.25" customHeight="1" x14ac:dyDescent="0.25">
      <c r="A23" s="92" t="s">
        <v>215</v>
      </c>
      <c r="B23" s="1" t="s">
        <v>3</v>
      </c>
      <c r="C23" s="1" t="s">
        <v>50</v>
      </c>
      <c r="D23" s="1"/>
      <c r="E23" s="1" t="s">
        <v>14</v>
      </c>
      <c r="F23" s="1">
        <f>328.19+372.1</f>
        <v>700.29</v>
      </c>
      <c r="G23" s="1" t="s">
        <v>365</v>
      </c>
      <c r="H23" s="93" t="s">
        <v>23</v>
      </c>
    </row>
    <row r="24" spans="1:11" ht="52.5" customHeight="1" x14ac:dyDescent="0.25">
      <c r="A24" s="92" t="s">
        <v>216</v>
      </c>
      <c r="B24" s="1" t="s">
        <v>3</v>
      </c>
      <c r="C24" s="1" t="s">
        <v>51</v>
      </c>
      <c r="D24" s="1"/>
      <c r="E24" s="1" t="s">
        <v>8</v>
      </c>
      <c r="F24" s="1">
        <v>785.79</v>
      </c>
      <c r="G24" s="1" t="s">
        <v>366</v>
      </c>
      <c r="H24" s="93" t="s">
        <v>23</v>
      </c>
    </row>
    <row r="25" spans="1:11" ht="48.75" customHeight="1" x14ac:dyDescent="0.25">
      <c r="A25" s="92" t="s">
        <v>217</v>
      </c>
      <c r="B25" s="1" t="s">
        <v>3</v>
      </c>
      <c r="C25" s="1" t="s">
        <v>52</v>
      </c>
      <c r="D25" s="1">
        <v>3</v>
      </c>
      <c r="E25" s="1" t="s">
        <v>32</v>
      </c>
      <c r="F25" s="1">
        <f>106.1+150.87</f>
        <v>256.97000000000003</v>
      </c>
      <c r="G25" s="1"/>
      <c r="H25" s="93" t="s">
        <v>22</v>
      </c>
    </row>
    <row r="26" spans="1:11" ht="45.75" customHeight="1" x14ac:dyDescent="0.25">
      <c r="A26" s="92" t="s">
        <v>218</v>
      </c>
      <c r="B26" s="1" t="s">
        <v>3</v>
      </c>
      <c r="C26" s="1" t="s">
        <v>187</v>
      </c>
      <c r="D26" s="1"/>
      <c r="E26" s="1" t="s">
        <v>9</v>
      </c>
      <c r="F26" s="1">
        <f>153.96+386.83</f>
        <v>540.79</v>
      </c>
      <c r="G26" s="1"/>
      <c r="H26" s="93" t="s">
        <v>23</v>
      </c>
    </row>
    <row r="27" spans="1:11" ht="61.5" customHeight="1" x14ac:dyDescent="0.25">
      <c r="A27" s="92" t="s">
        <v>219</v>
      </c>
      <c r="B27" s="78" t="s">
        <v>3</v>
      </c>
      <c r="C27" s="78" t="s">
        <v>386</v>
      </c>
      <c r="D27" s="78"/>
      <c r="E27" s="78" t="s">
        <v>9</v>
      </c>
      <c r="F27" s="78">
        <f>382+776</f>
        <v>1158</v>
      </c>
      <c r="G27" s="78" t="s">
        <v>396</v>
      </c>
      <c r="H27" s="94"/>
    </row>
    <row r="28" spans="1:11" ht="39.75" customHeight="1" x14ac:dyDescent="0.25">
      <c r="A28" s="92" t="s">
        <v>220</v>
      </c>
      <c r="B28" s="23" t="s">
        <v>3</v>
      </c>
      <c r="C28" s="23" t="s">
        <v>174</v>
      </c>
      <c r="D28" s="23">
        <v>11</v>
      </c>
      <c r="E28" s="23" t="s">
        <v>31</v>
      </c>
      <c r="F28" s="23">
        <v>2250.6799999999998</v>
      </c>
      <c r="G28" s="23"/>
      <c r="H28" s="24" t="s">
        <v>23</v>
      </c>
    </row>
    <row r="29" spans="1:11" ht="36.75" customHeight="1" x14ac:dyDescent="0.25">
      <c r="A29" s="92" t="s">
        <v>221</v>
      </c>
      <c r="B29" s="1" t="s">
        <v>3</v>
      </c>
      <c r="C29" s="1" t="s">
        <v>188</v>
      </c>
      <c r="D29" s="1"/>
      <c r="E29" s="1">
        <v>487</v>
      </c>
      <c r="F29" s="1">
        <f>130.83+1131.29+109.09</f>
        <v>1371.2099999999998</v>
      </c>
      <c r="G29" s="1" t="s">
        <v>189</v>
      </c>
      <c r="H29" s="93" t="s">
        <v>23</v>
      </c>
    </row>
    <row r="30" spans="1:11" ht="43.5" customHeight="1" x14ac:dyDescent="0.25">
      <c r="A30" s="92" t="s">
        <v>222</v>
      </c>
      <c r="B30" s="1" t="s">
        <v>3</v>
      </c>
      <c r="C30" s="1" t="s">
        <v>54</v>
      </c>
      <c r="D30" s="1">
        <v>2</v>
      </c>
      <c r="E30" s="1" t="s">
        <v>36</v>
      </c>
      <c r="F30" s="1">
        <f>571.68+384.99</f>
        <v>956.67</v>
      </c>
      <c r="G30" s="1"/>
      <c r="H30" s="93" t="s">
        <v>23</v>
      </c>
      <c r="I30" s="67"/>
    </row>
    <row r="31" spans="1:11" ht="39.75" customHeight="1" x14ac:dyDescent="0.25">
      <c r="A31" s="92" t="s">
        <v>223</v>
      </c>
      <c r="B31" s="1" t="s">
        <v>3</v>
      </c>
      <c r="C31" s="1" t="s">
        <v>61</v>
      </c>
      <c r="D31" s="1"/>
      <c r="E31" s="1">
        <v>1619</v>
      </c>
      <c r="F31" s="1">
        <v>374.93</v>
      </c>
      <c r="G31" s="1" t="s">
        <v>190</v>
      </c>
      <c r="H31" s="93" t="s">
        <v>23</v>
      </c>
    </row>
    <row r="32" spans="1:11" ht="34.5" customHeight="1" x14ac:dyDescent="0.25">
      <c r="A32" s="92" t="s">
        <v>397</v>
      </c>
      <c r="B32" s="1" t="s">
        <v>3</v>
      </c>
      <c r="C32" s="1" t="s">
        <v>62</v>
      </c>
      <c r="D32" s="1"/>
      <c r="E32" s="1">
        <v>1619</v>
      </c>
      <c r="F32" s="1">
        <v>86.79</v>
      </c>
      <c r="G32" s="1"/>
      <c r="H32" s="93" t="s">
        <v>23</v>
      </c>
    </row>
    <row r="33" spans="1:12" ht="72" customHeight="1" x14ac:dyDescent="0.25">
      <c r="A33" s="92" t="s">
        <v>398</v>
      </c>
      <c r="B33" s="1" t="s">
        <v>3</v>
      </c>
      <c r="C33" s="1" t="s">
        <v>63</v>
      </c>
      <c r="D33" s="1"/>
      <c r="E33" s="1">
        <v>1619</v>
      </c>
      <c r="F33" s="1">
        <v>66.7</v>
      </c>
      <c r="G33" s="1"/>
      <c r="H33" s="93" t="s">
        <v>23</v>
      </c>
    </row>
    <row r="34" spans="1:12" ht="42.75" customHeight="1" x14ac:dyDescent="0.25">
      <c r="A34" s="92" t="s">
        <v>399</v>
      </c>
      <c r="B34" s="1" t="s">
        <v>200</v>
      </c>
      <c r="C34" s="1" t="s">
        <v>30</v>
      </c>
      <c r="D34" s="1"/>
      <c r="E34" s="1" t="s">
        <v>434</v>
      </c>
      <c r="F34" s="1">
        <f>968.96+1604.14+297.75+104.9+123.6+539.27+542.65+119.89+105.42+173.41+420.08+618.3</f>
        <v>5618.3700000000008</v>
      </c>
      <c r="G34" s="1"/>
      <c r="H34" s="93" t="s">
        <v>22</v>
      </c>
    </row>
    <row r="35" spans="1:12" ht="42.75" customHeight="1" x14ac:dyDescent="0.25">
      <c r="A35" s="92" t="s">
        <v>400</v>
      </c>
      <c r="B35" s="78" t="s">
        <v>200</v>
      </c>
      <c r="C35" s="78" t="s">
        <v>382</v>
      </c>
      <c r="D35" s="78"/>
      <c r="E35" s="78" t="s">
        <v>381</v>
      </c>
      <c r="F35" s="78">
        <f>85+164+207+66</f>
        <v>522</v>
      </c>
      <c r="G35" s="78"/>
      <c r="H35" s="94"/>
    </row>
    <row r="36" spans="1:12" ht="44.25" customHeight="1" x14ac:dyDescent="0.25">
      <c r="A36" s="92" t="s">
        <v>401</v>
      </c>
      <c r="B36" s="1" t="s">
        <v>200</v>
      </c>
      <c r="C36" s="1" t="s">
        <v>55</v>
      </c>
      <c r="D36" s="1"/>
      <c r="E36" s="1" t="s">
        <v>435</v>
      </c>
      <c r="F36" s="1">
        <f>97.29+249.77+382.69+138.83+172.73+141.6+70.63+116.04+174.56+90.4+140.93+207.83+185.73+303.95</f>
        <v>2472.9799999999996</v>
      </c>
      <c r="G36" s="1" t="s">
        <v>380</v>
      </c>
      <c r="H36" s="93" t="s">
        <v>23</v>
      </c>
      <c r="I36" s="67"/>
      <c r="J36" s="67"/>
    </row>
    <row r="37" spans="1:12" ht="42" customHeight="1" x14ac:dyDescent="0.25">
      <c r="A37" s="92" t="s">
        <v>402</v>
      </c>
      <c r="B37" s="1" t="s">
        <v>200</v>
      </c>
      <c r="C37" s="1" t="s">
        <v>56</v>
      </c>
      <c r="D37" s="1"/>
      <c r="E37" s="1" t="s">
        <v>29</v>
      </c>
      <c r="F37" s="1">
        <f>127.41+155.63+78.6+96.57+36.48+160.76+60.69+122.47+10.9+0.53+64.73+134.09+358.88+61.73+57.84+73.1+156.77</f>
        <v>1757.18</v>
      </c>
      <c r="G37" s="1" t="s">
        <v>191</v>
      </c>
      <c r="H37" s="93" t="s">
        <v>22</v>
      </c>
    </row>
    <row r="38" spans="1:12" ht="60" customHeight="1" x14ac:dyDescent="0.25">
      <c r="A38" s="92" t="s">
        <v>403</v>
      </c>
      <c r="B38" s="78" t="s">
        <v>200</v>
      </c>
      <c r="C38" s="78" t="s">
        <v>57</v>
      </c>
      <c r="D38" s="78"/>
      <c r="E38" s="78" t="s">
        <v>38</v>
      </c>
      <c r="F38" s="78">
        <f>198.1+206.89+127.58+55.03+126.38+192.61+25.13+144.52+34.59+37.63</f>
        <v>1148.46</v>
      </c>
      <c r="G38" s="78"/>
      <c r="H38" s="94" t="s">
        <v>23</v>
      </c>
    </row>
    <row r="39" spans="1:12" ht="33" x14ac:dyDescent="0.25">
      <c r="A39" s="92" t="s">
        <v>404</v>
      </c>
      <c r="B39" s="78" t="s">
        <v>200</v>
      </c>
      <c r="C39" s="78" t="s">
        <v>37</v>
      </c>
      <c r="D39" s="78"/>
      <c r="E39" s="78">
        <v>2128</v>
      </c>
      <c r="F39" s="78">
        <v>2144.77</v>
      </c>
      <c r="G39" s="78"/>
      <c r="H39" s="94" t="s">
        <v>23</v>
      </c>
    </row>
    <row r="40" spans="1:12" ht="42.75" customHeight="1" x14ac:dyDescent="0.25">
      <c r="A40" s="92" t="s">
        <v>405</v>
      </c>
      <c r="B40" s="84" t="s">
        <v>3</v>
      </c>
      <c r="C40" s="84" t="s">
        <v>58</v>
      </c>
      <c r="D40" s="84">
        <v>17</v>
      </c>
      <c r="E40" s="84" t="s">
        <v>18</v>
      </c>
      <c r="F40" s="84">
        <f>62.66+528.71</f>
        <v>591.37</v>
      </c>
      <c r="G40" s="84"/>
      <c r="H40" s="95" t="s">
        <v>22</v>
      </c>
      <c r="I40" s="85"/>
    </row>
    <row r="41" spans="1:12" ht="36" customHeight="1" x14ac:dyDescent="0.25">
      <c r="A41" s="92" t="s">
        <v>406</v>
      </c>
      <c r="B41" s="84" t="s">
        <v>3</v>
      </c>
      <c r="C41" s="84" t="s">
        <v>58</v>
      </c>
      <c r="D41" s="84">
        <v>19</v>
      </c>
      <c r="E41" s="86" t="s">
        <v>19</v>
      </c>
      <c r="F41" s="84">
        <v>109.21</v>
      </c>
      <c r="G41" s="84"/>
      <c r="H41" s="95" t="s">
        <v>23</v>
      </c>
      <c r="I41" s="85"/>
    </row>
    <row r="42" spans="1:12" ht="35.25" customHeight="1" x14ac:dyDescent="0.25">
      <c r="A42" s="92" t="s">
        <v>407</v>
      </c>
      <c r="B42" s="1" t="s">
        <v>10</v>
      </c>
      <c r="C42" s="1" t="s">
        <v>59</v>
      </c>
      <c r="D42" s="1"/>
      <c r="E42" s="1" t="s">
        <v>28</v>
      </c>
      <c r="F42" s="1">
        <f>28.9+65.62+180.93+33.02+97.12+57.77</f>
        <v>463.36</v>
      </c>
      <c r="G42" s="1"/>
      <c r="H42" s="93" t="s">
        <v>23</v>
      </c>
    </row>
    <row r="43" spans="1:12" ht="84" customHeight="1" x14ac:dyDescent="0.25">
      <c r="A43" s="92" t="s">
        <v>408</v>
      </c>
      <c r="B43" s="1" t="s">
        <v>10</v>
      </c>
      <c r="C43" s="1" t="s">
        <v>161</v>
      </c>
      <c r="D43" s="1"/>
      <c r="E43" s="1" t="s">
        <v>192</v>
      </c>
      <c r="F43" s="29">
        <v>785.68</v>
      </c>
      <c r="G43" s="1" t="s">
        <v>379</v>
      </c>
      <c r="H43" s="93" t="s">
        <v>23</v>
      </c>
    </row>
    <row r="44" spans="1:12" ht="58.5" customHeight="1" x14ac:dyDescent="0.25">
      <c r="A44" s="92" t="s">
        <v>409</v>
      </c>
      <c r="B44" s="1" t="s">
        <v>10</v>
      </c>
      <c r="C44" s="1" t="s">
        <v>193</v>
      </c>
      <c r="D44" s="1"/>
      <c r="E44" s="1" t="s">
        <v>87</v>
      </c>
      <c r="F44" s="1">
        <v>1868.57</v>
      </c>
      <c r="G44" s="1" t="s">
        <v>194</v>
      </c>
      <c r="H44" s="93" t="s">
        <v>22</v>
      </c>
      <c r="I44" s="165"/>
      <c r="J44" s="165"/>
      <c r="K44" s="165"/>
      <c r="L44" s="165"/>
    </row>
    <row r="45" spans="1:12" ht="51" customHeight="1" x14ac:dyDescent="0.25">
      <c r="A45" s="92" t="s">
        <v>410</v>
      </c>
      <c r="B45" s="1" t="s">
        <v>10</v>
      </c>
      <c r="C45" s="1" t="s">
        <v>195</v>
      </c>
      <c r="D45" s="1"/>
      <c r="E45" s="1" t="s">
        <v>196</v>
      </c>
      <c r="F45" s="1">
        <f>1712.38+969+418.66+448.84+222.47+98.1</f>
        <v>3869.45</v>
      </c>
      <c r="G45" s="1" t="s">
        <v>22</v>
      </c>
      <c r="H45" s="93" t="s">
        <v>22</v>
      </c>
      <c r="I45" s="165"/>
      <c r="J45" s="165"/>
      <c r="K45" s="165"/>
      <c r="L45" s="165"/>
    </row>
    <row r="46" spans="1:12" ht="38.25" customHeight="1" x14ac:dyDescent="0.25">
      <c r="A46" s="92" t="s">
        <v>411</v>
      </c>
      <c r="B46" s="1" t="s">
        <v>10</v>
      </c>
      <c r="C46" s="1" t="s">
        <v>27</v>
      </c>
      <c r="D46" s="1"/>
      <c r="E46" s="1">
        <v>1616</v>
      </c>
      <c r="F46" s="1">
        <v>520.21</v>
      </c>
      <c r="G46" s="1" t="s">
        <v>22</v>
      </c>
      <c r="H46" s="93" t="s">
        <v>23</v>
      </c>
      <c r="I46" s="165"/>
      <c r="J46" s="165"/>
      <c r="K46" s="165"/>
      <c r="L46" s="165"/>
    </row>
    <row r="47" spans="1:12" ht="63" customHeight="1" x14ac:dyDescent="0.25">
      <c r="A47" s="92" t="s">
        <v>412</v>
      </c>
      <c r="B47" s="1" t="s">
        <v>10</v>
      </c>
      <c r="C47" s="1" t="s">
        <v>385</v>
      </c>
      <c r="D47" s="1"/>
      <c r="E47" s="1" t="s">
        <v>391</v>
      </c>
      <c r="F47" s="1">
        <f>73.66+15.54+55.13+20.06+170</f>
        <v>334.39</v>
      </c>
      <c r="G47" s="1" t="s">
        <v>394</v>
      </c>
      <c r="H47" s="93" t="s">
        <v>22</v>
      </c>
      <c r="I47" s="79"/>
    </row>
    <row r="48" spans="1:12" ht="44.25" customHeight="1" x14ac:dyDescent="0.25">
      <c r="A48" s="92" t="s">
        <v>413</v>
      </c>
      <c r="B48" s="1" t="s">
        <v>10</v>
      </c>
      <c r="C48" s="1" t="s">
        <v>178</v>
      </c>
      <c r="D48" s="1"/>
      <c r="E48" s="1">
        <v>1473</v>
      </c>
      <c r="F48" s="1">
        <f>50.33+49.58+118.73+128.93+27.77+121.53+14.96+33.05</f>
        <v>544.88</v>
      </c>
      <c r="G48" s="1" t="s">
        <v>197</v>
      </c>
      <c r="H48" s="93" t="s">
        <v>22</v>
      </c>
    </row>
    <row r="49" spans="1:11" ht="63" customHeight="1" x14ac:dyDescent="0.25">
      <c r="A49" s="92" t="s">
        <v>414</v>
      </c>
      <c r="B49" s="1" t="s">
        <v>3</v>
      </c>
      <c r="C49" s="1" t="s">
        <v>207</v>
      </c>
      <c r="D49" s="1"/>
      <c r="E49" s="1" t="s">
        <v>26</v>
      </c>
      <c r="F49" s="1">
        <v>1176.01</v>
      </c>
      <c r="G49" s="1" t="s">
        <v>198</v>
      </c>
      <c r="H49" s="96" t="s">
        <v>22</v>
      </c>
    </row>
    <row r="50" spans="1:11" ht="35.25" customHeight="1" x14ac:dyDescent="0.25">
      <c r="A50" s="92" t="s">
        <v>415</v>
      </c>
      <c r="B50" s="1" t="s">
        <v>10</v>
      </c>
      <c r="C50" s="1" t="s">
        <v>45</v>
      </c>
      <c r="D50" s="1"/>
      <c r="E50" s="1" t="s">
        <v>24</v>
      </c>
      <c r="F50" s="1">
        <v>1523.51</v>
      </c>
      <c r="G50" s="1" t="s">
        <v>22</v>
      </c>
      <c r="H50" s="93" t="s">
        <v>22</v>
      </c>
    </row>
    <row r="51" spans="1:11" ht="35.25" customHeight="1" x14ac:dyDescent="0.25">
      <c r="A51" s="92" t="s">
        <v>416</v>
      </c>
      <c r="B51" s="1" t="s">
        <v>10</v>
      </c>
      <c r="C51" s="1" t="s">
        <v>44</v>
      </c>
      <c r="D51" s="1"/>
      <c r="E51" s="1" t="s">
        <v>9</v>
      </c>
      <c r="F51" s="1">
        <v>1517.93</v>
      </c>
      <c r="G51" s="1" t="s">
        <v>22</v>
      </c>
      <c r="H51" s="93" t="s">
        <v>23</v>
      </c>
    </row>
    <row r="52" spans="1:11" ht="54" customHeight="1" x14ac:dyDescent="0.25">
      <c r="A52" s="92" t="s">
        <v>417</v>
      </c>
      <c r="B52" s="1" t="s">
        <v>10</v>
      </c>
      <c r="C52" s="1" t="s">
        <v>228</v>
      </c>
      <c r="D52" s="1"/>
      <c r="E52" s="1" t="s">
        <v>229</v>
      </c>
      <c r="F52" s="1">
        <f>40.75+34.23</f>
        <v>74.97999999999999</v>
      </c>
      <c r="G52" s="1"/>
      <c r="H52" s="93" t="s">
        <v>23</v>
      </c>
    </row>
    <row r="53" spans="1:11" ht="68.25" customHeight="1" x14ac:dyDescent="0.25">
      <c r="A53" s="92" t="s">
        <v>418</v>
      </c>
      <c r="B53" s="1" t="s">
        <v>10</v>
      </c>
      <c r="C53" s="1" t="s">
        <v>33</v>
      </c>
      <c r="D53" s="1"/>
      <c r="E53" s="1">
        <v>685</v>
      </c>
      <c r="F53" s="1">
        <f>41.78+198.92</f>
        <v>240.7</v>
      </c>
      <c r="G53" s="1" t="s">
        <v>370</v>
      </c>
      <c r="H53" s="96" t="s">
        <v>23</v>
      </c>
      <c r="I53" s="68"/>
    </row>
    <row r="54" spans="1:11" ht="45" customHeight="1" x14ac:dyDescent="0.25">
      <c r="A54" s="92" t="s">
        <v>419</v>
      </c>
      <c r="B54" s="1" t="s">
        <v>10</v>
      </c>
      <c r="C54" s="1" t="s">
        <v>25</v>
      </c>
      <c r="D54" s="1"/>
      <c r="E54" s="1" t="s">
        <v>436</v>
      </c>
      <c r="F54" s="1">
        <f>44+44.51+52.73+28.15+436.77+167.34+78.47</f>
        <v>851.97</v>
      </c>
      <c r="G54" s="1"/>
      <c r="H54" s="93" t="s">
        <v>23</v>
      </c>
      <c r="I54" s="162"/>
      <c r="J54" s="162"/>
      <c r="K54" s="162"/>
    </row>
    <row r="55" spans="1:11" ht="52.5" customHeight="1" x14ac:dyDescent="0.25">
      <c r="A55" s="92" t="s">
        <v>420</v>
      </c>
      <c r="B55" s="1" t="s">
        <v>10</v>
      </c>
      <c r="C55" s="1" t="s">
        <v>60</v>
      </c>
      <c r="D55" s="1"/>
      <c r="E55" s="1">
        <v>1048</v>
      </c>
      <c r="F55" s="1">
        <v>342.96</v>
      </c>
      <c r="G55" s="1"/>
      <c r="H55" s="93" t="s">
        <v>22</v>
      </c>
    </row>
    <row r="56" spans="1:11" ht="51" customHeight="1" x14ac:dyDescent="0.25">
      <c r="A56" s="92" t="s">
        <v>421</v>
      </c>
      <c r="B56" s="1" t="s">
        <v>10</v>
      </c>
      <c r="C56" s="1" t="s">
        <v>120</v>
      </c>
      <c r="D56" s="1"/>
      <c r="E56" s="23">
        <v>821</v>
      </c>
      <c r="F56" s="1">
        <v>1010.38</v>
      </c>
      <c r="G56" s="1"/>
      <c r="H56" s="93" t="s">
        <v>23</v>
      </c>
    </row>
    <row r="57" spans="1:11" ht="33" x14ac:dyDescent="0.25">
      <c r="A57" s="92" t="s">
        <v>422</v>
      </c>
      <c r="B57" s="1" t="s">
        <v>3</v>
      </c>
      <c r="C57" s="1" t="s">
        <v>181</v>
      </c>
      <c r="D57" s="1"/>
      <c r="E57" s="1" t="s">
        <v>35</v>
      </c>
      <c r="F57" s="1">
        <f>226.04+883.55+3150.89</f>
        <v>4260.4799999999996</v>
      </c>
      <c r="G57" s="1"/>
      <c r="H57" s="93" t="s">
        <v>23</v>
      </c>
    </row>
    <row r="58" spans="1:11" ht="16.5" x14ac:dyDescent="0.25">
      <c r="A58" s="92" t="s">
        <v>423</v>
      </c>
      <c r="B58" s="1" t="s">
        <v>3</v>
      </c>
      <c r="C58" s="1" t="s">
        <v>64</v>
      </c>
      <c r="D58" s="1"/>
      <c r="E58" s="1">
        <v>1201</v>
      </c>
      <c r="F58" s="1">
        <f>310+53+50</f>
        <v>413</v>
      </c>
      <c r="G58" s="1"/>
      <c r="H58" s="93" t="s">
        <v>23</v>
      </c>
    </row>
    <row r="59" spans="1:11" ht="16.5" x14ac:dyDescent="0.25">
      <c r="A59" s="92" t="s">
        <v>424</v>
      </c>
      <c r="B59" s="1" t="s">
        <v>3</v>
      </c>
      <c r="C59" s="1" t="s">
        <v>53</v>
      </c>
      <c r="D59" s="1"/>
      <c r="E59" s="1" t="s">
        <v>65</v>
      </c>
      <c r="F59" s="1">
        <f>61.63+91.97+13.82+77.95</f>
        <v>245.37</v>
      </c>
      <c r="G59" s="1"/>
      <c r="H59" s="93" t="s">
        <v>23</v>
      </c>
    </row>
    <row r="60" spans="1:11" ht="16.5" x14ac:dyDescent="0.25">
      <c r="A60" s="92" t="s">
        <v>425</v>
      </c>
      <c r="B60" s="23" t="s">
        <v>3</v>
      </c>
      <c r="C60" s="23" t="s">
        <v>230</v>
      </c>
      <c r="D60" s="23">
        <v>30</v>
      </c>
      <c r="E60" s="23" t="s">
        <v>231</v>
      </c>
      <c r="F60" s="23">
        <f>1710.14+17</f>
        <v>1727.14</v>
      </c>
      <c r="G60" s="1"/>
      <c r="H60" s="93" t="s">
        <v>23</v>
      </c>
    </row>
    <row r="61" spans="1:11" ht="16.5" x14ac:dyDescent="0.25">
      <c r="A61" s="92" t="s">
        <v>426</v>
      </c>
      <c r="B61" s="78" t="s">
        <v>3</v>
      </c>
      <c r="C61" s="78" t="s">
        <v>271</v>
      </c>
      <c r="D61" s="78"/>
      <c r="E61" s="78">
        <v>1210</v>
      </c>
      <c r="F61" s="78">
        <v>254</v>
      </c>
      <c r="G61" s="78"/>
      <c r="H61" s="94" t="s">
        <v>23</v>
      </c>
    </row>
    <row r="62" spans="1:11" ht="16.5" x14ac:dyDescent="0.25">
      <c r="A62" s="97" t="s">
        <v>427</v>
      </c>
      <c r="B62" s="84" t="s">
        <v>3</v>
      </c>
      <c r="C62" s="84" t="s">
        <v>50</v>
      </c>
      <c r="D62" s="84"/>
      <c r="E62" s="84" t="s">
        <v>372</v>
      </c>
      <c r="F62" s="84">
        <f>314+14</f>
        <v>328</v>
      </c>
      <c r="G62" s="84" t="s">
        <v>429</v>
      </c>
      <c r="H62" s="94"/>
      <c r="I62" s="79"/>
    </row>
    <row r="63" spans="1:11" ht="17.25" thickBot="1" x14ac:dyDescent="0.3">
      <c r="A63" s="98" t="s">
        <v>428</v>
      </c>
      <c r="B63" s="99" t="s">
        <v>3</v>
      </c>
      <c r="C63" s="99" t="s">
        <v>272</v>
      </c>
      <c r="D63" s="100"/>
      <c r="E63" s="99" t="s">
        <v>273</v>
      </c>
      <c r="F63" s="100">
        <f>420+1300+860+265</f>
        <v>2845</v>
      </c>
      <c r="G63" s="99"/>
      <c r="H63" s="101" t="s">
        <v>23</v>
      </c>
    </row>
    <row r="64" spans="1:11" ht="17.25" thickBot="1" x14ac:dyDescent="0.3">
      <c r="A64" s="159" t="s">
        <v>118</v>
      </c>
      <c r="B64" s="160"/>
      <c r="C64" s="160"/>
      <c r="D64" s="160"/>
      <c r="E64" s="161"/>
      <c r="F64" s="156">
        <f>SUM(F3:F63)</f>
        <v>77798.89</v>
      </c>
      <c r="G64" s="157"/>
      <c r="H64" s="158"/>
    </row>
    <row r="66" spans="5:10" x14ac:dyDescent="0.25">
      <c r="E66" s="68"/>
      <c r="G66" s="150"/>
      <c r="H66" s="150"/>
    </row>
    <row r="67" spans="5:10" x14ac:dyDescent="0.25">
      <c r="E67" s="68"/>
      <c r="G67" s="150"/>
      <c r="H67" s="150"/>
    </row>
    <row r="68" spans="5:10" x14ac:dyDescent="0.25">
      <c r="E68" s="68"/>
      <c r="G68" s="150"/>
      <c r="H68" s="150"/>
    </row>
    <row r="69" spans="5:10" x14ac:dyDescent="0.25">
      <c r="E69" s="68"/>
      <c r="G69" s="154"/>
      <c r="H69" s="154"/>
      <c r="I69" s="154"/>
    </row>
    <row r="70" spans="5:10" x14ac:dyDescent="0.25">
      <c r="E70" s="68"/>
      <c r="G70" s="68"/>
    </row>
    <row r="71" spans="5:10" x14ac:dyDescent="0.25">
      <c r="E71" s="68"/>
      <c r="G71" s="68"/>
    </row>
    <row r="72" spans="5:10" x14ac:dyDescent="0.25">
      <c r="E72" s="69"/>
      <c r="G72" s="150"/>
      <c r="H72" s="151"/>
    </row>
    <row r="73" spans="5:10" x14ac:dyDescent="0.25">
      <c r="E73" s="68"/>
      <c r="G73" s="68"/>
    </row>
    <row r="74" spans="5:10" x14ac:dyDescent="0.25">
      <c r="E74" s="68"/>
      <c r="G74" s="150"/>
      <c r="H74" s="151"/>
    </row>
    <row r="75" spans="5:10" x14ac:dyDescent="0.25">
      <c r="G75" s="68"/>
    </row>
    <row r="76" spans="5:10" x14ac:dyDescent="0.25">
      <c r="E76" s="69"/>
      <c r="G76" s="152"/>
      <c r="H76" s="152"/>
    </row>
    <row r="77" spans="5:10" x14ac:dyDescent="0.25">
      <c r="E77" s="68"/>
      <c r="G77" s="153"/>
      <c r="H77" s="151"/>
    </row>
    <row r="78" spans="5:10" x14ac:dyDescent="0.25">
      <c r="E78" s="80"/>
      <c r="F78" s="81"/>
      <c r="G78" s="67"/>
      <c r="H78" s="67"/>
    </row>
    <row r="79" spans="5:10" x14ac:dyDescent="0.25">
      <c r="E79" s="67"/>
      <c r="F79" s="81"/>
      <c r="G79" s="67"/>
      <c r="H79" s="67"/>
      <c r="I79" s="67"/>
      <c r="J79" s="67"/>
    </row>
    <row r="80" spans="5:10" x14ac:dyDescent="0.25">
      <c r="E80" s="70"/>
      <c r="G80" s="70"/>
    </row>
    <row r="81" spans="5:8" x14ac:dyDescent="0.25">
      <c r="E81" s="67"/>
      <c r="F81" s="81"/>
      <c r="G81" s="67"/>
      <c r="H81" s="67"/>
    </row>
  </sheetData>
  <autoFilter ref="A2:G64"/>
  <mergeCells count="18">
    <mergeCell ref="G66:H66"/>
    <mergeCell ref="G67:H67"/>
    <mergeCell ref="G69:I69"/>
    <mergeCell ref="B1:G1"/>
    <mergeCell ref="F64:H64"/>
    <mergeCell ref="A64:E64"/>
    <mergeCell ref="I54:K54"/>
    <mergeCell ref="I8:M8"/>
    <mergeCell ref="I19:K19"/>
    <mergeCell ref="I3:K3"/>
    <mergeCell ref="I44:L44"/>
    <mergeCell ref="I45:L45"/>
    <mergeCell ref="I46:L46"/>
    <mergeCell ref="G72:H72"/>
    <mergeCell ref="G74:H74"/>
    <mergeCell ref="G76:H76"/>
    <mergeCell ref="G77:H77"/>
    <mergeCell ref="G68:H68"/>
  </mergeCells>
  <phoneticPr fontId="28" type="noConversion"/>
  <pageMargins left="0.7" right="0.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G36"/>
  <sheetViews>
    <sheetView zoomScaleNormal="100" workbookViewId="0">
      <selection activeCell="J10" sqref="J10"/>
    </sheetView>
  </sheetViews>
  <sheetFormatPr defaultColWidth="9.140625" defaultRowHeight="15" x14ac:dyDescent="0.25"/>
  <cols>
    <col min="1" max="1" width="9.140625" style="17"/>
    <col min="2" max="2" width="23.28515625" style="17" customWidth="1"/>
    <col min="3" max="3" width="12.85546875" style="17" customWidth="1"/>
    <col min="4" max="4" width="16.42578125" style="18" customWidth="1"/>
    <col min="5" max="5" width="35.5703125" style="17" customWidth="1"/>
    <col min="6" max="6" width="22" style="17" customWidth="1"/>
    <col min="7" max="16384" width="9.140625" style="17"/>
  </cols>
  <sheetData>
    <row r="1" spans="1:7" ht="18.75" customHeight="1" x14ac:dyDescent="0.25">
      <c r="A1" s="166" t="s">
        <v>256</v>
      </c>
      <c r="B1" s="166"/>
      <c r="C1" s="166"/>
      <c r="D1" s="166"/>
      <c r="E1" s="166"/>
      <c r="F1" s="127" t="s">
        <v>448</v>
      </c>
    </row>
    <row r="2" spans="1:7" ht="19.5" customHeight="1" thickBot="1" x14ac:dyDescent="0.3">
      <c r="A2" s="167"/>
      <c r="B2" s="167"/>
      <c r="C2" s="167"/>
      <c r="D2" s="167"/>
      <c r="E2" s="167"/>
    </row>
    <row r="3" spans="1:7" ht="44.45" customHeight="1" x14ac:dyDescent="0.25">
      <c r="A3" s="25" t="s">
        <v>102</v>
      </c>
      <c r="B3" s="26" t="s">
        <v>121</v>
      </c>
      <c r="C3" s="21" t="s">
        <v>119</v>
      </c>
      <c r="D3" s="21" t="s">
        <v>123</v>
      </c>
      <c r="E3" s="27" t="s">
        <v>122</v>
      </c>
      <c r="F3" s="22" t="s">
        <v>199</v>
      </c>
    </row>
    <row r="4" spans="1:7" ht="16.5" x14ac:dyDescent="0.25">
      <c r="A4" s="168" t="s">
        <v>208</v>
      </c>
      <c r="B4" s="169"/>
      <c r="C4" s="169"/>
      <c r="D4" s="169"/>
      <c r="E4" s="169"/>
      <c r="F4" s="170"/>
    </row>
    <row r="5" spans="1:7" ht="16.5" x14ac:dyDescent="0.25">
      <c r="A5" s="29">
        <v>1</v>
      </c>
      <c r="B5" s="78" t="s">
        <v>201</v>
      </c>
      <c r="C5" s="105" t="s">
        <v>66</v>
      </c>
      <c r="D5" s="78">
        <f>817.3+1384.59</f>
        <v>2201.89</v>
      </c>
      <c r="E5" s="78" t="s">
        <v>83</v>
      </c>
      <c r="F5" s="78" t="s">
        <v>23</v>
      </c>
      <c r="G5" s="108"/>
    </row>
    <row r="6" spans="1:7" ht="16.5" x14ac:dyDescent="0.25">
      <c r="A6" s="171">
        <v>2</v>
      </c>
      <c r="B6" s="173" t="s">
        <v>255</v>
      </c>
      <c r="C6" s="102" t="s">
        <v>84</v>
      </c>
      <c r="D6" s="84">
        <v>3921.91</v>
      </c>
      <c r="E6" s="84" t="s">
        <v>83</v>
      </c>
      <c r="F6" s="84" t="s">
        <v>22</v>
      </c>
    </row>
    <row r="7" spans="1:7" ht="16.5" x14ac:dyDescent="0.25">
      <c r="A7" s="176"/>
      <c r="B7" s="174"/>
      <c r="C7" s="105" t="s">
        <v>388</v>
      </c>
      <c r="D7" s="78">
        <v>293</v>
      </c>
      <c r="E7" s="78" t="s">
        <v>241</v>
      </c>
      <c r="F7" s="78"/>
      <c r="G7" s="79"/>
    </row>
    <row r="8" spans="1:7" ht="16.5" x14ac:dyDescent="0.25">
      <c r="A8" s="172"/>
      <c r="B8" s="175"/>
      <c r="C8" s="84" t="s">
        <v>85</v>
      </c>
      <c r="D8" s="84">
        <v>1051.2</v>
      </c>
      <c r="E8" s="84" t="s">
        <v>83</v>
      </c>
      <c r="F8" s="84" t="s">
        <v>22</v>
      </c>
    </row>
    <row r="9" spans="1:7" ht="16.5" x14ac:dyDescent="0.25">
      <c r="A9" s="171">
        <v>3</v>
      </c>
      <c r="B9" s="173" t="s">
        <v>67</v>
      </c>
      <c r="C9" s="102" t="s">
        <v>301</v>
      </c>
      <c r="D9" s="84">
        <v>3100</v>
      </c>
      <c r="E9" s="84" t="s">
        <v>241</v>
      </c>
      <c r="F9" s="84"/>
    </row>
    <row r="10" spans="1:7" ht="33" x14ac:dyDescent="0.25">
      <c r="A10" s="172"/>
      <c r="B10" s="175"/>
      <c r="C10" s="102" t="s">
        <v>202</v>
      </c>
      <c r="D10" s="84">
        <v>58.38</v>
      </c>
      <c r="E10" s="84" t="s">
        <v>254</v>
      </c>
      <c r="F10" s="84" t="s">
        <v>23</v>
      </c>
    </row>
    <row r="11" spans="1:7" ht="16.5" x14ac:dyDescent="0.25">
      <c r="A11" s="103"/>
      <c r="B11" s="104" t="s">
        <v>68</v>
      </c>
      <c r="C11" s="102" t="s">
        <v>253</v>
      </c>
      <c r="D11" s="84">
        <v>5400</v>
      </c>
      <c r="E11" s="84" t="s">
        <v>392</v>
      </c>
      <c r="F11" s="84" t="s">
        <v>23</v>
      </c>
      <c r="G11" s="70"/>
    </row>
    <row r="12" spans="1:7" ht="16.5" x14ac:dyDescent="0.25">
      <c r="A12" s="171">
        <v>5</v>
      </c>
      <c r="B12" s="173" t="s">
        <v>15</v>
      </c>
      <c r="C12" s="102" t="s">
        <v>70</v>
      </c>
      <c r="D12" s="84">
        <v>253.06</v>
      </c>
      <c r="E12" s="84" t="s">
        <v>69</v>
      </c>
      <c r="F12" s="84" t="s">
        <v>22</v>
      </c>
    </row>
    <row r="13" spans="1:7" ht="16.5" x14ac:dyDescent="0.25">
      <c r="A13" s="172"/>
      <c r="B13" s="175"/>
      <c r="C13" s="102" t="s">
        <v>252</v>
      </c>
      <c r="D13" s="84">
        <v>8867</v>
      </c>
      <c r="E13" s="84" t="s">
        <v>241</v>
      </c>
      <c r="F13" s="84"/>
    </row>
    <row r="14" spans="1:7" ht="33" x14ac:dyDescent="0.25">
      <c r="A14" s="77">
        <v>6</v>
      </c>
      <c r="B14" s="84" t="s">
        <v>71</v>
      </c>
      <c r="C14" s="102" t="s">
        <v>251</v>
      </c>
      <c r="D14" s="84">
        <f>562.88+617.41+176.05</f>
        <v>1356.34</v>
      </c>
      <c r="E14" s="84" t="s">
        <v>72</v>
      </c>
      <c r="F14" s="84" t="s">
        <v>23</v>
      </c>
    </row>
    <row r="15" spans="1:7" ht="33" x14ac:dyDescent="0.25">
      <c r="A15" s="77">
        <v>7</v>
      </c>
      <c r="B15" s="84" t="s">
        <v>73</v>
      </c>
      <c r="C15" s="105" t="s">
        <v>393</v>
      </c>
      <c r="D15" s="84">
        <f>3.79+1196.01</f>
        <v>1199.8</v>
      </c>
      <c r="E15" s="84" t="s">
        <v>74</v>
      </c>
      <c r="F15" s="84" t="s">
        <v>23</v>
      </c>
      <c r="G15" s="70"/>
    </row>
    <row r="16" spans="1:7" ht="16.5" x14ac:dyDescent="0.25">
      <c r="A16" s="77">
        <v>8</v>
      </c>
      <c r="B16" s="84" t="s">
        <v>75</v>
      </c>
      <c r="C16" s="102" t="s">
        <v>203</v>
      </c>
      <c r="D16" s="84">
        <v>1947.12</v>
      </c>
      <c r="E16" s="84" t="s">
        <v>204</v>
      </c>
      <c r="F16" s="84" t="s">
        <v>23</v>
      </c>
    </row>
    <row r="17" spans="1:7" ht="16.5" x14ac:dyDescent="0.25">
      <c r="A17" s="77">
        <v>9</v>
      </c>
      <c r="B17" s="84" t="s">
        <v>76</v>
      </c>
      <c r="C17" s="102" t="s">
        <v>78</v>
      </c>
      <c r="D17" s="84">
        <v>98.51</v>
      </c>
      <c r="E17" s="84" t="s">
        <v>77</v>
      </c>
      <c r="F17" s="106" t="s">
        <v>23</v>
      </c>
    </row>
    <row r="18" spans="1:7" ht="16.5" x14ac:dyDescent="0.25">
      <c r="A18" s="171">
        <v>10</v>
      </c>
      <c r="B18" s="173" t="s">
        <v>16</v>
      </c>
      <c r="C18" s="102" t="s">
        <v>205</v>
      </c>
      <c r="D18" s="84">
        <f>1727.17</f>
        <v>1727.17</v>
      </c>
      <c r="E18" s="84" t="s">
        <v>206</v>
      </c>
      <c r="F18" s="84" t="s">
        <v>23</v>
      </c>
    </row>
    <row r="19" spans="1:7" ht="16.5" x14ac:dyDescent="0.25">
      <c r="A19" s="172"/>
      <c r="B19" s="175"/>
      <c r="C19" s="102" t="s">
        <v>340</v>
      </c>
      <c r="D19" s="84">
        <f>71+55</f>
        <v>126</v>
      </c>
      <c r="E19" s="84" t="s">
        <v>390</v>
      </c>
      <c r="F19" s="84"/>
    </row>
    <row r="20" spans="1:7" ht="33" x14ac:dyDescent="0.25">
      <c r="A20" s="171">
        <v>11</v>
      </c>
      <c r="B20" s="173" t="s">
        <v>79</v>
      </c>
      <c r="C20" s="78" t="s">
        <v>438</v>
      </c>
      <c r="D20" s="78">
        <f>3818.35+751.84</f>
        <v>4570.1899999999996</v>
      </c>
      <c r="E20" s="78" t="s">
        <v>250</v>
      </c>
      <c r="F20" s="78" t="s">
        <v>23</v>
      </c>
      <c r="G20" s="70"/>
    </row>
    <row r="21" spans="1:7" ht="16.5" x14ac:dyDescent="0.25">
      <c r="A21" s="172"/>
      <c r="B21" s="175"/>
      <c r="C21" s="84" t="s">
        <v>249</v>
      </c>
      <c r="D21" s="84">
        <v>348.91</v>
      </c>
      <c r="E21" s="84" t="s">
        <v>248</v>
      </c>
      <c r="F21" s="84" t="s">
        <v>23</v>
      </c>
    </row>
    <row r="22" spans="1:7" ht="16.5" x14ac:dyDescent="0.25">
      <c r="A22" s="77">
        <v>12</v>
      </c>
      <c r="B22" s="84" t="s">
        <v>80</v>
      </c>
      <c r="C22" s="84" t="s">
        <v>82</v>
      </c>
      <c r="D22" s="84">
        <v>762</v>
      </c>
      <c r="E22" s="84" t="s">
        <v>81</v>
      </c>
      <c r="F22" s="84" t="s">
        <v>23</v>
      </c>
    </row>
    <row r="23" spans="1:7" ht="16.5" x14ac:dyDescent="0.25">
      <c r="A23" s="171">
        <v>13</v>
      </c>
      <c r="B23" s="84" t="s">
        <v>2</v>
      </c>
      <c r="C23" s="84" t="s">
        <v>17</v>
      </c>
      <c r="D23" s="84">
        <v>2532.41</v>
      </c>
      <c r="E23" s="84"/>
      <c r="F23" s="84" t="s">
        <v>23</v>
      </c>
      <c r="G23" s="85"/>
    </row>
    <row r="24" spans="1:7" ht="16.5" x14ac:dyDescent="0.25">
      <c r="A24" s="172"/>
      <c r="B24" s="84" t="s">
        <v>79</v>
      </c>
      <c r="C24" s="84" t="s">
        <v>387</v>
      </c>
      <c r="D24" s="84">
        <v>4900</v>
      </c>
      <c r="E24" s="84" t="s">
        <v>241</v>
      </c>
      <c r="F24" s="84"/>
      <c r="G24" s="70"/>
    </row>
    <row r="25" spans="1:7" ht="16.5" x14ac:dyDescent="0.25">
      <c r="A25" s="77">
        <v>14</v>
      </c>
      <c r="B25" s="84" t="s">
        <v>247</v>
      </c>
      <c r="C25" s="84">
        <v>116</v>
      </c>
      <c r="D25" s="84">
        <v>363.99</v>
      </c>
      <c r="E25" s="84" t="s">
        <v>246</v>
      </c>
      <c r="F25" s="84" t="s">
        <v>23</v>
      </c>
    </row>
    <row r="26" spans="1:7" ht="16.5" x14ac:dyDescent="0.25">
      <c r="A26" s="77">
        <v>15</v>
      </c>
      <c r="B26" s="84" t="s">
        <v>245</v>
      </c>
      <c r="C26" s="77">
        <v>30</v>
      </c>
      <c r="D26" s="77">
        <v>2389.9</v>
      </c>
      <c r="E26" s="84" t="s">
        <v>241</v>
      </c>
      <c r="F26" s="84" t="s">
        <v>23</v>
      </c>
    </row>
    <row r="27" spans="1:7" ht="16.5" x14ac:dyDescent="0.25">
      <c r="A27" s="77">
        <v>16</v>
      </c>
      <c r="B27" s="84" t="s">
        <v>244</v>
      </c>
      <c r="C27" s="84" t="s">
        <v>243</v>
      </c>
      <c r="D27" s="77">
        <v>5105.43</v>
      </c>
      <c r="E27" s="84" t="s">
        <v>241</v>
      </c>
      <c r="F27" s="84" t="s">
        <v>23</v>
      </c>
    </row>
    <row r="28" spans="1:7" ht="16.5" x14ac:dyDescent="0.25">
      <c r="A28" s="77">
        <v>17</v>
      </c>
      <c r="B28" s="84" t="s">
        <v>242</v>
      </c>
      <c r="C28" s="84" t="s">
        <v>439</v>
      </c>
      <c r="D28" s="77">
        <v>2284.2600000000002</v>
      </c>
      <c r="E28" s="84" t="s">
        <v>241</v>
      </c>
      <c r="F28" s="84" t="s">
        <v>23</v>
      </c>
    </row>
    <row r="29" spans="1:7" ht="16.5" x14ac:dyDescent="0.25">
      <c r="A29" s="77">
        <v>18</v>
      </c>
      <c r="B29" s="84" t="s">
        <v>240</v>
      </c>
      <c r="C29" s="84" t="s">
        <v>239</v>
      </c>
      <c r="D29" s="77">
        <f>775.91+270+618.88</f>
        <v>1664.79</v>
      </c>
      <c r="E29" s="77" t="s">
        <v>238</v>
      </c>
      <c r="F29" s="84" t="s">
        <v>23</v>
      </c>
    </row>
    <row r="30" spans="1:7" ht="16.5" x14ac:dyDescent="0.25">
      <c r="A30" s="77">
        <v>19</v>
      </c>
      <c r="B30" s="77" t="s">
        <v>237</v>
      </c>
      <c r="C30" s="107" t="s">
        <v>236</v>
      </c>
      <c r="D30" s="77">
        <v>1498</v>
      </c>
      <c r="E30" s="77" t="s">
        <v>235</v>
      </c>
      <c r="F30" s="84" t="s">
        <v>23</v>
      </c>
    </row>
    <row r="31" spans="1:7" ht="16.5" customHeight="1" x14ac:dyDescent="0.25">
      <c r="A31" s="77">
        <v>20</v>
      </c>
      <c r="B31" s="77" t="s">
        <v>234</v>
      </c>
      <c r="C31" s="77" t="s">
        <v>233</v>
      </c>
      <c r="D31" s="77">
        <v>474.22</v>
      </c>
      <c r="E31" s="77" t="s">
        <v>232</v>
      </c>
      <c r="F31" s="84" t="s">
        <v>23</v>
      </c>
    </row>
    <row r="32" spans="1:7" ht="31.15" customHeight="1" x14ac:dyDescent="0.25">
      <c r="A32" s="177" t="s">
        <v>152</v>
      </c>
      <c r="B32" s="177"/>
      <c r="C32" s="177"/>
      <c r="D32" s="177"/>
      <c r="E32" s="177"/>
      <c r="F32" s="177"/>
    </row>
    <row r="33" spans="1:7" ht="33" customHeight="1" x14ac:dyDescent="0.25">
      <c r="A33" s="9">
        <v>23</v>
      </c>
      <c r="B33" s="1" t="s">
        <v>68</v>
      </c>
      <c r="C33" s="1">
        <v>384</v>
      </c>
      <c r="D33" s="1">
        <v>5</v>
      </c>
      <c r="E33" s="185" t="s">
        <v>224</v>
      </c>
      <c r="F33" s="185"/>
      <c r="G33" s="70"/>
    </row>
    <row r="34" spans="1:7" ht="45.75" customHeight="1" x14ac:dyDescent="0.25">
      <c r="A34" s="9">
        <v>24</v>
      </c>
      <c r="B34" s="1" t="s">
        <v>68</v>
      </c>
      <c r="C34" s="1">
        <v>7</v>
      </c>
      <c r="D34" s="1">
        <v>5</v>
      </c>
      <c r="E34" s="185" t="s">
        <v>226</v>
      </c>
      <c r="F34" s="185"/>
      <c r="G34" s="70"/>
    </row>
    <row r="35" spans="1:7" ht="47.25" customHeight="1" x14ac:dyDescent="0.25">
      <c r="A35" s="9">
        <v>25</v>
      </c>
      <c r="B35" s="1" t="s">
        <v>67</v>
      </c>
      <c r="C35" s="1" t="s">
        <v>437</v>
      </c>
      <c r="D35" s="1">
        <v>5</v>
      </c>
      <c r="E35" s="178" t="s">
        <v>225</v>
      </c>
      <c r="F35" s="179"/>
      <c r="G35" s="70"/>
    </row>
    <row r="36" spans="1:7" ht="16.5" x14ac:dyDescent="0.25">
      <c r="A36" s="180" t="s">
        <v>118</v>
      </c>
      <c r="B36" s="181"/>
      <c r="C36" s="182"/>
      <c r="D36" s="30">
        <v>60044</v>
      </c>
      <c r="E36" s="183"/>
      <c r="F36" s="184"/>
    </row>
  </sheetData>
  <autoFilter ref="A3:F31"/>
  <mergeCells count="19">
    <mergeCell ref="E35:F35"/>
    <mergeCell ref="A36:C36"/>
    <mergeCell ref="E36:F36"/>
    <mergeCell ref="E34:F34"/>
    <mergeCell ref="E33:F33"/>
    <mergeCell ref="A20:A21"/>
    <mergeCell ref="A23:A24"/>
    <mergeCell ref="A32:F32"/>
    <mergeCell ref="B20:B21"/>
    <mergeCell ref="B18:B19"/>
    <mergeCell ref="A18:A19"/>
    <mergeCell ref="A1:E2"/>
    <mergeCell ref="A4:F4"/>
    <mergeCell ref="A12:A13"/>
    <mergeCell ref="B6:B8"/>
    <mergeCell ref="B12:B13"/>
    <mergeCell ref="A6:A8"/>
    <mergeCell ref="B9:B10"/>
    <mergeCell ref="A9:A10"/>
  </mergeCells>
  <pageMargins left="0.25" right="0.25" top="0.75" bottom="0.75" header="0.3" footer="0.3"/>
  <pageSetup paperSize="9" scale="64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42"/>
  <sheetViews>
    <sheetView topLeftCell="B1" workbookViewId="0">
      <selection activeCell="D14" sqref="D14"/>
    </sheetView>
  </sheetViews>
  <sheetFormatPr defaultRowHeight="15" x14ac:dyDescent="0.25"/>
  <cols>
    <col min="3" max="3" width="9.85546875" customWidth="1"/>
    <col min="4" max="4" width="49.28515625" customWidth="1"/>
    <col min="5" max="11" width="20.28515625" customWidth="1"/>
  </cols>
  <sheetData>
    <row r="3" spans="3:9" ht="16.5" x14ac:dyDescent="0.25">
      <c r="I3" s="125" t="s">
        <v>454</v>
      </c>
    </row>
    <row r="4" spans="3:9" ht="18.75" thickBot="1" x14ac:dyDescent="0.3">
      <c r="D4" s="191" t="s">
        <v>453</v>
      </c>
      <c r="E4" s="191"/>
      <c r="F4" s="191"/>
      <c r="G4" s="191"/>
    </row>
    <row r="5" spans="3:9" ht="32.25" customHeight="1" thickBot="1" x14ac:dyDescent="0.3">
      <c r="C5" s="62"/>
      <c r="D5" s="63" t="s">
        <v>276</v>
      </c>
      <c r="E5" s="63" t="s">
        <v>277</v>
      </c>
      <c r="F5" s="63" t="s">
        <v>278</v>
      </c>
      <c r="G5" s="63" t="s">
        <v>279</v>
      </c>
      <c r="H5" s="64" t="s">
        <v>280</v>
      </c>
      <c r="I5" s="65" t="s">
        <v>281</v>
      </c>
    </row>
    <row r="6" spans="3:9" ht="16.5" x14ac:dyDescent="0.25">
      <c r="C6" s="109">
        <v>1</v>
      </c>
      <c r="D6" s="110" t="s">
        <v>367</v>
      </c>
      <c r="E6" s="110" t="s">
        <v>79</v>
      </c>
      <c r="F6" s="110"/>
      <c r="G6" s="110" t="s">
        <v>441</v>
      </c>
      <c r="H6" s="111">
        <v>483</v>
      </c>
      <c r="I6" s="112"/>
    </row>
    <row r="7" spans="3:9" ht="16.5" x14ac:dyDescent="0.25">
      <c r="C7" s="113">
        <v>2</v>
      </c>
      <c r="D7" s="84" t="s">
        <v>282</v>
      </c>
      <c r="E7" s="84" t="s">
        <v>237</v>
      </c>
      <c r="F7" s="84"/>
      <c r="G7" s="102" t="s">
        <v>236</v>
      </c>
      <c r="H7" s="29">
        <f>405+304</f>
        <v>709</v>
      </c>
      <c r="I7" s="114"/>
    </row>
    <row r="8" spans="3:9" ht="16.5" x14ac:dyDescent="0.25">
      <c r="C8" s="113">
        <v>3</v>
      </c>
      <c r="D8" s="84" t="s">
        <v>283</v>
      </c>
      <c r="E8" s="84" t="s">
        <v>284</v>
      </c>
      <c r="F8" s="84"/>
      <c r="G8" s="102" t="s">
        <v>285</v>
      </c>
      <c r="H8" s="29">
        <v>740</v>
      </c>
      <c r="I8" s="114"/>
    </row>
    <row r="9" spans="3:9" ht="16.5" x14ac:dyDescent="0.25">
      <c r="C9" s="113">
        <v>4</v>
      </c>
      <c r="D9" s="84" t="s">
        <v>286</v>
      </c>
      <c r="E9" s="84" t="s">
        <v>244</v>
      </c>
      <c r="F9" s="84"/>
      <c r="G9" s="102" t="s">
        <v>243</v>
      </c>
      <c r="H9" s="29">
        <f>1194+1443</f>
        <v>2637</v>
      </c>
      <c r="I9" s="114"/>
    </row>
    <row r="10" spans="3:9" ht="33" x14ac:dyDescent="0.25">
      <c r="C10" s="113">
        <v>5</v>
      </c>
      <c r="D10" s="84" t="s">
        <v>287</v>
      </c>
      <c r="E10" s="84" t="s">
        <v>79</v>
      </c>
      <c r="F10" s="84"/>
      <c r="G10" s="102" t="s">
        <v>288</v>
      </c>
      <c r="H10" s="29">
        <v>620</v>
      </c>
      <c r="I10" s="114"/>
    </row>
    <row r="11" spans="3:9" ht="16.5" x14ac:dyDescent="0.25">
      <c r="C11" s="113">
        <v>6</v>
      </c>
      <c r="D11" s="84" t="s">
        <v>289</v>
      </c>
      <c r="E11" s="84" t="s">
        <v>290</v>
      </c>
      <c r="F11" s="84"/>
      <c r="G11" s="102" t="s">
        <v>291</v>
      </c>
      <c r="H11" s="29">
        <v>3300</v>
      </c>
      <c r="I11" s="114"/>
    </row>
    <row r="12" spans="3:9" ht="16.5" x14ac:dyDescent="0.25">
      <c r="C12" s="113">
        <v>7</v>
      </c>
      <c r="D12" s="84" t="s">
        <v>292</v>
      </c>
      <c r="E12" s="84" t="s">
        <v>293</v>
      </c>
      <c r="F12" s="84"/>
      <c r="G12" s="102" t="s">
        <v>369</v>
      </c>
      <c r="H12" s="29">
        <f>400+195</f>
        <v>595</v>
      </c>
      <c r="I12" s="114"/>
    </row>
    <row r="13" spans="3:9" ht="16.5" x14ac:dyDescent="0.25">
      <c r="C13" s="113">
        <v>8</v>
      </c>
      <c r="D13" s="84" t="s">
        <v>294</v>
      </c>
      <c r="E13" s="84" t="s">
        <v>295</v>
      </c>
      <c r="F13" s="84"/>
      <c r="G13" s="102" t="s">
        <v>296</v>
      </c>
      <c r="H13" s="29">
        <v>317</v>
      </c>
      <c r="I13" s="114"/>
    </row>
    <row r="14" spans="3:9" ht="16.5" x14ac:dyDescent="0.25">
      <c r="C14" s="113">
        <v>9</v>
      </c>
      <c r="D14" s="84" t="s">
        <v>297</v>
      </c>
      <c r="E14" s="84" t="s">
        <v>298</v>
      </c>
      <c r="F14" s="84"/>
      <c r="G14" s="102" t="s">
        <v>299</v>
      </c>
      <c r="H14" s="29">
        <v>473</v>
      </c>
      <c r="I14" s="114"/>
    </row>
    <row r="15" spans="3:9" ht="16.5" x14ac:dyDescent="0.25">
      <c r="C15" s="113">
        <v>10</v>
      </c>
      <c r="D15" s="84" t="s">
        <v>300</v>
      </c>
      <c r="E15" s="84" t="s">
        <v>67</v>
      </c>
      <c r="F15" s="84"/>
      <c r="G15" s="102" t="s">
        <v>301</v>
      </c>
      <c r="H15" s="29">
        <v>1168</v>
      </c>
      <c r="I15" s="114"/>
    </row>
    <row r="16" spans="3:9" ht="16.5" x14ac:dyDescent="0.25">
      <c r="C16" s="113">
        <v>11</v>
      </c>
      <c r="D16" s="84" t="s">
        <v>302</v>
      </c>
      <c r="E16" s="84" t="s">
        <v>303</v>
      </c>
      <c r="F16" s="84"/>
      <c r="G16" s="105" t="s">
        <v>304</v>
      </c>
      <c r="H16" s="29">
        <v>604</v>
      </c>
      <c r="I16" s="114"/>
    </row>
    <row r="17" spans="3:10" ht="16.5" x14ac:dyDescent="0.25">
      <c r="C17" s="113">
        <v>12</v>
      </c>
      <c r="D17" s="84" t="s">
        <v>305</v>
      </c>
      <c r="E17" s="84" t="s">
        <v>306</v>
      </c>
      <c r="F17" s="84"/>
      <c r="G17" s="102" t="s">
        <v>307</v>
      </c>
      <c r="H17" s="29">
        <v>344</v>
      </c>
      <c r="I17" s="114"/>
    </row>
    <row r="18" spans="3:10" ht="16.5" x14ac:dyDescent="0.25">
      <c r="C18" s="113">
        <v>13</v>
      </c>
      <c r="D18" s="84" t="s">
        <v>308</v>
      </c>
      <c r="E18" s="84" t="s">
        <v>68</v>
      </c>
      <c r="F18" s="84"/>
      <c r="G18" s="102" t="s">
        <v>309</v>
      </c>
      <c r="H18" s="29">
        <v>724</v>
      </c>
      <c r="I18" s="114"/>
    </row>
    <row r="19" spans="3:10" ht="16.5" x14ac:dyDescent="0.25">
      <c r="C19" s="113">
        <v>14</v>
      </c>
      <c r="D19" s="84" t="s">
        <v>310</v>
      </c>
      <c r="E19" s="84" t="s">
        <v>311</v>
      </c>
      <c r="F19" s="84"/>
      <c r="G19" s="102" t="s">
        <v>312</v>
      </c>
      <c r="H19" s="29">
        <v>356</v>
      </c>
      <c r="I19" s="114"/>
      <c r="J19" s="71"/>
    </row>
    <row r="20" spans="3:10" ht="33" x14ac:dyDescent="0.25">
      <c r="C20" s="193">
        <v>15</v>
      </c>
      <c r="D20" s="84" t="s">
        <v>313</v>
      </c>
      <c r="E20" s="194" t="s">
        <v>314</v>
      </c>
      <c r="F20" s="84"/>
      <c r="G20" s="102" t="s">
        <v>315</v>
      </c>
      <c r="H20" s="29">
        <v>835</v>
      </c>
      <c r="I20" s="114"/>
    </row>
    <row r="21" spans="3:10" ht="16.5" x14ac:dyDescent="0.25">
      <c r="C21" s="193"/>
      <c r="D21" s="77" t="s">
        <v>316</v>
      </c>
      <c r="E21" s="194"/>
      <c r="F21" s="77"/>
      <c r="G21" s="77" t="s">
        <v>317</v>
      </c>
      <c r="H21" s="29">
        <v>578</v>
      </c>
      <c r="I21" s="114"/>
    </row>
    <row r="22" spans="3:10" ht="16.5" x14ac:dyDescent="0.25">
      <c r="C22" s="113">
        <v>16</v>
      </c>
      <c r="D22" s="84" t="s">
        <v>318</v>
      </c>
      <c r="E22" s="84" t="s">
        <v>247</v>
      </c>
      <c r="F22" s="84"/>
      <c r="G22" s="84" t="s">
        <v>319</v>
      </c>
      <c r="H22" s="29">
        <v>358</v>
      </c>
      <c r="I22" s="114"/>
    </row>
    <row r="23" spans="3:10" ht="16.5" x14ac:dyDescent="0.25">
      <c r="C23" s="113">
        <v>17</v>
      </c>
      <c r="D23" s="84" t="s">
        <v>320</v>
      </c>
      <c r="E23" s="84" t="s">
        <v>274</v>
      </c>
      <c r="F23" s="84"/>
      <c r="G23" s="84" t="s">
        <v>275</v>
      </c>
      <c r="H23" s="29">
        <v>350</v>
      </c>
      <c r="I23" s="114"/>
    </row>
    <row r="24" spans="3:10" ht="16.5" x14ac:dyDescent="0.25">
      <c r="C24" s="113">
        <v>18</v>
      </c>
      <c r="D24" s="84" t="s">
        <v>321</v>
      </c>
      <c r="E24" s="84" t="s">
        <v>73</v>
      </c>
      <c r="F24" s="84"/>
      <c r="G24" s="84" t="s">
        <v>322</v>
      </c>
      <c r="H24" s="29">
        <v>863</v>
      </c>
      <c r="I24" s="114"/>
    </row>
    <row r="25" spans="3:10" ht="16.5" x14ac:dyDescent="0.25">
      <c r="C25" s="113">
        <v>19</v>
      </c>
      <c r="D25" s="84" t="s">
        <v>323</v>
      </c>
      <c r="E25" s="84" t="s">
        <v>324</v>
      </c>
      <c r="F25" s="84"/>
      <c r="G25" s="84">
        <v>67</v>
      </c>
      <c r="H25" s="29">
        <v>463</v>
      </c>
      <c r="I25" s="114"/>
    </row>
    <row r="26" spans="3:10" ht="16.5" x14ac:dyDescent="0.25">
      <c r="C26" s="113">
        <v>20</v>
      </c>
      <c r="D26" s="84" t="s">
        <v>326</v>
      </c>
      <c r="E26" s="84" t="s">
        <v>68</v>
      </c>
      <c r="F26" s="84"/>
      <c r="G26" s="84" t="s">
        <v>327</v>
      </c>
      <c r="H26" s="29">
        <v>650</v>
      </c>
      <c r="I26" s="114"/>
    </row>
    <row r="27" spans="3:10" ht="16.5" x14ac:dyDescent="0.25">
      <c r="C27" s="113">
        <v>21</v>
      </c>
      <c r="D27" s="84" t="s">
        <v>328</v>
      </c>
      <c r="E27" s="84" t="s">
        <v>2</v>
      </c>
      <c r="F27" s="84"/>
      <c r="G27" s="84">
        <v>256</v>
      </c>
      <c r="H27" s="29">
        <v>363</v>
      </c>
      <c r="I27" s="114"/>
    </row>
    <row r="28" spans="3:10" ht="16.5" x14ac:dyDescent="0.25">
      <c r="C28" s="113">
        <v>22</v>
      </c>
      <c r="D28" s="84" t="s">
        <v>329</v>
      </c>
      <c r="E28" s="84" t="s">
        <v>3</v>
      </c>
      <c r="F28" s="84" t="s">
        <v>330</v>
      </c>
      <c r="G28" s="84" t="s">
        <v>440</v>
      </c>
      <c r="H28" s="29">
        <f>300+36+36</f>
        <v>372</v>
      </c>
      <c r="I28" s="114"/>
      <c r="J28" s="72"/>
    </row>
    <row r="29" spans="3:10" ht="16.5" x14ac:dyDescent="0.25">
      <c r="C29" s="113">
        <v>23</v>
      </c>
      <c r="D29" s="84" t="s">
        <v>331</v>
      </c>
      <c r="E29" s="84" t="s">
        <v>3</v>
      </c>
      <c r="F29" s="84" t="s">
        <v>332</v>
      </c>
      <c r="G29" s="84">
        <v>1850</v>
      </c>
      <c r="H29" s="29">
        <v>984</v>
      </c>
      <c r="I29" s="114"/>
    </row>
    <row r="30" spans="3:10" ht="16.5" x14ac:dyDescent="0.25">
      <c r="C30" s="113">
        <v>24</v>
      </c>
      <c r="D30" s="84" t="s">
        <v>333</v>
      </c>
      <c r="E30" s="84" t="s">
        <v>3</v>
      </c>
      <c r="F30" s="84" t="s">
        <v>334</v>
      </c>
      <c r="G30" s="84" t="s">
        <v>13</v>
      </c>
      <c r="H30" s="29">
        <v>316</v>
      </c>
      <c r="I30" s="114"/>
    </row>
    <row r="31" spans="3:10" ht="33" x14ac:dyDescent="0.25">
      <c r="C31" s="193">
        <v>25</v>
      </c>
      <c r="D31" s="84" t="s">
        <v>335</v>
      </c>
      <c r="E31" s="194" t="s">
        <v>3</v>
      </c>
      <c r="F31" s="194" t="s">
        <v>336</v>
      </c>
      <c r="G31" s="84" t="s">
        <v>337</v>
      </c>
      <c r="H31" s="196">
        <f>1335+708</f>
        <v>2043</v>
      </c>
      <c r="I31" s="192"/>
    </row>
    <row r="32" spans="3:10" ht="16.5" x14ac:dyDescent="0.25">
      <c r="C32" s="193"/>
      <c r="D32" s="84" t="s">
        <v>338</v>
      </c>
      <c r="E32" s="194"/>
      <c r="F32" s="194"/>
      <c r="G32" s="84" t="s">
        <v>337</v>
      </c>
      <c r="H32" s="196"/>
      <c r="I32" s="192"/>
    </row>
    <row r="33" spans="3:9" ht="16.5" x14ac:dyDescent="0.25">
      <c r="C33" s="113">
        <v>26</v>
      </c>
      <c r="D33" s="84" t="s">
        <v>339</v>
      </c>
      <c r="E33" s="84" t="s">
        <v>16</v>
      </c>
      <c r="F33" s="84"/>
      <c r="G33" s="102" t="s">
        <v>340</v>
      </c>
      <c r="H33" s="29">
        <v>223</v>
      </c>
      <c r="I33" s="114"/>
    </row>
    <row r="34" spans="3:9" ht="16.5" x14ac:dyDescent="0.25">
      <c r="C34" s="193">
        <v>27</v>
      </c>
      <c r="D34" s="84" t="s">
        <v>341</v>
      </c>
      <c r="E34" s="194" t="s">
        <v>75</v>
      </c>
      <c r="F34" s="194"/>
      <c r="G34" s="84" t="s">
        <v>342</v>
      </c>
      <c r="H34" s="195">
        <v>1021</v>
      </c>
      <c r="I34" s="192"/>
    </row>
    <row r="35" spans="3:9" ht="33" x14ac:dyDescent="0.25">
      <c r="C35" s="193"/>
      <c r="D35" s="84" t="s">
        <v>343</v>
      </c>
      <c r="E35" s="194"/>
      <c r="F35" s="194"/>
      <c r="G35" s="84">
        <v>94</v>
      </c>
      <c r="H35" s="195"/>
      <c r="I35" s="192"/>
    </row>
    <row r="36" spans="3:9" ht="33" x14ac:dyDescent="0.25">
      <c r="C36" s="113">
        <v>28</v>
      </c>
      <c r="D36" s="84" t="s">
        <v>344</v>
      </c>
      <c r="E36" s="84" t="s">
        <v>80</v>
      </c>
      <c r="F36" s="84"/>
      <c r="G36" s="84" t="s">
        <v>345</v>
      </c>
      <c r="H36" s="29">
        <f>218+130</f>
        <v>348</v>
      </c>
      <c r="I36" s="95"/>
    </row>
    <row r="37" spans="3:9" ht="16.5" x14ac:dyDescent="0.25">
      <c r="C37" s="113">
        <v>29</v>
      </c>
      <c r="D37" s="84" t="s">
        <v>346</v>
      </c>
      <c r="E37" s="84" t="s">
        <v>325</v>
      </c>
      <c r="F37" s="84"/>
      <c r="G37" s="84" t="s">
        <v>84</v>
      </c>
      <c r="H37" s="29">
        <v>447</v>
      </c>
      <c r="I37" s="114"/>
    </row>
    <row r="38" spans="3:9" ht="16.5" x14ac:dyDescent="0.25">
      <c r="C38" s="113">
        <v>30</v>
      </c>
      <c r="D38" s="84" t="s">
        <v>347</v>
      </c>
      <c r="E38" s="84" t="s">
        <v>76</v>
      </c>
      <c r="F38" s="84"/>
      <c r="G38" s="84" t="s">
        <v>348</v>
      </c>
      <c r="H38" s="29">
        <f>100+110</f>
        <v>210</v>
      </c>
      <c r="I38" s="95"/>
    </row>
    <row r="39" spans="3:9" ht="16.5" x14ac:dyDescent="0.25">
      <c r="C39" s="113">
        <v>31</v>
      </c>
      <c r="D39" s="84" t="s">
        <v>349</v>
      </c>
      <c r="E39" s="84" t="s">
        <v>76</v>
      </c>
      <c r="F39" s="84"/>
      <c r="G39" s="84" t="s">
        <v>350</v>
      </c>
      <c r="H39" s="29">
        <v>350</v>
      </c>
      <c r="I39" s="95"/>
    </row>
    <row r="40" spans="3:9" ht="16.5" x14ac:dyDescent="0.25">
      <c r="C40" s="113">
        <v>32</v>
      </c>
      <c r="D40" s="84" t="s">
        <v>351</v>
      </c>
      <c r="E40" s="84" t="s">
        <v>352</v>
      </c>
      <c r="F40" s="84"/>
      <c r="G40" s="84" t="s">
        <v>353</v>
      </c>
      <c r="H40" s="29">
        <v>802</v>
      </c>
      <c r="I40" s="95"/>
    </row>
    <row r="41" spans="3:9" ht="17.25" thickBot="1" x14ac:dyDescent="0.3">
      <c r="C41" s="115">
        <v>33</v>
      </c>
      <c r="D41" s="116" t="s">
        <v>354</v>
      </c>
      <c r="E41" s="116" t="s">
        <v>15</v>
      </c>
      <c r="F41" s="116"/>
      <c r="G41" s="116" t="s">
        <v>355</v>
      </c>
      <c r="H41" s="117">
        <v>1367</v>
      </c>
      <c r="I41" s="118"/>
    </row>
    <row r="42" spans="3:9" ht="17.25" thickBot="1" x14ac:dyDescent="0.3">
      <c r="C42" s="186" t="s">
        <v>361</v>
      </c>
      <c r="D42" s="187"/>
      <c r="E42" s="187"/>
      <c r="F42" s="187"/>
      <c r="G42" s="188"/>
      <c r="H42" s="189">
        <f>SUM(H6:H41)</f>
        <v>26013</v>
      </c>
      <c r="I42" s="190"/>
    </row>
  </sheetData>
  <mergeCells count="15">
    <mergeCell ref="C42:G42"/>
    <mergeCell ref="H42:I42"/>
    <mergeCell ref="D4:G4"/>
    <mergeCell ref="I31:I32"/>
    <mergeCell ref="C34:C35"/>
    <mergeCell ref="E34:E35"/>
    <mergeCell ref="F34:F35"/>
    <mergeCell ref="H34:H35"/>
    <mergeCell ref="I34:I35"/>
    <mergeCell ref="C31:C32"/>
    <mergeCell ref="E31:E32"/>
    <mergeCell ref="F31:F32"/>
    <mergeCell ref="H31:H32"/>
    <mergeCell ref="C20:C21"/>
    <mergeCell ref="E20:E21"/>
  </mergeCells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E34"/>
  <sheetViews>
    <sheetView zoomScaleNormal="100" workbookViewId="0">
      <selection activeCell="G3" sqref="G3"/>
    </sheetView>
  </sheetViews>
  <sheetFormatPr defaultRowHeight="15" x14ac:dyDescent="0.25"/>
  <cols>
    <col min="1" max="1" width="6.7109375" customWidth="1"/>
    <col min="2" max="2" width="4.28515625" customWidth="1"/>
    <col min="3" max="3" width="41.5703125" customWidth="1"/>
    <col min="4" max="4" width="42.28515625" customWidth="1"/>
    <col min="5" max="5" width="20.5703125" customWidth="1"/>
    <col min="7" max="7" width="13.7109375" customWidth="1"/>
  </cols>
  <sheetData>
    <row r="1" spans="1:5" ht="44.25" customHeight="1" thickBot="1" x14ac:dyDescent="0.3">
      <c r="A1" s="207" t="s">
        <v>257</v>
      </c>
      <c r="B1" s="207"/>
      <c r="C1" s="207"/>
      <c r="D1" s="207"/>
      <c r="E1" s="128" t="s">
        <v>449</v>
      </c>
    </row>
    <row r="2" spans="1:5" ht="35.25" customHeight="1" thickBot="1" x14ac:dyDescent="0.3">
      <c r="A2" s="57" t="s">
        <v>209</v>
      </c>
      <c r="B2" s="54" t="s">
        <v>102</v>
      </c>
      <c r="C2" s="55" t="s">
        <v>124</v>
      </c>
      <c r="D2" s="55" t="s">
        <v>119</v>
      </c>
      <c r="E2" s="56" t="s">
        <v>358</v>
      </c>
    </row>
    <row r="3" spans="1:5" ht="39.75" customHeight="1" x14ac:dyDescent="0.25">
      <c r="A3" s="204" t="s">
        <v>139</v>
      </c>
      <c r="B3" s="35" t="s">
        <v>103</v>
      </c>
      <c r="C3" s="58" t="s">
        <v>356</v>
      </c>
      <c r="D3" s="37" t="s">
        <v>357</v>
      </c>
      <c r="E3" s="59">
        <v>785.68</v>
      </c>
    </row>
    <row r="4" spans="1:5" ht="39.75" customHeight="1" x14ac:dyDescent="0.25">
      <c r="A4" s="205"/>
      <c r="B4" s="31" t="s">
        <v>104</v>
      </c>
      <c r="C4" s="32" t="s">
        <v>86</v>
      </c>
      <c r="D4" s="33" t="s">
        <v>87</v>
      </c>
      <c r="E4" s="34">
        <v>1824.68</v>
      </c>
    </row>
    <row r="5" spans="1:5" ht="39.75" customHeight="1" thickBot="1" x14ac:dyDescent="0.3">
      <c r="A5" s="206"/>
      <c r="B5" s="41" t="s">
        <v>105</v>
      </c>
      <c r="C5" s="60" t="s">
        <v>162</v>
      </c>
      <c r="D5" s="43" t="s">
        <v>163</v>
      </c>
      <c r="E5" s="44">
        <v>3869.45</v>
      </c>
    </row>
    <row r="6" spans="1:5" ht="33" customHeight="1" x14ac:dyDescent="0.25">
      <c r="A6" s="204" t="s">
        <v>140</v>
      </c>
      <c r="B6" s="35" t="s">
        <v>106</v>
      </c>
      <c r="C6" s="36" t="s">
        <v>164</v>
      </c>
      <c r="D6" s="37">
        <v>1619</v>
      </c>
      <c r="E6" s="38">
        <v>374.93</v>
      </c>
    </row>
    <row r="7" spans="1:5" ht="33" customHeight="1" x14ac:dyDescent="0.25">
      <c r="A7" s="205"/>
      <c r="B7" s="31" t="s">
        <v>107</v>
      </c>
      <c r="C7" s="39" t="s">
        <v>165</v>
      </c>
      <c r="D7" s="33" t="s">
        <v>166</v>
      </c>
      <c r="E7" s="34">
        <v>164.39</v>
      </c>
    </row>
    <row r="8" spans="1:5" ht="33" customHeight="1" x14ac:dyDescent="0.25">
      <c r="A8" s="205"/>
      <c r="B8" s="31" t="s">
        <v>108</v>
      </c>
      <c r="C8" s="39" t="s">
        <v>88</v>
      </c>
      <c r="D8" s="33">
        <v>1616</v>
      </c>
      <c r="E8" s="34">
        <v>520.21</v>
      </c>
    </row>
    <row r="9" spans="1:5" ht="33" customHeight="1" x14ac:dyDescent="0.25">
      <c r="A9" s="205"/>
      <c r="B9" s="31" t="s">
        <v>109</v>
      </c>
      <c r="C9" s="39" t="s">
        <v>89</v>
      </c>
      <c r="D9" s="33" t="s">
        <v>167</v>
      </c>
      <c r="E9" s="34">
        <v>2064.3000000000002</v>
      </c>
    </row>
    <row r="10" spans="1:5" ht="33" customHeight="1" x14ac:dyDescent="0.25">
      <c r="A10" s="205"/>
      <c r="B10" s="31" t="s">
        <v>110</v>
      </c>
      <c r="C10" s="39" t="s">
        <v>168</v>
      </c>
      <c r="D10" s="33" t="s">
        <v>169</v>
      </c>
      <c r="E10" s="34">
        <v>14286.34</v>
      </c>
    </row>
    <row r="11" spans="1:5" ht="33" customHeight="1" x14ac:dyDescent="0.25">
      <c r="A11" s="205"/>
      <c r="B11" s="31" t="s">
        <v>111</v>
      </c>
      <c r="C11" s="39" t="s">
        <v>48</v>
      </c>
      <c r="D11" s="33" t="s">
        <v>170</v>
      </c>
      <c r="E11" s="34">
        <v>345.26</v>
      </c>
    </row>
    <row r="12" spans="1:5" ht="33" customHeight="1" x14ac:dyDescent="0.25">
      <c r="A12" s="205"/>
      <c r="B12" s="31" t="s">
        <v>112</v>
      </c>
      <c r="C12" s="32" t="s">
        <v>171</v>
      </c>
      <c r="D12" s="33" t="s">
        <v>172</v>
      </c>
      <c r="E12" s="34">
        <v>22501.87</v>
      </c>
    </row>
    <row r="13" spans="1:5" ht="33" customHeight="1" x14ac:dyDescent="0.25">
      <c r="A13" s="205"/>
      <c r="B13" s="31" t="s">
        <v>113</v>
      </c>
      <c r="C13" s="32" t="s">
        <v>51</v>
      </c>
      <c r="D13" s="33" t="s">
        <v>8</v>
      </c>
      <c r="E13" s="40">
        <v>785.79</v>
      </c>
    </row>
    <row r="14" spans="1:5" ht="33" customHeight="1" x14ac:dyDescent="0.25">
      <c r="A14" s="205"/>
      <c r="B14" s="31" t="s">
        <v>114</v>
      </c>
      <c r="C14" s="32" t="s">
        <v>52</v>
      </c>
      <c r="D14" s="33" t="s">
        <v>32</v>
      </c>
      <c r="E14" s="40">
        <f>106.1+150.87</f>
        <v>256.97000000000003</v>
      </c>
    </row>
    <row r="15" spans="1:5" ht="33" customHeight="1" x14ac:dyDescent="0.25">
      <c r="A15" s="205"/>
      <c r="B15" s="31" t="s">
        <v>115</v>
      </c>
      <c r="C15" s="32" t="s">
        <v>63</v>
      </c>
      <c r="D15" s="33">
        <v>1619</v>
      </c>
      <c r="E15" s="40">
        <v>153.49</v>
      </c>
    </row>
    <row r="16" spans="1:5" ht="33" customHeight="1" x14ac:dyDescent="0.25">
      <c r="A16" s="205"/>
      <c r="B16" s="31" t="s">
        <v>116</v>
      </c>
      <c r="C16" s="32" t="s">
        <v>58</v>
      </c>
      <c r="D16" s="33" t="s">
        <v>173</v>
      </c>
      <c r="E16" s="40">
        <v>1163.94</v>
      </c>
    </row>
    <row r="17" spans="1:5" ht="33" customHeight="1" x14ac:dyDescent="0.25">
      <c r="A17" s="205"/>
      <c r="B17" s="31" t="s">
        <v>117</v>
      </c>
      <c r="C17" s="32" t="s">
        <v>174</v>
      </c>
      <c r="D17" s="33" t="s">
        <v>31</v>
      </c>
      <c r="E17" s="40">
        <f>297.54+362.13+592.37+91.24+519.25+153.99+86.53+23.27</f>
        <v>2126.3200000000002</v>
      </c>
    </row>
    <row r="18" spans="1:5" ht="33" customHeight="1" x14ac:dyDescent="0.25">
      <c r="A18" s="205"/>
      <c r="B18" s="31" t="s">
        <v>210</v>
      </c>
      <c r="C18" s="32" t="s">
        <v>54</v>
      </c>
      <c r="D18" s="33" t="s">
        <v>36</v>
      </c>
      <c r="E18" s="40">
        <f>571.68+384.99</f>
        <v>956.67</v>
      </c>
    </row>
    <row r="19" spans="1:5" ht="33" customHeight="1" thickBot="1" x14ac:dyDescent="0.3">
      <c r="A19" s="206"/>
      <c r="B19" s="41" t="s">
        <v>211</v>
      </c>
      <c r="C19" s="42" t="s">
        <v>46</v>
      </c>
      <c r="D19" s="43" t="s">
        <v>175</v>
      </c>
      <c r="E19" s="44">
        <v>2774.64</v>
      </c>
    </row>
    <row r="20" spans="1:5" ht="33" customHeight="1" x14ac:dyDescent="0.25">
      <c r="A20" s="197" t="s">
        <v>141</v>
      </c>
      <c r="B20" s="45" t="s">
        <v>212</v>
      </c>
      <c r="C20" s="46" t="s">
        <v>90</v>
      </c>
      <c r="D20" s="47" t="s">
        <v>176</v>
      </c>
      <c r="E20" s="48">
        <v>851.97</v>
      </c>
    </row>
    <row r="21" spans="1:5" ht="33" customHeight="1" x14ac:dyDescent="0.25">
      <c r="A21" s="198"/>
      <c r="B21" s="49" t="s">
        <v>213</v>
      </c>
      <c r="C21" s="32" t="s">
        <v>91</v>
      </c>
      <c r="D21" s="33">
        <v>1048</v>
      </c>
      <c r="E21" s="34">
        <v>342.96</v>
      </c>
    </row>
    <row r="22" spans="1:5" ht="33" customHeight="1" x14ac:dyDescent="0.25">
      <c r="A22" s="199"/>
      <c r="B22" s="45" t="s">
        <v>214</v>
      </c>
      <c r="C22" s="32" t="s">
        <v>92</v>
      </c>
      <c r="D22" s="33">
        <v>821</v>
      </c>
      <c r="E22" s="34">
        <v>1010.38</v>
      </c>
    </row>
    <row r="23" spans="1:5" ht="33" customHeight="1" x14ac:dyDescent="0.25">
      <c r="A23" s="199"/>
      <c r="B23" s="49" t="s">
        <v>215</v>
      </c>
      <c r="C23" s="32" t="s">
        <v>177</v>
      </c>
      <c r="D23" s="33">
        <v>685</v>
      </c>
      <c r="E23" s="34">
        <v>240.7</v>
      </c>
    </row>
    <row r="24" spans="1:5" ht="33" customHeight="1" x14ac:dyDescent="0.25">
      <c r="A24" s="199"/>
      <c r="B24" s="45" t="s">
        <v>216</v>
      </c>
      <c r="C24" s="32" t="s">
        <v>178</v>
      </c>
      <c r="D24" s="33">
        <v>1473</v>
      </c>
      <c r="E24" s="40">
        <f>50.33+49.58+118.73+128.93+27.77+121.53+14.96+33.05</f>
        <v>544.88</v>
      </c>
    </row>
    <row r="25" spans="1:5" ht="33" customHeight="1" x14ac:dyDescent="0.25">
      <c r="A25" s="199"/>
      <c r="B25" s="49" t="s">
        <v>217</v>
      </c>
      <c r="C25" s="32" t="s">
        <v>49</v>
      </c>
      <c r="D25" s="33" t="s">
        <v>6</v>
      </c>
      <c r="E25" s="40">
        <v>1902.84</v>
      </c>
    </row>
    <row r="26" spans="1:5" ht="33" customHeight="1" x14ac:dyDescent="0.25">
      <c r="A26" s="199"/>
      <c r="B26" s="45" t="s">
        <v>218</v>
      </c>
      <c r="C26" s="32" t="s">
        <v>50</v>
      </c>
      <c r="D26" s="33" t="s">
        <v>14</v>
      </c>
      <c r="E26" s="40">
        <f>328.19+372.1</f>
        <v>700.29</v>
      </c>
    </row>
    <row r="27" spans="1:5" ht="33" customHeight="1" x14ac:dyDescent="0.25">
      <c r="A27" s="199"/>
      <c r="B27" s="49" t="s">
        <v>219</v>
      </c>
      <c r="C27" s="32" t="s">
        <v>179</v>
      </c>
      <c r="D27" s="33" t="s">
        <v>180</v>
      </c>
      <c r="E27" s="40">
        <v>1616.58</v>
      </c>
    </row>
    <row r="28" spans="1:5" ht="33" customHeight="1" x14ac:dyDescent="0.25">
      <c r="A28" s="199"/>
      <c r="B28" s="45" t="s">
        <v>220</v>
      </c>
      <c r="C28" s="32" t="s">
        <v>44</v>
      </c>
      <c r="D28" s="33" t="s">
        <v>9</v>
      </c>
      <c r="E28" s="40">
        <v>1517.93</v>
      </c>
    </row>
    <row r="29" spans="1:5" ht="33" customHeight="1" x14ac:dyDescent="0.25">
      <c r="A29" s="199"/>
      <c r="B29" s="49" t="s">
        <v>221</v>
      </c>
      <c r="C29" s="32" t="s">
        <v>181</v>
      </c>
      <c r="D29" s="33" t="s">
        <v>35</v>
      </c>
      <c r="E29" s="40">
        <f>226.04+883.55+3150.89</f>
        <v>4260.4799999999996</v>
      </c>
    </row>
    <row r="30" spans="1:5" ht="33" customHeight="1" x14ac:dyDescent="0.25">
      <c r="A30" s="199"/>
      <c r="B30" s="45" t="s">
        <v>222</v>
      </c>
      <c r="C30" s="32" t="s">
        <v>64</v>
      </c>
      <c r="D30" s="33">
        <v>1201</v>
      </c>
      <c r="E30" s="40">
        <f>115.65+98.76+145.35+40.14+50.11</f>
        <v>450.01</v>
      </c>
    </row>
    <row r="31" spans="1:5" ht="33" customHeight="1" thickBot="1" x14ac:dyDescent="0.3">
      <c r="A31" s="200"/>
      <c r="B31" s="50" t="s">
        <v>223</v>
      </c>
      <c r="C31" s="42" t="s">
        <v>47</v>
      </c>
      <c r="D31" s="43" t="s">
        <v>182</v>
      </c>
      <c r="E31" s="44">
        <v>1220.27</v>
      </c>
    </row>
    <row r="32" spans="1:5" ht="16.5" thickBot="1" x14ac:dyDescent="0.3">
      <c r="A32" s="201" t="s">
        <v>118</v>
      </c>
      <c r="B32" s="202"/>
      <c r="C32" s="202"/>
      <c r="D32" s="203"/>
      <c r="E32" s="51">
        <f>SUM(E3:E31)</f>
        <v>69614.219999999987</v>
      </c>
    </row>
    <row r="33" spans="3:5" x14ac:dyDescent="0.25">
      <c r="C33" s="10"/>
      <c r="D33" s="10"/>
      <c r="E33" s="10"/>
    </row>
    <row r="34" spans="3:5" x14ac:dyDescent="0.25">
      <c r="C34" s="10"/>
      <c r="D34" s="10"/>
      <c r="E34" s="11"/>
    </row>
  </sheetData>
  <mergeCells count="5">
    <mergeCell ref="A20:A31"/>
    <mergeCell ref="A32:D32"/>
    <mergeCell ref="A3:A5"/>
    <mergeCell ref="A1:D1"/>
    <mergeCell ref="A6:A19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rowBreaks count="1" manualBreakCount="1">
    <brk id="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G16"/>
  <sheetViews>
    <sheetView zoomScaleNormal="100" workbookViewId="0">
      <selection activeCell="D9" sqref="D9:E9"/>
    </sheetView>
  </sheetViews>
  <sheetFormatPr defaultColWidth="9.140625" defaultRowHeight="15" x14ac:dyDescent="0.25"/>
  <cols>
    <col min="1" max="1" width="5.140625" style="15" customWidth="1"/>
    <col min="2" max="2" width="7.28515625" style="15" hidden="1" customWidth="1"/>
    <col min="3" max="3" width="41.28515625" style="15" customWidth="1"/>
    <col min="4" max="4" width="14" style="16" customWidth="1"/>
    <col min="5" max="5" width="22.5703125" style="15" customWidth="1"/>
    <col min="6" max="6" width="32.7109375" style="15" customWidth="1"/>
    <col min="7" max="7" width="23.85546875" style="15" customWidth="1"/>
    <col min="8" max="16384" width="9.140625" style="15"/>
  </cols>
  <sheetData>
    <row r="1" spans="1:7" ht="42.75" customHeight="1" thickBot="1" x14ac:dyDescent="0.3">
      <c r="A1" s="191" t="s">
        <v>260</v>
      </c>
      <c r="B1" s="191"/>
      <c r="C1" s="191"/>
      <c r="D1" s="191"/>
      <c r="E1" s="128" t="s">
        <v>450</v>
      </c>
    </row>
    <row r="2" spans="1:7" ht="50.25" customHeight="1" x14ac:dyDescent="0.25">
      <c r="A2" s="129" t="s">
        <v>102</v>
      </c>
      <c r="B2" s="130" t="s">
        <v>93</v>
      </c>
      <c r="C2" s="130" t="s">
        <v>94</v>
      </c>
      <c r="D2" s="208" t="s">
        <v>126</v>
      </c>
      <c r="E2" s="209"/>
    </row>
    <row r="3" spans="1:7" ht="18.75" customHeight="1" thickBot="1" x14ac:dyDescent="0.3">
      <c r="A3" s="220" t="s">
        <v>99</v>
      </c>
      <c r="B3" s="221"/>
      <c r="C3" s="221"/>
      <c r="D3" s="221"/>
      <c r="E3" s="222"/>
    </row>
    <row r="4" spans="1:7" ht="44.25" customHeight="1" x14ac:dyDescent="0.25">
      <c r="A4" s="131" t="s">
        <v>103</v>
      </c>
      <c r="B4" s="132">
        <v>1</v>
      </c>
      <c r="C4" s="133" t="s">
        <v>100</v>
      </c>
      <c r="D4" s="216" t="s">
        <v>368</v>
      </c>
      <c r="E4" s="217"/>
      <c r="F4" s="73"/>
    </row>
    <row r="5" spans="1:7" ht="44.25" customHeight="1" thickBot="1" x14ac:dyDescent="0.3">
      <c r="A5" s="134" t="s">
        <v>104</v>
      </c>
      <c r="B5" s="135">
        <v>2</v>
      </c>
      <c r="C5" s="136" t="s">
        <v>101</v>
      </c>
      <c r="D5" s="218" t="s">
        <v>258</v>
      </c>
      <c r="E5" s="219"/>
      <c r="F5" s="73"/>
    </row>
    <row r="6" spans="1:7" ht="18.75" customHeight="1" thickBot="1" x14ac:dyDescent="0.3">
      <c r="A6" s="213" t="s">
        <v>159</v>
      </c>
      <c r="B6" s="214"/>
      <c r="C6" s="214"/>
      <c r="D6" s="214"/>
      <c r="E6" s="215"/>
    </row>
    <row r="7" spans="1:7" ht="43.5" customHeight="1" x14ac:dyDescent="0.25">
      <c r="A7" s="131" t="s">
        <v>105</v>
      </c>
      <c r="B7" s="137">
        <v>11</v>
      </c>
      <c r="C7" s="138" t="s">
        <v>95</v>
      </c>
      <c r="D7" s="139" t="s">
        <v>96</v>
      </c>
      <c r="E7" s="140" t="s">
        <v>97</v>
      </c>
      <c r="F7" s="73"/>
    </row>
    <row r="8" spans="1:7" ht="44.25" customHeight="1" x14ac:dyDescent="0.25">
      <c r="A8" s="97" t="s">
        <v>106</v>
      </c>
      <c r="B8" s="121">
        <v>5</v>
      </c>
      <c r="C8" s="141" t="s">
        <v>259</v>
      </c>
      <c r="D8" s="142" t="s">
        <v>455</v>
      </c>
      <c r="E8" s="143" t="s">
        <v>98</v>
      </c>
      <c r="F8" s="73"/>
    </row>
    <row r="9" spans="1:7" ht="44.25" customHeight="1" x14ac:dyDescent="0.25">
      <c r="A9" s="97" t="s">
        <v>107</v>
      </c>
      <c r="B9" s="121"/>
      <c r="C9" s="141" t="s">
        <v>371</v>
      </c>
      <c r="D9" s="225" t="s">
        <v>363</v>
      </c>
      <c r="E9" s="226"/>
      <c r="F9" s="74"/>
    </row>
    <row r="10" spans="1:7" s="53" customFormat="1" ht="44.25" customHeight="1" thickBot="1" x14ac:dyDescent="0.3">
      <c r="A10" s="98" t="s">
        <v>108</v>
      </c>
      <c r="B10" s="135"/>
      <c r="C10" s="136" t="s">
        <v>265</v>
      </c>
      <c r="D10" s="223" t="s">
        <v>264</v>
      </c>
      <c r="E10" s="224"/>
      <c r="F10" s="75"/>
      <c r="G10" s="52"/>
    </row>
    <row r="11" spans="1:7" ht="18.75" customHeight="1" thickBot="1" x14ac:dyDescent="0.3">
      <c r="A11" s="210" t="s">
        <v>160</v>
      </c>
      <c r="B11" s="211"/>
      <c r="C11" s="211"/>
      <c r="D11" s="211"/>
      <c r="E11" s="212"/>
    </row>
    <row r="12" spans="1:7" ht="43.5" customHeight="1" x14ac:dyDescent="0.25">
      <c r="A12" s="131" t="s">
        <v>109</v>
      </c>
      <c r="B12" s="137"/>
      <c r="C12" s="144" t="s">
        <v>153</v>
      </c>
      <c r="D12" s="139" t="s">
        <v>456</v>
      </c>
      <c r="E12" s="140" t="s">
        <v>154</v>
      </c>
    </row>
    <row r="13" spans="1:7" ht="44.25" customHeight="1" x14ac:dyDescent="0.25">
      <c r="A13" s="97" t="s">
        <v>110</v>
      </c>
      <c r="B13" s="121"/>
      <c r="C13" s="23" t="s">
        <v>155</v>
      </c>
      <c r="D13" s="145" t="s">
        <v>457</v>
      </c>
      <c r="E13" s="24" t="s">
        <v>154</v>
      </c>
    </row>
    <row r="14" spans="1:7" ht="42.75" customHeight="1" x14ac:dyDescent="0.25">
      <c r="A14" s="97" t="s">
        <v>111</v>
      </c>
      <c r="B14" s="121"/>
      <c r="C14" s="23" t="s">
        <v>156</v>
      </c>
      <c r="D14" s="145" t="s">
        <v>458</v>
      </c>
      <c r="E14" s="24" t="s">
        <v>157</v>
      </c>
    </row>
    <row r="15" spans="1:7" ht="42.75" customHeight="1" x14ac:dyDescent="0.25">
      <c r="A15" s="97" t="s">
        <v>112</v>
      </c>
      <c r="B15" s="121"/>
      <c r="C15" s="23" t="s">
        <v>263</v>
      </c>
      <c r="D15" s="145" t="s">
        <v>459</v>
      </c>
      <c r="E15" s="24" t="s">
        <v>158</v>
      </c>
    </row>
    <row r="16" spans="1:7" s="53" customFormat="1" ht="33.75" customHeight="1" thickBot="1" x14ac:dyDescent="0.3">
      <c r="A16" s="98" t="s">
        <v>113</v>
      </c>
      <c r="B16" s="100"/>
      <c r="C16" s="100" t="s">
        <v>362</v>
      </c>
      <c r="D16" s="146" t="s">
        <v>460</v>
      </c>
      <c r="E16" s="61" t="s">
        <v>357</v>
      </c>
    </row>
  </sheetData>
  <mergeCells count="9">
    <mergeCell ref="A1:D1"/>
    <mergeCell ref="D2:E2"/>
    <mergeCell ref="A11:E11"/>
    <mergeCell ref="A6:E6"/>
    <mergeCell ref="D4:E4"/>
    <mergeCell ref="D5:E5"/>
    <mergeCell ref="A3:E3"/>
    <mergeCell ref="D10:E10"/>
    <mergeCell ref="D9:E9"/>
  </mergeCells>
  <phoneticPr fontId="28" type="noConversion"/>
  <pageMargins left="0.7" right="0.7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118E"/>
  </sheetPr>
  <dimension ref="A1:F22"/>
  <sheetViews>
    <sheetView zoomScaleNormal="100" workbookViewId="0">
      <selection activeCell="E4" sqref="E4"/>
    </sheetView>
  </sheetViews>
  <sheetFormatPr defaultRowHeight="15" x14ac:dyDescent="0.25"/>
  <cols>
    <col min="1" max="1" width="6.42578125" style="10" customWidth="1"/>
    <col min="2" max="2" width="58.85546875" style="10" customWidth="1"/>
    <col min="3" max="3" width="22" style="10" customWidth="1"/>
    <col min="4" max="4" width="16.140625" customWidth="1"/>
    <col min="5" max="5" width="21.140625" customWidth="1"/>
    <col min="6" max="6" width="24.7109375" customWidth="1"/>
  </cols>
  <sheetData>
    <row r="1" spans="1:6" ht="36.75" customHeight="1" thickBot="1" x14ac:dyDescent="0.3">
      <c r="A1" s="227" t="s">
        <v>138</v>
      </c>
      <c r="B1" s="227"/>
      <c r="C1" s="126" t="s">
        <v>451</v>
      </c>
    </row>
    <row r="2" spans="1:6" ht="29.25" customHeight="1" thickBot="1" x14ac:dyDescent="0.3">
      <c r="A2" s="12" t="s">
        <v>102</v>
      </c>
      <c r="B2" s="13" t="s">
        <v>125</v>
      </c>
      <c r="C2" s="12" t="s">
        <v>126</v>
      </c>
    </row>
    <row r="3" spans="1:6" ht="39" customHeight="1" x14ac:dyDescent="0.25">
      <c r="A3" s="123" t="s">
        <v>103</v>
      </c>
      <c r="B3" s="124" t="s">
        <v>269</v>
      </c>
      <c r="C3" s="123" t="s">
        <v>442</v>
      </c>
    </row>
    <row r="4" spans="1:6" ht="39" customHeight="1" x14ac:dyDescent="0.25">
      <c r="A4" s="29" t="s">
        <v>104</v>
      </c>
      <c r="B4" s="78" t="s">
        <v>146</v>
      </c>
      <c r="C4" s="29" t="s">
        <v>149</v>
      </c>
    </row>
    <row r="5" spans="1:6" ht="39" customHeight="1" x14ac:dyDescent="0.25">
      <c r="A5" s="29" t="s">
        <v>105</v>
      </c>
      <c r="B5" s="78" t="s">
        <v>147</v>
      </c>
      <c r="C5" s="29" t="s">
        <v>261</v>
      </c>
    </row>
    <row r="6" spans="1:6" ht="39" customHeight="1" x14ac:dyDescent="0.25">
      <c r="A6" s="29" t="s">
        <v>106</v>
      </c>
      <c r="B6" s="78" t="s">
        <v>148</v>
      </c>
      <c r="C6" s="29" t="s">
        <v>150</v>
      </c>
    </row>
    <row r="7" spans="1:6" ht="39" customHeight="1" x14ac:dyDescent="0.25">
      <c r="A7" s="29" t="s">
        <v>107</v>
      </c>
      <c r="B7" s="78" t="s">
        <v>127</v>
      </c>
      <c r="C7" s="29" t="s">
        <v>130</v>
      </c>
    </row>
    <row r="8" spans="1:6" ht="39" customHeight="1" x14ac:dyDescent="0.25">
      <c r="A8" s="29" t="s">
        <v>108</v>
      </c>
      <c r="B8" s="78" t="s">
        <v>128</v>
      </c>
      <c r="C8" s="29" t="s">
        <v>130</v>
      </c>
    </row>
    <row r="9" spans="1:6" ht="39" customHeight="1" x14ac:dyDescent="0.25">
      <c r="A9" s="9" t="s">
        <v>109</v>
      </c>
      <c r="B9" s="121" t="s">
        <v>129</v>
      </c>
      <c r="C9" s="122" t="s">
        <v>443</v>
      </c>
    </row>
    <row r="10" spans="1:6" ht="39" customHeight="1" x14ac:dyDescent="0.25">
      <c r="A10" s="29" t="s">
        <v>110</v>
      </c>
      <c r="B10" s="78" t="s">
        <v>151</v>
      </c>
      <c r="C10" s="29" t="s">
        <v>444</v>
      </c>
      <c r="F10" s="19"/>
    </row>
    <row r="11" spans="1:6" ht="39" customHeight="1" x14ac:dyDescent="0.25">
      <c r="A11" s="29" t="s">
        <v>111</v>
      </c>
      <c r="B11" s="1" t="s">
        <v>143</v>
      </c>
      <c r="C11" s="9" t="s">
        <v>142</v>
      </c>
      <c r="F11" s="19"/>
    </row>
    <row r="12" spans="1:6" ht="39" customHeight="1" x14ac:dyDescent="0.25">
      <c r="A12" s="29" t="s">
        <v>112</v>
      </c>
      <c r="B12" s="1" t="s">
        <v>268</v>
      </c>
      <c r="C12" s="9" t="s">
        <v>145</v>
      </c>
      <c r="F12" s="19"/>
    </row>
    <row r="13" spans="1:6" ht="39" customHeight="1" x14ac:dyDescent="0.25">
      <c r="A13" s="29" t="s">
        <v>113</v>
      </c>
      <c r="B13" s="1" t="s">
        <v>144</v>
      </c>
      <c r="C13" s="9" t="s">
        <v>142</v>
      </c>
      <c r="F13" s="19"/>
    </row>
    <row r="14" spans="1:6" ht="39" customHeight="1" x14ac:dyDescent="0.25">
      <c r="A14" s="29" t="s">
        <v>115</v>
      </c>
      <c r="B14" s="29" t="s">
        <v>262</v>
      </c>
      <c r="C14" s="29" t="s">
        <v>359</v>
      </c>
    </row>
    <row r="15" spans="1:6" ht="39" customHeight="1" x14ac:dyDescent="0.25">
      <c r="A15" s="29" t="s">
        <v>116</v>
      </c>
      <c r="B15" s="1" t="s">
        <v>267</v>
      </c>
      <c r="C15" s="29" t="s">
        <v>266</v>
      </c>
    </row>
    <row r="16" spans="1:6" ht="28.5" customHeight="1" x14ac:dyDescent="0.25">
      <c r="A16" s="28" t="s">
        <v>117</v>
      </c>
      <c r="B16" s="28" t="s">
        <v>376</v>
      </c>
      <c r="C16" s="28" t="s">
        <v>264</v>
      </c>
      <c r="D16" s="20"/>
    </row>
    <row r="17" spans="1:3" ht="28.5" customHeight="1" x14ac:dyDescent="0.25">
      <c r="A17" s="28" t="s">
        <v>210</v>
      </c>
      <c r="B17" s="28" t="s">
        <v>377</v>
      </c>
      <c r="C17" s="28" t="s">
        <v>264</v>
      </c>
    </row>
    <row r="18" spans="1:3" ht="28.5" customHeight="1" x14ac:dyDescent="0.25">
      <c r="A18" s="28" t="s">
        <v>211</v>
      </c>
      <c r="B18" s="28" t="s">
        <v>373</v>
      </c>
      <c r="C18" s="28" t="s">
        <v>264</v>
      </c>
    </row>
    <row r="19" spans="1:3" ht="28.5" customHeight="1" x14ac:dyDescent="0.25">
      <c r="A19" s="77" t="s">
        <v>212</v>
      </c>
      <c r="B19" s="77" t="s">
        <v>378</v>
      </c>
      <c r="C19" s="28" t="s">
        <v>360</v>
      </c>
    </row>
    <row r="20" spans="1:3" ht="36" customHeight="1" x14ac:dyDescent="0.25">
      <c r="A20" s="77" t="s">
        <v>213</v>
      </c>
      <c r="B20" s="77" t="s">
        <v>374</v>
      </c>
      <c r="C20" s="28" t="s">
        <v>264</v>
      </c>
    </row>
    <row r="21" spans="1:3" ht="26.25" customHeight="1" x14ac:dyDescent="0.25">
      <c r="A21" s="120">
        <v>20</v>
      </c>
      <c r="B21" s="120" t="s">
        <v>375</v>
      </c>
      <c r="C21" s="28" t="s">
        <v>96</v>
      </c>
    </row>
    <row r="22" spans="1:3" ht="28.5" customHeight="1" x14ac:dyDescent="0.25">
      <c r="A22" s="119">
        <v>21</v>
      </c>
      <c r="B22" s="119" t="s">
        <v>445</v>
      </c>
      <c r="C22" s="9" t="s">
        <v>446</v>
      </c>
    </row>
  </sheetData>
  <mergeCells count="1">
    <mergeCell ref="A1:B1"/>
  </mergeCells>
  <pageMargins left="0.7" right="0.7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G19"/>
  <sheetViews>
    <sheetView zoomScaleNormal="100" workbookViewId="0">
      <selection activeCell="M8" sqref="M8"/>
    </sheetView>
  </sheetViews>
  <sheetFormatPr defaultColWidth="10.28515625" defaultRowHeight="15" x14ac:dyDescent="0.25"/>
  <cols>
    <col min="1" max="1" width="4.7109375" style="2" customWidth="1"/>
    <col min="2" max="2" width="30.85546875" style="2" customWidth="1"/>
    <col min="3" max="3" width="17.42578125" style="2" customWidth="1"/>
    <col min="4" max="4" width="14.28515625" style="2" customWidth="1"/>
    <col min="5" max="5" width="11.5703125" style="2" customWidth="1"/>
    <col min="6" max="6" width="20.28515625" style="2" customWidth="1"/>
    <col min="7" max="7" width="22.85546875" style="2" customWidth="1"/>
    <col min="8" max="16384" width="10.28515625" style="2"/>
  </cols>
  <sheetData>
    <row r="1" spans="1:7" ht="18.75" x14ac:dyDescent="0.3">
      <c r="A1" s="147" t="s">
        <v>137</v>
      </c>
      <c r="B1" s="148"/>
      <c r="C1" s="148"/>
      <c r="D1" s="148"/>
      <c r="E1" s="148"/>
      <c r="F1" s="148"/>
      <c r="G1" s="128" t="s">
        <v>452</v>
      </c>
    </row>
    <row r="2" spans="1:7" ht="49.5" x14ac:dyDescent="0.25">
      <c r="A2" s="149" t="s">
        <v>102</v>
      </c>
      <c r="B2" s="149" t="s">
        <v>131</v>
      </c>
      <c r="C2" s="149" t="s">
        <v>132</v>
      </c>
      <c r="D2" s="149" t="s">
        <v>133</v>
      </c>
      <c r="E2" s="149" t="s">
        <v>134</v>
      </c>
      <c r="F2" s="149" t="s">
        <v>135</v>
      </c>
      <c r="G2" s="149" t="s">
        <v>136</v>
      </c>
    </row>
    <row r="3" spans="1:7" ht="19.5" customHeight="1" x14ac:dyDescent="0.25">
      <c r="A3" s="3"/>
      <c r="B3" s="3"/>
      <c r="C3" s="3"/>
      <c r="D3" s="3"/>
      <c r="E3" s="3"/>
      <c r="F3" s="4"/>
      <c r="G3" s="5"/>
    </row>
    <row r="4" spans="1:7" ht="19.5" customHeight="1" x14ac:dyDescent="0.25">
      <c r="A4" s="6"/>
      <c r="B4" s="6"/>
      <c r="C4" s="6"/>
      <c r="D4" s="6"/>
      <c r="E4" s="6"/>
      <c r="F4" s="7"/>
      <c r="G4" s="8"/>
    </row>
    <row r="5" spans="1:7" ht="19.5" customHeight="1" x14ac:dyDescent="0.25">
      <c r="A5" s="6"/>
      <c r="B5" s="6"/>
      <c r="C5" s="6"/>
      <c r="D5" s="6"/>
      <c r="E5" s="6"/>
      <c r="F5" s="7"/>
      <c r="G5" s="8"/>
    </row>
    <row r="6" spans="1:7" ht="19.5" customHeight="1" x14ac:dyDescent="0.25">
      <c r="A6" s="6"/>
      <c r="B6" s="6"/>
      <c r="C6" s="6"/>
      <c r="D6" s="6"/>
      <c r="E6" s="6"/>
      <c r="F6" s="7"/>
      <c r="G6" s="8"/>
    </row>
    <row r="7" spans="1:7" ht="19.5" customHeight="1" x14ac:dyDescent="0.25">
      <c r="A7" s="6"/>
      <c r="B7" s="6"/>
      <c r="C7" s="6"/>
      <c r="D7" s="6"/>
      <c r="E7" s="6"/>
      <c r="F7" s="7"/>
      <c r="G7" s="8"/>
    </row>
    <row r="8" spans="1:7" ht="19.5" customHeight="1" x14ac:dyDescent="0.25">
      <c r="A8" s="6"/>
      <c r="B8" s="6"/>
      <c r="C8" s="6"/>
      <c r="D8" s="6"/>
      <c r="E8" s="6"/>
      <c r="F8" s="7"/>
      <c r="G8" s="8"/>
    </row>
    <row r="9" spans="1:7" ht="19.5" customHeight="1" x14ac:dyDescent="0.25">
      <c r="A9" s="6"/>
      <c r="B9" s="6"/>
      <c r="C9" s="6"/>
      <c r="D9" s="6"/>
      <c r="E9" s="6"/>
      <c r="F9" s="7"/>
      <c r="G9" s="8"/>
    </row>
    <row r="10" spans="1:7" ht="19.5" customHeight="1" x14ac:dyDescent="0.25">
      <c r="A10" s="6"/>
      <c r="B10" s="6"/>
      <c r="C10" s="6"/>
      <c r="D10" s="6"/>
      <c r="E10" s="6"/>
      <c r="F10" s="7"/>
      <c r="G10" s="8"/>
    </row>
    <row r="11" spans="1:7" ht="19.5" customHeight="1" x14ac:dyDescent="0.25">
      <c r="A11" s="6"/>
      <c r="B11" s="6"/>
      <c r="C11" s="6"/>
      <c r="D11" s="6"/>
      <c r="E11" s="6"/>
      <c r="F11" s="7"/>
      <c r="G11" s="8"/>
    </row>
    <row r="12" spans="1:7" ht="19.5" customHeight="1" x14ac:dyDescent="0.25">
      <c r="A12" s="6"/>
      <c r="B12" s="6"/>
      <c r="C12" s="6"/>
      <c r="D12" s="6"/>
      <c r="E12" s="6"/>
      <c r="F12" s="7"/>
      <c r="G12" s="8"/>
    </row>
    <row r="13" spans="1:7" ht="19.5" customHeight="1" x14ac:dyDescent="0.25">
      <c r="A13" s="6"/>
      <c r="B13" s="6"/>
      <c r="C13" s="6"/>
      <c r="D13" s="6"/>
      <c r="E13" s="6"/>
      <c r="F13" s="7"/>
      <c r="G13" s="8"/>
    </row>
    <row r="14" spans="1:7" ht="19.5" customHeight="1" x14ac:dyDescent="0.25">
      <c r="A14" s="6"/>
      <c r="B14" s="6"/>
      <c r="C14" s="6"/>
      <c r="D14" s="6"/>
      <c r="E14" s="6"/>
      <c r="F14" s="7"/>
      <c r="G14" s="8"/>
    </row>
    <row r="15" spans="1:7" ht="19.5" customHeight="1" x14ac:dyDescent="0.25">
      <c r="A15" s="6"/>
      <c r="B15" s="6"/>
      <c r="C15" s="6"/>
      <c r="D15" s="6"/>
      <c r="E15" s="6"/>
      <c r="F15" s="7"/>
      <c r="G15" s="8"/>
    </row>
    <row r="16" spans="1:7" ht="19.5" customHeight="1" x14ac:dyDescent="0.25">
      <c r="A16" s="6"/>
      <c r="B16" s="6"/>
      <c r="C16" s="6"/>
      <c r="D16" s="6"/>
      <c r="E16" s="6"/>
      <c r="F16" s="7"/>
      <c r="G16" s="8"/>
    </row>
    <row r="17" spans="1:7" ht="19.5" customHeight="1" x14ac:dyDescent="0.25">
      <c r="A17" s="6"/>
      <c r="B17" s="6"/>
      <c r="C17" s="6"/>
      <c r="D17" s="6"/>
      <c r="E17" s="6"/>
      <c r="F17" s="7"/>
      <c r="G17" s="8"/>
    </row>
    <row r="18" spans="1:7" ht="19.5" customHeight="1" x14ac:dyDescent="0.25">
      <c r="A18" s="6"/>
      <c r="B18" s="6"/>
      <c r="C18" s="6"/>
      <c r="D18" s="6"/>
      <c r="E18" s="6"/>
      <c r="F18" s="7"/>
      <c r="G18" s="8"/>
    </row>
    <row r="19" spans="1:7" x14ac:dyDescent="0.25">
      <c r="E19" s="1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4</vt:i4>
      </vt:variant>
    </vt:vector>
  </HeadingPairs>
  <TitlesOfParts>
    <vt:vector size="11" baseType="lpstr">
      <vt:lpstr>Zał 1 - Teren miejski</vt:lpstr>
      <vt:lpstr>Zał 2 - Tereny wiejskie</vt:lpstr>
      <vt:lpstr>Zał nr 3 - Place zabaw</vt:lpstr>
      <vt:lpstr>Zał 4 - Wykaz parków i skwerów</vt:lpstr>
      <vt:lpstr>Zał 5 - Obiekty donice alejki </vt:lpstr>
      <vt:lpstr>Zał 6- Zakup materiałów</vt:lpstr>
      <vt:lpstr>Zał 7 - Miesięczne zestawienie</vt:lpstr>
      <vt:lpstr>'Zał 1 - Teren miejski'!Obszar_wydruku</vt:lpstr>
      <vt:lpstr>'Zał 5 - Obiekty donice alejki '!Obszar_wydruku</vt:lpstr>
      <vt:lpstr>'Zał 6- Zakup materiałów'!Obszar_wydruku</vt:lpstr>
      <vt:lpstr>'Zał 4 - Wykaz parków i skwerów'!Tytuły_wydruku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2024-02-09T09:23:03Z</dcterms:modified>
</cp:coreProperties>
</file>