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204" activeTab="0"/>
  </bookViews>
  <sheets>
    <sheet name="Ofertowy" sheetId="1" r:id="rId1"/>
  </sheets>
  <definedNames>
    <definedName name="A1">#REF!</definedName>
  </definedNames>
  <calcPr fullCalcOnLoad="1"/>
</workbook>
</file>

<file path=xl/sharedStrings.xml><?xml version="1.0" encoding="utf-8"?>
<sst xmlns="http://schemas.openxmlformats.org/spreadsheetml/2006/main" count="308" uniqueCount="190">
  <si>
    <t>Lp</t>
  </si>
  <si>
    <t xml:space="preserve">POZ. </t>
  </si>
  <si>
    <t>KOD</t>
  </si>
  <si>
    <t>Opis  robót</t>
  </si>
  <si>
    <t>Jedn.</t>
  </si>
  <si>
    <t>Ilość</t>
  </si>
  <si>
    <t xml:space="preserve">Cena </t>
  </si>
  <si>
    <t>Wartość</t>
  </si>
  <si>
    <t>CPV</t>
  </si>
  <si>
    <t>miary</t>
  </si>
  <si>
    <t>jedn.</t>
  </si>
  <si>
    <t>1.</t>
  </si>
  <si>
    <t>Roboty pomiarowe  przy  robotach ziemnych</t>
  </si>
  <si>
    <t>km</t>
  </si>
  <si>
    <t>000-8</t>
  </si>
  <si>
    <t>10.</t>
  </si>
  <si>
    <t>13.</t>
  </si>
  <si>
    <t>3.</t>
  </si>
  <si>
    <t>14.</t>
  </si>
  <si>
    <t>4.</t>
  </si>
  <si>
    <t>17.</t>
  </si>
  <si>
    <t>szt.</t>
  </si>
  <si>
    <t>5.</t>
  </si>
  <si>
    <t>6.</t>
  </si>
  <si>
    <t>000-9</t>
  </si>
  <si>
    <t>7.</t>
  </si>
  <si>
    <t>8.</t>
  </si>
  <si>
    <t>9.</t>
  </si>
  <si>
    <t>11.</t>
  </si>
  <si>
    <t>12.</t>
  </si>
  <si>
    <t>mb</t>
  </si>
  <si>
    <t>15.</t>
  </si>
  <si>
    <t>16.</t>
  </si>
  <si>
    <t xml:space="preserve">    RAZEM WARTOŚĆ ROBÓT</t>
  </si>
  <si>
    <t xml:space="preserve">    RAZEM WARTOŚĆ BRUTTO</t>
  </si>
  <si>
    <t>II. ROBOTY ZIEMNE</t>
  </si>
  <si>
    <t>2.</t>
  </si>
  <si>
    <t>dla  trasy  dróg - inwentaryzacja powykonawcza</t>
  </si>
  <si>
    <t>Usunięcie warstwy ziemi urodzajnej (humusu)</t>
  </si>
  <si>
    <t>ponownego zahumusowanie skarp i dna rowu .</t>
  </si>
  <si>
    <t xml:space="preserve">    PODATEK VAT ( 23%)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</si>
  <si>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</si>
  <si>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</si>
  <si>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III. PODBUDOWA POD NAWIERZCHNIĘ DROGI</t>
  </si>
  <si>
    <t>STWiORB</t>
  </si>
  <si>
    <t>I. ROBOTY PRZYGOTOWAWCZE I ROZBIÓRKOWE</t>
  </si>
  <si>
    <t xml:space="preserve">Roboty pomiarowe  przy  robotach ziemnych </t>
  </si>
  <si>
    <t>D-01.01.01.04</t>
  </si>
  <si>
    <t xml:space="preserve">Wykonanie podbudowy zasadniczej drogi z kru-   </t>
  </si>
  <si>
    <t>D-05.02.01.01</t>
  </si>
  <si>
    <t>D-03.01.01.41</t>
  </si>
  <si>
    <t>Wykonanie przepustów rurowych pod koroną dro-</t>
  </si>
  <si>
    <t>D-03.01.01.21</t>
  </si>
  <si>
    <t xml:space="preserve"> (roboty na miejscu)</t>
  </si>
  <si>
    <t xml:space="preserve">Roboty ziemne: wykonanie nasypów z wykopu </t>
  </si>
  <si>
    <t xml:space="preserve">Karczowanie pni drzew wraz z wywozem karpiny </t>
  </si>
  <si>
    <t>a) do 25 cm</t>
  </si>
  <si>
    <t>b) 26-35 cm</t>
  </si>
  <si>
    <t>c) 36-45 cm</t>
  </si>
  <si>
    <t>Wykonanie nawierzchni z kruszywa kamiennego</t>
  </si>
  <si>
    <t>VIII. INNE ROBOTY</t>
  </si>
  <si>
    <t>końca nawierzchni do terenu)</t>
  </si>
  <si>
    <t xml:space="preserve">Robót Ziemnych z uwzględnieniem doprofilowania </t>
  </si>
  <si>
    <t>Wykonanie przepustów rurowych pod zjazdami z dro-</t>
  </si>
  <si>
    <t>d) powyżej 46 cm</t>
  </si>
  <si>
    <t>18.</t>
  </si>
  <si>
    <t xml:space="preserve">Humusowanie z obsianiem skarp o szer. 1 m przy </t>
  </si>
  <si>
    <t>grubości warstwy ziemi urodzajnej (humusu) 5 cm</t>
  </si>
  <si>
    <t>V. ODWODNIENIE DROGI</t>
  </si>
  <si>
    <t>19.</t>
  </si>
  <si>
    <t xml:space="preserve">VII. URZĄDZENIA BEZPIECZEŃSTWA RUCHU </t>
  </si>
  <si>
    <t>zgodnie z Katalogiem Powtarzalnych Elementów Dróg</t>
  </si>
  <si>
    <t>karta nr 01.20 i nr 01.21 - ścianka prefabrykowana</t>
  </si>
  <si>
    <t xml:space="preserve">VI. ROBOTY WYKOŃCZENIOWE </t>
  </si>
  <si>
    <t>20.</t>
  </si>
  <si>
    <t xml:space="preserve">(tzw. "dok"). </t>
  </si>
  <si>
    <t>Wykonanie nasypów z wykopów mechanicznie w gru-,</t>
  </si>
  <si>
    <t>ncie kat.II-IV z przewiezieniem urobku i wbudowaniem</t>
  </si>
  <si>
    <t>SN 8 na ławie z ze stabilizacji Rm =5,0 Mpa</t>
  </si>
  <si>
    <t xml:space="preserve">umocnienie wlotów i wylotów zgodnie z KPED karta </t>
  </si>
  <si>
    <t xml:space="preserve">01.20 i nr 01.21 - ścianka prefabrykowana (tzw. "dok"). </t>
  </si>
  <si>
    <t>o SN 8 na ławie ze stabilizacji Rm =5,0 Mpa</t>
  </si>
  <si>
    <r>
      <t xml:space="preserve">Umocnienie czoła przepustu rurowego </t>
    </r>
    <r>
      <rPr>
        <sz val="9"/>
        <rFont val="Calibri"/>
        <family val="2"/>
      </rPr>
      <t>Ø</t>
    </r>
    <r>
      <rPr>
        <sz val="9"/>
        <rFont val="Arial CE"/>
        <family val="2"/>
      </rPr>
      <t xml:space="preserve"> 60 cm</t>
    </r>
  </si>
  <si>
    <t xml:space="preserve">gi leśnej z prefabrykatów - rur z PEHD 1 Ø 40 cm o </t>
  </si>
  <si>
    <r>
      <t xml:space="preserve">Umocnienie czoła przepustu rurowego </t>
    </r>
    <r>
      <rPr>
        <sz val="9"/>
        <rFont val="Calibri"/>
        <family val="2"/>
      </rPr>
      <t>Ø</t>
    </r>
    <r>
      <rPr>
        <sz val="9"/>
        <rFont val="Arial CE"/>
        <family val="2"/>
      </rPr>
      <t xml:space="preserve"> 40 cm przez</t>
    </r>
  </si>
  <si>
    <t xml:space="preserve">Wykonanie rowów odprowadzających na teren </t>
  </si>
  <si>
    <r>
      <t>łamanego stabilizowanego mechanicznie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0/31,5 mm</t>
    </r>
  </si>
  <si>
    <t>Powierzchnia odczytana z Tabeli Humusu</t>
  </si>
  <si>
    <t xml:space="preserve">grubość warstwy 30 cm ze składowaniem do </t>
  </si>
  <si>
    <t>poza teren Leśnictwa dla drzew o średnicy pni</t>
  </si>
  <si>
    <t>Wykonanie nasypów mechanicznie w gruncie kat. II-IV</t>
  </si>
  <si>
    <t xml:space="preserve">z transportem urobku z dokopu samochodami wraz z </t>
  </si>
  <si>
    <t xml:space="preserve">formowaniem i zagęszczeniem . Ilość robót z Tabeli </t>
  </si>
  <si>
    <r>
      <t xml:space="preserve">gi leśnej z prefabrykatów  rur 1 </t>
    </r>
    <r>
      <rPr>
        <sz val="9"/>
        <rFont val="Calibri"/>
        <family val="2"/>
      </rPr>
      <t>Ø</t>
    </r>
    <r>
      <rPr>
        <sz val="9"/>
        <rFont val="Arial"/>
        <family val="2"/>
      </rPr>
      <t xml:space="preserve"> 60 cm - rury PEHD o</t>
    </r>
  </si>
  <si>
    <t>D-02.03.01.14</t>
  </si>
  <si>
    <t>D-04.01.01.31</t>
  </si>
  <si>
    <t>D-04.04.01.12</t>
  </si>
  <si>
    <t>D-05.02.01.11</t>
  </si>
  <si>
    <t>D-06.01.01.21</t>
  </si>
  <si>
    <t>D-06.04.01.21</t>
  </si>
  <si>
    <t>szywa kamiennego łamanego kamiennego - tłuczeń</t>
  </si>
  <si>
    <t>m</t>
  </si>
  <si>
    <t>21.</t>
  </si>
  <si>
    <t xml:space="preserve">dla  trasy  dróg - droga leśna nr 16 w Leśnictwie </t>
  </si>
  <si>
    <t>Czarny Las Nadleśnictwo Jędrzejów</t>
  </si>
  <si>
    <r>
      <t xml:space="preserve">KOSZTORYS OFERTOWY DO PROJEKTU BUDOWLANEGO : </t>
    </r>
    <r>
      <rPr>
        <b/>
        <sz val="9"/>
        <rFont val="Arial CE"/>
        <family val="2"/>
      </rPr>
      <t xml:space="preserve"> "BUDOWA DROGI  LEŚNEJ nr 16 W LEŚNICTWIE  </t>
    </r>
  </si>
  <si>
    <t>D-01.02.01.11</t>
  </si>
  <si>
    <t>D-01.02.01.22</t>
  </si>
  <si>
    <t>ha</t>
  </si>
  <si>
    <t>IV. NAWIERZCHNIA DROGI LEŚNEJ NR 16</t>
  </si>
  <si>
    <t>22.</t>
  </si>
  <si>
    <t>D-05.03.04.33</t>
  </si>
  <si>
    <t>23.</t>
  </si>
  <si>
    <t>24.</t>
  </si>
  <si>
    <t>25.</t>
  </si>
  <si>
    <t>26.</t>
  </si>
  <si>
    <t>27.</t>
  </si>
  <si>
    <t>28.</t>
  </si>
  <si>
    <t>w nasyp z terenu budowy z odległ. do 2,0 km (z Tabeli</t>
  </si>
  <si>
    <t>Karczowanie krzaków i poszycia wraz z wywiezie-</t>
  </si>
  <si>
    <t>ilość krzaków 1000 szt./ha</t>
  </si>
  <si>
    <t>niem i spaleniem pozostałości po karczowaniu drzew</t>
  </si>
  <si>
    <t>Profilowanie i zagęszczenie podłoża pod warstwy</t>
  </si>
  <si>
    <t>konstrukcyjne nawierzchni wykonywane</t>
  </si>
  <si>
    <t xml:space="preserve">mechanicznie   </t>
  </si>
  <si>
    <r>
      <t>(kruszywo 31,5/63 mm)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- warstwa o grubości 18 cm</t>
    </r>
  </si>
  <si>
    <t>z miałowaniem ręcznym o grubości warstwy 9 cm</t>
  </si>
  <si>
    <t>wych pełnych na dojazdach do suchego brodu</t>
  </si>
  <si>
    <t>Wykonanie nawierzchni z płyt drogowych żelbeto-</t>
  </si>
  <si>
    <t>Wykonywanie części przelotowej przepustu drogowe-</t>
  </si>
  <si>
    <r>
      <t xml:space="preserve">go jednootworowego skrzynkowego dwudzielnego </t>
    </r>
  </si>
  <si>
    <t>□ 4,50 m x 2,00 m, który składa się z ławy fudamentowej ze</t>
  </si>
  <si>
    <t>stabilizacji o Rm = 5,00 Mpa o grub. 50 cm, elementów prefa-</t>
  </si>
  <si>
    <t xml:space="preserve">fabrykowanych skrzynkowych o wym.4,50 m x 2,00 m, </t>
  </si>
  <si>
    <t xml:space="preserve">z płytą zespalającą żelbetową, wykonaniem izolacji </t>
  </si>
  <si>
    <t xml:space="preserve">grubej i cienkiej, warstwy betonu niekonstrukcyjnego </t>
  </si>
  <si>
    <t>jako zabezpieczenie izolacji oraz wykonanie kotew</t>
  </si>
  <si>
    <t>dla barier ochronnych (zabetonowanie)</t>
  </si>
  <si>
    <t xml:space="preserve">go z betonu konstrukcyjnego C 30/37 (B-30)  wraz z </t>
  </si>
  <si>
    <t xml:space="preserve"> izolacji ścian ilość betonu</t>
  </si>
  <si>
    <t xml:space="preserve">wykonaniem fundamentów, deskowania, zbrojenia i </t>
  </si>
  <si>
    <t xml:space="preserve">Umocnienie skarp kamieniem łupanym rzędowym </t>
  </si>
  <si>
    <t xml:space="preserve">o grub.17 cm na zaprawie cementowej C16/20 na </t>
  </si>
  <si>
    <t>narzutu kamiennego</t>
  </si>
  <si>
    <t xml:space="preserve">wylocie i wlocie suchego brodu jako opornika dla </t>
  </si>
  <si>
    <t>D-06.01.01.51</t>
  </si>
  <si>
    <t>Umocnienie skarp i dna cieku narzutem kamien-</t>
  </si>
  <si>
    <t>brodu</t>
  </si>
  <si>
    <t>nym o grubości 20 cm na wlocie i wylocie suchego</t>
  </si>
  <si>
    <t>narzutem kamiennym o grubości 20 cm na odcinku</t>
  </si>
  <si>
    <t xml:space="preserve">Umocnienie skarp drogi w kierunku cieku (do dna) </t>
  </si>
  <si>
    <t>od km 0+103 do km 0+227,50</t>
  </si>
  <si>
    <t>nym o grubości 20 cm na wlocie i wylocie pzepustu</t>
  </si>
  <si>
    <t>Wykonanie ścianek czołowych przepustu skrzynkowe-</t>
  </si>
  <si>
    <t xml:space="preserve">miennym o grubości 40 cm </t>
  </si>
  <si>
    <t>Zamulenie przepustu skrzynkowego narzutem ka-</t>
  </si>
  <si>
    <t>(bez dowozu ziemi urodzajnej)</t>
  </si>
  <si>
    <t>leśny z drogi leśnej nr 16</t>
  </si>
  <si>
    <t>D-07.05.01.12</t>
  </si>
  <si>
    <t>33.</t>
  </si>
  <si>
    <t>Ustawienie barier ochronnych stalowych jednostron-</t>
  </si>
  <si>
    <t>skrzynkowym obustronnie</t>
  </si>
  <si>
    <t>nych - przekładkowych SP-09/2 przy przepuście</t>
  </si>
  <si>
    <t xml:space="preserve">Wzmocnienie podłoża gruntowego geokratami o </t>
  </si>
  <si>
    <r>
      <t>1108 cm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 xml:space="preserve"> wypełnione kruszywem</t>
    </r>
  </si>
  <si>
    <t xml:space="preserve">Wykonanie utwardzonych poboczy z niesortu o </t>
  </si>
  <si>
    <t>grubości warstwy 9 cm</t>
  </si>
  <si>
    <t>Wykonanie suchego brodu składającego się z płyt</t>
  </si>
  <si>
    <t>drogowych zmontowanych wg. Rysunku z Proj. Bud.</t>
  </si>
  <si>
    <t xml:space="preserve">wraz z płyta betonową fyndamentową z betonu C 3/4 </t>
  </si>
  <si>
    <t xml:space="preserve">ułożoną na podsypce piaskowej  </t>
  </si>
  <si>
    <t>D-02.04.04.62</t>
  </si>
  <si>
    <t>D-01.01.01.11</t>
  </si>
  <si>
    <t>D-01.02.02.13</t>
  </si>
  <si>
    <t>do 13</t>
  </si>
  <si>
    <t>D-02.01.01.11</t>
  </si>
  <si>
    <t>D-02.01.01.13</t>
  </si>
  <si>
    <t>Robót Ziemnych (dokop pozyska Wykonawca)</t>
  </si>
  <si>
    <t xml:space="preserve">zjazdów z drogi leśnej nr 16 na oddziały - nasypy od  </t>
  </si>
  <si>
    <t xml:space="preserve">wysokości do 10 cm, duże komórki o powierzchni </t>
  </si>
  <si>
    <t>CZARNY LAS” w NADLEŚNICTWIE JĘDRZEJÓW - odcinek II od km 0+000,00 do km 0+519,00</t>
  </si>
  <si>
    <t>Wskaźniki cenotwórcze:</t>
  </si>
  <si>
    <t>1)</t>
  </si>
  <si>
    <t>2)</t>
  </si>
  <si>
    <t>3)</t>
  </si>
  <si>
    <t>stawka roboczogodziny – ………………………………………………………zł</t>
  </si>
  <si>
    <t>koszty pośrednie od R+S – …………………………………………………….%</t>
  </si>
  <si>
    <t>zysk od R+S – …………………………………………………………….……..%</t>
  </si>
  <si>
    <t xml:space="preserve">CZARNY LAS -  odcinek II od km 0+000,00 do km 0+519,00 ” w NADLEŚNICTWIE JĘDRZEJÓW </t>
  </si>
  <si>
    <t>SA.270.2.5.2021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</si>
</sst>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"/>
    <numFmt numFmtId="175" formatCode="[$-415]d\ mmmm\ yyyy"/>
    <numFmt numFmtId="176" formatCode="[$-415]dddd\,\ d\ mmmm\ yyyy"/>
  </numFmts>
  <fonts count="57"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name val="Calibri"/>
      <family val="2"/>
    </font>
    <font>
      <sz val="9"/>
      <color indexed="10"/>
      <name val="Arial"/>
      <family val="2"/>
    </font>
    <font>
      <sz val="7"/>
      <name val="Arial CE"/>
      <family val="2"/>
    </font>
    <font>
      <sz val="9"/>
      <name val="Czcionka tekstu podstawowego"/>
      <family val="0"/>
    </font>
    <font>
      <sz val="8.5"/>
      <name val="Arial CE"/>
      <family val="2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/>
    </xf>
    <xf numFmtId="0" fontId="0" fillId="0" borderId="23" xfId="0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8" fillId="34" borderId="27" xfId="0" applyFont="1" applyFill="1" applyBorder="1" applyAlignment="1">
      <alignment/>
    </xf>
    <xf numFmtId="0" fontId="0" fillId="0" borderId="0" xfId="0" applyBorder="1" applyAlignment="1">
      <alignment/>
    </xf>
    <xf numFmtId="0" fontId="8" fillId="34" borderId="25" xfId="0" applyFont="1" applyFill="1" applyBorder="1" applyAlignment="1">
      <alignment/>
    </xf>
    <xf numFmtId="0" fontId="6" fillId="0" borderId="28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29" xfId="0" applyBorder="1" applyAlignment="1">
      <alignment/>
    </xf>
    <xf numFmtId="0" fontId="9" fillId="0" borderId="10" xfId="0" applyFont="1" applyBorder="1" applyAlignment="1">
      <alignment/>
    </xf>
    <xf numFmtId="0" fontId="0" fillId="0" borderId="11" xfId="0" applyBorder="1" applyAlignment="1">
      <alignment/>
    </xf>
    <xf numFmtId="0" fontId="9" fillId="0" borderId="30" xfId="0" applyFont="1" applyBorder="1" applyAlignment="1">
      <alignment/>
    </xf>
    <xf numFmtId="0" fontId="0" fillId="0" borderId="22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0" xfId="0" applyNumberFormat="1" applyAlignment="1">
      <alignment/>
    </xf>
    <xf numFmtId="0" fontId="4" fillId="33" borderId="11" xfId="0" applyNumberFormat="1" applyFont="1" applyFill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29" xfId="0" applyNumberFormat="1" applyBorder="1" applyAlignment="1">
      <alignment/>
    </xf>
    <xf numFmtId="0" fontId="0" fillId="33" borderId="11" xfId="0" applyNumberFormat="1" applyFill="1" applyBorder="1" applyAlignment="1">
      <alignment/>
    </xf>
    <xf numFmtId="0" fontId="0" fillId="0" borderId="11" xfId="0" applyNumberFormat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9" fillId="33" borderId="32" xfId="0" applyFont="1" applyFill="1" applyBorder="1" applyAlignment="1">
      <alignment/>
    </xf>
    <xf numFmtId="2" fontId="0" fillId="0" borderId="17" xfId="0" applyNumberFormat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5" borderId="0" xfId="0" applyFont="1" applyFill="1" applyBorder="1" applyAlignment="1">
      <alignment/>
    </xf>
    <xf numFmtId="0" fontId="8" fillId="34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2" fontId="0" fillId="0" borderId="36" xfId="0" applyNumberFormat="1" applyBorder="1" applyAlignment="1">
      <alignment/>
    </xf>
    <xf numFmtId="0" fontId="0" fillId="0" borderId="37" xfId="0" applyFont="1" applyFill="1" applyBorder="1" applyAlignment="1">
      <alignment/>
    </xf>
    <xf numFmtId="2" fontId="0" fillId="0" borderId="38" xfId="0" applyNumberFormat="1" applyBorder="1" applyAlignment="1">
      <alignment/>
    </xf>
    <xf numFmtId="0" fontId="0" fillId="0" borderId="24" xfId="0" applyFont="1" applyFill="1" applyBorder="1" applyAlignment="1">
      <alignment/>
    </xf>
    <xf numFmtId="2" fontId="0" fillId="0" borderId="24" xfId="0" applyNumberFormat="1" applyBorder="1" applyAlignment="1">
      <alignment/>
    </xf>
    <xf numFmtId="0" fontId="4" fillId="33" borderId="39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5" fillId="0" borderId="16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/>
    </xf>
    <xf numFmtId="2" fontId="3" fillId="0" borderId="33" xfId="0" applyNumberFormat="1" applyFont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42" xfId="0" applyNumberFormat="1" applyFont="1" applyBorder="1" applyAlignment="1">
      <alignment/>
    </xf>
    <xf numFmtId="0" fontId="1" fillId="0" borderId="44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1" fillId="0" borderId="37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16" fillId="0" borderId="0" xfId="0" applyNumberFormat="1" applyFont="1" applyBorder="1" applyAlignment="1">
      <alignment/>
    </xf>
    <xf numFmtId="0" fontId="8" fillId="0" borderId="23" xfId="0" applyFont="1" applyBorder="1" applyAlignment="1">
      <alignment horizontal="left"/>
    </xf>
    <xf numFmtId="4" fontId="0" fillId="0" borderId="16" xfId="0" applyNumberFormat="1" applyFont="1" applyBorder="1" applyAlignment="1">
      <alignment/>
    </xf>
    <xf numFmtId="0" fontId="6" fillId="35" borderId="42" xfId="0" applyNumberFormat="1" applyFont="1" applyFill="1" applyBorder="1" applyAlignment="1">
      <alignment/>
    </xf>
    <xf numFmtId="0" fontId="0" fillId="0" borderId="47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2" fontId="55" fillId="0" borderId="20" xfId="0" applyNumberFormat="1" applyFont="1" applyBorder="1" applyAlignment="1">
      <alignment/>
    </xf>
    <xf numFmtId="0" fontId="6" fillId="0" borderId="44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0" fontId="3" fillId="0" borderId="24" xfId="0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0" fillId="0" borderId="22" xfId="0" applyNumberFormat="1" applyBorder="1" applyAlignment="1">
      <alignment/>
    </xf>
    <xf numFmtId="4" fontId="0" fillId="33" borderId="12" xfId="0" applyNumberFormat="1" applyFill="1" applyBorder="1" applyAlignment="1">
      <alignment/>
    </xf>
    <xf numFmtId="4" fontId="3" fillId="0" borderId="22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8" fillId="0" borderId="27" xfId="0" applyFont="1" applyFill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1" fontId="0" fillId="0" borderId="17" xfId="0" applyNumberFormat="1" applyFont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4" fontId="0" fillId="0" borderId="17" xfId="0" applyNumberForma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8" fillId="0" borderId="49" xfId="0" applyFont="1" applyBorder="1" applyAlignment="1">
      <alignment horizontal="left"/>
    </xf>
    <xf numFmtId="4" fontId="0" fillId="0" borderId="38" xfId="0" applyNumberFormat="1" applyBorder="1" applyAlignment="1">
      <alignment/>
    </xf>
    <xf numFmtId="2" fontId="8" fillId="0" borderId="17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/>
    </xf>
    <xf numFmtId="2" fontId="0" fillId="0" borderId="20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2" fontId="0" fillId="0" borderId="50" xfId="0" applyNumberFormat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46" xfId="0" applyBorder="1" applyAlignment="1">
      <alignment/>
    </xf>
    <xf numFmtId="0" fontId="0" fillId="0" borderId="22" xfId="0" applyBorder="1" applyAlignment="1">
      <alignment horizontal="left"/>
    </xf>
    <xf numFmtId="0" fontId="16" fillId="35" borderId="42" xfId="0" applyNumberFormat="1" applyFont="1" applyFill="1" applyBorder="1" applyAlignment="1">
      <alignment/>
    </xf>
    <xf numFmtId="2" fontId="8" fillId="0" borderId="50" xfId="0" applyNumberFormat="1" applyFont="1" applyBorder="1" applyAlignment="1">
      <alignment horizontal="right"/>
    </xf>
    <xf numFmtId="2" fontId="8" fillId="0" borderId="51" xfId="0" applyNumberFormat="1" applyFont="1" applyBorder="1" applyAlignment="1">
      <alignment horizontal="right"/>
    </xf>
    <xf numFmtId="0" fontId="0" fillId="0" borderId="5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7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2" fontId="56" fillId="0" borderId="29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Font="1" applyBorder="1" applyAlignment="1">
      <alignment/>
    </xf>
    <xf numFmtId="0" fontId="16" fillId="0" borderId="29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38" xfId="0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16" fillId="0" borderId="29" xfId="0" applyFont="1" applyBorder="1" applyAlignment="1">
      <alignment/>
    </xf>
    <xf numFmtId="167" fontId="0" fillId="0" borderId="38" xfId="0" applyNumberFormat="1" applyBorder="1" applyAlignment="1">
      <alignment/>
    </xf>
    <xf numFmtId="167" fontId="0" fillId="0" borderId="17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 horizontal="right"/>
    </xf>
    <xf numFmtId="4" fontId="4" fillId="36" borderId="1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8" fillId="0" borderId="36" xfId="0" applyFont="1" applyBorder="1" applyAlignment="1">
      <alignment horizontal="left"/>
    </xf>
    <xf numFmtId="2" fontId="0" fillId="0" borderId="36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view="pageLayout" workbookViewId="0" topLeftCell="A1">
      <selection activeCell="B6" sqref="B6:D6"/>
    </sheetView>
  </sheetViews>
  <sheetFormatPr defaultColWidth="9.140625" defaultRowHeight="12.75"/>
  <cols>
    <col min="1" max="1" width="3.28125" style="0" customWidth="1"/>
    <col min="2" max="2" width="9.7109375" style="0" customWidth="1"/>
    <col min="3" max="3" width="6.00390625" style="0" customWidth="1"/>
    <col min="4" max="4" width="41.57421875" style="0" customWidth="1"/>
    <col min="5" max="5" width="6.7109375" style="0" customWidth="1"/>
    <col min="6" max="6" width="9.140625" style="0" customWidth="1"/>
    <col min="7" max="7" width="7.421875" style="0" customWidth="1"/>
    <col min="8" max="8" width="10.00390625" style="0" customWidth="1"/>
  </cols>
  <sheetData>
    <row r="1" ht="12.75">
      <c r="B1" s="210" t="s">
        <v>189</v>
      </c>
    </row>
    <row r="2" spans="1:8" ht="12.75">
      <c r="A2" s="206" t="s">
        <v>105</v>
      </c>
      <c r="B2" s="206"/>
      <c r="C2" s="206"/>
      <c r="D2" s="206"/>
      <c r="E2" s="206"/>
      <c r="F2" s="206"/>
      <c r="G2" s="206"/>
      <c r="H2" s="206"/>
    </row>
    <row r="3" spans="1:8" ht="12.75">
      <c r="A3" s="204" t="s">
        <v>188</v>
      </c>
      <c r="B3" s="205"/>
      <c r="C3" s="205"/>
      <c r="D3" s="205"/>
      <c r="E3" s="205"/>
      <c r="F3" s="205"/>
      <c r="G3" s="205"/>
      <c r="H3" s="205"/>
    </row>
    <row r="4" spans="1:8" ht="12.75">
      <c r="A4" s="143"/>
      <c r="B4" s="142"/>
      <c r="C4" s="142"/>
      <c r="D4" s="142"/>
      <c r="E4" s="142"/>
      <c r="F4" s="142"/>
      <c r="G4" s="142"/>
      <c r="H4" s="142"/>
    </row>
    <row r="5" spans="1:8" ht="12.75">
      <c r="A5" s="208" t="s">
        <v>181</v>
      </c>
      <c r="B5" s="208"/>
      <c r="C5" s="208"/>
      <c r="D5" s="208"/>
      <c r="E5" s="208"/>
      <c r="F5" s="208"/>
      <c r="G5" s="208"/>
      <c r="H5" s="208"/>
    </row>
    <row r="6" spans="1:8" ht="28.5" customHeight="1">
      <c r="A6" s="198" t="s">
        <v>182</v>
      </c>
      <c r="B6" s="209" t="s">
        <v>185</v>
      </c>
      <c r="C6" s="209"/>
      <c r="D6" s="209"/>
      <c r="E6" s="197"/>
      <c r="F6" s="197"/>
      <c r="G6" s="197"/>
      <c r="H6" s="197"/>
    </row>
    <row r="7" spans="1:8" ht="26.25" customHeight="1">
      <c r="A7" s="198" t="s">
        <v>183</v>
      </c>
      <c r="B7" s="209" t="s">
        <v>186</v>
      </c>
      <c r="C7" s="209"/>
      <c r="D7" s="209"/>
      <c r="E7" s="197"/>
      <c r="F7" s="197"/>
      <c r="G7" s="197"/>
      <c r="H7" s="197"/>
    </row>
    <row r="8" spans="1:8" ht="25.5" customHeight="1">
      <c r="A8" s="198" t="s">
        <v>184</v>
      </c>
      <c r="B8" s="209" t="s">
        <v>187</v>
      </c>
      <c r="C8" s="209"/>
      <c r="D8" s="209"/>
      <c r="E8" s="197"/>
      <c r="F8" s="197"/>
      <c r="G8" s="197"/>
      <c r="H8" s="197"/>
    </row>
    <row r="9" spans="1:8" ht="13.5" thickBot="1">
      <c r="A9" s="206"/>
      <c r="B9" s="206"/>
      <c r="C9" s="206"/>
      <c r="D9" s="206"/>
      <c r="E9" s="206"/>
      <c r="F9" s="206"/>
      <c r="G9" s="206"/>
      <c r="H9" s="206"/>
    </row>
    <row r="10" spans="1:8" ht="12.75">
      <c r="A10" s="80" t="s">
        <v>0</v>
      </c>
      <c r="B10" s="85" t="s">
        <v>1</v>
      </c>
      <c r="C10" s="80" t="s">
        <v>2</v>
      </c>
      <c r="D10" s="82" t="s">
        <v>3</v>
      </c>
      <c r="E10" s="80" t="s">
        <v>4</v>
      </c>
      <c r="F10" s="80" t="s">
        <v>5</v>
      </c>
      <c r="G10" s="80" t="s">
        <v>6</v>
      </c>
      <c r="H10" s="86" t="s">
        <v>7</v>
      </c>
    </row>
    <row r="11" spans="1:8" ht="13.5" thickBot="1">
      <c r="A11" s="81"/>
      <c r="B11" s="87" t="s">
        <v>44</v>
      </c>
      <c r="C11" s="81" t="s">
        <v>8</v>
      </c>
      <c r="D11" s="83"/>
      <c r="E11" s="81" t="s">
        <v>9</v>
      </c>
      <c r="F11" s="81"/>
      <c r="G11" s="81" t="s">
        <v>10</v>
      </c>
      <c r="H11" s="88"/>
    </row>
    <row r="12" spans="1:8" ht="14.25" thickBot="1">
      <c r="A12" s="2"/>
      <c r="B12" s="41"/>
      <c r="C12" s="4"/>
      <c r="D12" s="5" t="s">
        <v>45</v>
      </c>
      <c r="E12" s="6"/>
      <c r="F12" s="3"/>
      <c r="G12" s="7"/>
      <c r="H12" s="8"/>
    </row>
    <row r="13" spans="1:8" ht="12.75">
      <c r="A13" s="9" t="s">
        <v>11</v>
      </c>
      <c r="B13" s="24" t="s">
        <v>44</v>
      </c>
      <c r="C13" s="10">
        <v>45100</v>
      </c>
      <c r="D13" s="71" t="s">
        <v>46</v>
      </c>
      <c r="E13" s="121" t="s">
        <v>13</v>
      </c>
      <c r="F13" s="193">
        <f>0.519</f>
        <v>0.519</v>
      </c>
      <c r="G13" s="183"/>
      <c r="H13" s="133"/>
    </row>
    <row r="14" spans="1:8" ht="12.75">
      <c r="A14" s="18"/>
      <c r="B14" s="73" t="s">
        <v>172</v>
      </c>
      <c r="C14" s="19" t="s">
        <v>14</v>
      </c>
      <c r="D14" s="57" t="s">
        <v>103</v>
      </c>
      <c r="E14" s="68"/>
      <c r="F14" s="11"/>
      <c r="G14" s="24"/>
      <c r="H14" s="134"/>
    </row>
    <row r="15" spans="1:8" ht="12.75">
      <c r="A15" s="13"/>
      <c r="B15" s="42"/>
      <c r="C15" s="14"/>
      <c r="D15" s="58" t="s">
        <v>104</v>
      </c>
      <c r="E15" s="122"/>
      <c r="F15" s="15"/>
      <c r="G15" s="20"/>
      <c r="H15" s="135"/>
    </row>
    <row r="16" spans="1:8" ht="15">
      <c r="A16" s="56" t="s">
        <v>36</v>
      </c>
      <c r="B16" s="24" t="s">
        <v>44</v>
      </c>
      <c r="C16" s="26">
        <v>45100</v>
      </c>
      <c r="D16" s="75" t="s">
        <v>38</v>
      </c>
      <c r="E16" s="120" t="s">
        <v>42</v>
      </c>
      <c r="F16" s="11">
        <f>85.66+87.48+85.49+79.02+78.33+65.08+51.44+51.07+50.96+48.5+62.41+78.97+79.76+82.68+97.4+99.61+100.02+108.84</f>
        <v>1392.72</v>
      </c>
      <c r="G16" s="74"/>
      <c r="H16" s="136"/>
    </row>
    <row r="17" spans="1:8" ht="12.75">
      <c r="A17" s="18"/>
      <c r="B17" s="73" t="s">
        <v>173</v>
      </c>
      <c r="C17" s="19" t="s">
        <v>14</v>
      </c>
      <c r="D17" s="60" t="s">
        <v>88</v>
      </c>
      <c r="E17" s="68"/>
      <c r="F17" s="11"/>
      <c r="G17" s="24"/>
      <c r="H17" s="134"/>
    </row>
    <row r="18" spans="1:8" ht="12.75">
      <c r="A18" s="18"/>
      <c r="B18" s="45"/>
      <c r="C18" s="19"/>
      <c r="D18" s="60" t="s">
        <v>39</v>
      </c>
      <c r="E18" s="68"/>
      <c r="F18" s="11"/>
      <c r="G18" s="24"/>
      <c r="H18" s="134"/>
    </row>
    <row r="19" spans="1:8" ht="12.75">
      <c r="A19" s="13"/>
      <c r="B19" s="43"/>
      <c r="C19" s="14"/>
      <c r="D19" s="59" t="s">
        <v>87</v>
      </c>
      <c r="E19" s="122"/>
      <c r="F19" s="15"/>
      <c r="G19" s="20"/>
      <c r="H19" s="135"/>
    </row>
    <row r="20" spans="1:8" ht="12.75">
      <c r="A20" s="55" t="s">
        <v>17</v>
      </c>
      <c r="B20" s="24" t="s">
        <v>44</v>
      </c>
      <c r="C20" s="19">
        <v>45100</v>
      </c>
      <c r="D20" s="57" t="s">
        <v>55</v>
      </c>
      <c r="E20" s="68"/>
      <c r="F20" s="11"/>
      <c r="G20" s="24"/>
      <c r="H20" s="134"/>
    </row>
    <row r="21" spans="1:8" ht="12.75">
      <c r="A21" s="18"/>
      <c r="B21" s="73" t="s">
        <v>106</v>
      </c>
      <c r="C21" s="19" t="s">
        <v>14</v>
      </c>
      <c r="D21" s="57" t="s">
        <v>89</v>
      </c>
      <c r="E21" s="68"/>
      <c r="F21" s="11"/>
      <c r="G21" s="24"/>
      <c r="H21" s="134"/>
    </row>
    <row r="22" spans="1:8" ht="12.75">
      <c r="A22" s="18"/>
      <c r="B22" s="73" t="s">
        <v>174</v>
      </c>
      <c r="C22" s="19"/>
      <c r="D22" s="57" t="s">
        <v>56</v>
      </c>
      <c r="E22" s="67" t="s">
        <v>21</v>
      </c>
      <c r="F22" s="155">
        <f>492/2*2.064*2.2*0.252</f>
        <v>281.4932736</v>
      </c>
      <c r="G22" s="38"/>
      <c r="H22" s="134"/>
    </row>
    <row r="23" spans="1:8" ht="12.75">
      <c r="A23" s="18"/>
      <c r="B23" s="45"/>
      <c r="C23" s="19"/>
      <c r="D23" s="57" t="s">
        <v>57</v>
      </c>
      <c r="E23" s="67" t="s">
        <v>21</v>
      </c>
      <c r="F23" s="155">
        <f>295/2*2.064*2.2*0.252</f>
        <v>168.78153600000002</v>
      </c>
      <c r="G23" s="38"/>
      <c r="H23" s="134"/>
    </row>
    <row r="24" spans="1:8" ht="12.75">
      <c r="A24" s="18"/>
      <c r="B24" s="45"/>
      <c r="C24" s="19"/>
      <c r="D24" s="57" t="s">
        <v>58</v>
      </c>
      <c r="E24" s="67" t="s">
        <v>21</v>
      </c>
      <c r="F24" s="155">
        <f>72/2*2.064*2.2*0.252</f>
        <v>41.194137600000005</v>
      </c>
      <c r="G24" s="38"/>
      <c r="H24" s="134"/>
    </row>
    <row r="25" spans="1:8" ht="12.75">
      <c r="A25" s="13"/>
      <c r="B25" s="43"/>
      <c r="C25" s="14"/>
      <c r="D25" s="58" t="s">
        <v>64</v>
      </c>
      <c r="E25" s="124" t="s">
        <v>21</v>
      </c>
      <c r="F25" s="156">
        <f>6/2*2.064*2.2*0.252</f>
        <v>3.4328448000000003</v>
      </c>
      <c r="G25" s="78"/>
      <c r="H25" s="135"/>
    </row>
    <row r="26" spans="1:8" ht="12.75">
      <c r="A26" s="55" t="s">
        <v>19</v>
      </c>
      <c r="B26" s="24" t="s">
        <v>44</v>
      </c>
      <c r="C26" s="26">
        <v>45100</v>
      </c>
      <c r="D26" s="57" t="s">
        <v>119</v>
      </c>
      <c r="E26" s="66" t="s">
        <v>108</v>
      </c>
      <c r="F26" s="194">
        <v>0.519</v>
      </c>
      <c r="G26" s="38"/>
      <c r="H26" s="134"/>
    </row>
    <row r="27" spans="1:8" ht="12.75">
      <c r="A27" s="18"/>
      <c r="B27" s="110" t="s">
        <v>107</v>
      </c>
      <c r="C27" s="19" t="s">
        <v>14</v>
      </c>
      <c r="D27" s="95" t="s">
        <v>121</v>
      </c>
      <c r="E27" s="66"/>
      <c r="F27" s="157"/>
      <c r="G27" s="38"/>
      <c r="H27" s="134"/>
    </row>
    <row r="28" spans="1:8" ht="13.5" thickBot="1">
      <c r="A28" s="18"/>
      <c r="B28" s="45"/>
      <c r="C28" s="19"/>
      <c r="D28" s="57" t="s">
        <v>120</v>
      </c>
      <c r="E28" s="109"/>
      <c r="F28" s="158"/>
      <c r="G28" s="38"/>
      <c r="H28" s="134"/>
    </row>
    <row r="29" spans="1:8" ht="14.25" thickBot="1">
      <c r="A29" s="4"/>
      <c r="B29" s="41"/>
      <c r="C29" s="4"/>
      <c r="D29" s="5" t="s">
        <v>35</v>
      </c>
      <c r="E29" s="123"/>
      <c r="F29" s="6"/>
      <c r="G29" s="79"/>
      <c r="H29" s="137"/>
    </row>
    <row r="30" spans="1:8" ht="15">
      <c r="A30" s="63" t="s">
        <v>22</v>
      </c>
      <c r="B30" s="24" t="s">
        <v>44</v>
      </c>
      <c r="C30" s="19">
        <v>45100</v>
      </c>
      <c r="D30" s="69" t="s">
        <v>54</v>
      </c>
      <c r="E30" s="114" t="s">
        <v>42</v>
      </c>
      <c r="F30" s="189">
        <f>1.2+1.41+1.59+0.18+3.49+3.49+17.8+17.8</f>
        <v>46.96</v>
      </c>
      <c r="G30" s="38"/>
      <c r="H30" s="133"/>
    </row>
    <row r="31" spans="1:8" ht="12.75">
      <c r="A31" s="13"/>
      <c r="B31" s="128" t="s">
        <v>175</v>
      </c>
      <c r="C31" s="14" t="s">
        <v>14</v>
      </c>
      <c r="D31" s="77" t="s">
        <v>53</v>
      </c>
      <c r="E31" s="124"/>
      <c r="F31" s="127"/>
      <c r="G31" s="78"/>
      <c r="H31" s="135"/>
    </row>
    <row r="32" spans="1:8" ht="15">
      <c r="A32" s="55" t="s">
        <v>23</v>
      </c>
      <c r="B32" s="24" t="s">
        <v>44</v>
      </c>
      <c r="C32" s="19">
        <v>45100</v>
      </c>
      <c r="D32" s="93" t="s">
        <v>76</v>
      </c>
      <c r="E32" s="120" t="s">
        <v>42</v>
      </c>
      <c r="F32" s="11">
        <f>632.46-339.8</f>
        <v>292.66</v>
      </c>
      <c r="G32" s="38"/>
      <c r="H32" s="134"/>
    </row>
    <row r="33" spans="1:8" ht="12.75">
      <c r="A33" s="18"/>
      <c r="B33" s="113" t="s">
        <v>176</v>
      </c>
      <c r="C33" s="19" t="s">
        <v>14</v>
      </c>
      <c r="D33" s="93" t="s">
        <v>77</v>
      </c>
      <c r="E33" s="68"/>
      <c r="F33" s="11"/>
      <c r="G33" s="24"/>
      <c r="H33" s="134"/>
    </row>
    <row r="34" spans="1:8" ht="12.75">
      <c r="A34" s="18"/>
      <c r="B34" s="101"/>
      <c r="C34" s="19"/>
      <c r="D34" s="93" t="s">
        <v>118</v>
      </c>
      <c r="E34" s="68"/>
      <c r="F34" s="11"/>
      <c r="G34" s="24"/>
      <c r="H34" s="134"/>
    </row>
    <row r="35" spans="1:8" ht="12.75">
      <c r="A35" s="18"/>
      <c r="B35" s="101"/>
      <c r="C35" s="19"/>
      <c r="D35" s="92" t="s">
        <v>62</v>
      </c>
      <c r="E35" s="12"/>
      <c r="F35" s="11"/>
      <c r="G35" s="24"/>
      <c r="H35" s="134"/>
    </row>
    <row r="36" spans="1:8" ht="12.75">
      <c r="A36" s="18"/>
      <c r="B36" s="101"/>
      <c r="C36" s="19"/>
      <c r="D36" s="95" t="s">
        <v>178</v>
      </c>
      <c r="E36" s="12"/>
      <c r="F36" s="11"/>
      <c r="G36" s="24"/>
      <c r="H36" s="134"/>
    </row>
    <row r="37" spans="1:8" ht="12.75">
      <c r="A37" s="13"/>
      <c r="B37" s="102"/>
      <c r="C37" s="14"/>
      <c r="D37" s="100" t="s">
        <v>61</v>
      </c>
      <c r="E37" s="122"/>
      <c r="F37" s="15"/>
      <c r="G37" s="20"/>
      <c r="H37" s="135"/>
    </row>
    <row r="38" spans="1:8" ht="15">
      <c r="A38" s="55" t="s">
        <v>25</v>
      </c>
      <c r="B38" s="24" t="s">
        <v>44</v>
      </c>
      <c r="C38" s="19">
        <v>45100</v>
      </c>
      <c r="D38" s="99" t="s">
        <v>90</v>
      </c>
      <c r="E38" s="120" t="s">
        <v>42</v>
      </c>
      <c r="F38" s="125">
        <f>1961.3-46.96</f>
        <v>1914.34</v>
      </c>
      <c r="G38" s="38"/>
      <c r="H38" s="134"/>
    </row>
    <row r="39" spans="1:8" ht="12.75">
      <c r="A39" s="18"/>
      <c r="B39" s="177" t="s">
        <v>94</v>
      </c>
      <c r="C39" s="19" t="s">
        <v>14</v>
      </c>
      <c r="D39" s="99" t="s">
        <v>91</v>
      </c>
      <c r="E39" s="62"/>
      <c r="F39" s="11"/>
      <c r="G39" s="24"/>
      <c r="H39" s="134"/>
    </row>
    <row r="40" spans="1:8" ht="12.75">
      <c r="A40" s="18"/>
      <c r="B40" s="44"/>
      <c r="C40" s="19"/>
      <c r="D40" s="99" t="s">
        <v>92</v>
      </c>
      <c r="E40" s="62"/>
      <c r="F40" s="11"/>
      <c r="G40" s="24"/>
      <c r="H40" s="134"/>
    </row>
    <row r="41" spans="1:8" ht="13.5" thickBot="1">
      <c r="A41" s="37"/>
      <c r="B41" s="44"/>
      <c r="C41" s="19"/>
      <c r="D41" s="95" t="s">
        <v>177</v>
      </c>
      <c r="E41" s="62"/>
      <c r="F41" s="22"/>
      <c r="G41" s="24"/>
      <c r="H41" s="138"/>
    </row>
    <row r="42" spans="1:8" ht="14.25" thickBot="1">
      <c r="A42" s="2"/>
      <c r="B42" s="41"/>
      <c r="C42" s="4"/>
      <c r="D42" s="5" t="s">
        <v>43</v>
      </c>
      <c r="E42" s="7"/>
      <c r="F42" s="6"/>
      <c r="G42" s="3"/>
      <c r="H42" s="137"/>
    </row>
    <row r="43" spans="1:8" ht="15">
      <c r="A43" s="55" t="s">
        <v>26</v>
      </c>
      <c r="B43" s="24" t="s">
        <v>44</v>
      </c>
      <c r="C43" s="10">
        <v>45230</v>
      </c>
      <c r="D43" s="70" t="s">
        <v>122</v>
      </c>
      <c r="E43" s="114" t="s">
        <v>41</v>
      </c>
      <c r="F43" s="126">
        <f>3452.35</f>
        <v>3452.35</v>
      </c>
      <c r="G43" s="38"/>
      <c r="H43" s="134"/>
    </row>
    <row r="44" spans="1:8" ht="12.75">
      <c r="A44" s="18"/>
      <c r="B44" s="110" t="s">
        <v>95</v>
      </c>
      <c r="C44" s="19" t="s">
        <v>24</v>
      </c>
      <c r="D44" s="23" t="s">
        <v>123</v>
      </c>
      <c r="E44" s="12"/>
      <c r="F44" s="11"/>
      <c r="G44" s="24"/>
      <c r="H44" s="134"/>
    </row>
    <row r="45" spans="1:8" ht="12.75">
      <c r="A45" s="13"/>
      <c r="B45" s="42"/>
      <c r="C45" s="14"/>
      <c r="D45" s="25" t="s">
        <v>124</v>
      </c>
      <c r="E45" s="16"/>
      <c r="F45" s="15"/>
      <c r="G45" s="20"/>
      <c r="H45" s="135"/>
    </row>
    <row r="46" spans="1:8" ht="15">
      <c r="A46" s="151" t="s">
        <v>27</v>
      </c>
      <c r="B46" s="24" t="s">
        <v>44</v>
      </c>
      <c r="C46" s="19">
        <v>45233</v>
      </c>
      <c r="D46" s="145" t="s">
        <v>163</v>
      </c>
      <c r="E46" s="66" t="s">
        <v>41</v>
      </c>
      <c r="F46" s="195">
        <f>3387.93</f>
        <v>3387.93</v>
      </c>
      <c r="G46" s="24"/>
      <c r="H46" s="134"/>
    </row>
    <row r="47" spans="1:8" ht="12.75">
      <c r="A47" s="141"/>
      <c r="B47" s="110" t="s">
        <v>171</v>
      </c>
      <c r="C47" s="19" t="s">
        <v>24</v>
      </c>
      <c r="D47" s="145" t="s">
        <v>179</v>
      </c>
      <c r="E47" s="83"/>
      <c r="F47" s="163"/>
      <c r="G47" s="24"/>
      <c r="H47" s="134"/>
    </row>
    <row r="48" spans="1:8" ht="15">
      <c r="A48" s="147"/>
      <c r="B48" s="159"/>
      <c r="C48" s="160"/>
      <c r="D48" s="161" t="s">
        <v>164</v>
      </c>
      <c r="E48" s="146"/>
      <c r="F48" s="164"/>
      <c r="G48" s="20"/>
      <c r="H48" s="135"/>
    </row>
    <row r="49" spans="1:8" ht="15">
      <c r="A49" s="55" t="s">
        <v>15</v>
      </c>
      <c r="B49" s="24" t="s">
        <v>44</v>
      </c>
      <c r="C49" s="19">
        <v>45233</v>
      </c>
      <c r="D49" s="182" t="s">
        <v>48</v>
      </c>
      <c r="E49" s="67" t="s">
        <v>41</v>
      </c>
      <c r="F49" s="162">
        <f>2748.72</f>
        <v>2748.72</v>
      </c>
      <c r="G49" s="38"/>
      <c r="H49" s="134"/>
    </row>
    <row r="50" spans="1:8" ht="12.75">
      <c r="A50" s="18"/>
      <c r="B50" s="110" t="s">
        <v>96</v>
      </c>
      <c r="C50" s="19" t="s">
        <v>24</v>
      </c>
      <c r="D50" s="93" t="s">
        <v>100</v>
      </c>
      <c r="E50" s="12"/>
      <c r="F50" s="162"/>
      <c r="G50" s="24"/>
      <c r="H50" s="134"/>
    </row>
    <row r="51" spans="1:8" ht="12.75">
      <c r="A51" s="13"/>
      <c r="B51" s="43"/>
      <c r="C51" s="14"/>
      <c r="D51" s="132" t="s">
        <v>125</v>
      </c>
      <c r="E51" s="16"/>
      <c r="F51" s="188"/>
      <c r="G51" s="20"/>
      <c r="H51" s="135"/>
    </row>
    <row r="52" spans="1:8" ht="12.75">
      <c r="A52" s="206" t="s">
        <v>105</v>
      </c>
      <c r="B52" s="206"/>
      <c r="C52" s="206"/>
      <c r="D52" s="206"/>
      <c r="E52" s="206"/>
      <c r="F52" s="206"/>
      <c r="G52" s="206"/>
      <c r="H52" s="206"/>
    </row>
    <row r="53" spans="1:8" ht="12.75">
      <c r="A53" s="204" t="s">
        <v>180</v>
      </c>
      <c r="B53" s="204"/>
      <c r="C53" s="204"/>
      <c r="D53" s="204"/>
      <c r="E53" s="204"/>
      <c r="F53" s="204"/>
      <c r="G53" s="204"/>
      <c r="H53" s="204"/>
    </row>
    <row r="54" spans="1:8" ht="13.5" thickBot="1">
      <c r="A54" s="207"/>
      <c r="B54" s="207"/>
      <c r="C54" s="207"/>
      <c r="D54" s="207"/>
      <c r="E54" s="207"/>
      <c r="F54" s="207"/>
      <c r="G54" s="207"/>
      <c r="H54" s="207"/>
    </row>
    <row r="55" spans="1:8" ht="12.75">
      <c r="A55" s="80" t="s">
        <v>0</v>
      </c>
      <c r="B55" s="85" t="s">
        <v>1</v>
      </c>
      <c r="C55" s="80" t="s">
        <v>2</v>
      </c>
      <c r="D55" s="82" t="s">
        <v>3</v>
      </c>
      <c r="E55" s="80" t="s">
        <v>4</v>
      </c>
      <c r="F55" s="80" t="s">
        <v>5</v>
      </c>
      <c r="G55" s="80" t="s">
        <v>6</v>
      </c>
      <c r="H55" s="86" t="s">
        <v>7</v>
      </c>
    </row>
    <row r="56" spans="1:8" ht="13.5" thickBot="1">
      <c r="A56" s="81"/>
      <c r="B56" s="87" t="s">
        <v>44</v>
      </c>
      <c r="C56" s="81" t="s">
        <v>8</v>
      </c>
      <c r="D56" s="81"/>
      <c r="E56" s="81" t="s">
        <v>9</v>
      </c>
      <c r="F56" s="81"/>
      <c r="G56" s="81" t="s">
        <v>10</v>
      </c>
      <c r="H56" s="115"/>
    </row>
    <row r="57" spans="1:8" ht="14.25" thickBot="1">
      <c r="A57" s="4"/>
      <c r="B57" s="3"/>
      <c r="C57" s="3"/>
      <c r="D57" s="5" t="s">
        <v>109</v>
      </c>
      <c r="E57" s="7"/>
      <c r="F57" s="196"/>
      <c r="G57" s="3"/>
      <c r="H57" s="137"/>
    </row>
    <row r="58" spans="1:8" ht="15">
      <c r="A58" s="84" t="s">
        <v>28</v>
      </c>
      <c r="B58" s="24" t="s">
        <v>44</v>
      </c>
      <c r="C58" s="19">
        <v>45233</v>
      </c>
      <c r="D58" s="64" t="s">
        <v>59</v>
      </c>
      <c r="E58" s="67" t="s">
        <v>41</v>
      </c>
      <c r="F58" s="167">
        <f>2458.83</f>
        <v>2458.83</v>
      </c>
      <c r="G58" s="38"/>
      <c r="H58" s="133"/>
    </row>
    <row r="59" spans="1:8" ht="12.75">
      <c r="A59" s="89"/>
      <c r="B59" s="110" t="s">
        <v>97</v>
      </c>
      <c r="C59" s="19" t="s">
        <v>24</v>
      </c>
      <c r="D59" s="94" t="s">
        <v>86</v>
      </c>
      <c r="E59" s="12"/>
      <c r="F59" s="162"/>
      <c r="G59" s="24"/>
      <c r="H59" s="134"/>
    </row>
    <row r="60" spans="1:8" ht="12.75">
      <c r="A60" s="90"/>
      <c r="B60" s="42"/>
      <c r="C60" s="14"/>
      <c r="D60" s="91" t="s">
        <v>126</v>
      </c>
      <c r="E60" s="20"/>
      <c r="F60" s="15"/>
      <c r="G60" s="20"/>
      <c r="H60" s="135"/>
    </row>
    <row r="61" spans="1:8" ht="15">
      <c r="A61" s="55" t="s">
        <v>29</v>
      </c>
      <c r="B61" s="24" t="s">
        <v>44</v>
      </c>
      <c r="C61" s="19">
        <v>45233</v>
      </c>
      <c r="D61" s="152" t="s">
        <v>128</v>
      </c>
      <c r="E61" s="66" t="s">
        <v>41</v>
      </c>
      <c r="F61" s="168">
        <f>330</f>
        <v>330</v>
      </c>
      <c r="G61" s="24"/>
      <c r="H61" s="134"/>
    </row>
    <row r="62" spans="1:8" ht="13.5" thickBot="1">
      <c r="A62" s="37"/>
      <c r="B62" s="187" t="s">
        <v>111</v>
      </c>
      <c r="C62" s="17" t="s">
        <v>24</v>
      </c>
      <c r="D62" s="166" t="s">
        <v>127</v>
      </c>
      <c r="E62" s="154"/>
      <c r="F62" s="169"/>
      <c r="G62" s="33"/>
      <c r="H62" s="138"/>
    </row>
    <row r="63" spans="1:8" ht="14.25" thickBot="1">
      <c r="A63" s="106"/>
      <c r="B63" s="41"/>
      <c r="C63" s="4"/>
      <c r="D63" s="5" t="s">
        <v>68</v>
      </c>
      <c r="E63" s="6"/>
      <c r="F63" s="3"/>
      <c r="G63" s="7"/>
      <c r="H63" s="137"/>
    </row>
    <row r="64" spans="1:8" ht="12.75">
      <c r="A64" s="84" t="s">
        <v>16</v>
      </c>
      <c r="B64" s="24" t="s">
        <v>44</v>
      </c>
      <c r="C64" s="19">
        <v>45230</v>
      </c>
      <c r="D64" s="52" t="s">
        <v>129</v>
      </c>
      <c r="E64" s="67" t="s">
        <v>30</v>
      </c>
      <c r="F64" s="76">
        <v>7</v>
      </c>
      <c r="G64" s="1"/>
      <c r="H64" s="134"/>
    </row>
    <row r="65" spans="1:8" ht="12.75">
      <c r="A65" s="55"/>
      <c r="B65" s="129" t="s">
        <v>52</v>
      </c>
      <c r="C65" s="19" t="s">
        <v>14</v>
      </c>
      <c r="D65" s="118" t="s">
        <v>130</v>
      </c>
      <c r="E65" s="67"/>
      <c r="F65" s="51"/>
      <c r="H65" s="134"/>
    </row>
    <row r="66" spans="1:8" ht="12.75">
      <c r="A66" s="55"/>
      <c r="B66" s="24"/>
      <c r="C66" s="19"/>
      <c r="D66" s="148" t="s">
        <v>131</v>
      </c>
      <c r="E66" s="67"/>
      <c r="F66" s="51"/>
      <c r="H66" s="134"/>
    </row>
    <row r="67" spans="1:8" ht="12.75">
      <c r="A67" s="55"/>
      <c r="B67" s="24"/>
      <c r="C67" s="19"/>
      <c r="D67" s="170" t="s">
        <v>132</v>
      </c>
      <c r="E67" s="67"/>
      <c r="F67" s="51"/>
      <c r="H67" s="134"/>
    </row>
    <row r="68" spans="1:8" ht="12.75">
      <c r="A68" s="55"/>
      <c r="B68" s="24"/>
      <c r="C68" s="19"/>
      <c r="D68" s="54" t="s">
        <v>133</v>
      </c>
      <c r="E68" s="67"/>
      <c r="F68" s="51"/>
      <c r="H68" s="134"/>
    </row>
    <row r="69" spans="1:8" ht="12.75">
      <c r="A69" s="55"/>
      <c r="B69" s="24"/>
      <c r="C69" s="19"/>
      <c r="D69" s="54" t="s">
        <v>134</v>
      </c>
      <c r="E69" s="67"/>
      <c r="F69" s="51"/>
      <c r="H69" s="134"/>
    </row>
    <row r="70" spans="1:8" ht="12.75">
      <c r="A70" s="55"/>
      <c r="B70" s="24"/>
      <c r="C70" s="19"/>
      <c r="D70" s="118" t="s">
        <v>135</v>
      </c>
      <c r="E70" s="67"/>
      <c r="F70" s="51"/>
      <c r="H70" s="134"/>
    </row>
    <row r="71" spans="1:8" ht="12.75">
      <c r="A71" s="55"/>
      <c r="B71" s="24"/>
      <c r="C71" s="19"/>
      <c r="D71" s="118" t="s">
        <v>136</v>
      </c>
      <c r="E71" s="67"/>
      <c r="F71" s="51"/>
      <c r="H71" s="134"/>
    </row>
    <row r="72" spans="1:8" ht="12.75">
      <c r="A72" s="108"/>
      <c r="B72" s="20"/>
      <c r="C72" s="14"/>
      <c r="D72" s="119" t="s">
        <v>137</v>
      </c>
      <c r="E72" s="124"/>
      <c r="F72" s="171"/>
      <c r="G72" s="20"/>
      <c r="H72" s="135"/>
    </row>
    <row r="73" spans="1:8" ht="15">
      <c r="A73" s="55" t="s">
        <v>18</v>
      </c>
      <c r="B73" s="24" t="s">
        <v>44</v>
      </c>
      <c r="C73" s="19">
        <v>45230</v>
      </c>
      <c r="D73" s="149" t="s">
        <v>153</v>
      </c>
      <c r="E73" s="120" t="s">
        <v>42</v>
      </c>
      <c r="F73" s="11">
        <v>23.41</v>
      </c>
      <c r="G73" s="165"/>
      <c r="H73" s="134"/>
    </row>
    <row r="74" spans="1:8" ht="12.75">
      <c r="A74" s="55"/>
      <c r="B74" s="129" t="s">
        <v>52</v>
      </c>
      <c r="C74" s="19" t="s">
        <v>14</v>
      </c>
      <c r="D74" s="149" t="s">
        <v>138</v>
      </c>
      <c r="E74" s="24"/>
      <c r="F74" s="11"/>
      <c r="H74" s="134"/>
    </row>
    <row r="75" spans="1:8" ht="12.75">
      <c r="A75" s="55"/>
      <c r="B75" s="24"/>
      <c r="C75" s="19"/>
      <c r="D75" s="54" t="s">
        <v>140</v>
      </c>
      <c r="E75" s="24"/>
      <c r="F75" s="11"/>
      <c r="H75" s="134"/>
    </row>
    <row r="76" spans="1:8" ht="12.75">
      <c r="A76" s="108"/>
      <c r="B76" s="20"/>
      <c r="C76" s="14"/>
      <c r="D76" s="21" t="s">
        <v>139</v>
      </c>
      <c r="E76" s="20"/>
      <c r="F76" s="15"/>
      <c r="G76" s="20"/>
      <c r="H76" s="135"/>
    </row>
    <row r="77" spans="1:8" ht="12.75">
      <c r="A77" s="55" t="s">
        <v>31</v>
      </c>
      <c r="B77" s="24" t="s">
        <v>44</v>
      </c>
      <c r="C77" s="19">
        <v>45230</v>
      </c>
      <c r="D77" s="118" t="s">
        <v>167</v>
      </c>
      <c r="E77" s="67" t="s">
        <v>101</v>
      </c>
      <c r="F77" s="51">
        <v>12</v>
      </c>
      <c r="H77" s="134"/>
    </row>
    <row r="78" spans="1:8" ht="12.75">
      <c r="A78" s="55"/>
      <c r="B78" s="129" t="s">
        <v>52</v>
      </c>
      <c r="C78" s="19" t="s">
        <v>14</v>
      </c>
      <c r="D78" s="118" t="s">
        <v>168</v>
      </c>
      <c r="E78" s="67"/>
      <c r="F78" s="51"/>
      <c r="H78" s="134"/>
    </row>
    <row r="79" spans="1:8" ht="12.75">
      <c r="A79" s="55"/>
      <c r="B79" s="24"/>
      <c r="C79" s="19"/>
      <c r="D79" s="118" t="s">
        <v>169</v>
      </c>
      <c r="E79" s="67"/>
      <c r="F79" s="51"/>
      <c r="H79" s="134"/>
    </row>
    <row r="80" spans="1:8" ht="12.75">
      <c r="A80" s="108"/>
      <c r="B80" s="20"/>
      <c r="C80" s="14"/>
      <c r="D80" s="119" t="s">
        <v>170</v>
      </c>
      <c r="E80" s="124"/>
      <c r="F80" s="171"/>
      <c r="G80" s="20"/>
      <c r="H80" s="135"/>
    </row>
    <row r="81" spans="1:8" ht="12.75">
      <c r="A81" s="84" t="s">
        <v>32</v>
      </c>
      <c r="B81" s="24" t="s">
        <v>44</v>
      </c>
      <c r="C81" s="19">
        <v>45230</v>
      </c>
      <c r="D81" s="54" t="s">
        <v>51</v>
      </c>
      <c r="E81" s="68" t="s">
        <v>30</v>
      </c>
      <c r="F81" s="173">
        <f>1*7</f>
        <v>7</v>
      </c>
      <c r="H81" s="134"/>
    </row>
    <row r="82" spans="1:8" ht="12.75">
      <c r="A82" s="89"/>
      <c r="B82" s="129" t="s">
        <v>52</v>
      </c>
      <c r="C82" s="19" t="s">
        <v>14</v>
      </c>
      <c r="D82" s="94" t="s">
        <v>93</v>
      </c>
      <c r="E82" s="68"/>
      <c r="F82" s="11"/>
      <c r="G82" s="24"/>
      <c r="H82" s="134"/>
    </row>
    <row r="83" spans="1:8" ht="12.75">
      <c r="A83" s="90"/>
      <c r="B83" s="42"/>
      <c r="C83" s="14"/>
      <c r="D83" s="91" t="s">
        <v>78</v>
      </c>
      <c r="E83" s="122"/>
      <c r="F83" s="15"/>
      <c r="G83" s="20"/>
      <c r="H83" s="135"/>
    </row>
    <row r="84" spans="1:8" ht="12.75">
      <c r="A84" s="84" t="s">
        <v>20</v>
      </c>
      <c r="B84" s="24" t="s">
        <v>44</v>
      </c>
      <c r="C84" s="19">
        <v>45230</v>
      </c>
      <c r="D84" s="54" t="s">
        <v>82</v>
      </c>
      <c r="E84" s="67" t="s">
        <v>21</v>
      </c>
      <c r="F84" s="51">
        <f>1*2</f>
        <v>2</v>
      </c>
      <c r="G84" s="1"/>
      <c r="H84" s="134"/>
    </row>
    <row r="85" spans="1:8" ht="12.75">
      <c r="A85" s="89"/>
      <c r="B85" s="129" t="s">
        <v>50</v>
      </c>
      <c r="C85" s="19" t="s">
        <v>14</v>
      </c>
      <c r="D85" s="54" t="s">
        <v>71</v>
      </c>
      <c r="E85" s="12"/>
      <c r="F85" s="11"/>
      <c r="G85" s="24"/>
      <c r="H85" s="134"/>
    </row>
    <row r="86" spans="1:8" ht="12.75">
      <c r="A86" s="89"/>
      <c r="B86" s="44"/>
      <c r="C86" s="19"/>
      <c r="D86" s="54" t="s">
        <v>72</v>
      </c>
      <c r="E86" s="12"/>
      <c r="F86" s="11"/>
      <c r="G86" s="24"/>
      <c r="H86" s="134"/>
    </row>
    <row r="87" spans="1:8" ht="12.75">
      <c r="A87" s="90"/>
      <c r="B87" s="42"/>
      <c r="C87" s="14"/>
      <c r="D87" s="21" t="s">
        <v>75</v>
      </c>
      <c r="E87" s="16"/>
      <c r="F87" s="15"/>
      <c r="G87" s="20"/>
      <c r="H87" s="172"/>
    </row>
    <row r="88" spans="1:8" ht="12.75">
      <c r="A88" s="84" t="s">
        <v>65</v>
      </c>
      <c r="B88" s="24" t="s">
        <v>44</v>
      </c>
      <c r="C88" s="19">
        <v>45230</v>
      </c>
      <c r="D88" s="54" t="s">
        <v>63</v>
      </c>
      <c r="E88" s="68" t="s">
        <v>30</v>
      </c>
      <c r="F88" s="51">
        <f>6.5+6.5+6.5</f>
        <v>19.5</v>
      </c>
      <c r="G88" s="38"/>
      <c r="H88" s="134"/>
    </row>
    <row r="89" spans="1:8" ht="12.75">
      <c r="A89" s="89"/>
      <c r="B89" s="129" t="s">
        <v>52</v>
      </c>
      <c r="C89" s="19" t="s">
        <v>14</v>
      </c>
      <c r="D89" s="94" t="s">
        <v>83</v>
      </c>
      <c r="E89" s="62"/>
      <c r="F89" s="11"/>
      <c r="G89" s="24"/>
      <c r="H89" s="134"/>
    </row>
    <row r="90" spans="1:8" ht="12.75">
      <c r="A90" s="90"/>
      <c r="B90" s="42"/>
      <c r="C90" s="14"/>
      <c r="D90" s="65" t="s">
        <v>81</v>
      </c>
      <c r="E90" s="122"/>
      <c r="F90" s="15"/>
      <c r="G90" s="20"/>
      <c r="H90" s="135"/>
    </row>
    <row r="91" spans="1:8" ht="12.75">
      <c r="A91" s="55" t="s">
        <v>69</v>
      </c>
      <c r="B91" s="24" t="s">
        <v>44</v>
      </c>
      <c r="C91" s="19">
        <v>45230</v>
      </c>
      <c r="D91" s="107" t="s">
        <v>84</v>
      </c>
      <c r="E91" s="117" t="s">
        <v>21</v>
      </c>
      <c r="F91" s="51">
        <f>3*2</f>
        <v>6</v>
      </c>
      <c r="G91" s="1"/>
      <c r="H91" s="134"/>
    </row>
    <row r="92" spans="1:8" ht="12.75">
      <c r="A92" s="18"/>
      <c r="B92" s="129" t="s">
        <v>50</v>
      </c>
      <c r="C92" s="19" t="s">
        <v>14</v>
      </c>
      <c r="D92" s="52" t="s">
        <v>79</v>
      </c>
      <c r="E92" s="118"/>
      <c r="F92" s="11"/>
      <c r="G92" s="24"/>
      <c r="H92" s="134"/>
    </row>
    <row r="93" spans="1:8" ht="13.5" thickBot="1">
      <c r="A93" s="13"/>
      <c r="B93" s="96"/>
      <c r="C93" s="14"/>
      <c r="D93" s="53" t="s">
        <v>80</v>
      </c>
      <c r="E93" s="119"/>
      <c r="F93" s="15"/>
      <c r="G93" s="20"/>
      <c r="H93" s="135"/>
    </row>
    <row r="94" spans="1:8" ht="13.5" thickBot="1">
      <c r="A94" s="27"/>
      <c r="B94" s="47"/>
      <c r="C94" s="29"/>
      <c r="D94" s="30" t="s">
        <v>73</v>
      </c>
      <c r="E94" s="32"/>
      <c r="F94" s="31"/>
      <c r="G94" s="28"/>
      <c r="H94" s="139"/>
    </row>
    <row r="95" spans="1:8" ht="15">
      <c r="A95" s="111" t="s">
        <v>74</v>
      </c>
      <c r="B95" s="24" t="s">
        <v>44</v>
      </c>
      <c r="C95" s="19">
        <v>45233</v>
      </c>
      <c r="D95" s="64" t="s">
        <v>141</v>
      </c>
      <c r="E95" s="67" t="s">
        <v>41</v>
      </c>
      <c r="F95" s="76">
        <f>2+2</f>
        <v>4</v>
      </c>
      <c r="G95" s="190"/>
      <c r="H95" s="134"/>
    </row>
    <row r="96" spans="1:8" ht="12.75">
      <c r="A96" s="111"/>
      <c r="B96" s="129" t="s">
        <v>145</v>
      </c>
      <c r="C96" s="19" t="s">
        <v>24</v>
      </c>
      <c r="D96" s="64" t="s">
        <v>142</v>
      </c>
      <c r="E96" s="66"/>
      <c r="F96" s="51"/>
      <c r="G96" s="190"/>
      <c r="H96" s="134"/>
    </row>
    <row r="97" spans="1:8" ht="12.75">
      <c r="A97" s="111"/>
      <c r="B97" s="24"/>
      <c r="C97" s="19"/>
      <c r="D97" s="64" t="s">
        <v>144</v>
      </c>
      <c r="E97" s="66"/>
      <c r="F97" s="51"/>
      <c r="G97" s="190"/>
      <c r="H97" s="134"/>
    </row>
    <row r="98" spans="1:8" ht="12.75">
      <c r="A98" s="108"/>
      <c r="B98" s="20"/>
      <c r="C98" s="14"/>
      <c r="D98" s="116" t="s">
        <v>143</v>
      </c>
      <c r="E98" s="124"/>
      <c r="F98" s="171"/>
      <c r="G98" s="191"/>
      <c r="H98" s="135"/>
    </row>
    <row r="99" spans="1:8" ht="15">
      <c r="A99" s="144" t="s">
        <v>102</v>
      </c>
      <c r="B99" s="24" t="s">
        <v>44</v>
      </c>
      <c r="C99" s="19">
        <v>45233</v>
      </c>
      <c r="D99" s="64" t="s">
        <v>146</v>
      </c>
      <c r="E99" s="67" t="s">
        <v>41</v>
      </c>
      <c r="F99" s="178">
        <f>6+6+100</f>
        <v>112</v>
      </c>
      <c r="G99" s="190"/>
      <c r="H99" s="134"/>
    </row>
    <row r="100" spans="1:8" ht="12.75">
      <c r="A100" s="141"/>
      <c r="B100" s="129" t="s">
        <v>145</v>
      </c>
      <c r="C100" s="19" t="s">
        <v>24</v>
      </c>
      <c r="D100" s="64" t="s">
        <v>148</v>
      </c>
      <c r="E100" s="83"/>
      <c r="F100" s="163"/>
      <c r="G100" s="190"/>
      <c r="H100" s="134"/>
    </row>
    <row r="101" spans="1:8" ht="12.75">
      <c r="A101" s="108"/>
      <c r="B101" s="20"/>
      <c r="C101" s="14"/>
      <c r="D101" s="116" t="s">
        <v>147</v>
      </c>
      <c r="E101" s="124"/>
      <c r="F101" s="171"/>
      <c r="G101" s="191"/>
      <c r="H101" s="135"/>
    </row>
    <row r="102" spans="1:8" ht="15">
      <c r="A102" s="144" t="s">
        <v>110</v>
      </c>
      <c r="B102" s="24" t="s">
        <v>44</v>
      </c>
      <c r="C102" s="19">
        <v>45233</v>
      </c>
      <c r="D102" s="103" t="s">
        <v>150</v>
      </c>
      <c r="E102" s="180" t="s">
        <v>41</v>
      </c>
      <c r="F102" s="179">
        <f>(733+128)</f>
        <v>861</v>
      </c>
      <c r="G102" s="190"/>
      <c r="H102" s="134"/>
    </row>
    <row r="103" spans="1:8" ht="12.75">
      <c r="A103" s="141"/>
      <c r="B103" s="129" t="s">
        <v>145</v>
      </c>
      <c r="C103" s="19" t="s">
        <v>24</v>
      </c>
      <c r="D103" s="98" t="s">
        <v>149</v>
      </c>
      <c r="E103" s="83"/>
      <c r="F103" s="163"/>
      <c r="G103" s="190"/>
      <c r="H103" s="134"/>
    </row>
    <row r="104" spans="1:8" ht="12.75">
      <c r="A104" s="147"/>
      <c r="B104" s="96"/>
      <c r="C104" s="14"/>
      <c r="D104" s="153" t="s">
        <v>151</v>
      </c>
      <c r="E104" s="146"/>
      <c r="F104" s="164"/>
      <c r="G104" s="191"/>
      <c r="H104" s="135"/>
    </row>
    <row r="105" spans="1:8" ht="12.75">
      <c r="A105" s="199"/>
      <c r="B105" s="200"/>
      <c r="C105" s="200"/>
      <c r="D105" s="201"/>
      <c r="E105" s="199"/>
      <c r="F105" s="199"/>
      <c r="G105" s="202"/>
      <c r="H105" s="203"/>
    </row>
    <row r="106" spans="1:8" ht="12.75">
      <c r="A106" s="83"/>
      <c r="B106" s="61"/>
      <c r="C106" s="61"/>
      <c r="D106" s="181"/>
      <c r="E106" s="83"/>
      <c r="F106" s="83"/>
      <c r="G106" s="190"/>
      <c r="H106" s="165"/>
    </row>
    <row r="107" spans="1:8" ht="12.75">
      <c r="A107" s="206" t="s">
        <v>105</v>
      </c>
      <c r="B107" s="206"/>
      <c r="C107" s="206"/>
      <c r="D107" s="206"/>
      <c r="E107" s="206"/>
      <c r="F107" s="206"/>
      <c r="G107" s="206"/>
      <c r="H107" s="206"/>
    </row>
    <row r="108" spans="1:8" ht="12.75">
      <c r="A108" s="204" t="s">
        <v>180</v>
      </c>
      <c r="B108" s="204"/>
      <c r="C108" s="204"/>
      <c r="D108" s="204"/>
      <c r="E108" s="204"/>
      <c r="F108" s="204"/>
      <c r="G108" s="204"/>
      <c r="H108" s="204"/>
    </row>
    <row r="109" spans="1:8" ht="13.5" thickBot="1">
      <c r="A109" s="207"/>
      <c r="B109" s="207"/>
      <c r="C109" s="207"/>
      <c r="D109" s="207"/>
      <c r="E109" s="207"/>
      <c r="F109" s="207"/>
      <c r="G109" s="207"/>
      <c r="H109" s="207"/>
    </row>
    <row r="110" spans="1:8" ht="12.75">
      <c r="A110" s="80" t="s">
        <v>0</v>
      </c>
      <c r="B110" s="85" t="s">
        <v>1</v>
      </c>
      <c r="C110" s="80" t="s">
        <v>2</v>
      </c>
      <c r="D110" s="82" t="s">
        <v>3</v>
      </c>
      <c r="E110" s="80" t="s">
        <v>4</v>
      </c>
      <c r="F110" s="80" t="s">
        <v>5</v>
      </c>
      <c r="G110" s="80" t="s">
        <v>6</v>
      </c>
      <c r="H110" s="86" t="s">
        <v>7</v>
      </c>
    </row>
    <row r="111" spans="1:8" ht="13.5" thickBot="1">
      <c r="A111" s="81"/>
      <c r="B111" s="87" t="s">
        <v>44</v>
      </c>
      <c r="C111" s="81" t="s">
        <v>8</v>
      </c>
      <c r="D111" s="81"/>
      <c r="E111" s="81" t="s">
        <v>9</v>
      </c>
      <c r="F111" s="81"/>
      <c r="G111" s="81" t="s">
        <v>10</v>
      </c>
      <c r="H111" s="115"/>
    </row>
    <row r="112" spans="1:8" ht="15">
      <c r="A112" s="151" t="s">
        <v>112</v>
      </c>
      <c r="B112" s="24" t="s">
        <v>44</v>
      </c>
      <c r="C112" s="19">
        <v>45233</v>
      </c>
      <c r="D112" s="64" t="s">
        <v>146</v>
      </c>
      <c r="E112" s="67" t="s">
        <v>41</v>
      </c>
      <c r="F112" s="168">
        <f>6+6+50</f>
        <v>62</v>
      </c>
      <c r="G112" s="190"/>
      <c r="H112" s="134"/>
    </row>
    <row r="113" spans="1:8" ht="12.75">
      <c r="A113" s="147"/>
      <c r="B113" s="185" t="s">
        <v>145</v>
      </c>
      <c r="C113" s="14" t="s">
        <v>24</v>
      </c>
      <c r="D113" s="65" t="s">
        <v>152</v>
      </c>
      <c r="E113" s="146"/>
      <c r="F113" s="164"/>
      <c r="G113" s="191"/>
      <c r="H113" s="135"/>
    </row>
    <row r="114" spans="1:8" ht="15">
      <c r="A114" s="151" t="s">
        <v>113</v>
      </c>
      <c r="B114" s="24" t="s">
        <v>44</v>
      </c>
      <c r="C114" s="19">
        <v>45233</v>
      </c>
      <c r="D114" s="64" t="s">
        <v>155</v>
      </c>
      <c r="E114" s="67" t="s">
        <v>42</v>
      </c>
      <c r="F114" s="168">
        <f>7*0.4*4.5</f>
        <v>12.600000000000001</v>
      </c>
      <c r="G114" s="190"/>
      <c r="H114" s="134"/>
    </row>
    <row r="115" spans="1:8" ht="15" customHeight="1" thickBot="1">
      <c r="A115" s="81"/>
      <c r="B115" s="192" t="s">
        <v>145</v>
      </c>
      <c r="C115" s="17" t="s">
        <v>24</v>
      </c>
      <c r="D115" s="150" t="s">
        <v>154</v>
      </c>
      <c r="E115" s="154"/>
      <c r="F115" s="169"/>
      <c r="G115" s="184"/>
      <c r="H115" s="138"/>
    </row>
    <row r="116" spans="1:8" ht="15">
      <c r="A116" s="63" t="s">
        <v>114</v>
      </c>
      <c r="B116" s="24" t="s">
        <v>44</v>
      </c>
      <c r="C116" s="19">
        <v>45233</v>
      </c>
      <c r="D116" s="97" t="s">
        <v>66</v>
      </c>
      <c r="E116" s="114" t="s">
        <v>41</v>
      </c>
      <c r="F116" s="76">
        <f>519*1*2</f>
        <v>1038</v>
      </c>
      <c r="G116" s="38"/>
      <c r="H116" s="133"/>
    </row>
    <row r="117" spans="1:8" ht="12.75">
      <c r="A117" s="18"/>
      <c r="B117" s="129" t="s">
        <v>98</v>
      </c>
      <c r="C117" s="19" t="s">
        <v>24</v>
      </c>
      <c r="D117" s="98" t="s">
        <v>67</v>
      </c>
      <c r="E117" s="12"/>
      <c r="F117" s="11"/>
      <c r="G117" s="24"/>
      <c r="H117" s="134"/>
    </row>
    <row r="118" spans="1:8" ht="12.75">
      <c r="A118" s="13"/>
      <c r="B118" s="42"/>
      <c r="C118" s="13"/>
      <c r="D118" s="104" t="s">
        <v>156</v>
      </c>
      <c r="E118" s="16"/>
      <c r="F118" s="15"/>
      <c r="G118" s="20"/>
      <c r="H118" s="135"/>
    </row>
    <row r="119" spans="1:8" ht="12.75">
      <c r="A119" s="55" t="s">
        <v>115</v>
      </c>
      <c r="B119" s="24" t="s">
        <v>44</v>
      </c>
      <c r="C119" s="19">
        <v>45233</v>
      </c>
      <c r="D119" s="103" t="s">
        <v>85</v>
      </c>
      <c r="E119" s="67" t="s">
        <v>30</v>
      </c>
      <c r="F119" s="51">
        <f>10</f>
        <v>10</v>
      </c>
      <c r="G119" s="38"/>
      <c r="H119" s="134"/>
    </row>
    <row r="120" spans="1:8" ht="12.75">
      <c r="A120" s="13"/>
      <c r="B120" s="185" t="s">
        <v>99</v>
      </c>
      <c r="C120" s="14" t="s">
        <v>24</v>
      </c>
      <c r="D120" s="116" t="s">
        <v>157</v>
      </c>
      <c r="E120" s="16"/>
      <c r="F120" s="15"/>
      <c r="G120" s="20"/>
      <c r="H120" s="135"/>
    </row>
    <row r="121" spans="1:8" ht="15">
      <c r="A121" s="55" t="s">
        <v>116</v>
      </c>
      <c r="B121" s="24" t="s">
        <v>44</v>
      </c>
      <c r="C121" s="19">
        <v>45233</v>
      </c>
      <c r="D121" s="64" t="s">
        <v>165</v>
      </c>
      <c r="E121" s="67" t="s">
        <v>41</v>
      </c>
      <c r="F121" s="173">
        <f>519*0.75*2</f>
        <v>778.5</v>
      </c>
      <c r="G121" s="38"/>
      <c r="H121" s="134"/>
    </row>
    <row r="122" spans="1:8" ht="13.5" thickBot="1">
      <c r="A122" s="13"/>
      <c r="B122" s="186" t="s">
        <v>49</v>
      </c>
      <c r="C122" s="14" t="s">
        <v>24</v>
      </c>
      <c r="D122" s="77" t="s">
        <v>166</v>
      </c>
      <c r="E122" s="16"/>
      <c r="F122" s="15"/>
      <c r="G122" s="20"/>
      <c r="H122" s="135"/>
    </row>
    <row r="123" spans="1:8" ht="13.5" thickBot="1">
      <c r="A123" s="105"/>
      <c r="B123" s="47"/>
      <c r="C123" s="29"/>
      <c r="D123" s="30" t="s">
        <v>70</v>
      </c>
      <c r="E123" s="32"/>
      <c r="F123" s="31"/>
      <c r="G123" s="28"/>
      <c r="H123" s="139"/>
    </row>
    <row r="124" spans="1:8" ht="12.75">
      <c r="A124" s="55" t="s">
        <v>117</v>
      </c>
      <c r="B124" s="24" t="s">
        <v>44</v>
      </c>
      <c r="C124" s="19">
        <v>45233</v>
      </c>
      <c r="D124" s="95" t="s">
        <v>160</v>
      </c>
      <c r="E124" s="66" t="s">
        <v>101</v>
      </c>
      <c r="F124" s="173">
        <f>(12+12+4)*2</f>
        <v>56</v>
      </c>
      <c r="G124" s="38"/>
      <c r="H124" s="134"/>
    </row>
    <row r="125" spans="1:8" ht="12.75">
      <c r="A125" s="55"/>
      <c r="B125" s="129" t="s">
        <v>158</v>
      </c>
      <c r="C125" s="19" t="s">
        <v>24</v>
      </c>
      <c r="D125" s="95" t="s">
        <v>162</v>
      </c>
      <c r="E125" s="66"/>
      <c r="F125" s="11"/>
      <c r="G125" s="24"/>
      <c r="H125" s="134"/>
    </row>
    <row r="126" spans="1:8" ht="13.5" thickBot="1">
      <c r="A126" s="176"/>
      <c r="B126" s="61"/>
      <c r="C126" s="19"/>
      <c r="D126" s="92" t="s">
        <v>161</v>
      </c>
      <c r="E126" s="24"/>
      <c r="F126" s="11"/>
      <c r="G126" s="24"/>
      <c r="H126" s="134"/>
    </row>
    <row r="127" spans="1:8" ht="13.5" thickBot="1">
      <c r="A127" s="174"/>
      <c r="B127" s="49"/>
      <c r="C127" s="29"/>
      <c r="D127" s="50" t="s">
        <v>60</v>
      </c>
      <c r="E127" s="28"/>
      <c r="F127" s="31"/>
      <c r="G127" s="28"/>
      <c r="H127" s="139"/>
    </row>
    <row r="128" spans="1:8" ht="12.75">
      <c r="A128" s="84" t="s">
        <v>159</v>
      </c>
      <c r="B128" s="24" t="s">
        <v>44</v>
      </c>
      <c r="C128" s="19">
        <v>45100</v>
      </c>
      <c r="D128" s="52" t="s">
        <v>12</v>
      </c>
      <c r="E128" s="121" t="s">
        <v>13</v>
      </c>
      <c r="F128" s="193">
        <f>0.519</f>
        <v>0.519</v>
      </c>
      <c r="G128" s="72"/>
      <c r="H128" s="112"/>
    </row>
    <row r="129" spans="1:8" ht="13.5" thickBot="1">
      <c r="A129" s="37"/>
      <c r="B129" s="187" t="s">
        <v>47</v>
      </c>
      <c r="C129" s="17" t="s">
        <v>14</v>
      </c>
      <c r="D129" s="39" t="s">
        <v>37</v>
      </c>
      <c r="E129" s="175"/>
      <c r="F129" s="22"/>
      <c r="G129" s="33"/>
      <c r="H129" s="140"/>
    </row>
    <row r="130" spans="1:8" ht="18" customHeight="1" thickBot="1">
      <c r="A130" s="34" t="s">
        <v>33</v>
      </c>
      <c r="B130" s="48"/>
      <c r="C130" s="35"/>
      <c r="D130" s="35"/>
      <c r="E130" s="35"/>
      <c r="F130" s="35"/>
      <c r="G130" s="35"/>
      <c r="H130" s="130"/>
    </row>
    <row r="131" spans="1:8" ht="21" customHeight="1" thickBot="1">
      <c r="A131" s="34" t="s">
        <v>40</v>
      </c>
      <c r="B131" s="48"/>
      <c r="C131" s="35"/>
      <c r="D131" s="35"/>
      <c r="E131" s="33"/>
      <c r="F131" s="33"/>
      <c r="G131" s="33"/>
      <c r="H131" s="130"/>
    </row>
    <row r="132" spans="1:8" ht="20.25" customHeight="1" thickBot="1">
      <c r="A132" s="36" t="s">
        <v>34</v>
      </c>
      <c r="B132" s="46"/>
      <c r="C132" s="33"/>
      <c r="D132" s="33"/>
      <c r="E132" s="33"/>
      <c r="F132" s="33"/>
      <c r="G132" s="33"/>
      <c r="H132" s="131"/>
    </row>
    <row r="133" ht="12.75">
      <c r="B133" s="40"/>
    </row>
    <row r="134" ht="12.75">
      <c r="B134" s="40"/>
    </row>
    <row r="135" ht="12.75">
      <c r="B135" s="40"/>
    </row>
    <row r="136" ht="12.75">
      <c r="B136" s="40"/>
    </row>
    <row r="137" ht="12.75">
      <c r="B137" s="40"/>
    </row>
  </sheetData>
  <sheetProtection/>
  <mergeCells count="13">
    <mergeCell ref="A107:H107"/>
    <mergeCell ref="A108:H108"/>
    <mergeCell ref="A109:H109"/>
    <mergeCell ref="A3:H3"/>
    <mergeCell ref="A2:H2"/>
    <mergeCell ref="A9:H9"/>
    <mergeCell ref="A54:H54"/>
    <mergeCell ref="A52:H52"/>
    <mergeCell ref="A53:H53"/>
    <mergeCell ref="A5:H5"/>
    <mergeCell ref="B6:D6"/>
    <mergeCell ref="B8:D8"/>
    <mergeCell ref="B7:D7"/>
  </mergeCells>
  <printOptions/>
  <pageMargins left="0.5905511811023623" right="0.4375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&amp;C&amp;"Arial,Pogrubiony"&amp;K03+000&amp;P</oddHeader>
    <oddFooter xml:space="preserve">&amp;C&amp;"Arial,Pogrubiona kursywa"&amp;8&amp;K03+000Kosztorys Ofertowy dla zadania : "BUDOWA DROGI  LEŚNEJ NR 16 W   LEŚNICTWIE  CZARNY LAS”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Magdalena Ryś</cp:lastModifiedBy>
  <cp:lastPrinted>2021-12-29T11:59:19Z</cp:lastPrinted>
  <dcterms:created xsi:type="dcterms:W3CDTF">2007-05-14T17:41:11Z</dcterms:created>
  <dcterms:modified xsi:type="dcterms:W3CDTF">2021-12-30T11:28:49Z</dcterms:modified>
  <cp:category/>
  <cp:version/>
  <cp:contentType/>
  <cp:contentStatus/>
</cp:coreProperties>
</file>