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I\Tadeusz\AAA - sprzątanie 2021-2022\Wersja końcowa\"/>
    </mc:Choice>
  </mc:AlternateContent>
  <xr:revisionPtr revIDLastSave="0" documentId="13_ncr:1_{C91311AF-9C2F-44A6-82D8-CA013FF3843E}" xr6:coauthVersionLast="36" xr6:coauthVersionMax="36" xr10:uidLastSave="{00000000-0000-0000-0000-000000000000}"/>
  <bookViews>
    <workbookView xWindow="0" yWindow="0" windowWidth="12930" windowHeight="5355" xr2:uid="{00000000-000D-0000-FFFF-FFFF00000000}"/>
  </bookViews>
  <sheets>
    <sheet name="Bud. B" sheetId="3" r:id="rId1"/>
    <sheet name="Bud. C" sheetId="2" r:id="rId2"/>
    <sheet name="Bud. CEUE" sheetId="1" r:id="rId3"/>
    <sheet name="Bud. CA" sheetId="5" r:id="rId4"/>
    <sheet name="Bud. CL" sheetId="4" r:id="rId5"/>
  </sheets>
  <calcPr calcId="191029"/>
</workbook>
</file>

<file path=xl/calcChain.xml><?xml version="1.0" encoding="utf-8"?>
<calcChain xmlns="http://schemas.openxmlformats.org/spreadsheetml/2006/main">
  <c r="B132" i="4" l="1"/>
  <c r="B275" i="3"/>
  <c r="B198" i="2"/>
  <c r="B196" i="2"/>
  <c r="D21" i="2"/>
  <c r="G21" i="2"/>
  <c r="I37" i="3"/>
  <c r="I650" i="5" l="1"/>
  <c r="I634" i="5"/>
  <c r="I609" i="5"/>
  <c r="I585" i="5"/>
  <c r="I556" i="5"/>
  <c r="I527" i="5"/>
  <c r="I498" i="5"/>
  <c r="I470" i="5"/>
  <c r="I439" i="5"/>
  <c r="I414" i="5"/>
  <c r="I385" i="5"/>
  <c r="I357" i="5"/>
  <c r="I331" i="5"/>
  <c r="I302" i="5"/>
  <c r="I271" i="5"/>
  <c r="I242" i="5"/>
  <c r="I218" i="5"/>
  <c r="I211" i="5"/>
  <c r="I182" i="5"/>
  <c r="I146" i="5"/>
  <c r="I111" i="5"/>
  <c r="I66" i="5"/>
  <c r="I652" i="5" l="1"/>
  <c r="F242" i="5"/>
  <c r="B66" i="5"/>
  <c r="B31" i="5"/>
  <c r="J242" i="5"/>
  <c r="K242" i="5"/>
  <c r="H242" i="5"/>
  <c r="F439" i="5"/>
  <c r="G226" i="1" l="1"/>
  <c r="G71" i="1"/>
  <c r="B71" i="1"/>
  <c r="D221" i="1" l="1"/>
  <c r="B221" i="1"/>
  <c r="F194" i="2"/>
  <c r="D194" i="2"/>
  <c r="E30" i="1"/>
  <c r="E14" i="1"/>
  <c r="E7" i="1"/>
  <c r="E34" i="1" l="1"/>
  <c r="E223" i="1" s="1"/>
  <c r="I221" i="1" l="1"/>
  <c r="I192" i="1"/>
  <c r="I129" i="1"/>
  <c r="I153" i="1"/>
  <c r="I58" i="1"/>
  <c r="I76" i="1"/>
  <c r="I91" i="1"/>
  <c r="K650" i="5"/>
  <c r="K634" i="5"/>
  <c r="K609" i="5"/>
  <c r="K585" i="5"/>
  <c r="K556" i="5"/>
  <c r="K527" i="5"/>
  <c r="K498" i="5"/>
  <c r="K470" i="5"/>
  <c r="K439" i="5"/>
  <c r="K414" i="5"/>
  <c r="K385" i="5"/>
  <c r="K357" i="5"/>
  <c r="K331" i="5"/>
  <c r="K302" i="5"/>
  <c r="K271" i="5"/>
  <c r="K218" i="5"/>
  <c r="K211" i="5"/>
  <c r="K182" i="5"/>
  <c r="K146" i="5"/>
  <c r="K111" i="5"/>
  <c r="K66" i="5"/>
  <c r="J21" i="2"/>
  <c r="J196" i="2" s="1"/>
  <c r="J43" i="2"/>
  <c r="J73" i="2"/>
  <c r="G73" i="2"/>
  <c r="J101" i="2"/>
  <c r="J132" i="2"/>
  <c r="J164" i="2"/>
  <c r="J194" i="2"/>
  <c r="I271" i="3"/>
  <c r="I270" i="3"/>
  <c r="B270" i="3"/>
  <c r="I227" i="3"/>
  <c r="I203" i="3"/>
  <c r="I165" i="3"/>
  <c r="I112" i="3"/>
  <c r="I105" i="3"/>
  <c r="I100" i="3"/>
  <c r="I273" i="3" s="1"/>
  <c r="I68" i="3"/>
  <c r="B68" i="3"/>
  <c r="K652" i="5" l="1"/>
  <c r="I223" i="1"/>
  <c r="I78" i="4"/>
  <c r="I46" i="4"/>
  <c r="B107" i="4"/>
  <c r="J271" i="3" l="1"/>
  <c r="H271" i="3"/>
  <c r="G271" i="3"/>
  <c r="D271" i="3"/>
  <c r="F263" i="3"/>
  <c r="F248" i="3"/>
  <c r="E26" i="3"/>
  <c r="B26" i="3"/>
  <c r="F230" i="3"/>
  <c r="B263" i="3"/>
  <c r="B248" i="3"/>
  <c r="B230" i="3"/>
  <c r="H227" i="3"/>
  <c r="G227" i="3"/>
  <c r="D227" i="3"/>
  <c r="J227" i="3"/>
  <c r="F206" i="3"/>
  <c r="F210" i="3"/>
  <c r="F216" i="3"/>
  <c r="F222" i="3"/>
  <c r="B222" i="3"/>
  <c r="B216" i="3"/>
  <c r="B210" i="3"/>
  <c r="B206" i="3"/>
  <c r="J203" i="3"/>
  <c r="H203" i="3"/>
  <c r="G203" i="3"/>
  <c r="D203" i="3"/>
  <c r="F202" i="3"/>
  <c r="F192" i="3"/>
  <c r="F185" i="3"/>
  <c r="F169" i="3"/>
  <c r="B192" i="3"/>
  <c r="B202" i="3"/>
  <c r="B150" i="3"/>
  <c r="B185" i="3"/>
  <c r="B142" i="3"/>
  <c r="B169" i="3"/>
  <c r="J165" i="3"/>
  <c r="H165" i="3"/>
  <c r="G165" i="3"/>
  <c r="D165" i="3"/>
  <c r="F152" i="3"/>
  <c r="F165" i="3" s="1"/>
  <c r="B152" i="3"/>
  <c r="J112" i="3"/>
  <c r="H112" i="3"/>
  <c r="G112" i="3"/>
  <c r="F112" i="3"/>
  <c r="D112" i="3"/>
  <c r="J105" i="3"/>
  <c r="H105" i="3"/>
  <c r="G105" i="3"/>
  <c r="F105" i="3"/>
  <c r="D105" i="3"/>
  <c r="J100" i="3"/>
  <c r="H100" i="3"/>
  <c r="G100" i="3"/>
  <c r="J37" i="3"/>
  <c r="J273" i="3" s="1"/>
  <c r="H37" i="3"/>
  <c r="G37" i="3"/>
  <c r="D37" i="3"/>
  <c r="F37" i="3"/>
  <c r="F99" i="3"/>
  <c r="F91" i="3"/>
  <c r="F89" i="3"/>
  <c r="F71" i="3"/>
  <c r="D52" i="3"/>
  <c r="D100" i="3" s="1"/>
  <c r="B99" i="3"/>
  <c r="B91" i="3"/>
  <c r="B89" i="3"/>
  <c r="B71" i="3"/>
  <c r="B52" i="3"/>
  <c r="E7" i="3"/>
  <c r="D58" i="1"/>
  <c r="J221" i="1"/>
  <c r="H221" i="1"/>
  <c r="G221" i="1"/>
  <c r="F221" i="1"/>
  <c r="J192" i="1"/>
  <c r="H192" i="1"/>
  <c r="G192" i="1"/>
  <c r="F192" i="1"/>
  <c r="D192" i="1"/>
  <c r="F153" i="1"/>
  <c r="J153" i="1"/>
  <c r="H153" i="1"/>
  <c r="G153" i="1"/>
  <c r="D153" i="1"/>
  <c r="F129" i="1"/>
  <c r="J129" i="1"/>
  <c r="H129" i="1"/>
  <c r="G129" i="1"/>
  <c r="D129" i="1"/>
  <c r="J91" i="1"/>
  <c r="H91" i="1"/>
  <c r="G91" i="1"/>
  <c r="F91" i="1"/>
  <c r="D91" i="1"/>
  <c r="D76" i="1"/>
  <c r="F76" i="1"/>
  <c r="G76" i="1"/>
  <c r="H76" i="1"/>
  <c r="J58" i="1"/>
  <c r="J76" i="1" s="1"/>
  <c r="H58" i="1"/>
  <c r="G58" i="1"/>
  <c r="F58" i="1"/>
  <c r="K194" i="2"/>
  <c r="I194" i="2"/>
  <c r="H194" i="2"/>
  <c r="G194" i="2"/>
  <c r="K164" i="2"/>
  <c r="I164" i="2"/>
  <c r="H164" i="2"/>
  <c r="G164" i="2"/>
  <c r="F164" i="2"/>
  <c r="D164" i="2"/>
  <c r="B164" i="2"/>
  <c r="K132" i="2"/>
  <c r="I132" i="2"/>
  <c r="H132" i="2"/>
  <c r="G132" i="2"/>
  <c r="F132" i="2"/>
  <c r="D132" i="2"/>
  <c r="B101" i="2"/>
  <c r="K101" i="2"/>
  <c r="I101" i="2"/>
  <c r="H101" i="2"/>
  <c r="G101" i="2"/>
  <c r="F101" i="2"/>
  <c r="D101" i="2"/>
  <c r="B73" i="2"/>
  <c r="K73" i="2"/>
  <c r="I73" i="2"/>
  <c r="H73" i="2"/>
  <c r="F73" i="2"/>
  <c r="D73" i="2"/>
  <c r="L73" i="2" s="1"/>
  <c r="H43" i="2"/>
  <c r="G43" i="2"/>
  <c r="F43" i="2"/>
  <c r="F196" i="2" s="1"/>
  <c r="K21" i="2"/>
  <c r="I21" i="2"/>
  <c r="H21" i="2"/>
  <c r="H196" i="2" s="1"/>
  <c r="F21" i="2"/>
  <c r="K43" i="2"/>
  <c r="I43" i="2"/>
  <c r="D43" i="2"/>
  <c r="E15" i="2"/>
  <c r="E196" i="2" s="1"/>
  <c r="D556" i="5"/>
  <c r="B634" i="5"/>
  <c r="B609" i="5"/>
  <c r="B585" i="5"/>
  <c r="B556" i="5"/>
  <c r="B527" i="5"/>
  <c r="B498" i="5"/>
  <c r="B470" i="5"/>
  <c r="B439" i="5"/>
  <c r="B414" i="5"/>
  <c r="B385" i="5"/>
  <c r="B357" i="5"/>
  <c r="B331" i="5"/>
  <c r="B302" i="5"/>
  <c r="B271" i="5"/>
  <c r="B242" i="5"/>
  <c r="B218" i="5"/>
  <c r="B211" i="5"/>
  <c r="B182" i="5"/>
  <c r="J650" i="5"/>
  <c r="D634" i="5"/>
  <c r="G609" i="5"/>
  <c r="D609" i="5"/>
  <c r="L585" i="5"/>
  <c r="G585" i="5"/>
  <c r="D585" i="5"/>
  <c r="G556" i="5"/>
  <c r="G527" i="5"/>
  <c r="D527" i="5"/>
  <c r="G498" i="5"/>
  <c r="D498" i="5"/>
  <c r="G470" i="5"/>
  <c r="D470" i="5"/>
  <c r="L439" i="5"/>
  <c r="G439" i="5"/>
  <c r="D439" i="5"/>
  <c r="G414" i="5"/>
  <c r="D414" i="5"/>
  <c r="G385" i="5"/>
  <c r="D385" i="5"/>
  <c r="L357" i="5"/>
  <c r="G357" i="5"/>
  <c r="D357" i="5"/>
  <c r="G331" i="5"/>
  <c r="L302" i="5"/>
  <c r="G302" i="5"/>
  <c r="D302" i="5"/>
  <c r="L271" i="5"/>
  <c r="J271" i="5"/>
  <c r="H271" i="5"/>
  <c r="G271" i="5"/>
  <c r="D271" i="5"/>
  <c r="G242" i="5"/>
  <c r="D242" i="5"/>
  <c r="L211" i="5"/>
  <c r="J211" i="5"/>
  <c r="H211" i="5"/>
  <c r="G211" i="5"/>
  <c r="D211" i="5"/>
  <c r="J182" i="5"/>
  <c r="H182" i="5"/>
  <c r="G182" i="5"/>
  <c r="D182" i="5"/>
  <c r="L146" i="5"/>
  <c r="J146" i="5"/>
  <c r="H146" i="5"/>
  <c r="D146" i="5"/>
  <c r="L111" i="5"/>
  <c r="J111" i="5"/>
  <c r="H111" i="5"/>
  <c r="D111" i="5"/>
  <c r="J66" i="5"/>
  <c r="H66" i="5"/>
  <c r="G66" i="5"/>
  <c r="D66" i="5"/>
  <c r="F31" i="5"/>
  <c r="F652" i="5" s="1"/>
  <c r="E31" i="5"/>
  <c r="E24" i="4"/>
  <c r="E130" i="4" s="1"/>
  <c r="I128" i="4"/>
  <c r="H128" i="4"/>
  <c r="G128" i="4"/>
  <c r="F128" i="4"/>
  <c r="D128" i="4"/>
  <c r="I107" i="4"/>
  <c r="H107" i="4"/>
  <c r="G107" i="4"/>
  <c r="F107" i="4"/>
  <c r="D107" i="4"/>
  <c r="I92" i="4"/>
  <c r="H92" i="4"/>
  <c r="G92" i="4"/>
  <c r="D92" i="4"/>
  <c r="F92" i="4"/>
  <c r="F78" i="4"/>
  <c r="H78" i="4"/>
  <c r="G78" i="4"/>
  <c r="D78" i="4"/>
  <c r="I64" i="4"/>
  <c r="H64" i="4"/>
  <c r="G64" i="4"/>
  <c r="F64" i="4"/>
  <c r="D64" i="4"/>
  <c r="H46" i="4"/>
  <c r="G46" i="4"/>
  <c r="F46" i="4"/>
  <c r="D46" i="4"/>
  <c r="L218" i="5"/>
  <c r="L650" i="5"/>
  <c r="L634" i="5"/>
  <c r="L609" i="5"/>
  <c r="L556" i="5"/>
  <c r="L527" i="5"/>
  <c r="L498" i="5"/>
  <c r="L470" i="5"/>
  <c r="L414" i="5"/>
  <c r="L385" i="5"/>
  <c r="H385" i="5"/>
  <c r="L331" i="5"/>
  <c r="H302" i="5"/>
  <c r="J302" i="5"/>
  <c r="L242" i="5"/>
  <c r="L182" i="5"/>
  <c r="H650" i="5"/>
  <c r="D650" i="5"/>
  <c r="J634" i="5"/>
  <c r="H634" i="5"/>
  <c r="G634" i="5"/>
  <c r="J609" i="5"/>
  <c r="H609" i="5"/>
  <c r="J585" i="5"/>
  <c r="H585" i="5"/>
  <c r="J556" i="5"/>
  <c r="H556" i="5"/>
  <c r="J527" i="5"/>
  <c r="H527" i="5"/>
  <c r="J498" i="5"/>
  <c r="H498" i="5"/>
  <c r="J470" i="5"/>
  <c r="H470" i="5"/>
  <c r="J439" i="5"/>
  <c r="H439" i="5"/>
  <c r="J414" i="5"/>
  <c r="H414" i="5"/>
  <c r="J385" i="5"/>
  <c r="J357" i="5"/>
  <c r="H357" i="5"/>
  <c r="D331" i="5"/>
  <c r="J331" i="5"/>
  <c r="H331" i="5"/>
  <c r="J218" i="5"/>
  <c r="H218" i="5"/>
  <c r="D218" i="5"/>
  <c r="G218" i="5"/>
  <c r="G642" i="5"/>
  <c r="G650" i="5" s="1"/>
  <c r="G115" i="5"/>
  <c r="G146" i="5" s="1"/>
  <c r="G110" i="5"/>
  <c r="G79" i="5"/>
  <c r="G77" i="5"/>
  <c r="B642" i="5"/>
  <c r="B650" i="5" s="1"/>
  <c r="B115" i="5"/>
  <c r="B146" i="5" s="1"/>
  <c r="B79" i="5"/>
  <c r="B110" i="5"/>
  <c r="B77" i="5"/>
  <c r="D130" i="4" l="1"/>
  <c r="J107" i="4"/>
  <c r="H130" i="4"/>
  <c r="M211" i="5"/>
  <c r="G273" i="3"/>
  <c r="H273" i="3"/>
  <c r="G130" i="4"/>
  <c r="H223" i="1"/>
  <c r="B271" i="3"/>
  <c r="F271" i="3"/>
  <c r="K271" i="3" s="1"/>
  <c r="J652" i="5"/>
  <c r="G111" i="5"/>
  <c r="M111" i="5" s="1"/>
  <c r="M218" i="5"/>
  <c r="L652" i="5"/>
  <c r="E652" i="5"/>
  <c r="M31" i="5"/>
  <c r="M242" i="5"/>
  <c r="B111" i="5"/>
  <c r="B652" i="5" s="1"/>
  <c r="B654" i="5" s="1"/>
  <c r="H652" i="5"/>
  <c r="D652" i="5"/>
  <c r="D654" i="5" s="1"/>
  <c r="G223" i="1"/>
  <c r="F223" i="1"/>
  <c r="D223" i="1"/>
  <c r="D228" i="1" s="1"/>
  <c r="K76" i="1"/>
  <c r="K153" i="1"/>
  <c r="D273" i="3"/>
  <c r="D275" i="3" s="1"/>
  <c r="E197" i="2"/>
  <c r="I196" i="2"/>
  <c r="G196" i="2"/>
  <c r="L101" i="2"/>
  <c r="K196" i="2"/>
  <c r="L196" i="2" s="1"/>
  <c r="M146" i="5"/>
  <c r="D196" i="2"/>
  <c r="L194" i="2"/>
  <c r="K58" i="1"/>
  <c r="K91" i="1"/>
  <c r="J223" i="1"/>
  <c r="F100" i="3"/>
  <c r="F227" i="3"/>
  <c r="K227" i="3" s="1"/>
  <c r="I130" i="4"/>
  <c r="M66" i="5"/>
  <c r="K192" i="1"/>
  <c r="E27" i="3"/>
  <c r="E273" i="3" s="1"/>
  <c r="K37" i="3"/>
  <c r="F203" i="3"/>
  <c r="K203" i="3" s="1"/>
  <c r="K112" i="3"/>
  <c r="K165" i="3"/>
  <c r="K105" i="3"/>
  <c r="K100" i="3"/>
  <c r="K221" i="1"/>
  <c r="K129" i="1"/>
  <c r="L164" i="2"/>
  <c r="L132" i="2"/>
  <c r="L21" i="2"/>
  <c r="L43" i="2"/>
  <c r="M385" i="5"/>
  <c r="M182" i="5"/>
  <c r="M271" i="5"/>
  <c r="M331" i="5"/>
  <c r="M414" i="5"/>
  <c r="M470" i="5"/>
  <c r="M498" i="5"/>
  <c r="M527" i="5"/>
  <c r="M556" i="5"/>
  <c r="M585" i="5"/>
  <c r="M609" i="5"/>
  <c r="M302" i="5"/>
  <c r="M439" i="5"/>
  <c r="J128" i="4"/>
  <c r="M650" i="5"/>
  <c r="M357" i="5"/>
  <c r="J46" i="4"/>
  <c r="F130" i="4"/>
  <c r="E131" i="4" s="1"/>
  <c r="J92" i="4"/>
  <c r="J78" i="4"/>
  <c r="J64" i="4"/>
  <c r="M634" i="5"/>
  <c r="B192" i="1"/>
  <c r="B153" i="1"/>
  <c r="B129" i="1"/>
  <c r="B91" i="1"/>
  <c r="B76" i="1"/>
  <c r="B58" i="1"/>
  <c r="B194" i="2"/>
  <c r="B132" i="2"/>
  <c r="B43" i="2"/>
  <c r="B21" i="2"/>
  <c r="B128" i="4"/>
  <c r="B92" i="4"/>
  <c r="B78" i="4"/>
  <c r="B64" i="4"/>
  <c r="B46" i="4"/>
  <c r="B227" i="3"/>
  <c r="B203" i="3"/>
  <c r="B165" i="3"/>
  <c r="B112" i="3"/>
  <c r="B105" i="3"/>
  <c r="B100" i="3"/>
  <c r="E198" i="2" l="1"/>
  <c r="G652" i="5"/>
  <c r="E654" i="5" s="1"/>
  <c r="F273" i="3"/>
  <c r="E274" i="3" s="1"/>
  <c r="D276" i="3"/>
  <c r="E275" i="3"/>
  <c r="E228" i="1"/>
  <c r="D229" i="1" s="1"/>
  <c r="G227" i="1"/>
  <c r="E224" i="1"/>
  <c r="K223" i="1"/>
  <c r="B223" i="1"/>
  <c r="K273" i="3"/>
  <c r="E132" i="4"/>
  <c r="D133" i="4" s="1"/>
  <c r="D198" i="2"/>
  <c r="J130" i="4"/>
  <c r="B130" i="4"/>
  <c r="B37" i="3"/>
  <c r="B273" i="3" s="1"/>
  <c r="D199" i="2" l="1"/>
  <c r="M652" i="5"/>
  <c r="D655" i="5"/>
  <c r="B24" i="4"/>
  <c r="B7" i="3"/>
  <c r="B27" i="3" s="1"/>
  <c r="B15" i="2"/>
  <c r="B30" i="1"/>
  <c r="B14" i="1"/>
  <c r="B7" i="1"/>
  <c r="B34" i="1" l="1"/>
  <c r="B228" i="1" s="1"/>
</calcChain>
</file>

<file path=xl/sharedStrings.xml><?xml version="1.0" encoding="utf-8"?>
<sst xmlns="http://schemas.openxmlformats.org/spreadsheetml/2006/main" count="1098" uniqueCount="690">
  <si>
    <t>Sala 0.5</t>
  </si>
  <si>
    <t>Sala 0.4</t>
  </si>
  <si>
    <t>Sala 0.6</t>
  </si>
  <si>
    <t>Sala 0.7</t>
  </si>
  <si>
    <t>Sala 0.11</t>
  </si>
  <si>
    <t>Sala 0.12</t>
  </si>
  <si>
    <t>Sala 1.1</t>
  </si>
  <si>
    <t>Sala 1.17</t>
  </si>
  <si>
    <t>Sala 1.18</t>
  </si>
  <si>
    <t>Sala 1.19</t>
  </si>
  <si>
    <t>Sala 2.1</t>
  </si>
  <si>
    <t>Sala 2.2</t>
  </si>
  <si>
    <t>Sala 2.16</t>
  </si>
  <si>
    <t>Sala 2.17</t>
  </si>
  <si>
    <t>Sala 2.21</t>
  </si>
  <si>
    <t>Sala 3.1</t>
  </si>
  <si>
    <t>Sala 3.2</t>
  </si>
  <si>
    <t>Sala 3.3</t>
  </si>
  <si>
    <t>Sala 3.17</t>
  </si>
  <si>
    <t>Sala 3.18</t>
  </si>
  <si>
    <t>Sala 4.1</t>
  </si>
  <si>
    <t>Sala 4.12</t>
  </si>
  <si>
    <t>Sala 4.13</t>
  </si>
  <si>
    <t>Sala 0.4C</t>
  </si>
  <si>
    <t>Sala 8C</t>
  </si>
  <si>
    <t>Sala 218C</t>
  </si>
  <si>
    <t>Sala 319C</t>
  </si>
  <si>
    <t>Laboratorium Towaroznawstwa 01B-04B</t>
  </si>
  <si>
    <t>Sala 113B</t>
  </si>
  <si>
    <t>Sala 025B</t>
  </si>
  <si>
    <t>Sala 115B</t>
  </si>
  <si>
    <t>Sala 124B</t>
  </si>
  <si>
    <t>Sala 207B</t>
  </si>
  <si>
    <t>Sala 210B</t>
  </si>
  <si>
    <t>Sala 211B</t>
  </si>
  <si>
    <t>Sala 212B</t>
  </si>
  <si>
    <t>Sala 214B</t>
  </si>
  <si>
    <t>Sala 215B</t>
  </si>
  <si>
    <t>Sala 314B</t>
  </si>
  <si>
    <t>Sala 315B</t>
  </si>
  <si>
    <t>Sala 316B</t>
  </si>
  <si>
    <t>Sala 5B</t>
  </si>
  <si>
    <t>Sala 9B</t>
  </si>
  <si>
    <t>Sala 04</t>
  </si>
  <si>
    <t>Sala 08</t>
  </si>
  <si>
    <t>Sala 09</t>
  </si>
  <si>
    <t>Sala 101</t>
  </si>
  <si>
    <t>Sala 103</t>
  </si>
  <si>
    <t>Sala 107</t>
  </si>
  <si>
    <t>Sala 110</t>
  </si>
  <si>
    <t>Sala 111</t>
  </si>
  <si>
    <t>Sala 201</t>
  </si>
  <si>
    <t>Sala 203</t>
  </si>
  <si>
    <t>Sala 207</t>
  </si>
  <si>
    <t>Sala 210</t>
  </si>
  <si>
    <t>Sala 211</t>
  </si>
  <si>
    <t>Sala 303</t>
  </si>
  <si>
    <t>Sala 307</t>
  </si>
  <si>
    <t>Sala 310</t>
  </si>
  <si>
    <t>Sala 311</t>
  </si>
  <si>
    <t>Sala 119C</t>
  </si>
  <si>
    <t>Sala aud. A</t>
  </si>
  <si>
    <t>Sala aud. B</t>
  </si>
  <si>
    <t>Sala 3.19</t>
  </si>
  <si>
    <t>Sala aud. C</t>
  </si>
  <si>
    <t>Powierzchnia (m2)</t>
  </si>
  <si>
    <t>Nr pom.</t>
  </si>
  <si>
    <t>Sale wykładowe</t>
  </si>
  <si>
    <t>Budynek C</t>
  </si>
  <si>
    <t>Budynek B</t>
  </si>
  <si>
    <t>Sala 324B</t>
  </si>
  <si>
    <t>Budynek CA</t>
  </si>
  <si>
    <t>Sala 16</t>
  </si>
  <si>
    <t>Sala 611</t>
  </si>
  <si>
    <t>Sala 911</t>
  </si>
  <si>
    <t>Sala 1011</t>
  </si>
  <si>
    <t>Sala 1111</t>
  </si>
  <si>
    <t>Sala 1311</t>
  </si>
  <si>
    <t>Sala 1414</t>
  </si>
  <si>
    <t>Sala 1430</t>
  </si>
  <si>
    <t>Sala 1511</t>
  </si>
  <si>
    <t>Sala 1611</t>
  </si>
  <si>
    <t>Sala 1711</t>
  </si>
  <si>
    <t>Sala 1815</t>
  </si>
  <si>
    <t xml:space="preserve">Sala 811 </t>
  </si>
  <si>
    <t>Sala 1416</t>
  </si>
  <si>
    <t>Piwnica</t>
  </si>
  <si>
    <t>kotłownia P1</t>
  </si>
  <si>
    <t>korytarz</t>
  </si>
  <si>
    <t>Suterena</t>
  </si>
  <si>
    <t>01 - portiernia</t>
  </si>
  <si>
    <t xml:space="preserve">korytarz </t>
  </si>
  <si>
    <t>komunikacja</t>
  </si>
  <si>
    <t>07 - ZG</t>
  </si>
  <si>
    <t>08 - ZG</t>
  </si>
  <si>
    <t>09 - WC ZG</t>
  </si>
  <si>
    <t>010 - ZG</t>
  </si>
  <si>
    <t>011 - ZG</t>
  </si>
  <si>
    <t>012 - ZG</t>
  </si>
  <si>
    <t>013 - ZG</t>
  </si>
  <si>
    <t>014 - ZG</t>
  </si>
  <si>
    <t>015 - pom. wodomierza</t>
  </si>
  <si>
    <t>015A - rozdz. elektr.</t>
  </si>
  <si>
    <t>korytarz - ZG</t>
  </si>
  <si>
    <t>016 - hala maszyn ZG</t>
  </si>
  <si>
    <t>017 - magazyn ZG</t>
  </si>
  <si>
    <t>komunikacja - kl.schodowa ZG</t>
  </si>
  <si>
    <t>Parter</t>
  </si>
  <si>
    <t>4/5</t>
  </si>
  <si>
    <t>szatnia</t>
  </si>
  <si>
    <t>CEN</t>
  </si>
  <si>
    <t>wc</t>
  </si>
  <si>
    <t>19A</t>
  </si>
  <si>
    <t>WC M</t>
  </si>
  <si>
    <t>WC D</t>
  </si>
  <si>
    <t>1 piętro</t>
  </si>
  <si>
    <t>111/112</t>
  </si>
  <si>
    <t>116A</t>
  </si>
  <si>
    <t>117A</t>
  </si>
  <si>
    <t>118A</t>
  </si>
  <si>
    <t>121A</t>
  </si>
  <si>
    <t>2 piętro</t>
  </si>
  <si>
    <t>207A</t>
  </si>
  <si>
    <t>212A</t>
  </si>
  <si>
    <t>3 piętro</t>
  </si>
  <si>
    <t>310A</t>
  </si>
  <si>
    <t>318A</t>
  </si>
  <si>
    <t>318B</t>
  </si>
  <si>
    <t>4 piętro</t>
  </si>
  <si>
    <t>409A</t>
  </si>
  <si>
    <t>OGÓŁEM:</t>
  </si>
  <si>
    <t>pom. gosp.</t>
  </si>
  <si>
    <t>maszynownia dźwigu</t>
  </si>
  <si>
    <t>7 - toaleta</t>
  </si>
  <si>
    <t>1 - węzeł cieplny</t>
  </si>
  <si>
    <t>6 - komunikacja</t>
  </si>
  <si>
    <t>hol</t>
  </si>
  <si>
    <t xml:space="preserve">komunikacja </t>
  </si>
  <si>
    <t>kl. schodowa</t>
  </si>
  <si>
    <t>wc niepełn.</t>
  </si>
  <si>
    <t>10 - szatnia</t>
  </si>
  <si>
    <t xml:space="preserve">9 - komunikacja </t>
  </si>
  <si>
    <t>01</t>
  </si>
  <si>
    <t>02</t>
  </si>
  <si>
    <t>03</t>
  </si>
  <si>
    <t>05 - toaleta</t>
  </si>
  <si>
    <t>06</t>
  </si>
  <si>
    <t>kl. Schod.</t>
  </si>
  <si>
    <t>pom. ochrony</t>
  </si>
  <si>
    <t>portiernia</t>
  </si>
  <si>
    <t>07 - toaleta</t>
  </si>
  <si>
    <t>104 - toaleta</t>
  </si>
  <si>
    <t>kl. schod.</t>
  </si>
  <si>
    <t>toaleta</t>
  </si>
  <si>
    <t>204 - toaleta</t>
  </si>
  <si>
    <t>206 - toaleta</t>
  </si>
  <si>
    <t>304 - toaleta</t>
  </si>
  <si>
    <t>306 - toaleta</t>
  </si>
  <si>
    <t>404 - toaleta</t>
  </si>
  <si>
    <t>406 - toaleta</t>
  </si>
  <si>
    <t>Ogółem</t>
  </si>
  <si>
    <t>Poziom -2</t>
  </si>
  <si>
    <t>-2.20 kl. Schod. A2</t>
  </si>
  <si>
    <t>-2.10 Magazynek</t>
  </si>
  <si>
    <t>-2.9 Hydroforownia</t>
  </si>
  <si>
    <t>-2.11 szatnia</t>
  </si>
  <si>
    <t>-2.12 szatnia</t>
  </si>
  <si>
    <t>-2.21 szyb windy</t>
  </si>
  <si>
    <t>-2.14 hol</t>
  </si>
  <si>
    <t>-2.13 warsztat</t>
  </si>
  <si>
    <t>-2.15 centr. went.</t>
  </si>
  <si>
    <t>-2.16 centr. Went.</t>
  </si>
  <si>
    <t>-2.17A Komunikacja</t>
  </si>
  <si>
    <t>-2.18 komora oddym.</t>
  </si>
  <si>
    <t>-2.1 hala parkingowa</t>
  </si>
  <si>
    <t>-2.2 rampa</t>
  </si>
  <si>
    <t>-2.3 przeds. Poż.</t>
  </si>
  <si>
    <t>-2.4 przeds. Poż.</t>
  </si>
  <si>
    <t>-2.7 pom. seperatora</t>
  </si>
  <si>
    <t>-2.6 centrala SAP</t>
  </si>
  <si>
    <t>-2.5 pom. gosp.</t>
  </si>
  <si>
    <t>-2.8 szyb windowy</t>
  </si>
  <si>
    <t>-2.19 kl. schod. B1</t>
  </si>
  <si>
    <t>Poziom -1</t>
  </si>
  <si>
    <t>-1.16 kl. Schod. A2</t>
  </si>
  <si>
    <t>-1.7 Węzeł c.o.</t>
  </si>
  <si>
    <t>-1.6 pom. zbiornika</t>
  </si>
  <si>
    <t>-1.5 korytarz</t>
  </si>
  <si>
    <t>-1.9 hol</t>
  </si>
  <si>
    <t>-1.8 szatnia</t>
  </si>
  <si>
    <t>-1.10 pom. pomocn.</t>
  </si>
  <si>
    <t>-1.12 rozdz. elektr.</t>
  </si>
  <si>
    <t>-1.13 pom. pomocn.</t>
  </si>
  <si>
    <t>-1.1 hala parkingowa</t>
  </si>
  <si>
    <t>-1.2 przeds. Poż.</t>
  </si>
  <si>
    <t>-1.3 przeds. Poż.</t>
  </si>
  <si>
    <t>-1.4 pom. gosp.</t>
  </si>
  <si>
    <t>-1.14 kl. schod. B1</t>
  </si>
  <si>
    <t>Poziom 0</t>
  </si>
  <si>
    <t>0.17 kl. Schod. A2</t>
  </si>
  <si>
    <t>0.3 szatnia</t>
  </si>
  <si>
    <t>0.1 hol</t>
  </si>
  <si>
    <t>0.2 portiernia</t>
  </si>
  <si>
    <t>0.18 kl. schod. B1</t>
  </si>
  <si>
    <t>0.19 kl. Schod. C1</t>
  </si>
  <si>
    <t>0.14 komunikacja</t>
  </si>
  <si>
    <t>0.10 wc d</t>
  </si>
  <si>
    <t>0.9 wc niepełn.</t>
  </si>
  <si>
    <t>0.8 wc m</t>
  </si>
  <si>
    <t>1.41 łącznik</t>
  </si>
  <si>
    <t>1.40 kl. schod. A2</t>
  </si>
  <si>
    <t>1.23 DZI komunikacja</t>
  </si>
  <si>
    <t>1.24 DZI</t>
  </si>
  <si>
    <t>1.25 DZI</t>
  </si>
  <si>
    <t>1.27 DZI wc</t>
  </si>
  <si>
    <t>1.26 DZI</t>
  </si>
  <si>
    <t>1.28 DZI pom. socj.</t>
  </si>
  <si>
    <t>1.29 DZI magazynek</t>
  </si>
  <si>
    <t>1.30 wc m</t>
  </si>
  <si>
    <t>1.32 pom. gosp. - ochrona</t>
  </si>
  <si>
    <t>1.31 wc d</t>
  </si>
  <si>
    <t>1.33 pom. pod. aud. B</t>
  </si>
  <si>
    <t>1.34 DZI magazyn</t>
  </si>
  <si>
    <t>1.36 kl. schod. A1</t>
  </si>
  <si>
    <t>1.39 kl. schod. B1</t>
  </si>
  <si>
    <t>1.22 komunikacja</t>
  </si>
  <si>
    <t>1.38 kl. Schod. C1</t>
  </si>
  <si>
    <t>1.21 komunikacja</t>
  </si>
  <si>
    <t>1.4 pom. socj. - kuchenka</t>
  </si>
  <si>
    <t>1.10 komunikacja - korytarz Katedry</t>
  </si>
  <si>
    <t>1.2 pom. prac.</t>
  </si>
  <si>
    <t>1.3 pom. prac.</t>
  </si>
  <si>
    <t>1.5. pom. prac.</t>
  </si>
  <si>
    <t>1.6 pom. prac.</t>
  </si>
  <si>
    <t>1.7 pom. prac.</t>
  </si>
  <si>
    <t>1.8 pom. prac.</t>
  </si>
  <si>
    <t>1.9 pom. prac.</t>
  </si>
  <si>
    <t>1.11 pom. prac.</t>
  </si>
  <si>
    <t>1.12 pom. prac.</t>
  </si>
  <si>
    <t>1.16 wc d</t>
  </si>
  <si>
    <t>1.15 wc niepełn.</t>
  </si>
  <si>
    <t>1.14 wc m</t>
  </si>
  <si>
    <t>1.13 wc prac.</t>
  </si>
  <si>
    <t>Poziom 2</t>
  </si>
  <si>
    <t>2.28 kl. schod. A2</t>
  </si>
  <si>
    <t>2.29 łącznik</t>
  </si>
  <si>
    <t>2.24 kl. schod. A1</t>
  </si>
  <si>
    <t>2.27 kl. schod. B1</t>
  </si>
  <si>
    <t>2.20 komunikacja</t>
  </si>
  <si>
    <t>2.26 kl. Schod. C1</t>
  </si>
  <si>
    <t>2.19 komunikacja</t>
  </si>
  <si>
    <t>2.3 pom. socj. - kuchenka</t>
  </si>
  <si>
    <t>2.9 komunikacja - korytarz Katedry</t>
  </si>
  <si>
    <t>2.12 wc prac.</t>
  </si>
  <si>
    <t>2.4 pom. prac.</t>
  </si>
  <si>
    <t>2.5 pom. prac.</t>
  </si>
  <si>
    <t>2.6 pom. prac.</t>
  </si>
  <si>
    <t>2.7 pom. prac.</t>
  </si>
  <si>
    <t>2.8 pom. prac.</t>
  </si>
  <si>
    <t>2.10 pom. prac.</t>
  </si>
  <si>
    <t>2.11 pom. prac.</t>
  </si>
  <si>
    <t>2.15 wc d</t>
  </si>
  <si>
    <t>2.14 wc niepełn.</t>
  </si>
  <si>
    <t>2.13 wc m</t>
  </si>
  <si>
    <t>3.43 kl. schod. A2</t>
  </si>
  <si>
    <t>3.44 łącznik</t>
  </si>
  <si>
    <t>3.32 wc prac.</t>
  </si>
  <si>
    <t>3.22 komunikacja - korytarz Katedry</t>
  </si>
  <si>
    <t>3.23 pom. prac.</t>
  </si>
  <si>
    <t>3.24 pom. prac.</t>
  </si>
  <si>
    <t>3.25 pom. prac.</t>
  </si>
  <si>
    <t>3.26 pom. prac.</t>
  </si>
  <si>
    <t>3.27 pom. prac.</t>
  </si>
  <si>
    <t>3.28 pom. prac.</t>
  </si>
  <si>
    <t>3.29 pom. prac.</t>
  </si>
  <si>
    <t>3.30 pom. prac.</t>
  </si>
  <si>
    <t>3.31 pom. socjalne Katedry</t>
  </si>
  <si>
    <t>3.33 wc m</t>
  </si>
  <si>
    <t>3.34 wc d</t>
  </si>
  <si>
    <t>3.37 pom. pod. aud. C</t>
  </si>
  <si>
    <t>3.36 pom. gosp. - firma sprzątająca</t>
  </si>
  <si>
    <t>3.39 kl. schod. A1</t>
  </si>
  <si>
    <t>3.42 kl. schod. B1</t>
  </si>
  <si>
    <t>3.21 komunikacja</t>
  </si>
  <si>
    <t>3.20 serwerownia</t>
  </si>
  <si>
    <t>3.41 kl. Schod. C1</t>
  </si>
  <si>
    <t>3.16 komunikacja</t>
  </si>
  <si>
    <t>3.4 pom. socj. - kuchenka</t>
  </si>
  <si>
    <t>3.11 komunikacja - korytarz Katedry</t>
  </si>
  <si>
    <t>3.12 wc prac.</t>
  </si>
  <si>
    <t>3.5 pom. prac.</t>
  </si>
  <si>
    <t>3.6 pom. prac.</t>
  </si>
  <si>
    <t>3.7 pom. prac.</t>
  </si>
  <si>
    <t>3.8 pom. prac.</t>
  </si>
  <si>
    <t>3.9 pom. prac.</t>
  </si>
  <si>
    <t>3.10 pom. prac.</t>
  </si>
  <si>
    <t>3.13 wc m</t>
  </si>
  <si>
    <t>3.14 wc niepełn.</t>
  </si>
  <si>
    <t>3.15 wc d</t>
  </si>
  <si>
    <t xml:space="preserve">pom. </t>
  </si>
  <si>
    <t>pom. windy</t>
  </si>
  <si>
    <t>przedsionek</t>
  </si>
  <si>
    <t>rozdz. telef.</t>
  </si>
  <si>
    <t>klatka schod. D</t>
  </si>
  <si>
    <t>pom. centrali telef.</t>
  </si>
  <si>
    <t>pom. - Tele-Com</t>
  </si>
  <si>
    <t>pom. korytarz</t>
  </si>
  <si>
    <t>rozdz. węzła cieplnego</t>
  </si>
  <si>
    <t>wentylatorownia</t>
  </si>
  <si>
    <t>filtrownia</t>
  </si>
  <si>
    <t>węzeł sanitarny</t>
  </si>
  <si>
    <t>węzeł cieplny</t>
  </si>
  <si>
    <t>hydroforownia</t>
  </si>
  <si>
    <t>pom. zbiornika wody 3</t>
  </si>
  <si>
    <t>pom. zbiornika wody 2</t>
  </si>
  <si>
    <t>pom. zbiornika wody 1</t>
  </si>
  <si>
    <t>pom. szybu dźwigów</t>
  </si>
  <si>
    <t>rozdz. elektryczna 1</t>
  </si>
  <si>
    <t>pom. elektr.</t>
  </si>
  <si>
    <t>pom. kanałów</t>
  </si>
  <si>
    <t xml:space="preserve">przedsionek </t>
  </si>
  <si>
    <t>pom. techniczne</t>
  </si>
  <si>
    <t>kl. Schod. A</t>
  </si>
  <si>
    <t>rozdz. elektryczna 2</t>
  </si>
  <si>
    <t>Pom. najemcy baru</t>
  </si>
  <si>
    <t>pom.</t>
  </si>
  <si>
    <t>Poziom 4</t>
  </si>
  <si>
    <t>4.22 wc</t>
  </si>
  <si>
    <t>4.28 kl. schod. A2</t>
  </si>
  <si>
    <t xml:space="preserve">4.21 </t>
  </si>
  <si>
    <t xml:space="preserve">4.20 </t>
  </si>
  <si>
    <t xml:space="preserve">4.19 </t>
  </si>
  <si>
    <t xml:space="preserve">4.23 </t>
  </si>
  <si>
    <t>4.18</t>
  </si>
  <si>
    <t>4.17</t>
  </si>
  <si>
    <t>4.15 komunikacja</t>
  </si>
  <si>
    <t>4.16 hol</t>
  </si>
  <si>
    <t>4.27 kl. Schod. C1</t>
  </si>
  <si>
    <t>4.2 pom. prac.</t>
  </si>
  <si>
    <t>4.3 pom. prac.</t>
  </si>
  <si>
    <t>4.4 pom. prac.</t>
  </si>
  <si>
    <t>4.5 pom. prac.</t>
  </si>
  <si>
    <t>4.6 pom. prac.</t>
  </si>
  <si>
    <t>4.7 pom. prac.</t>
  </si>
  <si>
    <t>4.8 wc m</t>
  </si>
  <si>
    <t>4.9 wc niepełn.</t>
  </si>
  <si>
    <t>4.10 wc d</t>
  </si>
  <si>
    <t>5.2 kl. schod. B1</t>
  </si>
  <si>
    <t>5.1 wentylatorownia</t>
  </si>
  <si>
    <t>wc d</t>
  </si>
  <si>
    <t>wc m</t>
  </si>
  <si>
    <t>klatka schodowa do BG</t>
  </si>
  <si>
    <t xml:space="preserve">kiosk </t>
  </si>
  <si>
    <t>wiatrołap</t>
  </si>
  <si>
    <t>d. portiernia</t>
  </si>
  <si>
    <t>pom. socjalne</t>
  </si>
  <si>
    <t>hol główny</t>
  </si>
  <si>
    <t>kl. Schodowa przy d. portierni</t>
  </si>
  <si>
    <t>kl. Schodowa K1</t>
  </si>
  <si>
    <t>przedsionek przed windami</t>
  </si>
  <si>
    <t>kl. Schodowa K4</t>
  </si>
  <si>
    <t>002 inkubatory</t>
  </si>
  <si>
    <t>003 inkubatory</t>
  </si>
  <si>
    <t>002a inkubatory</t>
  </si>
  <si>
    <t>005 pom. DZI</t>
  </si>
  <si>
    <t>006 pom. DZI</t>
  </si>
  <si>
    <t>007 pom. BHP</t>
  </si>
  <si>
    <t>011 d. sterownia</t>
  </si>
  <si>
    <t>korytarz - od K4 do d. sterowni</t>
  </si>
  <si>
    <t>korytarz od K4</t>
  </si>
  <si>
    <t>wc przy K4</t>
  </si>
  <si>
    <t>105a</t>
  </si>
  <si>
    <t>107a</t>
  </si>
  <si>
    <t>109a</t>
  </si>
  <si>
    <t>magazyn śr. czystości DZI</t>
  </si>
  <si>
    <t>121 sanitariat</t>
  </si>
  <si>
    <t>127 sanitariat</t>
  </si>
  <si>
    <t>kl. Schod. K1</t>
  </si>
  <si>
    <t>księgarnia</t>
  </si>
  <si>
    <t>216a</t>
  </si>
  <si>
    <t>kl. Schod. K4</t>
  </si>
  <si>
    <t>biblioteka</t>
  </si>
  <si>
    <t>203a</t>
  </si>
  <si>
    <t>203b</t>
  </si>
  <si>
    <t>księgozbiór</t>
  </si>
  <si>
    <t>214 pom. ksero</t>
  </si>
  <si>
    <t>209 magazyn</t>
  </si>
  <si>
    <t>210 wc</t>
  </si>
  <si>
    <t>212 wc</t>
  </si>
  <si>
    <t>kl. Schod. K2</t>
  </si>
  <si>
    <t>magazyn</t>
  </si>
  <si>
    <t>5 piętro</t>
  </si>
  <si>
    <t>512a</t>
  </si>
  <si>
    <t>515a</t>
  </si>
  <si>
    <t>hol windowy</t>
  </si>
  <si>
    <t>505 wc m</t>
  </si>
  <si>
    <t>508 wc d</t>
  </si>
  <si>
    <t>514a</t>
  </si>
  <si>
    <t>6 piętro</t>
  </si>
  <si>
    <t>617a</t>
  </si>
  <si>
    <t>620a</t>
  </si>
  <si>
    <t>621a</t>
  </si>
  <si>
    <t>623a</t>
  </si>
  <si>
    <t>605 wc m</t>
  </si>
  <si>
    <t>808 wc d</t>
  </si>
  <si>
    <t>608 wc d</t>
  </si>
  <si>
    <t>715a</t>
  </si>
  <si>
    <t>725 korytarz</t>
  </si>
  <si>
    <t>728a</t>
  </si>
  <si>
    <t>705 wc m</t>
  </si>
  <si>
    <t>708 wc d</t>
  </si>
  <si>
    <t>7 piętro</t>
  </si>
  <si>
    <t>9 piętro</t>
  </si>
  <si>
    <t>8 piętro</t>
  </si>
  <si>
    <t>817a</t>
  </si>
  <si>
    <t>827a</t>
  </si>
  <si>
    <t>805 wc m</t>
  </si>
  <si>
    <t>919,920</t>
  </si>
  <si>
    <t>921a</t>
  </si>
  <si>
    <t>926a</t>
  </si>
  <si>
    <t>905 wc m</t>
  </si>
  <si>
    <t>908 wc d</t>
  </si>
  <si>
    <t>10 piętro</t>
  </si>
  <si>
    <t>Rozdz. DSO</t>
  </si>
  <si>
    <t>1005 wc m</t>
  </si>
  <si>
    <t>1008 wc d</t>
  </si>
  <si>
    <t>11 piętro</t>
  </si>
  <si>
    <t>1112a</t>
  </si>
  <si>
    <t>1126a</t>
  </si>
  <si>
    <t>1105 wc m</t>
  </si>
  <si>
    <t>1108 wc d</t>
  </si>
  <si>
    <t>12 piętro</t>
  </si>
  <si>
    <t>1227a</t>
  </si>
  <si>
    <t>1205 wc m</t>
  </si>
  <si>
    <t>1208 wc d</t>
  </si>
  <si>
    <t>13 piętro</t>
  </si>
  <si>
    <t>1312a</t>
  </si>
  <si>
    <t>1321a</t>
  </si>
  <si>
    <t>1322a</t>
  </si>
  <si>
    <t>1305 wc m</t>
  </si>
  <si>
    <t>1308 wc d</t>
  </si>
  <si>
    <t>14 piętro</t>
  </si>
  <si>
    <t>1413a</t>
  </si>
  <si>
    <t>1405 wc m</t>
  </si>
  <si>
    <t>1408 wc d</t>
  </si>
  <si>
    <t>15 piętro</t>
  </si>
  <si>
    <t>1522a</t>
  </si>
  <si>
    <t>1526a</t>
  </si>
  <si>
    <t>1505 wc m</t>
  </si>
  <si>
    <t>1508 wc d</t>
  </si>
  <si>
    <t>16 piętro</t>
  </si>
  <si>
    <t>1618a</t>
  </si>
  <si>
    <t>1628a</t>
  </si>
  <si>
    <t>1605 wc m</t>
  </si>
  <si>
    <t>1608 wc d</t>
  </si>
  <si>
    <t>17 piętro</t>
  </si>
  <si>
    <t>1717a</t>
  </si>
  <si>
    <t>1727a</t>
  </si>
  <si>
    <t>1705 wc m</t>
  </si>
  <si>
    <t>1708 wc d</t>
  </si>
  <si>
    <t>18 piętro</t>
  </si>
  <si>
    <t>1819 wc m</t>
  </si>
  <si>
    <t>1820 wc d</t>
  </si>
  <si>
    <t>19 piętro</t>
  </si>
  <si>
    <t>1915 pom. klimatyzac.</t>
  </si>
  <si>
    <t>1915b</t>
  </si>
  <si>
    <t>1915c</t>
  </si>
  <si>
    <t>1916a</t>
  </si>
  <si>
    <t>1916 magazyn DZI</t>
  </si>
  <si>
    <t>1912 magazyn DZI</t>
  </si>
  <si>
    <t>1912a magazyn DZI</t>
  </si>
  <si>
    <t>1912b magazyn DZI</t>
  </si>
  <si>
    <t>1913a</t>
  </si>
  <si>
    <t>1913b</t>
  </si>
  <si>
    <t>1913c</t>
  </si>
  <si>
    <t>20 piętro</t>
  </si>
  <si>
    <t>maszynownia LG</t>
  </si>
  <si>
    <t>pom. wentylatorów</t>
  </si>
  <si>
    <t xml:space="preserve">2000 pomieszczenie </t>
  </si>
  <si>
    <t>maszynownia</t>
  </si>
  <si>
    <t>komunikacja - kl. Schod.</t>
  </si>
  <si>
    <t>korytarz warsztaty</t>
  </si>
  <si>
    <t>pom. warszt.</t>
  </si>
  <si>
    <t>Przyziemie</t>
  </si>
  <si>
    <t>020</t>
  </si>
  <si>
    <t>019</t>
  </si>
  <si>
    <t>018</t>
  </si>
  <si>
    <t>017</t>
  </si>
  <si>
    <t>016</t>
  </si>
  <si>
    <t>024</t>
  </si>
  <si>
    <t>024a</t>
  </si>
  <si>
    <t>030</t>
  </si>
  <si>
    <t>035</t>
  </si>
  <si>
    <t>029</t>
  </si>
  <si>
    <t>pom. magaz.</t>
  </si>
  <si>
    <t>023</t>
  </si>
  <si>
    <t>026</t>
  </si>
  <si>
    <t>032</t>
  </si>
  <si>
    <t>033</t>
  </si>
  <si>
    <t>028</t>
  </si>
  <si>
    <t>027</t>
  </si>
  <si>
    <t>026a</t>
  </si>
  <si>
    <t>centr. telef.</t>
  </si>
  <si>
    <t>011</t>
  </si>
  <si>
    <t>010</t>
  </si>
  <si>
    <t>09</t>
  </si>
  <si>
    <t>toaleta niepełn.</t>
  </si>
  <si>
    <t>05</t>
  </si>
  <si>
    <t>kl. Schod. B</t>
  </si>
  <si>
    <t>holl</t>
  </si>
  <si>
    <t>13</t>
  </si>
  <si>
    <t>14a</t>
  </si>
  <si>
    <t>14b</t>
  </si>
  <si>
    <t>22b</t>
  </si>
  <si>
    <t>22a</t>
  </si>
  <si>
    <t>16/17</t>
  </si>
  <si>
    <t>k. schod. B</t>
  </si>
  <si>
    <t>7b</t>
  </si>
  <si>
    <t>114b</t>
  </si>
  <si>
    <t>103a</t>
  </si>
  <si>
    <t>schowek</t>
  </si>
  <si>
    <t>poz. +5,28</t>
  </si>
  <si>
    <t xml:space="preserve">pom. gosp. </t>
  </si>
  <si>
    <t>poz. +9,92</t>
  </si>
  <si>
    <t>poddasze</t>
  </si>
  <si>
    <t>313a</t>
  </si>
  <si>
    <t xml:space="preserve">wc </t>
  </si>
  <si>
    <t>317a</t>
  </si>
  <si>
    <t xml:space="preserve">toaleta </t>
  </si>
  <si>
    <t>Razem: 
piwnice - 4 piętro</t>
  </si>
  <si>
    <t>Razem 
piwnica - 3 piętro</t>
  </si>
  <si>
    <t>Razem 
piwnica - 4 piętro</t>
  </si>
  <si>
    <t>Razem: 
piwnice - 20 piętro</t>
  </si>
  <si>
    <t>wliczony w pow. koryt. gł.</t>
  </si>
  <si>
    <t>Pom. biurowe</t>
  </si>
  <si>
    <t>017 pom. gosp. - mag. elektr.</t>
  </si>
  <si>
    <t>018 pom. gosp. - mag. Firmy sprzątającej</t>
  </si>
  <si>
    <t>018a pom. gosp. - mag. Wydawnictwa</t>
  </si>
  <si>
    <t>020 pom. gosp. - akumulat.</t>
  </si>
  <si>
    <t>021 pom. gosp. Wydawnictwo</t>
  </si>
  <si>
    <t>022 pom. gosp. Archiwum</t>
  </si>
  <si>
    <t>004  pom. szatn.</t>
  </si>
  <si>
    <t>007a pom. socj.</t>
  </si>
  <si>
    <t>008 pom. biur.</t>
  </si>
  <si>
    <t>009  tzw. Pom. strażaka</t>
  </si>
  <si>
    <t xml:space="preserve">120 rozdz. DSO (d. magazyn DZI) </t>
  </si>
  <si>
    <t>biuro księgarni</t>
  </si>
  <si>
    <t>antresola</t>
  </si>
  <si>
    <t>kawiarnia</t>
  </si>
  <si>
    <t>pomieszczenie 1914a, 1915a</t>
  </si>
  <si>
    <t xml:space="preserve">Sala 131 </t>
  </si>
  <si>
    <t>024 wc m</t>
  </si>
  <si>
    <t>029 wc d</t>
  </si>
  <si>
    <t>133 magazyn księgarni</t>
  </si>
  <si>
    <t>Powierzchnia sprzątania</t>
  </si>
  <si>
    <t>Pomieszczenia wyłączone ze sprzątania</t>
  </si>
  <si>
    <t>magazyn książek</t>
  </si>
  <si>
    <t>5 maszynownia dźwigu</t>
  </si>
  <si>
    <t xml:space="preserve">Sale wykładowe </t>
  </si>
  <si>
    <t xml:space="preserve">Pom. techniczne, gosp. i inne </t>
  </si>
  <si>
    <t>Pom. techniczne, gosp. i inne</t>
  </si>
  <si>
    <t>1x w miesiącu - przez cały okres trwania umowy</t>
  </si>
  <si>
    <t>od poniedziałku do piątku - przez cały okres trwania umowy</t>
  </si>
  <si>
    <t>1x w tygodniu - przez cały okres trwania umowy</t>
  </si>
  <si>
    <t>Sala 716 
Elektroniczne Centrum Wspomagania Edukacji Turystycznej</t>
  </si>
  <si>
    <t>Sala 1218 WSzB</t>
  </si>
  <si>
    <t>Sala 523 CEM - socjalne</t>
  </si>
  <si>
    <t>Sala 1221 CEM - socjalne</t>
  </si>
  <si>
    <t>Sala 521 CEM - szkoleniowa</t>
  </si>
  <si>
    <t>Sala 511 CEM - dydaktyczna</t>
  </si>
  <si>
    <t>Sala 1211 CEM - dydaktyczna</t>
  </si>
  <si>
    <t>Sala 1222 CEM - wykładowa</t>
  </si>
  <si>
    <t>Sala 523a CEM - socjalne</t>
  </si>
  <si>
    <t>126 d. pom. socj. sprzątając.</t>
  </si>
  <si>
    <t>101 Fundacja</t>
  </si>
  <si>
    <t>102 Fundacja</t>
  </si>
  <si>
    <t>Open -Concept</t>
  </si>
  <si>
    <t>Spółka Celowa</t>
  </si>
  <si>
    <t>Ameral</t>
  </si>
  <si>
    <t>05 - pom. socj. Prac. Gosp.</t>
  </si>
  <si>
    <t>Przychodnia</t>
  </si>
  <si>
    <t>Sala 103C 
Lab. Pracowni Rachunkowości Mikrokomputerowej</t>
  </si>
  <si>
    <t>Sala 419C lab. komp.</t>
  </si>
  <si>
    <t>kl. schod. przy przych.</t>
  </si>
  <si>
    <t>Pom. wyłączone ze sprzątania</t>
  </si>
  <si>
    <t>1.37 pom. gosp. C1</t>
  </si>
  <si>
    <t>2.25 pom. gosp. C1</t>
  </si>
  <si>
    <t>3.35 pom. gosp. (f. sprząt.)</t>
  </si>
  <si>
    <t>3.40 pom. gosp.  C1</t>
  </si>
  <si>
    <t>4.26 pom. gosp. C1</t>
  </si>
  <si>
    <t>-1.17 kl. schod. A1</t>
  </si>
  <si>
    <t>0.20 kl. schod. A1</t>
  </si>
  <si>
    <t>Sala 202B lab. komp.</t>
  </si>
  <si>
    <t>Sala 203B lab. komp.</t>
  </si>
  <si>
    <t>Sala 302B 
Katedra Badań Operacyjnych</t>
  </si>
  <si>
    <t>kl. Schod. Św. Marcin</t>
  </si>
  <si>
    <t xml:space="preserve">kuchnia </t>
  </si>
  <si>
    <t>kl. Schod. B3</t>
  </si>
  <si>
    <t>kl. Schod. B1</t>
  </si>
  <si>
    <t>holl Św. Marcin</t>
  </si>
  <si>
    <t xml:space="preserve">komun. wewn. biur </t>
  </si>
  <si>
    <t xml:space="preserve">kl. schod. B1 </t>
  </si>
  <si>
    <t>kl. schod. B3</t>
  </si>
  <si>
    <t>kl. schod. drewn.</t>
  </si>
  <si>
    <t>kl. schod. B1</t>
  </si>
  <si>
    <t xml:space="preserve">Kl. schod. B1 </t>
  </si>
  <si>
    <t>pom. sprząt.</t>
  </si>
  <si>
    <t>Kl. schod. B</t>
  </si>
  <si>
    <t>7 dni w tygodniu  -  
w okresie 
1.01. - 15.07.2021,  
1.09. - 31.12.2021, 
1.01. - 15.07.2022, 
1.09. - 31.12.2022 
W okresie 
16.07. - 31.08.2021, 
16.07. - 31.08.2022 sale wykładowe wyłączone ze sprzątania</t>
  </si>
  <si>
    <t>7 dni w tygodniu  -  
w okresie 
1.01. - 15.07.2021,  
1.09. - 31.12.2021, 
1.01. - 15.07.2022, 
1.09. - 31.12.2022
5 dni w tygodniu (od poniedziałku do piątku) - 
w okresie 
16.07. - 31.08.2021
16.07. - 31.08.2022</t>
  </si>
  <si>
    <t xml:space="preserve">5x w tygodniu (w dni robocze) - przez cały okres trwania umowy
ZG
</t>
  </si>
  <si>
    <t>serwerownia - pow. 44,35 m2 (do sprzątania 50%)</t>
  </si>
  <si>
    <t>318 węzeł  sieci komp. 10,60 m2 - do sprzątania 2/3 powierzchni</t>
  </si>
  <si>
    <t>418 - serwer pow. 11,22 m2 - do sprzątania przyjąć 2,00m2)</t>
  </si>
  <si>
    <t>serwerownia BG</t>
  </si>
  <si>
    <t>0.13 serwerownia CI</t>
  </si>
  <si>
    <t>1.20 serwerownia KTI</t>
  </si>
  <si>
    <t>2.18 serwerownia CI</t>
  </si>
  <si>
    <t>4.14 serwerownia CI</t>
  </si>
  <si>
    <t>rampa zewnętrzna</t>
  </si>
  <si>
    <t>w tym:</t>
  </si>
  <si>
    <t>pow. parkingu i ramp</t>
  </si>
  <si>
    <t>pow. pozostałych pom.</t>
  </si>
  <si>
    <r>
      <rPr>
        <sz val="11"/>
        <color rgb="FF0070C0"/>
        <rFont val="Calibri"/>
        <family val="2"/>
        <charset val="238"/>
        <scheme val="minor"/>
      </rPr>
      <t>885,08</t>
    </r>
    <r>
      <rPr>
        <sz val="11"/>
        <color theme="1"/>
        <rFont val="Calibri"/>
        <family val="2"/>
        <charset val="238"/>
        <scheme val="minor"/>
      </rPr>
      <t xml:space="preserve"> + 7 856,21 = 8 786,89</t>
    </r>
  </si>
  <si>
    <t>Sale dydaktyczne i pom. socjalne CEM oraz sanitariaty na 5. i 12. piętrze 
7 dni w tygodniu  -  
w okresie 
1.01. - 30.06.2021,  
1.09. - 31.12.2021, 
1.01. - 30.06.2022, 
1.09. - 31.12.2022
5 dni w tygodniu (od poniedziałku do piątku) - 
w okresie 
01.07. - 31.08.2021
01.07. - 31.08.2022</t>
  </si>
  <si>
    <t>2x w tygodniu - przez cały okres trwania umowy</t>
  </si>
  <si>
    <t>2x w tyg.</t>
  </si>
  <si>
    <t>Budynek CL</t>
  </si>
  <si>
    <t>Załącznik nr 1</t>
  </si>
  <si>
    <t xml:space="preserve">Pom. techniczne, gosp., kl. schod. A1  i inne </t>
  </si>
  <si>
    <t>Razem sale wykładowe:</t>
  </si>
  <si>
    <t>Razem piwnica:</t>
  </si>
  <si>
    <t>Razem suterena:</t>
  </si>
  <si>
    <t>Razem parter:</t>
  </si>
  <si>
    <t>Razem 1 piętro:</t>
  </si>
  <si>
    <t>Razem 2 piętro:</t>
  </si>
  <si>
    <t>Razem 3 piętro:</t>
  </si>
  <si>
    <t>Razem poziom -2:</t>
  </si>
  <si>
    <t>Razem poziom -1:</t>
  </si>
  <si>
    <t>Razem poziom 0:</t>
  </si>
  <si>
    <t>Razem poziom +2:</t>
  </si>
  <si>
    <t>Poziom +3</t>
  </si>
  <si>
    <t>Poziom +1</t>
  </si>
  <si>
    <t>Razem poziom +1:</t>
  </si>
  <si>
    <t>Razem poziom +3:</t>
  </si>
  <si>
    <t>Razem poziom +4:</t>
  </si>
  <si>
    <t>Razem 
poziom -2 - +4</t>
  </si>
  <si>
    <t xml:space="preserve">Budynek CEUE </t>
  </si>
  <si>
    <t>Razem przyziemie:</t>
  </si>
  <si>
    <t>Razem poz. +5,28</t>
  </si>
  <si>
    <t>Razem poz. +9,92</t>
  </si>
  <si>
    <t>Razem 4 piętro:</t>
  </si>
  <si>
    <t>Razem 5 piętro:</t>
  </si>
  <si>
    <t>Razem 6 piętro:</t>
  </si>
  <si>
    <t>Razem 7 piętro:</t>
  </si>
  <si>
    <t>Razem 8 piętro:</t>
  </si>
  <si>
    <t>Razem 9 piętro:</t>
  </si>
  <si>
    <t>Razem 10 piętro:</t>
  </si>
  <si>
    <t>Razem 11 piętro:</t>
  </si>
  <si>
    <t>Razem 12 piętro:</t>
  </si>
  <si>
    <t>Razem 13 piętro:</t>
  </si>
  <si>
    <t>Razem 14 piętro:</t>
  </si>
  <si>
    <t>Ogółem:</t>
  </si>
  <si>
    <t>Razem 20 piętro:</t>
  </si>
  <si>
    <t>Razem 19 piętro:</t>
  </si>
  <si>
    <t>Razem 18 piętro:</t>
  </si>
  <si>
    <t>Razem 17 piętro:</t>
  </si>
  <si>
    <t>Razem 16 piętro:</t>
  </si>
  <si>
    <t>Razem 15 piętro:</t>
  </si>
  <si>
    <t>pom. magazynowe</t>
  </si>
  <si>
    <t>Korytarze, hole, sanitariaty.</t>
  </si>
  <si>
    <t>pom.zbiorników na olej opałowy</t>
  </si>
  <si>
    <t>pom. mag.-techn. (wejście B3)</t>
  </si>
  <si>
    <t>pom. magazynowe (wejście B1)</t>
  </si>
  <si>
    <t>Korytarz (wejście B1)</t>
  </si>
  <si>
    <t>Parlament Studencki</t>
  </si>
  <si>
    <t xml:space="preserve">pom. socj. </t>
  </si>
  <si>
    <t>pom. magazynowe za serwerownią</t>
  </si>
  <si>
    <t>pom. biurowe za pom. 09</t>
  </si>
  <si>
    <t>pom. za pom. 08</t>
  </si>
  <si>
    <t>pom. katedry</t>
  </si>
  <si>
    <t>pom. za pom. nr 1</t>
  </si>
  <si>
    <t>pom. laboratoryjne</t>
  </si>
  <si>
    <t>przedsionek przed pom. nr 10</t>
  </si>
  <si>
    <t>pom. między 104 a 105</t>
  </si>
  <si>
    <t>pom. techn.</t>
  </si>
  <si>
    <t>pom. przy 315</t>
  </si>
  <si>
    <t>podest kl. Schodowej B3</t>
  </si>
  <si>
    <t>Korytarze, hole, sanitariaty</t>
  </si>
  <si>
    <t>1 x w roku na żądanie (2 x w ciągu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</si>
</sst>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9" tint="-0.499984740745262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sz val="9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4" fontId="0" fillId="0" borderId="0" xfId="0" applyNumberFormat="1"/>
    <xf numFmtId="4" fontId="0" fillId="0" borderId="0" xfId="0" applyNumberFormat="1" applyAlignment="1">
      <alignment horizontal="right" vertical="center"/>
    </xf>
    <xf numFmtId="4" fontId="2" fillId="0" borderId="0" xfId="0" applyNumberFormat="1" applyFont="1"/>
    <xf numFmtId="0" fontId="14" fillId="0" borderId="0" xfId="0" applyFont="1"/>
    <xf numFmtId="4" fontId="14" fillId="0" borderId="0" xfId="0" applyNumberFormat="1" applyFont="1" applyAlignment="1">
      <alignment vertical="center"/>
    </xf>
    <xf numFmtId="0" fontId="3" fillId="0" borderId="0" xfId="0" applyFont="1"/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7" fillId="0" borderId="0" xfId="0" applyFont="1"/>
    <xf numFmtId="0" fontId="38" fillId="0" borderId="0" xfId="0" applyFont="1"/>
    <xf numFmtId="4" fontId="38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4" fillId="0" borderId="2" xfId="0" applyNumberFormat="1" applyFont="1" applyBorder="1"/>
    <xf numFmtId="4" fontId="13" fillId="0" borderId="2" xfId="0" applyNumberFormat="1" applyFont="1" applyBorder="1"/>
    <xf numFmtId="4" fontId="0" fillId="0" borderId="2" xfId="0" applyNumberFormat="1" applyBorder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2" borderId="1" xfId="0" applyNumberFormat="1" applyFill="1" applyBorder="1"/>
    <xf numFmtId="4" fontId="4" fillId="2" borderId="1" xfId="0" applyNumberFormat="1" applyFont="1" applyFill="1" applyBorder="1"/>
    <xf numFmtId="4" fontId="10" fillId="2" borderId="1" xfId="0" applyNumberFormat="1" applyFont="1" applyFill="1" applyBorder="1"/>
    <xf numFmtId="4" fontId="13" fillId="2" borderId="1" xfId="0" applyNumberFormat="1" applyFont="1" applyFill="1" applyBorder="1"/>
    <xf numFmtId="4" fontId="28" fillId="2" borderId="1" xfId="0" applyNumberFormat="1" applyFont="1" applyFill="1" applyBorder="1"/>
    <xf numFmtId="4" fontId="16" fillId="2" borderId="1" xfId="0" applyNumberFormat="1" applyFont="1" applyFill="1" applyBorder="1"/>
    <xf numFmtId="4" fontId="1" fillId="2" borderId="1" xfId="0" applyNumberFormat="1" applyFont="1" applyFill="1" applyBorder="1" applyAlignment="1">
      <alignment vertical="center"/>
    </xf>
    <xf numFmtId="4" fontId="0" fillId="6" borderId="3" xfId="0" applyNumberFormat="1" applyFont="1" applyFill="1" applyBorder="1" applyAlignment="1">
      <alignment horizontal="right" vertical="center"/>
    </xf>
    <xf numFmtId="0" fontId="0" fillId="0" borderId="3" xfId="0" applyBorder="1"/>
    <xf numFmtId="4" fontId="4" fillId="4" borderId="3" xfId="0" applyNumberFormat="1" applyFont="1" applyFill="1" applyBorder="1" applyAlignment="1">
      <alignment horizontal="right" vertical="center"/>
    </xf>
    <xf numFmtId="4" fontId="2" fillId="4" borderId="3" xfId="0" applyNumberFormat="1" applyFont="1" applyFill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right" vertical="center"/>
    </xf>
    <xf numFmtId="4" fontId="28" fillId="4" borderId="3" xfId="0" applyNumberFormat="1" applyFont="1" applyFill="1" applyBorder="1" applyAlignment="1">
      <alignment horizontal="right" vertical="center"/>
    </xf>
    <xf numFmtId="4" fontId="16" fillId="4" borderId="3" xfId="0" applyNumberFormat="1" applyFont="1" applyFill="1" applyBorder="1" applyAlignment="1">
      <alignment horizontal="right" vertical="center"/>
    </xf>
    <xf numFmtId="4" fontId="7" fillId="5" borderId="3" xfId="0" applyNumberFormat="1" applyFont="1" applyFill="1" applyBorder="1" applyAlignment="1">
      <alignment horizontal="right" vertical="center"/>
    </xf>
    <xf numFmtId="4" fontId="4" fillId="4" borderId="3" xfId="0" applyNumberFormat="1" applyFont="1" applyFill="1" applyBorder="1"/>
    <xf numFmtId="0" fontId="0" fillId="0" borderId="6" xfId="0" applyBorder="1"/>
    <xf numFmtId="4" fontId="7" fillId="0" borderId="5" xfId="0" applyNumberFormat="1" applyFont="1" applyBorder="1"/>
    <xf numFmtId="4" fontId="7" fillId="8" borderId="7" xfId="0" applyNumberFormat="1" applyFont="1" applyFill="1" applyBorder="1" applyAlignment="1">
      <alignment horizontal="right" vertical="center"/>
    </xf>
    <xf numFmtId="0" fontId="0" fillId="0" borderId="8" xfId="0" applyBorder="1"/>
    <xf numFmtId="0" fontId="0" fillId="0" borderId="7" xfId="0" applyBorder="1"/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0" fontId="20" fillId="0" borderId="11" xfId="0" applyFont="1" applyBorder="1"/>
    <xf numFmtId="0" fontId="9" fillId="0" borderId="11" xfId="0" applyFont="1" applyBorder="1"/>
    <xf numFmtId="0" fontId="3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7" xfId="0" applyFont="1" applyBorder="1"/>
    <xf numFmtId="4" fontId="0" fillId="0" borderId="18" xfId="0" applyNumberFormat="1" applyFill="1" applyBorder="1" applyAlignment="1">
      <alignment horizontal="right" vertical="center"/>
    </xf>
    <xf numFmtId="0" fontId="0" fillId="0" borderId="18" xfId="0" applyBorder="1"/>
    <xf numFmtId="4" fontId="0" fillId="0" borderId="18" xfId="0" applyNumberFormat="1" applyBorder="1"/>
    <xf numFmtId="4" fontId="0" fillId="0" borderId="18" xfId="0" applyNumberFormat="1" applyFill="1" applyBorder="1" applyAlignment="1">
      <alignment horizontal="right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3" fillId="0" borderId="17" xfId="0" applyFont="1" applyBorder="1" applyAlignment="1">
      <alignment vertical="center" wrapText="1"/>
    </xf>
    <xf numFmtId="4" fontId="2" fillId="3" borderId="18" xfId="0" applyNumberFormat="1" applyFont="1" applyFill="1" applyBorder="1" applyAlignment="1">
      <alignment horizontal="right" vertical="center"/>
    </xf>
    <xf numFmtId="0" fontId="20" fillId="0" borderId="19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3" fillId="0" borderId="17" xfId="0" applyFont="1" applyBorder="1" applyAlignment="1">
      <alignment vertical="center"/>
    </xf>
    <xf numFmtId="4" fontId="4" fillId="0" borderId="18" xfId="0" applyNumberFormat="1" applyFont="1" applyBorder="1"/>
    <xf numFmtId="4" fontId="13" fillId="0" borderId="18" xfId="0" applyNumberFormat="1" applyFont="1" applyBorder="1"/>
    <xf numFmtId="0" fontId="0" fillId="0" borderId="22" xfId="0" applyBorder="1"/>
    <xf numFmtId="0" fontId="9" fillId="0" borderId="17" xfId="0" applyFont="1" applyBorder="1"/>
    <xf numFmtId="0" fontId="40" fillId="0" borderId="10" xfId="0" applyFont="1" applyBorder="1"/>
    <xf numFmtId="0" fontId="40" fillId="0" borderId="17" xfId="0" applyFont="1" applyBorder="1" applyAlignment="1">
      <alignment vertical="center" wrapText="1"/>
    </xf>
    <xf numFmtId="0" fontId="40" fillId="0" borderId="10" xfId="0" applyFont="1" applyBorder="1" applyAlignment="1">
      <alignment horizontal="left" vertical="center"/>
    </xf>
    <xf numFmtId="0" fontId="24" fillId="0" borderId="17" xfId="0" applyFont="1" applyBorder="1" applyAlignment="1">
      <alignment horizontal="left"/>
    </xf>
    <xf numFmtId="4" fontId="16" fillId="0" borderId="18" xfId="0" applyNumberFormat="1" applyFont="1" applyBorder="1"/>
    <xf numFmtId="49" fontId="24" fillId="0" borderId="17" xfId="0" applyNumberFormat="1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8" fillId="0" borderId="17" xfId="0" applyFont="1" applyBorder="1"/>
    <xf numFmtId="4" fontId="1" fillId="0" borderId="18" xfId="0" applyNumberFormat="1" applyFont="1" applyBorder="1"/>
    <xf numFmtId="0" fontId="9" fillId="0" borderId="17" xfId="0" applyFont="1" applyBorder="1" applyAlignment="1">
      <alignment horizontal="left"/>
    </xf>
    <xf numFmtId="0" fontId="41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 wrapText="1"/>
    </xf>
    <xf numFmtId="4" fontId="16" fillId="0" borderId="18" xfId="0" applyNumberFormat="1" applyFon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16" fillId="0" borderId="18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4" fontId="4" fillId="0" borderId="18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20" fillId="0" borderId="17" xfId="0" applyFont="1" applyBorder="1"/>
    <xf numFmtId="4" fontId="1" fillId="0" borderId="18" xfId="0" applyNumberFormat="1" applyFont="1" applyBorder="1" applyAlignment="1">
      <alignment horizontal="right" vertical="center"/>
    </xf>
    <xf numFmtId="0" fontId="1" fillId="0" borderId="22" xfId="0" applyFont="1" applyBorder="1"/>
    <xf numFmtId="0" fontId="27" fillId="0" borderId="17" xfId="0" applyFont="1" applyBorder="1" applyAlignment="1">
      <alignment horizontal="left" vertical="center" wrapText="1"/>
    </xf>
    <xf numFmtId="4" fontId="28" fillId="0" borderId="18" xfId="0" applyNumberFormat="1" applyFont="1" applyBorder="1" applyAlignment="1">
      <alignment horizontal="right" vertical="center"/>
    </xf>
    <xf numFmtId="0" fontId="9" fillId="0" borderId="18" xfId="0" applyFont="1" applyBorder="1"/>
    <xf numFmtId="4" fontId="4" fillId="0" borderId="18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/>
    <xf numFmtId="0" fontId="12" fillId="0" borderId="1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/>
    </xf>
    <xf numFmtId="0" fontId="0" fillId="0" borderId="29" xfId="0" applyBorder="1"/>
    <xf numFmtId="0" fontId="18" fillId="0" borderId="30" xfId="0" applyFont="1" applyBorder="1" applyAlignment="1">
      <alignment horizontal="left" vertical="center"/>
    </xf>
    <xf numFmtId="0" fontId="0" fillId="0" borderId="31" xfId="0" applyBorder="1"/>
    <xf numFmtId="0" fontId="3" fillId="0" borderId="30" xfId="0" applyFont="1" applyBorder="1" applyAlignment="1">
      <alignment horizontal="left" vertical="center"/>
    </xf>
    <xf numFmtId="0" fontId="0" fillId="0" borderId="30" xfId="0" applyBorder="1"/>
    <xf numFmtId="0" fontId="7" fillId="0" borderId="30" xfId="0" applyFont="1" applyBorder="1" applyAlignment="1">
      <alignment horizontal="left" vertical="center"/>
    </xf>
    <xf numFmtId="49" fontId="3" fillId="0" borderId="30" xfId="0" applyNumberFormat="1" applyFont="1" applyBorder="1"/>
    <xf numFmtId="49" fontId="9" fillId="0" borderId="30" xfId="0" applyNumberFormat="1" applyFont="1" applyBorder="1"/>
    <xf numFmtId="49" fontId="22" fillId="0" borderId="30" xfId="0" applyNumberFormat="1" applyFont="1" applyBorder="1"/>
    <xf numFmtId="49" fontId="23" fillId="0" borderId="30" xfId="0" applyNumberFormat="1" applyFont="1" applyBorder="1"/>
    <xf numFmtId="49" fontId="7" fillId="0" borderId="30" xfId="0" applyNumberFormat="1" applyFont="1" applyBorder="1"/>
    <xf numFmtId="49" fontId="27" fillId="0" borderId="30" xfId="0" applyNumberFormat="1" applyFont="1" applyBorder="1"/>
    <xf numFmtId="49" fontId="24" fillId="0" borderId="30" xfId="0" applyNumberFormat="1" applyFont="1" applyBorder="1"/>
    <xf numFmtId="49" fontId="24" fillId="0" borderId="30" xfId="0" applyNumberFormat="1" applyFont="1" applyBorder="1" applyAlignment="1">
      <alignment vertical="center"/>
    </xf>
    <xf numFmtId="4" fontId="0" fillId="0" borderId="31" xfId="0" applyNumberForma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9" fillId="0" borderId="30" xfId="0" applyNumberFormat="1" applyFont="1" applyBorder="1" applyAlignment="1">
      <alignment vertical="center"/>
    </xf>
    <xf numFmtId="49" fontId="23" fillId="0" borderId="30" xfId="0" applyNumberFormat="1" applyFont="1" applyBorder="1" applyAlignment="1">
      <alignment vertical="center"/>
    </xf>
    <xf numFmtId="49" fontId="24" fillId="0" borderId="30" xfId="0" applyNumberFormat="1" applyFont="1" applyBorder="1" applyAlignment="1">
      <alignment vertical="center" wrapText="1"/>
    </xf>
    <xf numFmtId="49" fontId="27" fillId="0" borderId="30" xfId="0" applyNumberFormat="1" applyFont="1" applyBorder="1" applyAlignment="1">
      <alignment vertical="center"/>
    </xf>
    <xf numFmtId="49" fontId="9" fillId="0" borderId="30" xfId="0" applyNumberFormat="1" applyFont="1" applyBorder="1" applyAlignment="1">
      <alignment vertical="center" wrapText="1"/>
    </xf>
    <xf numFmtId="0" fontId="16" fillId="0" borderId="18" xfId="0" applyFont="1" applyBorder="1" applyAlignment="1">
      <alignment vertical="center"/>
    </xf>
    <xf numFmtId="4" fontId="16" fillId="0" borderId="18" xfId="0" applyNumberFormat="1" applyFont="1" applyBorder="1" applyAlignment="1">
      <alignment vertical="center"/>
    </xf>
    <xf numFmtId="49" fontId="3" fillId="0" borderId="17" xfId="0" applyNumberFormat="1" applyFont="1" applyBorder="1"/>
    <xf numFmtId="49" fontId="7" fillId="0" borderId="17" xfId="0" applyNumberFormat="1" applyFont="1" applyBorder="1"/>
    <xf numFmtId="49" fontId="24" fillId="0" borderId="17" xfId="0" applyNumberFormat="1" applyFont="1" applyBorder="1"/>
    <xf numFmtId="4" fontId="0" fillId="0" borderId="18" xfId="0" applyNumberForma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5" fillId="0" borderId="18" xfId="0" applyFont="1" applyBorder="1"/>
    <xf numFmtId="4" fontId="4" fillId="0" borderId="18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49" fontId="9" fillId="0" borderId="17" xfId="0" applyNumberFormat="1" applyFont="1" applyBorder="1"/>
    <xf numFmtId="4" fontId="0" fillId="0" borderId="18" xfId="0" applyNumberFormat="1" applyFill="1" applyBorder="1"/>
    <xf numFmtId="0" fontId="4" fillId="0" borderId="18" xfId="0" applyFont="1" applyBorder="1"/>
    <xf numFmtId="4" fontId="4" fillId="0" borderId="18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left" vertical="center"/>
    </xf>
    <xf numFmtId="4" fontId="30" fillId="0" borderId="18" xfId="0" applyNumberFormat="1" applyFont="1" applyBorder="1"/>
    <xf numFmtId="0" fontId="0" fillId="0" borderId="32" xfId="0" applyBorder="1"/>
    <xf numFmtId="0" fontId="0" fillId="0" borderId="33" xfId="0" applyBorder="1"/>
    <xf numFmtId="0" fontId="4" fillId="0" borderId="33" xfId="0" applyFont="1" applyBorder="1"/>
    <xf numFmtId="0" fontId="0" fillId="0" borderId="34" xfId="0" applyBorder="1"/>
    <xf numFmtId="4" fontId="4" fillId="6" borderId="3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4" fontId="1" fillId="6" borderId="3" xfId="0" applyNumberFormat="1" applyFont="1" applyFill="1" applyBorder="1" applyAlignment="1">
      <alignment horizontal="right" vertical="center"/>
    </xf>
    <xf numFmtId="4" fontId="10" fillId="6" borderId="3" xfId="0" applyNumberFormat="1" applyFont="1" applyFill="1" applyBorder="1" applyAlignment="1">
      <alignment horizontal="right" vertical="center"/>
    </xf>
    <xf numFmtId="4" fontId="13" fillId="6" borderId="3" xfId="0" applyNumberFormat="1" applyFont="1" applyFill="1" applyBorder="1" applyAlignment="1">
      <alignment horizontal="right" vertical="center"/>
    </xf>
    <xf numFmtId="4" fontId="28" fillId="6" borderId="3" xfId="0" applyNumberFormat="1" applyFont="1" applyFill="1" applyBorder="1" applyAlignment="1">
      <alignment horizontal="right" vertical="center"/>
    </xf>
    <xf numFmtId="4" fontId="16" fillId="6" borderId="3" xfId="0" applyNumberFormat="1" applyFont="1" applyFill="1" applyBorder="1" applyAlignment="1">
      <alignment horizontal="right" vertical="center"/>
    </xf>
    <xf numFmtId="4" fontId="4" fillId="0" borderId="33" xfId="0" applyNumberFormat="1" applyFont="1" applyFill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left" vertical="center"/>
    </xf>
    <xf numFmtId="0" fontId="4" fillId="0" borderId="20" xfId="0" applyFont="1" applyFill="1" applyBorder="1"/>
    <xf numFmtId="4" fontId="4" fillId="0" borderId="20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left" vertical="center"/>
    </xf>
    <xf numFmtId="4" fontId="10" fillId="0" borderId="20" xfId="0" applyNumberFormat="1" applyFont="1" applyFill="1" applyBorder="1"/>
    <xf numFmtId="0" fontId="0" fillId="0" borderId="36" xfId="0" applyBorder="1"/>
    <xf numFmtId="0" fontId="2" fillId="0" borderId="12" xfId="0" applyFont="1" applyBorder="1"/>
    <xf numFmtId="0" fontId="7" fillId="0" borderId="37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/>
    </xf>
    <xf numFmtId="0" fontId="0" fillId="0" borderId="37" xfId="0" applyBorder="1"/>
    <xf numFmtId="4" fontId="1" fillId="0" borderId="18" xfId="0" applyNumberFormat="1" applyFont="1" applyFill="1" applyBorder="1" applyAlignment="1">
      <alignment horizontal="right" vertical="center"/>
    </xf>
    <xf numFmtId="164" fontId="18" fillId="0" borderId="18" xfId="0" applyNumberFormat="1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4" fontId="0" fillId="0" borderId="18" xfId="0" applyNumberFormat="1" applyBorder="1" applyAlignment="1">
      <alignment horizontal="right"/>
    </xf>
    <xf numFmtId="0" fontId="18" fillId="0" borderId="18" xfId="0" applyFont="1" applyBorder="1" applyAlignment="1">
      <alignment horizontal="center" vertical="center"/>
    </xf>
    <xf numFmtId="0" fontId="1" fillId="0" borderId="18" xfId="0" applyFont="1" applyBorder="1"/>
    <xf numFmtId="0" fontId="0" fillId="0" borderId="38" xfId="0" applyBorder="1"/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/>
    <xf numFmtId="0" fontId="0" fillId="0" borderId="42" xfId="0" applyBorder="1"/>
    <xf numFmtId="4" fontId="7" fillId="5" borderId="26" xfId="0" applyNumberFormat="1" applyFont="1" applyFill="1" applyBorder="1" applyAlignment="1">
      <alignment horizontal="right" vertical="center"/>
    </xf>
    <xf numFmtId="0" fontId="0" fillId="0" borderId="26" xfId="0" applyBorder="1"/>
    <xf numFmtId="0" fontId="0" fillId="0" borderId="43" xfId="0" applyBorder="1"/>
    <xf numFmtId="0" fontId="13" fillId="0" borderId="18" xfId="0" applyFont="1" applyBorder="1"/>
    <xf numFmtId="4" fontId="10" fillId="0" borderId="18" xfId="0" applyNumberFormat="1" applyFont="1" applyBorder="1"/>
    <xf numFmtId="4" fontId="28" fillId="0" borderId="18" xfId="0" applyNumberFormat="1" applyFont="1" applyBorder="1"/>
    <xf numFmtId="49" fontId="3" fillId="0" borderId="38" xfId="0" applyNumberFormat="1" applyFont="1" applyBorder="1"/>
    <xf numFmtId="4" fontId="0" fillId="0" borderId="20" xfId="0" applyNumberFormat="1" applyBorder="1"/>
    <xf numFmtId="49" fontId="7" fillId="0" borderId="40" xfId="0" applyNumberFormat="1" applyFont="1" applyBorder="1"/>
    <xf numFmtId="4" fontId="0" fillId="0" borderId="33" xfId="0" applyNumberFormat="1" applyBorder="1"/>
    <xf numFmtId="49" fontId="40" fillId="0" borderId="24" xfId="0" applyNumberFormat="1" applyFont="1" applyBorder="1" applyAlignment="1">
      <alignment horizontal="left" vertical="center"/>
    </xf>
    <xf numFmtId="4" fontId="0" fillId="2" borderId="3" xfId="0" applyNumberFormat="1" applyFill="1" applyBorder="1"/>
    <xf numFmtId="4" fontId="4" fillId="2" borderId="3" xfId="0" applyNumberFormat="1" applyFont="1" applyFill="1" applyBorder="1"/>
    <xf numFmtId="4" fontId="1" fillId="2" borderId="3" xfId="0" applyNumberFormat="1" applyFont="1" applyFill="1" applyBorder="1"/>
    <xf numFmtId="4" fontId="10" fillId="2" borderId="3" xfId="0" applyNumberFormat="1" applyFont="1" applyFill="1" applyBorder="1"/>
    <xf numFmtId="4" fontId="13" fillId="2" borderId="3" xfId="0" applyNumberFormat="1" applyFont="1" applyFill="1" applyBorder="1"/>
    <xf numFmtId="4" fontId="28" fillId="2" borderId="3" xfId="0" applyNumberFormat="1" applyFont="1" applyFill="1" applyBorder="1"/>
    <xf numFmtId="4" fontId="16" fillId="2" borderId="3" xfId="0" applyNumberFormat="1" applyFont="1" applyFill="1" applyBorder="1"/>
    <xf numFmtId="4" fontId="7" fillId="0" borderId="26" xfId="0" applyNumberFormat="1" applyFont="1" applyBorder="1"/>
    <xf numFmtId="0" fontId="0" fillId="2" borderId="3" xfId="0" applyFill="1" applyBorder="1"/>
    <xf numFmtId="49" fontId="9" fillId="0" borderId="38" xfId="0" applyNumberFormat="1" applyFont="1" applyBorder="1"/>
    <xf numFmtId="4" fontId="4" fillId="0" borderId="20" xfId="0" applyNumberFormat="1" applyFont="1" applyBorder="1"/>
    <xf numFmtId="4" fontId="13" fillId="0" borderId="20" xfId="0" applyNumberFormat="1" applyFont="1" applyBorder="1"/>
    <xf numFmtId="0" fontId="0" fillId="0" borderId="44" xfId="0" applyBorder="1"/>
    <xf numFmtId="4" fontId="0" fillId="0" borderId="2" xfId="0" applyNumberFormat="1" applyFill="1" applyBorder="1"/>
    <xf numFmtId="0" fontId="0" fillId="0" borderId="45" xfId="0" applyBorder="1"/>
    <xf numFmtId="0" fontId="40" fillId="0" borderId="24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4" fillId="2" borderId="3" xfId="0" applyFont="1" applyFill="1" applyBorder="1"/>
    <xf numFmtId="4" fontId="0" fillId="0" borderId="20" xfId="0" applyNumberFormat="1" applyBorder="1" applyAlignment="1">
      <alignment horizontal="right"/>
    </xf>
    <xf numFmtId="4" fontId="2" fillId="3" borderId="3" xfId="0" applyNumberFormat="1" applyFont="1" applyFill="1" applyBorder="1"/>
    <xf numFmtId="0" fontId="40" fillId="0" borderId="12" xfId="0" applyFont="1" applyBorder="1" applyAlignment="1">
      <alignment horizontal="left" vertical="center"/>
    </xf>
    <xf numFmtId="4" fontId="0" fillId="2" borderId="3" xfId="0" applyNumberFormat="1" applyFont="1" applyFill="1" applyBorder="1" applyAlignment="1">
      <alignment horizontal="right" vertical="center"/>
    </xf>
    <xf numFmtId="4" fontId="7" fillId="0" borderId="7" xfId="0" applyNumberFormat="1" applyFont="1" applyBorder="1"/>
    <xf numFmtId="4" fontId="0" fillId="0" borderId="20" xfId="0" applyNumberFormat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4" fontId="0" fillId="0" borderId="25" xfId="0" applyNumberFormat="1" applyBorder="1" applyAlignment="1">
      <alignment horizontal="right" vertical="center"/>
    </xf>
    <xf numFmtId="0" fontId="0" fillId="0" borderId="25" xfId="0" applyBorder="1"/>
    <xf numFmtId="0" fontId="3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/>
    </xf>
    <xf numFmtId="0" fontId="0" fillId="0" borderId="49" xfId="0" applyBorder="1"/>
    <xf numFmtId="0" fontId="7" fillId="0" borderId="17" xfId="0" applyFont="1" applyBorder="1"/>
    <xf numFmtId="0" fontId="9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4" fontId="13" fillId="0" borderId="18" xfId="0" applyNumberFormat="1" applyFont="1" applyBorder="1" applyAlignment="1">
      <alignment horizontal="right" vertical="center"/>
    </xf>
    <xf numFmtId="0" fontId="6" fillId="0" borderId="18" xfId="0" applyFont="1" applyBorder="1"/>
    <xf numFmtId="0" fontId="0" fillId="0" borderId="17" xfId="0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9" fontId="24" fillId="0" borderId="17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9" fillId="0" borderId="17" xfId="0" applyNumberFormat="1" applyFont="1" applyBorder="1" applyAlignment="1">
      <alignment horizontal="left" vertical="center"/>
    </xf>
    <xf numFmtId="0" fontId="4" fillId="0" borderId="22" xfId="0" applyFont="1" applyBorder="1"/>
    <xf numFmtId="49" fontId="27" fillId="0" borderId="17" xfId="0" applyNumberFormat="1" applyFont="1" applyBorder="1" applyAlignment="1">
      <alignment wrapText="1"/>
    </xf>
    <xf numFmtId="49" fontId="18" fillId="0" borderId="17" xfId="0" applyNumberFormat="1" applyFont="1" applyBorder="1"/>
    <xf numFmtId="4" fontId="1" fillId="0" borderId="18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24" fillId="0" borderId="17" xfId="0" applyFont="1" applyBorder="1"/>
    <xf numFmtId="0" fontId="3" fillId="0" borderId="19" xfId="0" applyFont="1" applyBorder="1" applyAlignment="1">
      <alignment horizontal="left" vertical="center"/>
    </xf>
    <xf numFmtId="0" fontId="0" fillId="0" borderId="12" xfId="0" applyBorder="1"/>
    <xf numFmtId="0" fontId="9" fillId="0" borderId="19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left" vertical="center"/>
    </xf>
    <xf numFmtId="4" fontId="0" fillId="0" borderId="33" xfId="0" applyNumberFormat="1" applyBorder="1" applyAlignment="1">
      <alignment horizontal="right" vertical="center"/>
    </xf>
    <xf numFmtId="49" fontId="18" fillId="0" borderId="19" xfId="0" applyNumberFormat="1" applyFont="1" applyBorder="1"/>
    <xf numFmtId="4" fontId="1" fillId="0" borderId="20" xfId="0" applyNumberFormat="1" applyFont="1" applyBorder="1" applyAlignment="1">
      <alignment horizontal="right" vertical="center"/>
    </xf>
    <xf numFmtId="49" fontId="4" fillId="0" borderId="32" xfId="0" applyNumberFormat="1" applyFont="1" applyBorder="1"/>
    <xf numFmtId="49" fontId="41" fillId="0" borderId="12" xfId="0" applyNumberFormat="1" applyFont="1" applyBorder="1" applyAlignment="1">
      <alignment horizontal="left" vertical="center"/>
    </xf>
    <xf numFmtId="4" fontId="0" fillId="0" borderId="33" xfId="0" applyNumberFormat="1" applyFill="1" applyBorder="1"/>
    <xf numFmtId="49" fontId="0" fillId="0" borderId="32" xfId="0" applyNumberFormat="1" applyBorder="1"/>
    <xf numFmtId="0" fontId="24" fillId="0" borderId="19" xfId="0" applyFont="1" applyBorder="1" applyAlignment="1">
      <alignment horizontal="left" vertical="center"/>
    </xf>
    <xf numFmtId="4" fontId="16" fillId="0" borderId="20" xfId="0" applyNumberFormat="1" applyFont="1" applyBorder="1"/>
    <xf numFmtId="0" fontId="18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3" fillId="0" borderId="32" xfId="0" applyFont="1" applyBorder="1"/>
    <xf numFmtId="0" fontId="27" fillId="0" borderId="19" xfId="0" applyFont="1" applyBorder="1" applyAlignment="1">
      <alignment horizontal="left" vertical="center" wrapText="1"/>
    </xf>
    <xf numFmtId="4" fontId="28" fillId="0" borderId="20" xfId="0" applyNumberFormat="1" applyFont="1" applyBorder="1" applyAlignment="1">
      <alignment vertical="center"/>
    </xf>
    <xf numFmtId="0" fontId="29" fillId="0" borderId="20" xfId="0" applyFont="1" applyBorder="1" applyAlignment="1">
      <alignment horizontal="left" vertical="center"/>
    </xf>
    <xf numFmtId="4" fontId="0" fillId="0" borderId="3" xfId="0" applyNumberFormat="1" applyFill="1" applyBorder="1"/>
    <xf numFmtId="4" fontId="0" fillId="4" borderId="3" xfId="0" applyNumberFormat="1" applyFill="1" applyBorder="1" applyAlignment="1">
      <alignment vertical="center"/>
    </xf>
    <xf numFmtId="4" fontId="0" fillId="4" borderId="3" xfId="0" applyNumberFormat="1" applyFill="1" applyBorder="1" applyAlignment="1">
      <alignment horizontal="right" vertical="center"/>
    </xf>
    <xf numFmtId="4" fontId="7" fillId="5" borderId="3" xfId="0" applyNumberFormat="1" applyFont="1" applyFill="1" applyBorder="1"/>
    <xf numFmtId="0" fontId="20" fillId="0" borderId="48" xfId="0" applyFont="1" applyBorder="1" applyAlignment="1">
      <alignment horizontal="left" vertical="center"/>
    </xf>
    <xf numFmtId="4" fontId="7" fillId="0" borderId="37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/>
    </xf>
    <xf numFmtId="0" fontId="24" fillId="0" borderId="17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/>
    </xf>
    <xf numFmtId="0" fontId="9" fillId="0" borderId="17" xfId="0" applyNumberFormat="1" applyFont="1" applyBorder="1" applyAlignment="1">
      <alignment horizontal="left" vertical="center"/>
    </xf>
    <xf numFmtId="4" fontId="0" fillId="0" borderId="20" xfId="0" applyNumberFormat="1" applyFill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4" fontId="2" fillId="0" borderId="33" xfId="0" applyNumberFormat="1" applyFont="1" applyFill="1" applyBorder="1"/>
    <xf numFmtId="0" fontId="40" fillId="0" borderId="11" xfId="0" applyFont="1" applyBorder="1" applyAlignment="1">
      <alignment horizontal="left" vertical="center"/>
    </xf>
    <xf numFmtId="4" fontId="0" fillId="0" borderId="33" xfId="0" applyNumberFormat="1" applyFill="1" applyBorder="1" applyAlignment="1">
      <alignment horizontal="right" vertical="center"/>
    </xf>
    <xf numFmtId="0" fontId="0" fillId="0" borderId="33" xfId="0" applyFill="1" applyBorder="1"/>
    <xf numFmtId="4" fontId="4" fillId="0" borderId="33" xfId="0" applyNumberFormat="1" applyFont="1" applyFill="1" applyBorder="1"/>
    <xf numFmtId="4" fontId="10" fillId="0" borderId="33" xfId="0" applyNumberFormat="1" applyFont="1" applyFill="1" applyBorder="1"/>
    <xf numFmtId="4" fontId="13" fillId="0" borderId="33" xfId="0" applyNumberFormat="1" applyFont="1" applyFill="1" applyBorder="1"/>
    <xf numFmtId="4" fontId="16" fillId="0" borderId="33" xfId="0" applyNumberFormat="1" applyFont="1" applyFill="1" applyBorder="1"/>
    <xf numFmtId="4" fontId="7" fillId="0" borderId="34" xfId="0" applyNumberFormat="1" applyFont="1" applyBorder="1"/>
    <xf numFmtId="0" fontId="3" fillId="0" borderId="19" xfId="0" applyNumberFormat="1" applyFont="1" applyBorder="1" applyAlignment="1">
      <alignment horizontal="left" vertical="center"/>
    </xf>
    <xf numFmtId="4" fontId="7" fillId="0" borderId="34" xfId="0" applyNumberFormat="1" applyFont="1" applyFill="1" applyBorder="1"/>
    <xf numFmtId="0" fontId="40" fillId="0" borderId="11" xfId="0" applyFont="1" applyFill="1" applyBorder="1" applyAlignment="1">
      <alignment horizontal="left" vertical="center"/>
    </xf>
    <xf numFmtId="0" fontId="40" fillId="0" borderId="35" xfId="0" applyFont="1" applyBorder="1" applyAlignment="1">
      <alignment horizontal="left" vertical="center"/>
    </xf>
    <xf numFmtId="4" fontId="7" fillId="5" borderId="36" xfId="0" applyNumberFormat="1" applyFont="1" applyFill="1" applyBorder="1"/>
    <xf numFmtId="0" fontId="41" fillId="0" borderId="12" xfId="0" applyFont="1" applyBorder="1" applyAlignment="1">
      <alignment horizontal="left" vertical="center" wrapText="1"/>
    </xf>
    <xf numFmtId="4" fontId="8" fillId="4" borderId="3" xfId="0" applyNumberFormat="1" applyFont="1" applyFill="1" applyBorder="1" applyAlignment="1">
      <alignment horizontal="right" vertical="center"/>
    </xf>
    <xf numFmtId="4" fontId="7" fillId="5" borderId="7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4" fontId="0" fillId="0" borderId="3" xfId="0" applyNumberFormat="1" applyBorder="1"/>
    <xf numFmtId="4" fontId="7" fillId="0" borderId="36" xfId="0" applyNumberFormat="1" applyFont="1" applyFill="1" applyBorder="1"/>
    <xf numFmtId="0" fontId="12" fillId="0" borderId="16" xfId="0" applyFont="1" applyBorder="1" applyAlignment="1">
      <alignment horizontal="left" vertical="center" wrapText="1"/>
    </xf>
    <xf numFmtId="4" fontId="0" fillId="0" borderId="37" xfId="0" applyNumberFormat="1" applyBorder="1"/>
    <xf numFmtId="4" fontId="15" fillId="0" borderId="37" xfId="0" applyNumberFormat="1" applyFont="1" applyBorder="1"/>
    <xf numFmtId="4" fontId="15" fillId="0" borderId="18" xfId="0" applyNumberFormat="1" applyFont="1" applyFill="1" applyBorder="1" applyAlignment="1">
      <alignment horizontal="right" vertical="center"/>
    </xf>
    <xf numFmtId="4" fontId="15" fillId="0" borderId="18" xfId="0" applyNumberFormat="1" applyFont="1" applyFill="1" applyBorder="1" applyAlignment="1">
      <alignment horizontal="right"/>
    </xf>
    <xf numFmtId="0" fontId="12" fillId="0" borderId="18" xfId="0" applyFont="1" applyBorder="1" applyAlignment="1">
      <alignment horizontal="left" vertical="center"/>
    </xf>
    <xf numFmtId="0" fontId="33" fillId="0" borderId="17" xfId="0" applyFont="1" applyBorder="1"/>
    <xf numFmtId="4" fontId="34" fillId="0" borderId="18" xfId="0" applyNumberFormat="1" applyFont="1" applyBorder="1" applyAlignment="1">
      <alignment horizontal="right" vertical="center"/>
    </xf>
    <xf numFmtId="4" fontId="34" fillId="0" borderId="18" xfId="0" applyNumberFormat="1" applyFont="1" applyFill="1" applyBorder="1" applyAlignment="1">
      <alignment horizontal="right" vertical="center"/>
    </xf>
    <xf numFmtId="4" fontId="15" fillId="0" borderId="18" xfId="0" applyNumberFormat="1" applyFont="1" applyBorder="1"/>
    <xf numFmtId="0" fontId="21" fillId="0" borderId="17" xfId="0" applyFont="1" applyBorder="1"/>
    <xf numFmtId="4" fontId="15" fillId="0" borderId="18" xfId="0" applyNumberFormat="1" applyFont="1" applyBorder="1" applyAlignment="1">
      <alignment horizontal="right" vertical="center"/>
    </xf>
    <xf numFmtId="0" fontId="27" fillId="0" borderId="17" xfId="0" applyFont="1" applyBorder="1"/>
    <xf numFmtId="0" fontId="22" fillId="0" borderId="17" xfId="0" applyFont="1" applyBorder="1"/>
    <xf numFmtId="4" fontId="13" fillId="0" borderId="18" xfId="0" applyNumberFormat="1" applyFont="1" applyBorder="1" applyAlignment="1">
      <alignment horizontal="right"/>
    </xf>
    <xf numFmtId="4" fontId="16" fillId="0" borderId="18" xfId="0" applyNumberFormat="1" applyFont="1" applyBorder="1" applyAlignment="1">
      <alignment horizontal="right"/>
    </xf>
    <xf numFmtId="4" fontId="4" fillId="0" borderId="18" xfId="0" applyNumberFormat="1" applyFont="1" applyBorder="1" applyAlignment="1">
      <alignment horizontal="right"/>
    </xf>
    <xf numFmtId="0" fontId="18" fillId="0" borderId="17" xfId="0" applyFont="1" applyBorder="1" applyAlignment="1">
      <alignment vertical="center" wrapText="1"/>
    </xf>
    <xf numFmtId="4" fontId="4" fillId="0" borderId="18" xfId="0" applyNumberFormat="1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2" fillId="0" borderId="18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33" fillId="0" borderId="17" xfId="0" applyFont="1" applyBorder="1" applyAlignment="1">
      <alignment horizontal="left" vertical="center"/>
    </xf>
    <xf numFmtId="0" fontId="34" fillId="0" borderId="18" xfId="0" applyFont="1" applyBorder="1"/>
    <xf numFmtId="0" fontId="5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4" fontId="32" fillId="0" borderId="18" xfId="0" applyNumberFormat="1" applyFont="1" applyBorder="1" applyAlignment="1">
      <alignment horizontal="right" vertical="center"/>
    </xf>
    <xf numFmtId="0" fontId="32" fillId="0" borderId="18" xfId="0" applyFont="1" applyBorder="1"/>
    <xf numFmtId="0" fontId="22" fillId="0" borderId="17" xfId="0" applyFont="1" applyBorder="1" applyAlignment="1">
      <alignment horizontal="left" vertical="center"/>
    </xf>
    <xf numFmtId="4" fontId="10" fillId="0" borderId="18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33" fillId="0" borderId="19" xfId="0" applyFont="1" applyBorder="1"/>
    <xf numFmtId="4" fontId="1" fillId="0" borderId="20" xfId="0" applyNumberFormat="1" applyFont="1" applyFill="1" applyBorder="1" applyAlignment="1">
      <alignment horizontal="right" vertical="center"/>
    </xf>
    <xf numFmtId="4" fontId="34" fillId="0" borderId="20" xfId="0" applyNumberFormat="1" applyFont="1" applyFill="1" applyBorder="1" applyAlignment="1">
      <alignment horizontal="right" vertical="center"/>
    </xf>
    <xf numFmtId="4" fontId="15" fillId="0" borderId="33" xfId="0" applyNumberFormat="1" applyFont="1" applyBorder="1"/>
    <xf numFmtId="4" fontId="8" fillId="3" borderId="3" xfId="0" applyNumberFormat="1" applyFont="1" applyFill="1" applyBorder="1"/>
    <xf numFmtId="4" fontId="35" fillId="3" borderId="3" xfId="0" applyNumberFormat="1" applyFont="1" applyFill="1" applyBorder="1"/>
    <xf numFmtId="4" fontId="8" fillId="0" borderId="3" xfId="0" applyNumberFormat="1" applyFont="1" applyFill="1" applyBorder="1"/>
    <xf numFmtId="4" fontId="17" fillId="0" borderId="3" xfId="0" applyNumberFormat="1" applyFont="1" applyFill="1" applyBorder="1"/>
    <xf numFmtId="4" fontId="36" fillId="0" borderId="7" xfId="0" applyNumberFormat="1" applyFont="1" applyBorder="1"/>
    <xf numFmtId="0" fontId="9" fillId="0" borderId="19" xfId="0" applyFont="1" applyBorder="1"/>
    <xf numFmtId="4" fontId="15" fillId="0" borderId="20" xfId="0" applyNumberFormat="1" applyFont="1" applyBorder="1"/>
    <xf numFmtId="4" fontId="13" fillId="0" borderId="33" xfId="0" applyNumberFormat="1" applyFont="1" applyBorder="1"/>
    <xf numFmtId="4" fontId="15" fillId="2" borderId="3" xfId="0" applyNumberFormat="1" applyFont="1" applyFill="1" applyBorder="1"/>
    <xf numFmtId="0" fontId="18" fillId="0" borderId="19" xfId="0" applyFont="1" applyBorder="1" applyAlignment="1">
      <alignment vertical="center" wrapText="1"/>
    </xf>
    <xf numFmtId="4" fontId="13" fillId="0" borderId="20" xfId="0" applyNumberFormat="1" applyFont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0" fontId="40" fillId="0" borderId="32" xfId="0" applyFont="1" applyFill="1" applyBorder="1"/>
    <xf numFmtId="0" fontId="4" fillId="0" borderId="33" xfId="0" applyFont="1" applyFill="1" applyBorder="1"/>
    <xf numFmtId="4" fontId="1" fillId="0" borderId="33" xfId="0" applyNumberFormat="1" applyFont="1" applyFill="1" applyBorder="1"/>
    <xf numFmtId="4" fontId="28" fillId="0" borderId="33" xfId="0" applyNumberFormat="1" applyFont="1" applyFill="1" applyBorder="1"/>
    <xf numFmtId="0" fontId="0" fillId="0" borderId="0" xfId="0" applyFill="1"/>
    <xf numFmtId="0" fontId="18" fillId="0" borderId="19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/>
    </xf>
    <xf numFmtId="0" fontId="18" fillId="0" borderId="19" xfId="0" applyFont="1" applyBorder="1"/>
    <xf numFmtId="4" fontId="15" fillId="0" borderId="20" xfId="0" applyNumberFormat="1" applyFont="1" applyBorder="1" applyAlignment="1">
      <alignment horizontal="right" vertical="center"/>
    </xf>
    <xf numFmtId="0" fontId="9" fillId="0" borderId="32" xfId="0" applyFont="1" applyBorder="1"/>
    <xf numFmtId="4" fontId="1" fillId="0" borderId="33" xfId="0" applyNumberFormat="1" applyFont="1" applyFill="1" applyBorder="1" applyAlignment="1">
      <alignment horizontal="right" vertical="center"/>
    </xf>
    <xf numFmtId="0" fontId="41" fillId="0" borderId="12" xfId="0" applyFont="1" applyBorder="1"/>
    <xf numFmtId="4" fontId="1" fillId="2" borderId="3" xfId="0" applyNumberFormat="1" applyFont="1" applyFill="1" applyBorder="1" applyAlignment="1">
      <alignment horizontal="right" vertical="center"/>
    </xf>
    <xf numFmtId="0" fontId="21" fillId="0" borderId="32" xfId="0" applyFont="1" applyBorder="1"/>
    <xf numFmtId="0" fontId="23" fillId="0" borderId="19" xfId="0" applyFont="1" applyBorder="1" applyAlignment="1">
      <alignment horizontal="left" vertical="center"/>
    </xf>
    <xf numFmtId="0" fontId="3" fillId="0" borderId="32" xfId="0" applyFont="1" applyFill="1" applyBorder="1"/>
    <xf numFmtId="0" fontId="33" fillId="0" borderId="19" xfId="0" applyFont="1" applyBorder="1" applyAlignment="1">
      <alignment horizontal="left" vertical="center"/>
    </xf>
    <xf numFmtId="4" fontId="34" fillId="0" borderId="20" xfId="0" applyNumberFormat="1" applyFont="1" applyBorder="1" applyAlignment="1">
      <alignment horizontal="right" vertical="center"/>
    </xf>
    <xf numFmtId="4" fontId="32" fillId="0" borderId="33" xfId="0" applyNumberFormat="1" applyFont="1" applyFill="1" applyBorder="1"/>
    <xf numFmtId="4" fontId="34" fillId="0" borderId="33" xfId="0" applyNumberFormat="1" applyFont="1" applyFill="1" applyBorder="1"/>
    <xf numFmtId="4" fontId="32" fillId="2" borderId="3" xfId="0" applyNumberFormat="1" applyFont="1" applyFill="1" applyBorder="1"/>
    <xf numFmtId="4" fontId="34" fillId="2" borderId="3" xfId="0" applyNumberFormat="1" applyFont="1" applyFill="1" applyBorder="1"/>
    <xf numFmtId="0" fontId="31" fillId="0" borderId="19" xfId="0" applyFont="1" applyBorder="1" applyAlignment="1">
      <alignment horizontal="left" vertical="center"/>
    </xf>
    <xf numFmtId="4" fontId="32" fillId="0" borderId="20" xfId="0" applyNumberFormat="1" applyFont="1" applyBorder="1" applyAlignment="1">
      <alignment horizontal="right" vertical="center"/>
    </xf>
    <xf numFmtId="0" fontId="32" fillId="0" borderId="20" xfId="0" applyFont="1" applyBorder="1"/>
    <xf numFmtId="0" fontId="40" fillId="0" borderId="11" xfId="0" applyFont="1" applyBorder="1"/>
    <xf numFmtId="0" fontId="3" fillId="0" borderId="35" xfId="0" applyFont="1" applyBorder="1"/>
    <xf numFmtId="4" fontId="25" fillId="4" borderId="3" xfId="0" applyNumberFormat="1" applyFont="1" applyFill="1" applyBorder="1" applyAlignment="1">
      <alignment horizontal="right" vertical="center"/>
    </xf>
    <xf numFmtId="4" fontId="15" fillId="0" borderId="2" xfId="0" applyNumberFormat="1" applyFont="1" applyBorder="1"/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49" fontId="24" fillId="0" borderId="17" xfId="0" applyNumberFormat="1" applyFon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9" fillId="0" borderId="17" xfId="0" applyNumberFormat="1" applyFont="1" applyBorder="1" applyAlignment="1">
      <alignment vertical="center" wrapText="1"/>
    </xf>
    <xf numFmtId="0" fontId="24" fillId="0" borderId="19" xfId="0" applyFont="1" applyBorder="1" applyAlignment="1">
      <alignment horizontal="left" vertical="center" wrapText="1"/>
    </xf>
    <xf numFmtId="4" fontId="16" fillId="0" borderId="20" xfId="0" applyNumberFormat="1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8" borderId="24" xfId="0" applyNumberFormat="1" applyFill="1" applyBorder="1" applyAlignment="1">
      <alignment horizontal="center" vertical="center"/>
    </xf>
    <xf numFmtId="4" fontId="0" fillId="8" borderId="25" xfId="0" applyNumberFormat="1" applyFill="1" applyBorder="1" applyAlignment="1">
      <alignment horizontal="center" vertical="center"/>
    </xf>
    <xf numFmtId="4" fontId="0" fillId="8" borderId="26" xfId="0" applyNumberForma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0" fillId="5" borderId="36" xfId="0" applyNumberForma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vertical="center"/>
    </xf>
    <xf numFmtId="4" fontId="0" fillId="5" borderId="36" xfId="0" applyNumberForma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" fontId="19" fillId="7" borderId="3" xfId="0" applyNumberFormat="1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6"/>
  <sheetViews>
    <sheetView tabSelected="1" showWhiteSpace="0" view="pageLayout" topLeftCell="A85" zoomScale="110" zoomScaleNormal="100" zoomScalePageLayoutView="110" workbookViewId="0">
      <selection activeCell="B65" sqref="B65"/>
    </sheetView>
  </sheetViews>
  <sheetFormatPr defaultColWidth="8.7109375" defaultRowHeight="15" x14ac:dyDescent="0.25"/>
  <cols>
    <col min="1" max="1" width="16.85546875" customWidth="1"/>
    <col min="2" max="2" width="13.7109375" customWidth="1"/>
    <col min="3" max="3" width="12.140625" customWidth="1"/>
    <col min="4" max="4" width="10.7109375" customWidth="1"/>
    <col min="5" max="5" width="14.85546875" customWidth="1"/>
    <col min="6" max="6" width="17.5703125" customWidth="1"/>
    <col min="7" max="7" width="12.85546875" customWidth="1"/>
    <col min="8" max="9" width="13.42578125" customWidth="1"/>
    <col min="10" max="10" width="15.140625" customWidth="1"/>
  </cols>
  <sheetData>
    <row r="1" spans="1:11" ht="15.75" x14ac:dyDescent="0.25">
      <c r="A1" s="11" t="s">
        <v>628</v>
      </c>
    </row>
    <row r="2" spans="1:11" s="13" customFormat="1" ht="21" customHeight="1" thickBot="1" x14ac:dyDescent="0.3">
      <c r="A2" s="10" t="s">
        <v>69</v>
      </c>
      <c r="B2" s="12"/>
    </row>
    <row r="3" spans="1:11" ht="30.75" customHeight="1" x14ac:dyDescent="0.25">
      <c r="A3" s="400" t="s">
        <v>66</v>
      </c>
      <c r="B3" s="408" t="s">
        <v>65</v>
      </c>
      <c r="C3" s="397"/>
      <c r="D3" s="413" t="s">
        <v>584</v>
      </c>
      <c r="E3" s="407" t="s">
        <v>554</v>
      </c>
      <c r="F3" s="407"/>
      <c r="G3" s="407"/>
      <c r="H3" s="407"/>
      <c r="I3" s="407"/>
      <c r="J3" s="407"/>
      <c r="K3" s="394"/>
    </row>
    <row r="4" spans="1:11" ht="55.5" customHeight="1" x14ac:dyDescent="0.25">
      <c r="A4" s="401"/>
      <c r="B4" s="409"/>
      <c r="C4" s="398"/>
      <c r="D4" s="414"/>
      <c r="E4" s="16" t="s">
        <v>558</v>
      </c>
      <c r="F4" s="18" t="s">
        <v>670</v>
      </c>
      <c r="G4" s="412" t="s">
        <v>559</v>
      </c>
      <c r="H4" s="412"/>
      <c r="I4" s="412"/>
      <c r="J4" s="17" t="s">
        <v>534</v>
      </c>
      <c r="K4" s="395"/>
    </row>
    <row r="5" spans="1:11" ht="172.5" customHeight="1" thickBot="1" x14ac:dyDescent="0.3">
      <c r="A5" s="402"/>
      <c r="B5" s="410"/>
      <c r="C5" s="399"/>
      <c r="D5" s="415"/>
      <c r="E5" s="229" t="s">
        <v>608</v>
      </c>
      <c r="F5" s="229" t="s">
        <v>609</v>
      </c>
      <c r="G5" s="60" t="s">
        <v>563</v>
      </c>
      <c r="H5" s="60" t="s">
        <v>561</v>
      </c>
      <c r="I5" s="60" t="s">
        <v>689</v>
      </c>
      <c r="J5" s="230" t="s">
        <v>562</v>
      </c>
      <c r="K5" s="396"/>
    </row>
    <row r="6" spans="1:11" x14ac:dyDescent="0.25">
      <c r="A6" s="231" t="s">
        <v>67</v>
      </c>
      <c r="B6" s="168"/>
      <c r="C6" s="170"/>
      <c r="D6" s="170"/>
      <c r="E6" s="170"/>
      <c r="F6" s="170"/>
      <c r="G6" s="170"/>
      <c r="H6" s="170"/>
      <c r="I6" s="170"/>
      <c r="J6" s="170"/>
      <c r="K6" s="232"/>
    </row>
    <row r="7" spans="1:11" ht="34.5" customHeight="1" x14ac:dyDescent="0.25">
      <c r="A7" s="69" t="s">
        <v>27</v>
      </c>
      <c r="B7" s="63">
        <f>9.1+89.8+12.5+22.2</f>
        <v>133.6</v>
      </c>
      <c r="C7" s="64"/>
      <c r="D7" s="64"/>
      <c r="E7" s="63">
        <f>9.1+89.8+12.5+22.2</f>
        <v>133.6</v>
      </c>
      <c r="F7" s="64"/>
      <c r="G7" s="64"/>
      <c r="H7" s="64"/>
      <c r="I7" s="64"/>
      <c r="J7" s="64"/>
      <c r="K7" s="78"/>
    </row>
    <row r="8" spans="1:11" x14ac:dyDescent="0.25">
      <c r="A8" s="62" t="s">
        <v>29</v>
      </c>
      <c r="B8" s="66">
        <v>65.900000000000006</v>
      </c>
      <c r="C8" s="64"/>
      <c r="D8" s="64"/>
      <c r="E8" s="66">
        <v>65.900000000000006</v>
      </c>
      <c r="F8" s="64"/>
      <c r="G8" s="64"/>
      <c r="H8" s="64"/>
      <c r="I8" s="64"/>
      <c r="J8" s="64"/>
      <c r="K8" s="78"/>
    </row>
    <row r="9" spans="1:11" x14ac:dyDescent="0.25">
      <c r="A9" s="62" t="s">
        <v>41</v>
      </c>
      <c r="B9" s="66">
        <v>47.23</v>
      </c>
      <c r="C9" s="64"/>
      <c r="D9" s="64"/>
      <c r="E9" s="66">
        <v>47.23</v>
      </c>
      <c r="F9" s="64"/>
      <c r="G9" s="64"/>
      <c r="H9" s="64"/>
      <c r="I9" s="64"/>
      <c r="J9" s="64"/>
      <c r="K9" s="78"/>
    </row>
    <row r="10" spans="1:11" x14ac:dyDescent="0.25">
      <c r="A10" s="62" t="s">
        <v>42</v>
      </c>
      <c r="B10" s="66">
        <v>43.9</v>
      </c>
      <c r="C10" s="64"/>
      <c r="D10" s="64"/>
      <c r="E10" s="66">
        <v>43.9</v>
      </c>
      <c r="F10" s="64"/>
      <c r="G10" s="64"/>
      <c r="H10" s="64"/>
      <c r="I10" s="64"/>
      <c r="J10" s="64"/>
      <c r="K10" s="78"/>
    </row>
    <row r="11" spans="1:11" x14ac:dyDescent="0.25">
      <c r="A11" s="62" t="s">
        <v>28</v>
      </c>
      <c r="B11" s="63">
        <v>91.42</v>
      </c>
      <c r="C11" s="64"/>
      <c r="D11" s="64"/>
      <c r="E11" s="63">
        <v>91.42</v>
      </c>
      <c r="F11" s="64"/>
      <c r="G11" s="64"/>
      <c r="H11" s="64"/>
      <c r="I11" s="64"/>
      <c r="J11" s="64"/>
      <c r="K11" s="78"/>
    </row>
    <row r="12" spans="1:11" x14ac:dyDescent="0.25">
      <c r="A12" s="62" t="s">
        <v>30</v>
      </c>
      <c r="B12" s="63">
        <v>56.5</v>
      </c>
      <c r="C12" s="64"/>
      <c r="D12" s="64"/>
      <c r="E12" s="63">
        <v>56.5</v>
      </c>
      <c r="F12" s="64"/>
      <c r="G12" s="64"/>
      <c r="H12" s="64"/>
      <c r="I12" s="64"/>
      <c r="J12" s="64"/>
      <c r="K12" s="78"/>
    </row>
    <row r="13" spans="1:11" x14ac:dyDescent="0.25">
      <c r="A13" s="62" t="s">
        <v>31</v>
      </c>
      <c r="B13" s="63">
        <v>32.4</v>
      </c>
      <c r="C13" s="64"/>
      <c r="D13" s="64"/>
      <c r="E13" s="63">
        <v>32.4</v>
      </c>
      <c r="F13" s="64"/>
      <c r="G13" s="64"/>
      <c r="H13" s="64"/>
      <c r="I13" s="64"/>
      <c r="J13" s="64"/>
      <c r="K13" s="78"/>
    </row>
    <row r="14" spans="1:11" x14ac:dyDescent="0.25">
      <c r="A14" s="62" t="s">
        <v>592</v>
      </c>
      <c r="B14" s="63">
        <v>79.400000000000006</v>
      </c>
      <c r="C14" s="64"/>
      <c r="D14" s="64"/>
      <c r="E14" s="63">
        <v>79.400000000000006</v>
      </c>
      <c r="F14" s="64"/>
      <c r="G14" s="64"/>
      <c r="H14" s="64"/>
      <c r="I14" s="64"/>
      <c r="J14" s="64"/>
      <c r="K14" s="78"/>
    </row>
    <row r="15" spans="1:11" x14ac:dyDescent="0.25">
      <c r="A15" s="62" t="s">
        <v>593</v>
      </c>
      <c r="B15" s="63">
        <v>103.2</v>
      </c>
      <c r="C15" s="64"/>
      <c r="D15" s="64"/>
      <c r="E15" s="63">
        <v>103.2</v>
      </c>
      <c r="F15" s="64"/>
      <c r="G15" s="64"/>
      <c r="H15" s="64"/>
      <c r="I15" s="64"/>
      <c r="J15" s="64"/>
      <c r="K15" s="78"/>
    </row>
    <row r="16" spans="1:11" x14ac:dyDescent="0.25">
      <c r="A16" s="62" t="s">
        <v>32</v>
      </c>
      <c r="B16" s="63">
        <v>69.900000000000006</v>
      </c>
      <c r="C16" s="64"/>
      <c r="D16" s="64"/>
      <c r="E16" s="63">
        <v>69.900000000000006</v>
      </c>
      <c r="F16" s="64"/>
      <c r="G16" s="64"/>
      <c r="H16" s="64"/>
      <c r="I16" s="64"/>
      <c r="J16" s="64"/>
      <c r="K16" s="78"/>
    </row>
    <row r="17" spans="1:11" x14ac:dyDescent="0.25">
      <c r="A17" s="62" t="s">
        <v>33</v>
      </c>
      <c r="B17" s="63">
        <v>98.4</v>
      </c>
      <c r="C17" s="64"/>
      <c r="D17" s="64"/>
      <c r="E17" s="63">
        <v>98.4</v>
      </c>
      <c r="F17" s="64"/>
      <c r="G17" s="64"/>
      <c r="H17" s="64"/>
      <c r="I17" s="64"/>
      <c r="J17" s="64"/>
      <c r="K17" s="78"/>
    </row>
    <row r="18" spans="1:11" x14ac:dyDescent="0.25">
      <c r="A18" s="62" t="s">
        <v>34</v>
      </c>
      <c r="B18" s="63">
        <v>65.7</v>
      </c>
      <c r="C18" s="64"/>
      <c r="D18" s="64"/>
      <c r="E18" s="63">
        <v>65.7</v>
      </c>
      <c r="F18" s="64"/>
      <c r="G18" s="64"/>
      <c r="H18" s="64"/>
      <c r="I18" s="64"/>
      <c r="J18" s="64"/>
      <c r="K18" s="78"/>
    </row>
    <row r="19" spans="1:11" x14ac:dyDescent="0.25">
      <c r="A19" s="62" t="s">
        <v>35</v>
      </c>
      <c r="B19" s="63">
        <v>71.7</v>
      </c>
      <c r="C19" s="64"/>
      <c r="D19" s="64"/>
      <c r="E19" s="63">
        <v>71.7</v>
      </c>
      <c r="F19" s="64"/>
      <c r="G19" s="64"/>
      <c r="H19" s="64"/>
      <c r="I19" s="64"/>
      <c r="J19" s="64"/>
      <c r="K19" s="78"/>
    </row>
    <row r="20" spans="1:11" x14ac:dyDescent="0.25">
      <c r="A20" s="62" t="s">
        <v>36</v>
      </c>
      <c r="B20" s="63">
        <v>54.4</v>
      </c>
      <c r="C20" s="64"/>
      <c r="D20" s="64"/>
      <c r="E20" s="63">
        <v>54.4</v>
      </c>
      <c r="F20" s="64"/>
      <c r="G20" s="64"/>
      <c r="H20" s="64"/>
      <c r="I20" s="64"/>
      <c r="J20" s="64"/>
      <c r="K20" s="78"/>
    </row>
    <row r="21" spans="1:11" x14ac:dyDescent="0.25">
      <c r="A21" s="91" t="s">
        <v>37</v>
      </c>
      <c r="B21" s="63">
        <v>102.9</v>
      </c>
      <c r="C21" s="64"/>
      <c r="D21" s="64"/>
      <c r="E21" s="63">
        <v>102.9</v>
      </c>
      <c r="F21" s="64"/>
      <c r="G21" s="64"/>
      <c r="H21" s="64"/>
      <c r="I21" s="64"/>
      <c r="J21" s="64"/>
      <c r="K21" s="78"/>
    </row>
    <row r="22" spans="1:11" ht="40.5" customHeight="1" x14ac:dyDescent="0.25">
      <c r="A22" s="67" t="s">
        <v>594</v>
      </c>
      <c r="B22" s="63">
        <v>44.8</v>
      </c>
      <c r="C22" s="64"/>
      <c r="D22" s="64"/>
      <c r="E22" s="63">
        <v>44.8</v>
      </c>
      <c r="F22" s="64"/>
      <c r="G22" s="64"/>
      <c r="H22" s="64"/>
      <c r="I22" s="64"/>
      <c r="J22" s="64"/>
      <c r="K22" s="78"/>
    </row>
    <row r="23" spans="1:11" x14ac:dyDescent="0.25">
      <c r="A23" s="91" t="s">
        <v>38</v>
      </c>
      <c r="B23" s="63">
        <v>54.23</v>
      </c>
      <c r="C23" s="64"/>
      <c r="D23" s="64"/>
      <c r="E23" s="63">
        <v>54.23</v>
      </c>
      <c r="F23" s="64"/>
      <c r="G23" s="64"/>
      <c r="H23" s="64"/>
      <c r="I23" s="64"/>
      <c r="J23" s="64"/>
      <c r="K23" s="78"/>
    </row>
    <row r="24" spans="1:11" x14ac:dyDescent="0.25">
      <c r="A24" s="91" t="s">
        <v>39</v>
      </c>
      <c r="B24" s="183">
        <v>32.08</v>
      </c>
      <c r="C24" s="64"/>
      <c r="D24" s="64"/>
      <c r="E24" s="183">
        <v>32.08</v>
      </c>
      <c r="F24" s="64"/>
      <c r="G24" s="64"/>
      <c r="H24" s="64"/>
      <c r="I24" s="64"/>
      <c r="J24" s="64"/>
      <c r="K24" s="78"/>
    </row>
    <row r="25" spans="1:11" x14ac:dyDescent="0.25">
      <c r="A25" s="91" t="s">
        <v>40</v>
      </c>
      <c r="B25" s="183">
        <v>69.7</v>
      </c>
      <c r="C25" s="64"/>
      <c r="D25" s="64"/>
      <c r="E25" s="183">
        <v>69.7</v>
      </c>
      <c r="F25" s="64"/>
      <c r="G25" s="64"/>
      <c r="H25" s="64"/>
      <c r="I25" s="64"/>
      <c r="J25" s="64"/>
      <c r="K25" s="78"/>
    </row>
    <row r="26" spans="1:11" ht="15.75" thickBot="1" x14ac:dyDescent="0.3">
      <c r="A26" s="249" t="s">
        <v>70</v>
      </c>
      <c r="B26" s="219">
        <f>40.4+13.13</f>
        <v>53.53</v>
      </c>
      <c r="C26" s="73"/>
      <c r="D26" s="73"/>
      <c r="E26" s="219">
        <f>40.4+13.13</f>
        <v>53.53</v>
      </c>
      <c r="F26" s="73"/>
      <c r="G26" s="73"/>
      <c r="H26" s="73"/>
      <c r="I26" s="73"/>
      <c r="J26" s="73"/>
      <c r="K26" s="74"/>
    </row>
    <row r="27" spans="1:11" ht="15.75" thickBot="1" x14ac:dyDescent="0.3">
      <c r="A27" s="221" t="s">
        <v>630</v>
      </c>
      <c r="B27" s="220">
        <f>SUM(B7:B26)</f>
        <v>1370.89</v>
      </c>
      <c r="C27" s="34"/>
      <c r="D27" s="34"/>
      <c r="E27" s="220">
        <f>SUM(E7:E26)</f>
        <v>1370.89</v>
      </c>
      <c r="F27" s="34"/>
      <c r="G27" s="34"/>
      <c r="H27" s="34"/>
      <c r="I27" s="34"/>
      <c r="J27" s="34"/>
      <c r="K27" s="48"/>
    </row>
    <row r="28" spans="1:11" x14ac:dyDescent="0.25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2"/>
    </row>
    <row r="29" spans="1:11" x14ac:dyDescent="0.25">
      <c r="A29" s="233" t="s">
        <v>86</v>
      </c>
      <c r="B29" s="64"/>
      <c r="C29" s="64"/>
      <c r="D29" s="64"/>
      <c r="E29" s="64"/>
      <c r="F29" s="64"/>
      <c r="G29" s="64"/>
      <c r="H29" s="64"/>
      <c r="I29" s="64"/>
      <c r="J29" s="64"/>
      <c r="K29" s="78"/>
    </row>
    <row r="30" spans="1:11" ht="24" x14ac:dyDescent="0.25">
      <c r="A30" s="327" t="s">
        <v>671</v>
      </c>
      <c r="B30" s="107">
        <v>73.900000000000006</v>
      </c>
      <c r="C30" s="235"/>
      <c r="D30" s="107">
        <v>73.900000000000006</v>
      </c>
      <c r="E30" s="64"/>
      <c r="F30" s="64"/>
      <c r="G30" s="64"/>
      <c r="H30" s="236"/>
      <c r="I30" s="236"/>
      <c r="J30" s="64"/>
      <c r="K30" s="78"/>
    </row>
    <row r="31" spans="1:11" x14ac:dyDescent="0.25">
      <c r="A31" s="234" t="s">
        <v>311</v>
      </c>
      <c r="B31" s="107">
        <v>78</v>
      </c>
      <c r="C31" s="64"/>
      <c r="D31" s="107">
        <v>78</v>
      </c>
      <c r="E31" s="64"/>
      <c r="F31" s="64"/>
      <c r="G31" s="64"/>
      <c r="H31" s="236"/>
      <c r="I31" s="236"/>
      <c r="J31" s="64"/>
      <c r="K31" s="78"/>
    </row>
    <row r="32" spans="1:11" ht="24" x14ac:dyDescent="0.25">
      <c r="A32" s="327" t="s">
        <v>672</v>
      </c>
      <c r="B32" s="107">
        <v>19.600000000000001</v>
      </c>
      <c r="C32" s="235"/>
      <c r="D32" s="107">
        <v>19.600000000000001</v>
      </c>
      <c r="E32" s="64"/>
      <c r="F32" s="64"/>
      <c r="G32" s="64"/>
      <c r="H32" s="64"/>
      <c r="I32" s="64"/>
      <c r="J32" s="64"/>
      <c r="K32" s="78"/>
    </row>
    <row r="33" spans="1:11" ht="24" x14ac:dyDescent="0.25">
      <c r="A33" s="327" t="s">
        <v>673</v>
      </c>
      <c r="B33" s="107">
        <v>19.5</v>
      </c>
      <c r="C33" s="237"/>
      <c r="D33" s="107">
        <v>19.5</v>
      </c>
      <c r="E33" s="64"/>
      <c r="F33" s="64"/>
      <c r="G33" s="64"/>
      <c r="H33" s="64"/>
      <c r="I33" s="64"/>
      <c r="J33" s="64"/>
      <c r="K33" s="78"/>
    </row>
    <row r="34" spans="1:11" ht="24" x14ac:dyDescent="0.25">
      <c r="A34" s="327" t="s">
        <v>673</v>
      </c>
      <c r="B34" s="107">
        <v>25.6</v>
      </c>
      <c r="C34" s="64"/>
      <c r="D34" s="107">
        <v>25.6</v>
      </c>
      <c r="E34" s="64"/>
      <c r="F34" s="64"/>
      <c r="G34" s="64"/>
      <c r="H34" s="64"/>
      <c r="I34" s="64"/>
      <c r="J34" s="64"/>
      <c r="K34" s="78"/>
    </row>
    <row r="35" spans="1:11" x14ac:dyDescent="0.25">
      <c r="A35" s="234" t="s">
        <v>674</v>
      </c>
      <c r="B35" s="107">
        <v>13.7</v>
      </c>
      <c r="C35" s="64"/>
      <c r="D35" s="107">
        <v>13.7</v>
      </c>
      <c r="E35" s="64"/>
      <c r="F35" s="64"/>
      <c r="G35" s="64"/>
      <c r="H35" s="64"/>
      <c r="I35" s="64"/>
      <c r="J35" s="64"/>
      <c r="K35" s="78"/>
    </row>
    <row r="36" spans="1:11" ht="24.75" thickBot="1" x14ac:dyDescent="0.3">
      <c r="A36" s="327" t="s">
        <v>673</v>
      </c>
      <c r="B36" s="252">
        <v>53.7</v>
      </c>
      <c r="C36" s="73"/>
      <c r="D36" s="252">
        <v>53.7</v>
      </c>
      <c r="E36" s="73"/>
      <c r="F36" s="73"/>
      <c r="G36" s="73"/>
      <c r="H36" s="73"/>
      <c r="I36" s="73"/>
      <c r="J36" s="73"/>
      <c r="K36" s="74"/>
    </row>
    <row r="37" spans="1:11" ht="15.75" thickBot="1" x14ac:dyDescent="0.3">
      <c r="A37" s="221" t="s">
        <v>631</v>
      </c>
      <c r="B37" s="222">
        <f>SUM(B30:B36)</f>
        <v>284</v>
      </c>
      <c r="C37" s="34"/>
      <c r="D37" s="202">
        <f>SUM(D30:D36)</f>
        <v>284</v>
      </c>
      <c r="E37" s="209"/>
      <c r="F37" s="203">
        <f>SUM(F30:F36)</f>
        <v>0</v>
      </c>
      <c r="G37" s="204">
        <f t="shared" ref="G37:J37" si="0">SUM(G30:G36)</f>
        <v>0</v>
      </c>
      <c r="H37" s="205">
        <f t="shared" si="0"/>
        <v>0</v>
      </c>
      <c r="I37" s="205">
        <f t="shared" si="0"/>
        <v>0</v>
      </c>
      <c r="J37" s="207">
        <f t="shared" si="0"/>
        <v>0</v>
      </c>
      <c r="K37" s="223">
        <f>SUM(D37:J37)</f>
        <v>284</v>
      </c>
    </row>
    <row r="38" spans="1:11" x14ac:dyDescent="0.25">
      <c r="A38" s="253"/>
      <c r="B38" s="254"/>
      <c r="C38" s="150"/>
      <c r="D38" s="150"/>
      <c r="E38" s="150"/>
      <c r="F38" s="150"/>
      <c r="G38" s="150"/>
      <c r="H38" s="150"/>
      <c r="I38" s="150"/>
      <c r="J38" s="150"/>
      <c r="K38" s="152"/>
    </row>
    <row r="39" spans="1:11" x14ac:dyDescent="0.25">
      <c r="A39" s="239" t="s">
        <v>483</v>
      </c>
      <c r="B39" s="96"/>
      <c r="C39" s="64"/>
      <c r="D39" s="64"/>
      <c r="E39" s="64"/>
      <c r="F39" s="64"/>
      <c r="G39" s="64"/>
      <c r="H39" s="64"/>
      <c r="I39" s="64"/>
      <c r="J39" s="64"/>
      <c r="K39" s="78"/>
    </row>
    <row r="40" spans="1:11" x14ac:dyDescent="0.25">
      <c r="A40" s="91" t="s">
        <v>595</v>
      </c>
      <c r="B40" s="96">
        <v>40.9</v>
      </c>
      <c r="C40" s="64"/>
      <c r="D40" s="96"/>
      <c r="E40" s="64"/>
      <c r="F40" s="96">
        <v>40.9</v>
      </c>
      <c r="G40" s="64"/>
      <c r="H40" s="64"/>
      <c r="I40" s="64"/>
      <c r="J40" s="96"/>
      <c r="K40" s="78"/>
    </row>
    <row r="41" spans="1:11" x14ac:dyDescent="0.25">
      <c r="A41" s="240" t="s">
        <v>484</v>
      </c>
      <c r="B41" s="96">
        <v>10.6</v>
      </c>
      <c r="C41" s="64"/>
      <c r="D41" s="96"/>
      <c r="E41" s="64"/>
      <c r="F41" s="96">
        <v>10.6</v>
      </c>
      <c r="G41" s="64"/>
      <c r="H41" s="64"/>
      <c r="I41" s="64"/>
      <c r="J41" s="96"/>
      <c r="K41" s="78"/>
    </row>
    <row r="42" spans="1:11" x14ac:dyDescent="0.25">
      <c r="A42" s="240" t="s">
        <v>485</v>
      </c>
      <c r="B42" s="96">
        <v>37.4</v>
      </c>
      <c r="C42" s="64"/>
      <c r="D42" s="96"/>
      <c r="E42" s="64"/>
      <c r="F42" s="96">
        <v>37.4</v>
      </c>
      <c r="G42" s="64"/>
      <c r="H42" s="64"/>
      <c r="I42" s="64"/>
      <c r="J42" s="96"/>
      <c r="K42" s="78"/>
    </row>
    <row r="43" spans="1:11" x14ac:dyDescent="0.25">
      <c r="A43" s="240" t="s">
        <v>486</v>
      </c>
      <c r="B43" s="96">
        <v>20.6</v>
      </c>
      <c r="C43" s="64"/>
      <c r="D43" s="96"/>
      <c r="E43" s="64"/>
      <c r="F43" s="96">
        <v>20.6</v>
      </c>
      <c r="G43" s="64"/>
      <c r="H43" s="64"/>
      <c r="I43" s="64"/>
      <c r="J43" s="96"/>
      <c r="K43" s="78"/>
    </row>
    <row r="44" spans="1:11" x14ac:dyDescent="0.25">
      <c r="A44" s="240" t="s">
        <v>487</v>
      </c>
      <c r="B44" s="96">
        <v>19.600000000000001</v>
      </c>
      <c r="C44" s="64"/>
      <c r="D44" s="96"/>
      <c r="E44" s="64"/>
      <c r="F44" s="96">
        <v>19.600000000000001</v>
      </c>
      <c r="G44" s="64"/>
      <c r="H44" s="64"/>
      <c r="I44" s="64"/>
      <c r="J44" s="96"/>
      <c r="K44" s="78"/>
    </row>
    <row r="45" spans="1:11" x14ac:dyDescent="0.25">
      <c r="A45" s="241" t="s">
        <v>88</v>
      </c>
      <c r="B45" s="96">
        <v>12.6</v>
      </c>
      <c r="C45" s="64"/>
      <c r="D45" s="96"/>
      <c r="E45" s="64"/>
      <c r="F45" s="96">
        <v>12.6</v>
      </c>
      <c r="G45" s="64"/>
      <c r="H45" s="64"/>
      <c r="I45" s="64"/>
      <c r="J45" s="96"/>
      <c r="K45" s="78"/>
    </row>
    <row r="46" spans="1:11" ht="22.5" x14ac:dyDescent="0.25">
      <c r="A46" s="240" t="s">
        <v>596</v>
      </c>
      <c r="B46" s="95">
        <v>10.7</v>
      </c>
      <c r="C46" s="388" t="s">
        <v>675</v>
      </c>
      <c r="D46" s="95"/>
      <c r="E46" s="64"/>
      <c r="F46" s="95"/>
      <c r="G46" s="64"/>
      <c r="H46" s="64"/>
      <c r="I46" s="64"/>
      <c r="J46" s="95">
        <v>10.7</v>
      </c>
      <c r="K46" s="78"/>
    </row>
    <row r="47" spans="1:11" ht="22.5" x14ac:dyDescent="0.25">
      <c r="A47" s="240" t="s">
        <v>489</v>
      </c>
      <c r="B47" s="95">
        <v>28.7</v>
      </c>
      <c r="C47" s="388" t="s">
        <v>675</v>
      </c>
      <c r="D47" s="95"/>
      <c r="E47" s="64"/>
      <c r="F47" s="95"/>
      <c r="G47" s="64"/>
      <c r="H47" s="64"/>
      <c r="I47" s="64"/>
      <c r="J47" s="95">
        <v>28.7</v>
      </c>
      <c r="K47" s="78"/>
    </row>
    <row r="48" spans="1:11" ht="22.5" x14ac:dyDescent="0.25">
      <c r="A48" s="240" t="s">
        <v>325</v>
      </c>
      <c r="B48" s="95">
        <v>10</v>
      </c>
      <c r="C48" s="388" t="s">
        <v>675</v>
      </c>
      <c r="D48" s="95"/>
      <c r="E48" s="64"/>
      <c r="F48" s="95"/>
      <c r="G48" s="64"/>
      <c r="H48" s="64"/>
      <c r="I48" s="64"/>
      <c r="J48" s="95">
        <v>10</v>
      </c>
      <c r="K48" s="78"/>
    </row>
    <row r="49" spans="1:11" ht="22.5" x14ac:dyDescent="0.25">
      <c r="A49" s="240" t="s">
        <v>490</v>
      </c>
      <c r="B49" s="95">
        <v>30.7</v>
      </c>
      <c r="C49" s="388" t="s">
        <v>675</v>
      </c>
      <c r="D49" s="95"/>
      <c r="E49" s="64"/>
      <c r="F49" s="95"/>
      <c r="G49" s="64"/>
      <c r="H49" s="64"/>
      <c r="I49" s="64"/>
      <c r="J49" s="95">
        <v>30.7</v>
      </c>
      <c r="K49" s="78"/>
    </row>
    <row r="50" spans="1:11" x14ac:dyDescent="0.25">
      <c r="A50" s="242" t="s">
        <v>491</v>
      </c>
      <c r="B50" s="107">
        <v>45.54</v>
      </c>
      <c r="C50" s="64"/>
      <c r="D50" s="107">
        <v>45.54</v>
      </c>
      <c r="E50" s="64"/>
      <c r="F50" s="107"/>
      <c r="G50" s="64"/>
      <c r="H50" s="64"/>
      <c r="I50" s="64"/>
      <c r="J50" s="107"/>
      <c r="K50" s="78"/>
    </row>
    <row r="51" spans="1:11" x14ac:dyDescent="0.25">
      <c r="A51" s="242" t="s">
        <v>492</v>
      </c>
      <c r="B51" s="107">
        <v>18.059999999999999</v>
      </c>
      <c r="C51" s="64"/>
      <c r="D51" s="107">
        <v>18.059999999999999</v>
      </c>
      <c r="E51" s="64"/>
      <c r="F51" s="107"/>
      <c r="G51" s="64"/>
      <c r="H51" s="64"/>
      <c r="I51" s="64"/>
      <c r="J51" s="107"/>
      <c r="K51" s="78"/>
    </row>
    <row r="52" spans="1:11" x14ac:dyDescent="0.25">
      <c r="A52" s="242" t="s">
        <v>88</v>
      </c>
      <c r="B52" s="107">
        <f>2.72*4.4+1.07*1.4+5.85*1.67+1.78*3.69</f>
        <v>29.803700000000003</v>
      </c>
      <c r="C52" s="64"/>
      <c r="D52" s="107">
        <f>2.72*4.4+1.07*1.4+5.85*1.67+1.78*3.69</f>
        <v>29.803700000000003</v>
      </c>
      <c r="E52" s="64"/>
      <c r="F52" s="107"/>
      <c r="G52" s="64"/>
      <c r="H52" s="64"/>
      <c r="I52" s="64"/>
      <c r="J52" s="107"/>
      <c r="K52" s="78"/>
    </row>
    <row r="53" spans="1:11" x14ac:dyDescent="0.25">
      <c r="A53" s="242" t="s">
        <v>493</v>
      </c>
      <c r="B53" s="107">
        <v>25.19</v>
      </c>
      <c r="C53" s="64"/>
      <c r="D53" s="107">
        <v>25.19</v>
      </c>
      <c r="E53" s="64"/>
      <c r="F53" s="107"/>
      <c r="G53" s="64"/>
      <c r="H53" s="64"/>
      <c r="I53" s="64"/>
      <c r="J53" s="107"/>
      <c r="K53" s="78"/>
    </row>
    <row r="54" spans="1:11" x14ac:dyDescent="0.25">
      <c r="A54" s="135" t="s">
        <v>88</v>
      </c>
      <c r="B54" s="96">
        <v>24.1</v>
      </c>
      <c r="C54" s="64"/>
      <c r="D54" s="96"/>
      <c r="E54" s="64"/>
      <c r="F54" s="96">
        <v>24.1</v>
      </c>
      <c r="G54" s="64"/>
      <c r="H54" s="64"/>
      <c r="I54" s="64"/>
      <c r="J54" s="96"/>
      <c r="K54" s="78"/>
    </row>
    <row r="55" spans="1:11" ht="22.5" x14ac:dyDescent="0.25">
      <c r="A55" s="389" t="s">
        <v>494</v>
      </c>
      <c r="B55" s="95">
        <v>17.5</v>
      </c>
      <c r="C55" s="388" t="s">
        <v>675</v>
      </c>
      <c r="D55" s="95"/>
      <c r="E55" s="64"/>
      <c r="F55" s="95"/>
      <c r="G55" s="64"/>
      <c r="H55" s="64"/>
      <c r="I55" s="64"/>
      <c r="J55" s="95">
        <v>17.5</v>
      </c>
      <c r="K55" s="78"/>
    </row>
    <row r="56" spans="1:11" ht="22.5" x14ac:dyDescent="0.25">
      <c r="A56" s="137" t="s">
        <v>495</v>
      </c>
      <c r="B56" s="95">
        <v>24.2</v>
      </c>
      <c r="C56" s="388" t="s">
        <v>675</v>
      </c>
      <c r="D56" s="95"/>
      <c r="E56" s="64"/>
      <c r="F56" s="95"/>
      <c r="G56" s="64"/>
      <c r="H56" s="64"/>
      <c r="I56" s="64"/>
      <c r="J56" s="95">
        <v>24.2</v>
      </c>
      <c r="K56" s="78"/>
    </row>
    <row r="57" spans="1:11" ht="25.5" customHeight="1" x14ac:dyDescent="0.25">
      <c r="A57" s="390" t="s">
        <v>676</v>
      </c>
      <c r="B57" s="96">
        <v>1.8</v>
      </c>
      <c r="C57" s="388" t="s">
        <v>675</v>
      </c>
      <c r="D57" s="96"/>
      <c r="E57" s="64"/>
      <c r="F57" s="96">
        <v>1.8</v>
      </c>
      <c r="G57" s="64"/>
      <c r="H57" s="64"/>
      <c r="I57" s="64"/>
      <c r="J57" s="96"/>
      <c r="K57" s="78"/>
    </row>
    <row r="58" spans="1:11" x14ac:dyDescent="0.25">
      <c r="A58" s="135" t="s">
        <v>153</v>
      </c>
      <c r="B58" s="96">
        <v>10</v>
      </c>
      <c r="C58" s="64"/>
      <c r="D58" s="96"/>
      <c r="E58" s="64"/>
      <c r="F58" s="96">
        <v>10</v>
      </c>
      <c r="G58" s="64"/>
      <c r="H58" s="64"/>
      <c r="I58" s="64"/>
      <c r="J58" s="96"/>
      <c r="K58" s="78"/>
    </row>
    <row r="59" spans="1:11" x14ac:dyDescent="0.25">
      <c r="A59" s="135" t="s">
        <v>153</v>
      </c>
      <c r="B59" s="96">
        <v>9.6999999999999993</v>
      </c>
      <c r="C59" s="64"/>
      <c r="D59" s="96"/>
      <c r="E59" s="64"/>
      <c r="F59" s="96">
        <v>9.6999999999999993</v>
      </c>
      <c r="G59" s="64"/>
      <c r="H59" s="64"/>
      <c r="I59" s="64"/>
      <c r="J59" s="96"/>
      <c r="K59" s="78"/>
    </row>
    <row r="60" spans="1:11" x14ac:dyDescent="0.25">
      <c r="A60" s="135" t="s">
        <v>136</v>
      </c>
      <c r="B60" s="96">
        <v>29</v>
      </c>
      <c r="C60" s="64"/>
      <c r="D60" s="96"/>
      <c r="E60" s="64"/>
      <c r="F60" s="96">
        <v>29</v>
      </c>
      <c r="G60" s="64"/>
      <c r="H60" s="64"/>
      <c r="I60" s="64"/>
      <c r="J60" s="96"/>
      <c r="K60" s="78"/>
    </row>
    <row r="61" spans="1:11" x14ac:dyDescent="0.25">
      <c r="A61" s="143" t="s">
        <v>496</v>
      </c>
      <c r="B61" s="107">
        <v>8.9</v>
      </c>
      <c r="C61" s="64"/>
      <c r="D61" s="107">
        <v>8.9</v>
      </c>
      <c r="E61" s="64"/>
      <c r="F61" s="95"/>
      <c r="G61" s="64"/>
      <c r="H61" s="64"/>
      <c r="I61" s="64"/>
      <c r="J61" s="95"/>
      <c r="K61" s="78"/>
    </row>
    <row r="62" spans="1:11" x14ac:dyDescent="0.25">
      <c r="A62" s="143" t="s">
        <v>497</v>
      </c>
      <c r="B62" s="107">
        <v>6.6</v>
      </c>
      <c r="C62" s="64"/>
      <c r="D62" s="107">
        <v>6.6</v>
      </c>
      <c r="E62" s="64"/>
      <c r="F62" s="107"/>
      <c r="G62" s="64"/>
      <c r="H62" s="64"/>
      <c r="I62" s="64"/>
      <c r="J62" s="107"/>
      <c r="K62" s="78"/>
    </row>
    <row r="63" spans="1:11" x14ac:dyDescent="0.25">
      <c r="A63" s="143" t="s">
        <v>498</v>
      </c>
      <c r="B63" s="107">
        <v>12.42</v>
      </c>
      <c r="C63" s="64"/>
      <c r="D63" s="107">
        <v>12.42</v>
      </c>
      <c r="E63" s="64"/>
      <c r="F63" s="107"/>
      <c r="G63" s="64"/>
      <c r="H63" s="64"/>
      <c r="I63" s="64"/>
      <c r="J63" s="107"/>
      <c r="K63" s="78"/>
    </row>
    <row r="64" spans="1:11" x14ac:dyDescent="0.25">
      <c r="A64" s="135" t="s">
        <v>88</v>
      </c>
      <c r="B64" s="96">
        <v>11.4</v>
      </c>
      <c r="C64" s="64"/>
      <c r="D64" s="96"/>
      <c r="E64" s="64"/>
      <c r="F64" s="96">
        <v>11.4</v>
      </c>
      <c r="G64" s="64"/>
      <c r="H64" s="64"/>
      <c r="I64" s="64"/>
      <c r="J64" s="96"/>
      <c r="K64" s="78"/>
    </row>
    <row r="65" spans="1:11" s="2" customFormat="1" x14ac:dyDescent="0.25">
      <c r="A65" s="143" t="s">
        <v>669</v>
      </c>
      <c r="B65" s="107">
        <v>47.08</v>
      </c>
      <c r="C65" s="145"/>
      <c r="D65" s="107">
        <v>47.08</v>
      </c>
      <c r="E65" s="145"/>
      <c r="F65" s="107"/>
      <c r="G65" s="145"/>
      <c r="H65" s="145"/>
      <c r="I65" s="145"/>
      <c r="J65" s="107"/>
      <c r="K65" s="243"/>
    </row>
    <row r="66" spans="1:11" ht="24" x14ac:dyDescent="0.25">
      <c r="A66" s="391" t="s">
        <v>677</v>
      </c>
      <c r="B66" s="107">
        <v>7.54</v>
      </c>
      <c r="C66" s="64"/>
      <c r="D66" s="107">
        <v>7.54</v>
      </c>
      <c r="E66" s="64"/>
      <c r="F66" s="107"/>
      <c r="G66" s="64"/>
      <c r="H66" s="64"/>
      <c r="I66" s="64"/>
      <c r="J66" s="107"/>
      <c r="K66" s="78"/>
    </row>
    <row r="67" spans="1:11" ht="24" x14ac:dyDescent="0.25">
      <c r="A67" s="391" t="s">
        <v>677</v>
      </c>
      <c r="B67" s="107">
        <v>15.49</v>
      </c>
      <c r="C67" s="64"/>
      <c r="D67" s="107">
        <v>15.49</v>
      </c>
      <c r="E67" s="64"/>
      <c r="F67" s="107"/>
      <c r="G67" s="64"/>
      <c r="H67" s="64"/>
      <c r="I67" s="64"/>
      <c r="J67" s="107"/>
      <c r="K67" s="78"/>
    </row>
    <row r="68" spans="1:11" ht="36.75" x14ac:dyDescent="0.25">
      <c r="A68" s="244" t="s">
        <v>611</v>
      </c>
      <c r="B68" s="105">
        <f>44.35*50%</f>
        <v>22.175000000000001</v>
      </c>
      <c r="C68" s="140"/>
      <c r="D68" s="107"/>
      <c r="E68" s="64"/>
      <c r="F68" s="107"/>
      <c r="G68" s="64"/>
      <c r="H68" s="64"/>
      <c r="I68" s="105">
        <f>44.35*50%</f>
        <v>22.175000000000001</v>
      </c>
      <c r="J68" s="107"/>
      <c r="K68" s="78"/>
    </row>
    <row r="69" spans="1:11" x14ac:dyDescent="0.25">
      <c r="A69" s="135" t="s">
        <v>88</v>
      </c>
      <c r="B69" s="96">
        <v>5.88</v>
      </c>
      <c r="C69" s="64"/>
      <c r="D69" s="96"/>
      <c r="E69" s="64"/>
      <c r="F69" s="96">
        <v>5.88</v>
      </c>
      <c r="G69" s="64"/>
      <c r="H69" s="64"/>
      <c r="I69" s="64"/>
      <c r="J69" s="96"/>
      <c r="K69" s="78"/>
    </row>
    <row r="70" spans="1:11" x14ac:dyDescent="0.25">
      <c r="A70" s="143" t="s">
        <v>669</v>
      </c>
      <c r="B70" s="107">
        <v>3.1</v>
      </c>
      <c r="C70" s="64"/>
      <c r="D70" s="107">
        <v>3.1</v>
      </c>
      <c r="E70" s="64"/>
      <c r="F70" s="96"/>
      <c r="G70" s="64"/>
      <c r="H70" s="64"/>
      <c r="I70" s="64"/>
      <c r="J70" s="96"/>
      <c r="K70" s="78"/>
    </row>
    <row r="71" spans="1:11" x14ac:dyDescent="0.25">
      <c r="A71" s="245" t="s">
        <v>597</v>
      </c>
      <c r="B71" s="102">
        <f>2.3*3</f>
        <v>6.8999999999999995</v>
      </c>
      <c r="C71" s="64"/>
      <c r="D71" s="102"/>
      <c r="E71" s="64"/>
      <c r="F71" s="102">
        <f>2.3*3</f>
        <v>6.8999999999999995</v>
      </c>
      <c r="G71" s="64"/>
      <c r="H71" s="64"/>
      <c r="I71" s="64"/>
      <c r="J71" s="102"/>
      <c r="K71" s="78"/>
    </row>
    <row r="72" spans="1:11" x14ac:dyDescent="0.25">
      <c r="A72" s="135" t="s">
        <v>153</v>
      </c>
      <c r="B72" s="96">
        <v>2.1</v>
      </c>
      <c r="C72" s="64"/>
      <c r="D72" s="96"/>
      <c r="E72" s="64"/>
      <c r="F72" s="96">
        <v>2.1</v>
      </c>
      <c r="G72" s="64"/>
      <c r="H72" s="64"/>
      <c r="I72" s="64"/>
      <c r="J72" s="96"/>
      <c r="K72" s="78"/>
    </row>
    <row r="73" spans="1:11" x14ac:dyDescent="0.25">
      <c r="A73" s="135" t="s">
        <v>153</v>
      </c>
      <c r="B73" s="96">
        <v>1.4</v>
      </c>
      <c r="C73" s="64"/>
      <c r="D73" s="96"/>
      <c r="E73" s="64"/>
      <c r="F73" s="96">
        <v>1.4</v>
      </c>
      <c r="G73" s="64"/>
      <c r="H73" s="64"/>
      <c r="I73" s="64"/>
      <c r="J73" s="96"/>
      <c r="K73" s="78"/>
    </row>
    <row r="74" spans="1:11" x14ac:dyDescent="0.25">
      <c r="A74" s="143" t="s">
        <v>153</v>
      </c>
      <c r="B74" s="107">
        <v>3.4</v>
      </c>
      <c r="C74" s="64"/>
      <c r="D74" s="107">
        <v>3.4</v>
      </c>
      <c r="E74" s="64"/>
      <c r="F74" s="64"/>
      <c r="G74" s="64"/>
      <c r="H74" s="64"/>
      <c r="I74" s="64"/>
      <c r="J74" s="96"/>
      <c r="K74" s="78"/>
    </row>
    <row r="75" spans="1:11" x14ac:dyDescent="0.25">
      <c r="A75" s="135" t="s">
        <v>88</v>
      </c>
      <c r="B75" s="96">
        <v>7.93</v>
      </c>
      <c r="C75" s="64"/>
      <c r="D75" s="96"/>
      <c r="E75" s="64"/>
      <c r="F75" s="96">
        <v>7.93</v>
      </c>
      <c r="G75" s="64"/>
      <c r="H75" s="64"/>
      <c r="I75" s="64"/>
      <c r="J75" s="96"/>
      <c r="K75" s="78"/>
    </row>
    <row r="76" spans="1:11" x14ac:dyDescent="0.25">
      <c r="A76" s="143" t="s">
        <v>499</v>
      </c>
      <c r="B76" s="107">
        <v>19.100000000000001</v>
      </c>
      <c r="C76" s="64"/>
      <c r="D76" s="107">
        <v>19.100000000000001</v>
      </c>
      <c r="E76" s="64"/>
      <c r="F76" s="95"/>
      <c r="G76" s="64"/>
      <c r="H76" s="64"/>
      <c r="I76" s="64"/>
      <c r="J76" s="95"/>
      <c r="K76" s="78"/>
    </row>
    <row r="77" spans="1:11" x14ac:dyDescent="0.25">
      <c r="A77" s="137" t="s">
        <v>500</v>
      </c>
      <c r="B77" s="95">
        <v>7.8</v>
      </c>
      <c r="C77" s="64"/>
      <c r="D77" s="95"/>
      <c r="E77" s="64"/>
      <c r="F77" s="95"/>
      <c r="G77" s="64"/>
      <c r="H77" s="64"/>
      <c r="I77" s="64"/>
      <c r="J77" s="95">
        <v>7.8</v>
      </c>
      <c r="K77" s="78"/>
    </row>
    <row r="78" spans="1:11" x14ac:dyDescent="0.25">
      <c r="A78" s="143" t="s">
        <v>501</v>
      </c>
      <c r="B78" s="107">
        <v>14.5</v>
      </c>
      <c r="C78" s="64"/>
      <c r="D78" s="107">
        <v>14.5</v>
      </c>
      <c r="E78" s="64"/>
      <c r="F78" s="95"/>
      <c r="G78" s="64"/>
      <c r="H78" s="64"/>
      <c r="I78" s="64"/>
      <c r="J78" s="95"/>
      <c r="K78" s="78"/>
    </row>
    <row r="79" spans="1:11" x14ac:dyDescent="0.25">
      <c r="A79" s="143" t="s">
        <v>502</v>
      </c>
      <c r="B79" s="107">
        <v>14.4</v>
      </c>
      <c r="C79" s="64"/>
      <c r="D79" s="107">
        <v>14.4</v>
      </c>
      <c r="E79" s="64"/>
      <c r="F79" s="107"/>
      <c r="G79" s="64"/>
      <c r="H79" s="64"/>
      <c r="I79" s="64"/>
      <c r="J79" s="107"/>
      <c r="K79" s="78"/>
    </row>
    <row r="80" spans="1:11" x14ac:dyDescent="0.25">
      <c r="A80" s="137" t="s">
        <v>488</v>
      </c>
      <c r="B80" s="95">
        <v>21.3</v>
      </c>
      <c r="C80" s="64"/>
      <c r="D80" s="95"/>
      <c r="E80" s="64"/>
      <c r="F80" s="95"/>
      <c r="G80" s="64"/>
      <c r="H80" s="64"/>
      <c r="I80" s="64"/>
      <c r="J80" s="95">
        <v>21.3</v>
      </c>
      <c r="K80" s="78"/>
    </row>
    <row r="81" spans="1:11" x14ac:dyDescent="0.25">
      <c r="A81" s="135" t="s">
        <v>111</v>
      </c>
      <c r="B81" s="96">
        <v>1.1000000000000001</v>
      </c>
      <c r="C81" s="64"/>
      <c r="D81" s="96"/>
      <c r="E81" s="64"/>
      <c r="F81" s="96">
        <v>1.1000000000000001</v>
      </c>
      <c r="G81" s="64"/>
      <c r="H81" s="64"/>
      <c r="I81" s="64"/>
      <c r="J81" s="96"/>
      <c r="K81" s="78"/>
    </row>
    <row r="82" spans="1:11" x14ac:dyDescent="0.25">
      <c r="A82" s="137" t="s">
        <v>503</v>
      </c>
      <c r="B82" s="95">
        <v>19.100000000000001</v>
      </c>
      <c r="C82" s="64"/>
      <c r="D82" s="95"/>
      <c r="E82" s="64"/>
      <c r="F82" s="95"/>
      <c r="G82" s="64"/>
      <c r="H82" s="64"/>
      <c r="I82" s="64"/>
      <c r="J82" s="95">
        <v>19.100000000000001</v>
      </c>
      <c r="K82" s="78"/>
    </row>
    <row r="83" spans="1:11" x14ac:dyDescent="0.25">
      <c r="A83" s="137" t="s">
        <v>504</v>
      </c>
      <c r="B83" s="95">
        <v>22.94</v>
      </c>
      <c r="C83" s="64"/>
      <c r="D83" s="95"/>
      <c r="E83" s="64"/>
      <c r="F83" s="95"/>
      <c r="G83" s="64"/>
      <c r="H83" s="64"/>
      <c r="I83" s="64"/>
      <c r="J83" s="95">
        <v>22.94</v>
      </c>
      <c r="K83" s="78"/>
    </row>
    <row r="84" spans="1:11" x14ac:dyDescent="0.25">
      <c r="A84" s="135" t="s">
        <v>88</v>
      </c>
      <c r="B84" s="96">
        <v>27.2</v>
      </c>
      <c r="C84" s="64"/>
      <c r="D84" s="96"/>
      <c r="E84" s="64"/>
      <c r="F84" s="96">
        <v>27.2</v>
      </c>
      <c r="G84" s="64"/>
      <c r="H84" s="64"/>
      <c r="I84" s="64"/>
      <c r="J84" s="96"/>
      <c r="K84" s="78"/>
    </row>
    <row r="85" spans="1:11" x14ac:dyDescent="0.25">
      <c r="A85" s="135" t="s">
        <v>153</v>
      </c>
      <c r="B85" s="96">
        <v>1.1000000000000001</v>
      </c>
      <c r="C85" s="64"/>
      <c r="D85" s="64"/>
      <c r="E85" s="64"/>
      <c r="F85" s="96">
        <v>1.1000000000000001</v>
      </c>
      <c r="G85" s="64"/>
      <c r="H85" s="64"/>
      <c r="I85" s="64"/>
      <c r="J85" s="64"/>
      <c r="K85" s="78"/>
    </row>
    <row r="86" spans="1:11" x14ac:dyDescent="0.25">
      <c r="A86" s="137" t="s">
        <v>678</v>
      </c>
      <c r="B86" s="95">
        <v>13.1</v>
      </c>
      <c r="C86" s="64"/>
      <c r="D86" s="64"/>
      <c r="E86" s="64"/>
      <c r="F86" s="95"/>
      <c r="G86" s="64"/>
      <c r="H86" s="64"/>
      <c r="I86" s="64"/>
      <c r="J86" s="95">
        <v>13.1</v>
      </c>
      <c r="K86" s="78"/>
    </row>
    <row r="87" spans="1:11" x14ac:dyDescent="0.25">
      <c r="A87" s="137" t="s">
        <v>505</v>
      </c>
      <c r="B87" s="95">
        <v>12.3</v>
      </c>
      <c r="C87" s="64"/>
      <c r="D87" s="64"/>
      <c r="E87" s="64"/>
      <c r="F87" s="95"/>
      <c r="G87" s="64"/>
      <c r="H87" s="64"/>
      <c r="I87" s="64"/>
      <c r="J87" s="95">
        <v>12.3</v>
      </c>
      <c r="K87" s="78"/>
    </row>
    <row r="88" spans="1:11" x14ac:dyDescent="0.25">
      <c r="A88" s="135" t="s">
        <v>679</v>
      </c>
      <c r="B88" s="96">
        <v>6</v>
      </c>
      <c r="C88" s="64"/>
      <c r="D88" s="64"/>
      <c r="E88" s="64"/>
      <c r="F88" s="96">
        <v>6</v>
      </c>
      <c r="G88" s="64"/>
      <c r="H88" s="64"/>
      <c r="I88" s="64"/>
      <c r="J88" s="64"/>
      <c r="K88" s="78"/>
    </row>
    <row r="89" spans="1:11" x14ac:dyDescent="0.25">
      <c r="A89" s="245" t="s">
        <v>88</v>
      </c>
      <c r="B89" s="102">
        <f>6.08*1.3</f>
        <v>7.9040000000000008</v>
      </c>
      <c r="C89" s="64"/>
      <c r="D89" s="64"/>
      <c r="E89" s="64"/>
      <c r="F89" s="102">
        <f>6.08*1.3</f>
        <v>7.9040000000000008</v>
      </c>
      <c r="G89" s="64"/>
      <c r="H89" s="64"/>
      <c r="I89" s="64"/>
      <c r="J89" s="64"/>
      <c r="K89" s="78"/>
    </row>
    <row r="90" spans="1:11" x14ac:dyDescent="0.25">
      <c r="A90" s="245" t="s">
        <v>506</v>
      </c>
      <c r="B90" s="102">
        <v>11.17</v>
      </c>
      <c r="C90" s="64"/>
      <c r="D90" s="64"/>
      <c r="E90" s="64"/>
      <c r="F90" s="102">
        <v>11.17</v>
      </c>
      <c r="G90" s="64"/>
      <c r="H90" s="64"/>
      <c r="I90" s="64"/>
      <c r="J90" s="64"/>
      <c r="K90" s="78"/>
    </row>
    <row r="91" spans="1:11" x14ac:dyDescent="0.25">
      <c r="A91" s="245" t="s">
        <v>598</v>
      </c>
      <c r="B91" s="102">
        <f>(2.93+1.95+0.5)*2.3</f>
        <v>12.373999999999999</v>
      </c>
      <c r="C91" s="64"/>
      <c r="D91" s="64"/>
      <c r="E91" s="64"/>
      <c r="F91" s="102">
        <f>(2.93+1.95+0.5)*2.3</f>
        <v>12.373999999999999</v>
      </c>
      <c r="G91" s="64"/>
      <c r="H91" s="64"/>
      <c r="I91" s="64"/>
      <c r="J91" s="64"/>
      <c r="K91" s="78"/>
    </row>
    <row r="92" spans="1:11" x14ac:dyDescent="0.25">
      <c r="A92" s="137" t="s">
        <v>146</v>
      </c>
      <c r="B92" s="95">
        <v>17.100000000000001</v>
      </c>
      <c r="C92" s="64"/>
      <c r="D92" s="64"/>
      <c r="E92" s="64"/>
      <c r="F92" s="95"/>
      <c r="G92" s="64"/>
      <c r="H92" s="64"/>
      <c r="I92" s="64"/>
      <c r="J92" s="95">
        <v>17.100000000000001</v>
      </c>
      <c r="K92" s="78"/>
    </row>
    <row r="93" spans="1:11" x14ac:dyDescent="0.25">
      <c r="A93" s="137" t="s">
        <v>507</v>
      </c>
      <c r="B93" s="95">
        <v>22.6</v>
      </c>
      <c r="C93" s="64"/>
      <c r="D93" s="64"/>
      <c r="E93" s="64"/>
      <c r="F93" s="95"/>
      <c r="G93" s="64"/>
      <c r="H93" s="64"/>
      <c r="I93" s="64"/>
      <c r="J93" s="95">
        <v>22.6</v>
      </c>
      <c r="K93" s="78"/>
    </row>
    <row r="94" spans="1:11" x14ac:dyDescent="0.25">
      <c r="A94" s="135" t="s">
        <v>680</v>
      </c>
      <c r="B94" s="96">
        <v>1.5</v>
      </c>
      <c r="C94" s="64"/>
      <c r="D94" s="64"/>
      <c r="E94" s="64"/>
      <c r="F94" s="96">
        <v>1.5</v>
      </c>
      <c r="G94" s="64"/>
      <c r="H94" s="64"/>
      <c r="I94" s="64"/>
      <c r="J94" s="64"/>
      <c r="K94" s="78"/>
    </row>
    <row r="95" spans="1:11" x14ac:dyDescent="0.25">
      <c r="A95" s="135" t="s">
        <v>153</v>
      </c>
      <c r="B95" s="96">
        <v>1.3</v>
      </c>
      <c r="C95" s="64"/>
      <c r="D95" s="64"/>
      <c r="E95" s="64"/>
      <c r="F95" s="96">
        <v>1.3</v>
      </c>
      <c r="G95" s="64"/>
      <c r="H95" s="64"/>
      <c r="I95" s="64"/>
      <c r="J95" s="64"/>
      <c r="K95" s="78"/>
    </row>
    <row r="96" spans="1:11" x14ac:dyDescent="0.25">
      <c r="A96" s="135" t="s">
        <v>301</v>
      </c>
      <c r="B96" s="96">
        <v>5.4</v>
      </c>
      <c r="C96" s="64"/>
      <c r="D96" s="64"/>
      <c r="E96" s="64"/>
      <c r="F96" s="96">
        <v>5.4</v>
      </c>
      <c r="G96" s="64"/>
      <c r="H96" s="64"/>
      <c r="I96" s="64"/>
      <c r="J96" s="64"/>
      <c r="K96" s="78"/>
    </row>
    <row r="97" spans="1:11" x14ac:dyDescent="0.25">
      <c r="A97" s="143" t="s">
        <v>131</v>
      </c>
      <c r="B97" s="107">
        <v>1.7</v>
      </c>
      <c r="C97" s="64"/>
      <c r="D97" s="107">
        <v>1.7</v>
      </c>
      <c r="E97" s="64"/>
      <c r="F97" s="64"/>
      <c r="G97" s="64"/>
      <c r="H97" s="64"/>
      <c r="I97" s="64"/>
      <c r="J97" s="64"/>
      <c r="K97" s="78"/>
    </row>
    <row r="98" spans="1:11" x14ac:dyDescent="0.25">
      <c r="A98" s="143" t="s">
        <v>131</v>
      </c>
      <c r="B98" s="107">
        <v>1.7</v>
      </c>
      <c r="C98" s="64"/>
      <c r="D98" s="107">
        <v>1.7</v>
      </c>
      <c r="E98" s="64"/>
      <c r="F98" s="64"/>
      <c r="G98" s="64"/>
      <c r="H98" s="64"/>
      <c r="I98" s="64"/>
      <c r="J98" s="64"/>
      <c r="K98" s="78"/>
    </row>
    <row r="99" spans="1:11" ht="15.75" thickBot="1" x14ac:dyDescent="0.3">
      <c r="A99" s="255" t="s">
        <v>508</v>
      </c>
      <c r="B99" s="256">
        <f>2.75*4.9</f>
        <v>13.475000000000001</v>
      </c>
      <c r="C99" s="73"/>
      <c r="D99" s="73"/>
      <c r="E99" s="73"/>
      <c r="F99" s="256">
        <f>2.75*4.9</f>
        <v>13.475000000000001</v>
      </c>
      <c r="G99" s="73"/>
      <c r="H99" s="73"/>
      <c r="I99" s="73"/>
      <c r="J99" s="73"/>
      <c r="K99" s="74"/>
    </row>
    <row r="100" spans="1:11" ht="15.75" thickBot="1" x14ac:dyDescent="0.3">
      <c r="A100" s="258" t="s">
        <v>648</v>
      </c>
      <c r="B100" s="203">
        <f>SUM(B40:B99)</f>
        <v>895.17169999999999</v>
      </c>
      <c r="C100" s="34"/>
      <c r="D100" s="202">
        <f>SUM(D40:D99)</f>
        <v>274.52369999999996</v>
      </c>
      <c r="E100" s="202"/>
      <c r="F100" s="203">
        <f>SUM(F40:F99)</f>
        <v>340.43300000000005</v>
      </c>
      <c r="G100" s="204">
        <f>SUM(G40:G99)</f>
        <v>0</v>
      </c>
      <c r="H100" s="205">
        <f>SUM(H40:H99)</f>
        <v>0</v>
      </c>
      <c r="I100" s="206">
        <f>SUM(I40:I99)</f>
        <v>22.175000000000001</v>
      </c>
      <c r="J100" s="207">
        <f>SUM(J40:J99)</f>
        <v>258.04000000000002</v>
      </c>
      <c r="K100" s="223">
        <f>SUM(D100:J100)</f>
        <v>895.17169999999987</v>
      </c>
    </row>
    <row r="101" spans="1:11" x14ac:dyDescent="0.25">
      <c r="A101" s="257"/>
      <c r="B101" s="151"/>
      <c r="C101" s="150"/>
      <c r="D101" s="150"/>
      <c r="E101" s="150"/>
      <c r="F101" s="150"/>
      <c r="G101" s="150"/>
      <c r="H101" s="150"/>
      <c r="I101" s="150"/>
      <c r="J101" s="150"/>
      <c r="K101" s="152"/>
    </row>
    <row r="102" spans="1:11" x14ac:dyDescent="0.25">
      <c r="A102" s="239" t="s">
        <v>521</v>
      </c>
      <c r="B102" s="65"/>
      <c r="C102" s="64"/>
      <c r="D102" s="64"/>
      <c r="E102" s="64"/>
      <c r="F102" s="64"/>
      <c r="G102" s="64"/>
      <c r="H102" s="64"/>
      <c r="I102" s="64"/>
      <c r="J102" s="64"/>
      <c r="K102" s="78"/>
    </row>
    <row r="103" spans="1:11" x14ac:dyDescent="0.25">
      <c r="A103" s="234" t="s">
        <v>522</v>
      </c>
      <c r="B103" s="76">
        <v>4</v>
      </c>
      <c r="C103" s="64"/>
      <c r="D103" s="76">
        <v>4</v>
      </c>
      <c r="E103" s="64"/>
      <c r="F103" s="64"/>
      <c r="G103" s="64"/>
      <c r="H103" s="64"/>
      <c r="I103" s="64"/>
      <c r="J103" s="64"/>
      <c r="K103" s="78"/>
    </row>
    <row r="104" spans="1:11" ht="15.75" thickBot="1" x14ac:dyDescent="0.3">
      <c r="A104" s="251" t="s">
        <v>522</v>
      </c>
      <c r="B104" s="211">
        <v>1.9</v>
      </c>
      <c r="C104" s="73"/>
      <c r="D104" s="211">
        <v>1.9</v>
      </c>
      <c r="E104" s="73"/>
      <c r="F104" s="73"/>
      <c r="G104" s="73"/>
      <c r="H104" s="73"/>
      <c r="I104" s="73"/>
      <c r="J104" s="73"/>
      <c r="K104" s="74"/>
    </row>
    <row r="105" spans="1:11" ht="15.75" thickBot="1" x14ac:dyDescent="0.3">
      <c r="A105" s="258" t="s">
        <v>649</v>
      </c>
      <c r="B105" s="201">
        <f>SUM(B103:B104)</f>
        <v>5.9</v>
      </c>
      <c r="C105" s="34"/>
      <c r="D105" s="202">
        <f>SUM(D103:D104)</f>
        <v>5.9</v>
      </c>
      <c r="E105" s="202"/>
      <c r="F105" s="203">
        <f>SUM(F103:F104)</f>
        <v>0</v>
      </c>
      <c r="G105" s="204">
        <f>SUM(G103:G104)</f>
        <v>0</v>
      </c>
      <c r="H105" s="205">
        <f>SUM(H103:H104)</f>
        <v>0</v>
      </c>
      <c r="I105" s="206">
        <f>SUM(I103:I104)</f>
        <v>0</v>
      </c>
      <c r="J105" s="207">
        <f>SUM(J103:J104)</f>
        <v>0</v>
      </c>
      <c r="K105" s="223">
        <f>SUM(D105:J105)</f>
        <v>5.9</v>
      </c>
    </row>
    <row r="106" spans="1:11" x14ac:dyDescent="0.25">
      <c r="A106" s="253"/>
      <c r="B106" s="259"/>
      <c r="C106" s="150"/>
      <c r="D106" s="150"/>
      <c r="E106" s="150"/>
      <c r="F106" s="150"/>
      <c r="G106" s="150"/>
      <c r="H106" s="150"/>
      <c r="I106" s="150"/>
      <c r="J106" s="150"/>
      <c r="K106" s="152"/>
    </row>
    <row r="107" spans="1:11" x14ac:dyDescent="0.25">
      <c r="A107" s="238"/>
      <c r="B107" s="144"/>
      <c r="C107" s="64"/>
      <c r="D107" s="64"/>
      <c r="E107" s="64"/>
      <c r="F107" s="64"/>
      <c r="G107" s="64"/>
      <c r="H107" s="64"/>
      <c r="I107" s="64"/>
      <c r="J107" s="64"/>
      <c r="K107" s="78"/>
    </row>
    <row r="108" spans="1:11" x14ac:dyDescent="0.25">
      <c r="A108" s="238"/>
      <c r="B108" s="65"/>
      <c r="C108" s="64"/>
      <c r="D108" s="64"/>
      <c r="E108" s="64"/>
      <c r="F108" s="64"/>
      <c r="G108" s="64"/>
      <c r="H108" s="64"/>
      <c r="I108" s="64"/>
      <c r="J108" s="64"/>
      <c r="K108" s="78"/>
    </row>
    <row r="109" spans="1:11" x14ac:dyDescent="0.25">
      <c r="A109" s="239" t="s">
        <v>523</v>
      </c>
      <c r="B109" s="65"/>
      <c r="C109" s="64"/>
      <c r="D109" s="64"/>
      <c r="E109" s="64"/>
      <c r="F109" s="64"/>
      <c r="G109" s="64"/>
      <c r="H109" s="64"/>
      <c r="I109" s="64"/>
      <c r="J109" s="64"/>
      <c r="K109" s="78"/>
    </row>
    <row r="110" spans="1:11" x14ac:dyDescent="0.25">
      <c r="A110" s="91" t="s">
        <v>371</v>
      </c>
      <c r="B110" s="65">
        <v>12</v>
      </c>
      <c r="C110" s="64"/>
      <c r="D110" s="64"/>
      <c r="E110" s="64"/>
      <c r="F110" s="65">
        <v>12</v>
      </c>
      <c r="G110" s="64"/>
      <c r="H110" s="64"/>
      <c r="I110" s="64"/>
      <c r="J110" s="64"/>
      <c r="K110" s="78"/>
    </row>
    <row r="111" spans="1:11" ht="15.75" thickBot="1" x14ac:dyDescent="0.3">
      <c r="A111" s="249">
        <v>106</v>
      </c>
      <c r="B111" s="197">
        <v>11.1</v>
      </c>
      <c r="C111" s="73"/>
      <c r="D111" s="73"/>
      <c r="E111" s="73"/>
      <c r="F111" s="197">
        <v>11.1</v>
      </c>
      <c r="G111" s="73"/>
      <c r="H111" s="73"/>
      <c r="I111" s="73"/>
      <c r="J111" s="73"/>
      <c r="K111" s="74"/>
    </row>
    <row r="112" spans="1:11" ht="15.75" thickBot="1" x14ac:dyDescent="0.3">
      <c r="A112" s="258" t="s">
        <v>650</v>
      </c>
      <c r="B112" s="203">
        <f>SUM(B110:B111)</f>
        <v>23.1</v>
      </c>
      <c r="C112" s="34"/>
      <c r="D112" s="202">
        <f>SUM(D110:D111)</f>
        <v>0</v>
      </c>
      <c r="E112" s="202"/>
      <c r="F112" s="203">
        <f>SUM(F110:F111)</f>
        <v>23.1</v>
      </c>
      <c r="G112" s="204">
        <f>SUM(G110:G111)</f>
        <v>0</v>
      </c>
      <c r="H112" s="205">
        <f>SUM(H110:H111)</f>
        <v>0</v>
      </c>
      <c r="I112" s="206">
        <f>SUM(I110:I111)</f>
        <v>0</v>
      </c>
      <c r="J112" s="207">
        <f>SUM(J110:J111)</f>
        <v>0</v>
      </c>
      <c r="K112" s="223">
        <f>SUM(D112:J112)</f>
        <v>23.1</v>
      </c>
    </row>
    <row r="113" spans="1:11" x14ac:dyDescent="0.25">
      <c r="A113" s="26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2"/>
    </row>
    <row r="114" spans="1:11" x14ac:dyDescent="0.25">
      <c r="A114" s="136" t="s">
        <v>107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78"/>
    </row>
    <row r="115" spans="1:11" x14ac:dyDescent="0.25">
      <c r="A115" s="241" t="s">
        <v>599</v>
      </c>
      <c r="B115" s="96">
        <v>79</v>
      </c>
      <c r="C115" s="64"/>
      <c r="D115" s="64"/>
      <c r="E115" s="64"/>
      <c r="F115" s="96">
        <v>79</v>
      </c>
      <c r="G115" s="64"/>
      <c r="H115" s="64"/>
      <c r="I115" s="64"/>
      <c r="J115" s="64"/>
      <c r="K115" s="78"/>
    </row>
    <row r="116" spans="1:11" x14ac:dyDescent="0.25">
      <c r="A116" s="240" t="s">
        <v>510</v>
      </c>
      <c r="B116" s="84">
        <v>36.479999999999997</v>
      </c>
      <c r="C116" s="64"/>
      <c r="D116" s="64"/>
      <c r="E116" s="64"/>
      <c r="F116" s="64"/>
      <c r="G116" s="64"/>
      <c r="H116" s="64"/>
      <c r="I116" s="64"/>
      <c r="J116" s="84">
        <v>36.479999999999997</v>
      </c>
      <c r="K116" s="78"/>
    </row>
    <row r="117" spans="1:11" x14ac:dyDescent="0.25">
      <c r="A117" s="92">
        <v>12</v>
      </c>
      <c r="B117" s="84">
        <v>23.77</v>
      </c>
      <c r="C117" s="64"/>
      <c r="D117" s="64"/>
      <c r="E117" s="64"/>
      <c r="F117" s="64"/>
      <c r="G117" s="64"/>
      <c r="H117" s="64"/>
      <c r="I117" s="64"/>
      <c r="J117" s="84">
        <v>23.77</v>
      </c>
      <c r="K117" s="78"/>
    </row>
    <row r="118" spans="1:11" x14ac:dyDescent="0.25">
      <c r="A118" s="92">
        <v>11</v>
      </c>
      <c r="B118" s="84">
        <v>28.4</v>
      </c>
      <c r="C118" s="64"/>
      <c r="D118" s="64"/>
      <c r="E118" s="64"/>
      <c r="F118" s="64"/>
      <c r="G118" s="64"/>
      <c r="H118" s="64"/>
      <c r="I118" s="64"/>
      <c r="J118" s="84">
        <v>28.4</v>
      </c>
      <c r="K118" s="78"/>
    </row>
    <row r="119" spans="1:11" x14ac:dyDescent="0.25">
      <c r="A119" s="91" t="s">
        <v>509</v>
      </c>
      <c r="B119" s="65">
        <v>77.400000000000006</v>
      </c>
      <c r="C119" s="64"/>
      <c r="D119" s="64"/>
      <c r="E119" s="64"/>
      <c r="F119" s="65">
        <v>77.400000000000006</v>
      </c>
      <c r="G119" s="64"/>
      <c r="H119" s="64"/>
      <c r="I119" s="64"/>
      <c r="J119" s="64"/>
      <c r="K119" s="78"/>
    </row>
    <row r="120" spans="1:11" x14ac:dyDescent="0.25">
      <c r="A120" s="92" t="s">
        <v>511</v>
      </c>
      <c r="B120" s="84">
        <v>17.600000000000001</v>
      </c>
      <c r="C120" s="64"/>
      <c r="D120" s="64"/>
      <c r="E120" s="64"/>
      <c r="F120" s="64"/>
      <c r="G120" s="64"/>
      <c r="H120" s="64"/>
      <c r="I120" s="64"/>
      <c r="J120" s="84">
        <v>17.600000000000001</v>
      </c>
      <c r="K120" s="78"/>
    </row>
    <row r="121" spans="1:11" x14ac:dyDescent="0.25">
      <c r="A121" s="92" t="s">
        <v>512</v>
      </c>
      <c r="B121" s="84">
        <v>4.04</v>
      </c>
      <c r="C121" s="64"/>
      <c r="D121" s="64"/>
      <c r="E121" s="64"/>
      <c r="F121" s="64"/>
      <c r="G121" s="64"/>
      <c r="H121" s="64"/>
      <c r="I121" s="64"/>
      <c r="J121" s="84">
        <v>4.04</v>
      </c>
      <c r="K121" s="78"/>
    </row>
    <row r="122" spans="1:11" x14ac:dyDescent="0.25">
      <c r="A122" s="92">
        <v>14</v>
      </c>
      <c r="B122" s="84">
        <v>3.12</v>
      </c>
      <c r="C122" s="64"/>
      <c r="D122" s="64"/>
      <c r="E122" s="64"/>
      <c r="F122" s="64"/>
      <c r="G122" s="64"/>
      <c r="H122" s="64"/>
      <c r="I122" s="64"/>
      <c r="J122" s="84">
        <v>3.12</v>
      </c>
      <c r="K122" s="78"/>
    </row>
    <row r="123" spans="1:11" x14ac:dyDescent="0.25">
      <c r="A123" s="92">
        <v>15</v>
      </c>
      <c r="B123" s="84">
        <v>86.55</v>
      </c>
      <c r="C123" s="64"/>
      <c r="D123" s="64"/>
      <c r="E123" s="64"/>
      <c r="F123" s="64"/>
      <c r="G123" s="64"/>
      <c r="H123" s="64"/>
      <c r="I123" s="64"/>
      <c r="J123" s="84">
        <v>86.55</v>
      </c>
      <c r="K123" s="78"/>
    </row>
    <row r="124" spans="1:11" x14ac:dyDescent="0.25">
      <c r="A124" s="92">
        <v>23</v>
      </c>
      <c r="B124" s="84">
        <v>27.23</v>
      </c>
      <c r="C124" s="64"/>
      <c r="D124" s="64"/>
      <c r="E124" s="64"/>
      <c r="F124" s="64"/>
      <c r="G124" s="64"/>
      <c r="H124" s="64"/>
      <c r="I124" s="64"/>
      <c r="J124" s="84">
        <v>27.23</v>
      </c>
      <c r="K124" s="78"/>
    </row>
    <row r="125" spans="1:11" x14ac:dyDescent="0.25">
      <c r="A125" s="92">
        <v>24</v>
      </c>
      <c r="B125" s="84">
        <v>30.54</v>
      </c>
      <c r="C125" s="64"/>
      <c r="D125" s="64"/>
      <c r="E125" s="64"/>
      <c r="F125" s="64"/>
      <c r="G125" s="64"/>
      <c r="H125" s="64"/>
      <c r="I125" s="64"/>
      <c r="J125" s="84">
        <v>30.54</v>
      </c>
      <c r="K125" s="78"/>
    </row>
    <row r="126" spans="1:11" x14ac:dyDescent="0.25">
      <c r="A126" s="92" t="s">
        <v>600</v>
      </c>
      <c r="B126" s="84">
        <v>9.74</v>
      </c>
      <c r="C126" s="64"/>
      <c r="D126" s="64"/>
      <c r="E126" s="64"/>
      <c r="F126" s="64"/>
      <c r="G126" s="64"/>
      <c r="H126" s="64"/>
      <c r="I126" s="64"/>
      <c r="J126" s="84">
        <v>9.74</v>
      </c>
      <c r="K126" s="78"/>
    </row>
    <row r="127" spans="1:11" x14ac:dyDescent="0.25">
      <c r="A127" s="92">
        <v>25</v>
      </c>
      <c r="B127" s="84">
        <v>9.64</v>
      </c>
      <c r="C127" s="64"/>
      <c r="D127" s="64"/>
      <c r="E127" s="64"/>
      <c r="F127" s="64"/>
      <c r="G127" s="64"/>
      <c r="H127" s="64"/>
      <c r="I127" s="64"/>
      <c r="J127" s="84">
        <v>9.64</v>
      </c>
      <c r="K127" s="78"/>
    </row>
    <row r="128" spans="1:11" x14ac:dyDescent="0.25">
      <c r="A128" s="91" t="s">
        <v>509</v>
      </c>
      <c r="B128" s="65">
        <v>26.3</v>
      </c>
      <c r="C128" s="64"/>
      <c r="D128" s="64"/>
      <c r="E128" s="64"/>
      <c r="F128" s="65">
        <v>26.3</v>
      </c>
      <c r="G128" s="64"/>
      <c r="H128" s="64"/>
      <c r="I128" s="64"/>
      <c r="J128" s="64"/>
      <c r="K128" s="78"/>
    </row>
    <row r="129" spans="1:11" x14ac:dyDescent="0.25">
      <c r="A129" s="92">
        <v>26</v>
      </c>
      <c r="B129" s="84">
        <v>18.73</v>
      </c>
      <c r="C129" s="64"/>
      <c r="D129" s="64"/>
      <c r="E129" s="64"/>
      <c r="F129" s="64"/>
      <c r="G129" s="64"/>
      <c r="H129" s="64"/>
      <c r="I129" s="64"/>
      <c r="J129" s="84">
        <v>18.73</v>
      </c>
      <c r="K129" s="78"/>
    </row>
    <row r="130" spans="1:11" x14ac:dyDescent="0.25">
      <c r="A130" s="92">
        <v>27</v>
      </c>
      <c r="B130" s="84">
        <v>24.69</v>
      </c>
      <c r="C130" s="64"/>
      <c r="D130" s="64"/>
      <c r="E130" s="64"/>
      <c r="F130" s="64"/>
      <c r="G130" s="64"/>
      <c r="H130" s="64"/>
      <c r="I130" s="64"/>
      <c r="J130" s="84">
        <v>24.69</v>
      </c>
      <c r="K130" s="78"/>
    </row>
    <row r="131" spans="1:11" x14ac:dyDescent="0.25">
      <c r="A131" s="92">
        <v>22</v>
      </c>
      <c r="B131" s="84">
        <v>33.299999999999997</v>
      </c>
      <c r="C131" s="64"/>
      <c r="D131" s="64"/>
      <c r="E131" s="64"/>
      <c r="F131" s="64"/>
      <c r="G131" s="64"/>
      <c r="H131" s="64"/>
      <c r="I131" s="64"/>
      <c r="J131" s="84">
        <v>33.299999999999997</v>
      </c>
      <c r="K131" s="78"/>
    </row>
    <row r="132" spans="1:11" x14ac:dyDescent="0.25">
      <c r="A132" s="91" t="s">
        <v>88</v>
      </c>
      <c r="B132" s="65">
        <v>8.6</v>
      </c>
      <c r="C132" s="64"/>
      <c r="D132" s="64"/>
      <c r="E132" s="64"/>
      <c r="F132" s="65">
        <v>8.6</v>
      </c>
      <c r="G132" s="64"/>
      <c r="H132" s="64"/>
      <c r="I132" s="64"/>
      <c r="J132" s="64"/>
      <c r="K132" s="78"/>
    </row>
    <row r="133" spans="1:11" x14ac:dyDescent="0.25">
      <c r="A133" s="91" t="s">
        <v>88</v>
      </c>
      <c r="B133" s="65">
        <v>16.899999999999999</v>
      </c>
      <c r="C133" s="64"/>
      <c r="D133" s="64"/>
      <c r="E133" s="64"/>
      <c r="F133" s="65">
        <v>16.899999999999999</v>
      </c>
      <c r="G133" s="64"/>
      <c r="H133" s="64"/>
      <c r="I133" s="64"/>
      <c r="J133" s="64"/>
      <c r="K133" s="78"/>
    </row>
    <row r="134" spans="1:11" x14ac:dyDescent="0.25">
      <c r="A134" s="91" t="s">
        <v>390</v>
      </c>
      <c r="B134" s="65">
        <v>7.4</v>
      </c>
      <c r="C134" s="64"/>
      <c r="D134" s="64"/>
      <c r="E134" s="64"/>
      <c r="F134" s="65">
        <v>7.4</v>
      </c>
      <c r="G134" s="64"/>
      <c r="H134" s="64"/>
      <c r="I134" s="64"/>
      <c r="J134" s="64"/>
      <c r="K134" s="78"/>
    </row>
    <row r="135" spans="1:11" x14ac:dyDescent="0.25">
      <c r="A135" s="92">
        <v>22</v>
      </c>
      <c r="B135" s="84">
        <v>57.48</v>
      </c>
      <c r="C135" s="64"/>
      <c r="D135" s="64"/>
      <c r="E135" s="64"/>
      <c r="F135" s="64"/>
      <c r="G135" s="64"/>
      <c r="H135" s="64"/>
      <c r="I135" s="64"/>
      <c r="J135" s="84">
        <v>57.48</v>
      </c>
      <c r="K135" s="78"/>
    </row>
    <row r="136" spans="1:11" x14ac:dyDescent="0.25">
      <c r="A136" s="92" t="s">
        <v>513</v>
      </c>
      <c r="B136" s="84">
        <v>17.739999999999998</v>
      </c>
      <c r="C136" s="64"/>
      <c r="D136" s="64"/>
      <c r="E136" s="64"/>
      <c r="F136" s="64"/>
      <c r="G136" s="64"/>
      <c r="H136" s="64"/>
      <c r="I136" s="64"/>
      <c r="J136" s="84">
        <v>17.739999999999998</v>
      </c>
      <c r="K136" s="78"/>
    </row>
    <row r="137" spans="1:11" x14ac:dyDescent="0.25">
      <c r="A137" s="92" t="s">
        <v>514</v>
      </c>
      <c r="B137" s="84">
        <v>4.7</v>
      </c>
      <c r="C137" s="64"/>
      <c r="D137" s="64"/>
      <c r="E137" s="64"/>
      <c r="F137" s="64"/>
      <c r="G137" s="64"/>
      <c r="H137" s="64"/>
      <c r="I137" s="64"/>
      <c r="J137" s="84">
        <v>4.7</v>
      </c>
      <c r="K137" s="78"/>
    </row>
    <row r="138" spans="1:11" x14ac:dyDescent="0.25">
      <c r="A138" s="91" t="s">
        <v>91</v>
      </c>
      <c r="B138" s="65">
        <v>30.4</v>
      </c>
      <c r="C138" s="64"/>
      <c r="D138" s="64"/>
      <c r="E138" s="64"/>
      <c r="F138" s="65">
        <v>30.4</v>
      </c>
      <c r="G138" s="64"/>
      <c r="H138" s="64"/>
      <c r="I138" s="64"/>
      <c r="J138" s="64"/>
      <c r="K138" s="78"/>
    </row>
    <row r="139" spans="1:11" x14ac:dyDescent="0.25">
      <c r="A139" s="91" t="s">
        <v>153</v>
      </c>
      <c r="B139" s="65">
        <v>6.2</v>
      </c>
      <c r="C139" s="64"/>
      <c r="D139" s="64"/>
      <c r="E139" s="64"/>
      <c r="F139" s="65">
        <v>6.2</v>
      </c>
      <c r="G139" s="64"/>
      <c r="H139" s="64"/>
      <c r="I139" s="64"/>
      <c r="J139" s="64"/>
      <c r="K139" s="78"/>
    </row>
    <row r="140" spans="1:11" x14ac:dyDescent="0.25">
      <c r="A140" s="91" t="s">
        <v>153</v>
      </c>
      <c r="B140" s="65">
        <v>8.5</v>
      </c>
      <c r="C140" s="64"/>
      <c r="D140" s="64"/>
      <c r="E140" s="64"/>
      <c r="F140" s="65">
        <v>8.5</v>
      </c>
      <c r="G140" s="64"/>
      <c r="H140" s="64"/>
      <c r="I140" s="64"/>
      <c r="J140" s="64"/>
      <c r="K140" s="78"/>
    </row>
    <row r="141" spans="1:11" x14ac:dyDescent="0.25">
      <c r="A141" s="91" t="s">
        <v>153</v>
      </c>
      <c r="B141" s="65">
        <v>9.9</v>
      </c>
      <c r="C141" s="64"/>
      <c r="D141" s="64"/>
      <c r="E141" s="64"/>
      <c r="F141" s="65">
        <v>9.9</v>
      </c>
      <c r="G141" s="64"/>
      <c r="H141" s="64"/>
      <c r="I141" s="64"/>
      <c r="J141" s="64"/>
      <c r="K141" s="78"/>
    </row>
    <row r="142" spans="1:11" x14ac:dyDescent="0.25">
      <c r="A142" s="93" t="s">
        <v>597</v>
      </c>
      <c r="B142" s="102">
        <f>2.4*5.3</f>
        <v>12.719999999999999</v>
      </c>
      <c r="C142" s="64"/>
      <c r="D142" s="64"/>
      <c r="E142" s="64"/>
      <c r="F142" s="102">
        <v>12.72</v>
      </c>
      <c r="G142" s="64"/>
      <c r="H142" s="64"/>
      <c r="I142" s="64"/>
      <c r="J142" s="64"/>
      <c r="K142" s="78"/>
    </row>
    <row r="143" spans="1:11" x14ac:dyDescent="0.25">
      <c r="A143" s="92">
        <v>21</v>
      </c>
      <c r="B143" s="84">
        <v>11.7</v>
      </c>
      <c r="C143" s="64"/>
      <c r="D143" s="64"/>
      <c r="E143" s="64"/>
      <c r="F143" s="64"/>
      <c r="G143" s="64"/>
      <c r="H143" s="64"/>
      <c r="I143" s="64"/>
      <c r="J143" s="84">
        <v>11.7</v>
      </c>
      <c r="K143" s="78"/>
    </row>
    <row r="144" spans="1:11" x14ac:dyDescent="0.25">
      <c r="A144" s="92">
        <v>20</v>
      </c>
      <c r="B144" s="84">
        <v>22</v>
      </c>
      <c r="C144" s="64"/>
      <c r="D144" s="64"/>
      <c r="E144" s="64"/>
      <c r="F144" s="64"/>
      <c r="G144" s="64"/>
      <c r="H144" s="64"/>
      <c r="I144" s="64"/>
      <c r="J144" s="84">
        <v>22</v>
      </c>
      <c r="K144" s="78"/>
    </row>
    <row r="145" spans="1:11" x14ac:dyDescent="0.25">
      <c r="A145" s="92">
        <v>19</v>
      </c>
      <c r="B145" s="84">
        <v>22.3</v>
      </c>
      <c r="C145" s="64"/>
      <c r="D145" s="64"/>
      <c r="E145" s="64"/>
      <c r="F145" s="64"/>
      <c r="G145" s="64"/>
      <c r="H145" s="64"/>
      <c r="I145" s="64"/>
      <c r="J145" s="84">
        <v>22.3</v>
      </c>
      <c r="K145" s="78"/>
    </row>
    <row r="146" spans="1:11" x14ac:dyDescent="0.25">
      <c r="A146" s="92">
        <v>18</v>
      </c>
      <c r="B146" s="84">
        <v>23.1</v>
      </c>
      <c r="C146" s="64"/>
      <c r="D146" s="64"/>
      <c r="E146" s="64"/>
      <c r="F146" s="64"/>
      <c r="G146" s="64"/>
      <c r="H146" s="64"/>
      <c r="I146" s="64"/>
      <c r="J146" s="84">
        <v>23.1</v>
      </c>
      <c r="K146" s="78"/>
    </row>
    <row r="147" spans="1:11" x14ac:dyDescent="0.25">
      <c r="A147" s="92" t="s">
        <v>515</v>
      </c>
      <c r="B147" s="84">
        <v>28.65</v>
      </c>
      <c r="C147" s="64"/>
      <c r="D147" s="64"/>
      <c r="E147" s="64"/>
      <c r="F147" s="64"/>
      <c r="G147" s="64"/>
      <c r="H147" s="64"/>
      <c r="I147" s="64"/>
      <c r="J147" s="84">
        <v>28.65</v>
      </c>
      <c r="K147" s="78"/>
    </row>
    <row r="148" spans="1:11" x14ac:dyDescent="0.25">
      <c r="A148" s="91" t="s">
        <v>88</v>
      </c>
      <c r="B148" s="65">
        <v>66.5</v>
      </c>
      <c r="C148" s="64"/>
      <c r="D148" s="64"/>
      <c r="E148" s="64"/>
      <c r="F148" s="65">
        <v>66.5</v>
      </c>
      <c r="G148" s="64"/>
      <c r="H148" s="64"/>
      <c r="I148" s="64"/>
      <c r="J148" s="64"/>
      <c r="K148" s="78"/>
    </row>
    <row r="149" spans="1:11" x14ac:dyDescent="0.25">
      <c r="A149" s="91" t="s">
        <v>153</v>
      </c>
      <c r="B149" s="65">
        <v>11.7</v>
      </c>
      <c r="C149" s="64"/>
      <c r="D149" s="64"/>
      <c r="E149" s="64"/>
      <c r="F149" s="65">
        <v>11.7</v>
      </c>
      <c r="G149" s="64"/>
      <c r="H149" s="64"/>
      <c r="I149" s="64"/>
      <c r="J149" s="64"/>
      <c r="K149" s="78"/>
    </row>
    <row r="150" spans="1:11" x14ac:dyDescent="0.25">
      <c r="A150" s="93" t="s">
        <v>598</v>
      </c>
      <c r="B150" s="102">
        <f>2.3*3.2</f>
        <v>7.3599999999999994</v>
      </c>
      <c r="C150" s="64"/>
      <c r="D150" s="64"/>
      <c r="E150" s="64"/>
      <c r="F150" s="102">
        <v>7.36</v>
      </c>
      <c r="G150" s="64"/>
      <c r="H150" s="64"/>
      <c r="I150" s="64"/>
      <c r="J150" s="64"/>
      <c r="K150" s="78"/>
    </row>
    <row r="151" spans="1:11" x14ac:dyDescent="0.25">
      <c r="A151" s="91" t="s">
        <v>153</v>
      </c>
      <c r="B151" s="65">
        <v>8.9</v>
      </c>
      <c r="C151" s="64"/>
      <c r="D151" s="64"/>
      <c r="E151" s="64"/>
      <c r="F151" s="65">
        <v>8.9</v>
      </c>
      <c r="G151" s="64"/>
      <c r="H151" s="64"/>
      <c r="I151" s="64"/>
      <c r="J151" s="64"/>
      <c r="K151" s="78"/>
    </row>
    <row r="152" spans="1:11" x14ac:dyDescent="0.25">
      <c r="A152" s="93" t="s">
        <v>516</v>
      </c>
      <c r="B152" s="246">
        <f>6.35*2.6</f>
        <v>16.509999999999998</v>
      </c>
      <c r="C152" s="64"/>
      <c r="D152" s="64"/>
      <c r="E152" s="64"/>
      <c r="F152" s="246">
        <f>6.35*2.6</f>
        <v>16.509999999999998</v>
      </c>
      <c r="G152" s="64"/>
      <c r="H152" s="64"/>
      <c r="I152" s="64"/>
      <c r="J152" s="64"/>
      <c r="K152" s="78"/>
    </row>
    <row r="153" spans="1:11" x14ac:dyDescent="0.25">
      <c r="A153" s="92">
        <v>1</v>
      </c>
      <c r="B153" s="84">
        <v>14.2</v>
      </c>
      <c r="C153" s="64"/>
      <c r="D153" s="64"/>
      <c r="E153" s="64"/>
      <c r="F153" s="64"/>
      <c r="G153" s="64"/>
      <c r="H153" s="64"/>
      <c r="I153" s="64"/>
      <c r="J153" s="84">
        <v>14.2</v>
      </c>
      <c r="K153" s="78"/>
    </row>
    <row r="154" spans="1:11" x14ac:dyDescent="0.25">
      <c r="A154" s="92" t="s">
        <v>681</v>
      </c>
      <c r="B154" s="84">
        <v>1.8</v>
      </c>
      <c r="C154" s="64"/>
      <c r="D154" s="64"/>
      <c r="E154" s="64"/>
      <c r="F154" s="64"/>
      <c r="G154" s="64"/>
      <c r="H154" s="64"/>
      <c r="I154" s="64"/>
      <c r="J154" s="84">
        <v>1.8</v>
      </c>
      <c r="K154" s="78"/>
    </row>
    <row r="155" spans="1:11" x14ac:dyDescent="0.25">
      <c r="A155" s="92" t="s">
        <v>682</v>
      </c>
      <c r="B155" s="84">
        <v>2.8</v>
      </c>
      <c r="C155" s="64"/>
      <c r="D155" s="64"/>
      <c r="E155" s="64"/>
      <c r="F155" s="64"/>
      <c r="G155" s="64"/>
      <c r="H155" s="64"/>
      <c r="I155" s="64"/>
      <c r="J155" s="84">
        <v>2.8</v>
      </c>
      <c r="K155" s="78"/>
    </row>
    <row r="156" spans="1:11" x14ac:dyDescent="0.25">
      <c r="A156" s="92">
        <v>2</v>
      </c>
      <c r="B156" s="84">
        <v>8.9</v>
      </c>
      <c r="C156" s="64"/>
      <c r="D156" s="64"/>
      <c r="E156" s="64"/>
      <c r="F156" s="64"/>
      <c r="G156" s="64"/>
      <c r="H156" s="64"/>
      <c r="I156" s="64"/>
      <c r="J156" s="84">
        <v>8.9</v>
      </c>
      <c r="K156" s="78"/>
    </row>
    <row r="157" spans="1:11" x14ac:dyDescent="0.25">
      <c r="A157" s="92">
        <v>3</v>
      </c>
      <c r="B157" s="84">
        <v>17.5</v>
      </c>
      <c r="C157" s="64"/>
      <c r="D157" s="64"/>
      <c r="E157" s="64"/>
      <c r="F157" s="64"/>
      <c r="G157" s="64"/>
      <c r="H157" s="64"/>
      <c r="I157" s="64"/>
      <c r="J157" s="84">
        <v>17.5</v>
      </c>
      <c r="K157" s="78"/>
    </row>
    <row r="158" spans="1:11" x14ac:dyDescent="0.25">
      <c r="A158" s="92" t="s">
        <v>682</v>
      </c>
      <c r="B158" s="84">
        <v>5</v>
      </c>
      <c r="C158" s="64"/>
      <c r="D158" s="64"/>
      <c r="E158" s="64"/>
      <c r="F158" s="64"/>
      <c r="G158" s="64"/>
      <c r="H158" s="64"/>
      <c r="I158" s="64"/>
      <c r="J158" s="84">
        <v>5</v>
      </c>
      <c r="K158" s="78"/>
    </row>
    <row r="159" spans="1:11" x14ac:dyDescent="0.25">
      <c r="A159" s="92">
        <v>4</v>
      </c>
      <c r="B159" s="84">
        <v>31.5</v>
      </c>
      <c r="C159" s="64"/>
      <c r="D159" s="64"/>
      <c r="E159" s="64"/>
      <c r="F159" s="64"/>
      <c r="G159" s="64"/>
      <c r="H159" s="64"/>
      <c r="I159" s="64"/>
      <c r="J159" s="84">
        <v>31.5</v>
      </c>
      <c r="K159" s="78"/>
    </row>
    <row r="160" spans="1:11" x14ac:dyDescent="0.25">
      <c r="A160" s="92" t="s">
        <v>682</v>
      </c>
      <c r="B160" s="84">
        <v>4.4000000000000004</v>
      </c>
      <c r="C160" s="64"/>
      <c r="D160" s="64"/>
      <c r="E160" s="64"/>
      <c r="F160" s="64"/>
      <c r="G160" s="64"/>
      <c r="H160" s="64"/>
      <c r="I160" s="64"/>
      <c r="J160" s="84">
        <v>4.4000000000000004</v>
      </c>
      <c r="K160" s="78"/>
    </row>
    <row r="161" spans="1:11" x14ac:dyDescent="0.25">
      <c r="A161" s="92">
        <v>6</v>
      </c>
      <c r="B161" s="84">
        <v>25.1</v>
      </c>
      <c r="C161" s="64"/>
      <c r="D161" s="64"/>
      <c r="E161" s="64"/>
      <c r="F161" s="64"/>
      <c r="G161" s="64"/>
      <c r="H161" s="64"/>
      <c r="I161" s="64"/>
      <c r="J161" s="84">
        <v>25.1</v>
      </c>
      <c r="K161" s="78"/>
    </row>
    <row r="162" spans="1:11" x14ac:dyDescent="0.25">
      <c r="A162" s="92" t="s">
        <v>517</v>
      </c>
      <c r="B162" s="84">
        <v>26</v>
      </c>
      <c r="C162" s="64"/>
      <c r="D162" s="64"/>
      <c r="E162" s="64"/>
      <c r="F162" s="64"/>
      <c r="G162" s="64"/>
      <c r="H162" s="64"/>
      <c r="I162" s="64"/>
      <c r="J162" s="84">
        <v>26</v>
      </c>
      <c r="K162" s="78"/>
    </row>
    <row r="163" spans="1:11" x14ac:dyDescent="0.25">
      <c r="A163" s="92">
        <v>10</v>
      </c>
      <c r="B163" s="84">
        <v>22.8</v>
      </c>
      <c r="C163" s="64"/>
      <c r="D163" s="64"/>
      <c r="E163" s="64"/>
      <c r="F163" s="64"/>
      <c r="G163" s="64"/>
      <c r="H163" s="64"/>
      <c r="I163" s="64"/>
      <c r="J163" s="84">
        <v>22.8</v>
      </c>
      <c r="K163" s="78"/>
    </row>
    <row r="164" spans="1:11" ht="24.75" thickBot="1" x14ac:dyDescent="0.3">
      <c r="A164" s="392" t="s">
        <v>683</v>
      </c>
      <c r="B164" s="393">
        <v>4.0999999999999996</v>
      </c>
      <c r="C164" s="73"/>
      <c r="D164" s="73"/>
      <c r="E164" s="73"/>
      <c r="F164" s="73"/>
      <c r="G164" s="73"/>
      <c r="H164" s="73"/>
      <c r="I164" s="73"/>
      <c r="J164" s="393">
        <v>4.0999999999999996</v>
      </c>
      <c r="K164" s="74"/>
    </row>
    <row r="165" spans="1:11" ht="15.75" thickBot="1" x14ac:dyDescent="0.3">
      <c r="A165" s="258" t="s">
        <v>633</v>
      </c>
      <c r="B165" s="201">
        <f>SUM(B115:B164)</f>
        <v>1099.8899999999999</v>
      </c>
      <c r="C165" s="34"/>
      <c r="D165" s="202">
        <f>SUM(D115:D164)</f>
        <v>0</v>
      </c>
      <c r="E165" s="202"/>
      <c r="F165" s="203">
        <f t="shared" ref="F165:I165" si="1">SUM(F115:F164)</f>
        <v>394.29</v>
      </c>
      <c r="G165" s="204">
        <f t="shared" si="1"/>
        <v>0</v>
      </c>
      <c r="H165" s="205">
        <f t="shared" si="1"/>
        <v>0</v>
      </c>
      <c r="I165" s="206">
        <f t="shared" si="1"/>
        <v>0</v>
      </c>
      <c r="J165" s="207">
        <f>SUM(J115:J164)</f>
        <v>705.59999999999991</v>
      </c>
      <c r="K165" s="223">
        <f>SUM(D165:J165)</f>
        <v>1099.8899999999999</v>
      </c>
    </row>
    <row r="166" spans="1:11" x14ac:dyDescent="0.25">
      <c r="A166" s="253"/>
      <c r="B166" s="199"/>
      <c r="C166" s="150"/>
      <c r="D166" s="150"/>
      <c r="E166" s="150"/>
      <c r="F166" s="150"/>
      <c r="G166" s="150"/>
      <c r="H166" s="150"/>
      <c r="I166" s="150"/>
      <c r="J166" s="150"/>
      <c r="K166" s="152"/>
    </row>
    <row r="167" spans="1:11" x14ac:dyDescent="0.25">
      <c r="A167" s="238"/>
      <c r="B167" s="65"/>
      <c r="C167" s="64"/>
      <c r="D167" s="64"/>
      <c r="E167" s="64"/>
      <c r="F167" s="64"/>
      <c r="G167" s="64"/>
      <c r="H167" s="64"/>
      <c r="I167" s="64"/>
      <c r="J167" s="64"/>
      <c r="K167" s="78"/>
    </row>
    <row r="168" spans="1:11" x14ac:dyDescent="0.25">
      <c r="A168" s="239" t="s">
        <v>115</v>
      </c>
      <c r="B168" s="65"/>
      <c r="C168" s="64"/>
      <c r="D168" s="64"/>
      <c r="E168" s="64"/>
      <c r="F168" s="64"/>
      <c r="G168" s="64"/>
      <c r="H168" s="64"/>
      <c r="I168" s="64"/>
      <c r="J168" s="64"/>
      <c r="K168" s="78"/>
    </row>
    <row r="169" spans="1:11" x14ac:dyDescent="0.25">
      <c r="A169" s="87" t="s">
        <v>508</v>
      </c>
      <c r="B169" s="246">
        <f>6.35*2.6</f>
        <v>16.509999999999998</v>
      </c>
      <c r="C169" s="64"/>
      <c r="D169" s="64"/>
      <c r="E169" s="64"/>
      <c r="F169" s="246">
        <f>6.35*2.6</f>
        <v>16.509999999999998</v>
      </c>
      <c r="G169" s="64"/>
      <c r="H169" s="64"/>
      <c r="I169" s="64"/>
      <c r="J169" s="84"/>
      <c r="K169" s="78"/>
    </row>
    <row r="170" spans="1:11" x14ac:dyDescent="0.25">
      <c r="A170" s="92">
        <v>101</v>
      </c>
      <c r="B170" s="84">
        <v>14.4</v>
      </c>
      <c r="C170" s="64"/>
      <c r="D170" s="64"/>
      <c r="E170" s="64"/>
      <c r="F170" s="64"/>
      <c r="G170" s="64"/>
      <c r="H170" s="64"/>
      <c r="I170" s="64"/>
      <c r="J170" s="84">
        <v>14.4</v>
      </c>
      <c r="K170" s="78"/>
    </row>
    <row r="171" spans="1:11" x14ac:dyDescent="0.25">
      <c r="A171" s="92">
        <v>102</v>
      </c>
      <c r="B171" s="84">
        <v>20.5</v>
      </c>
      <c r="C171" s="64"/>
      <c r="D171" s="64"/>
      <c r="E171" s="64"/>
      <c r="F171" s="64"/>
      <c r="G171" s="64"/>
      <c r="H171" s="64"/>
      <c r="I171" s="64"/>
      <c r="J171" s="84">
        <v>20.5</v>
      </c>
      <c r="K171" s="78"/>
    </row>
    <row r="172" spans="1:11" x14ac:dyDescent="0.25">
      <c r="A172" s="92">
        <v>103</v>
      </c>
      <c r="B172" s="84">
        <v>18</v>
      </c>
      <c r="C172" s="64"/>
      <c r="D172" s="64"/>
      <c r="E172" s="64"/>
      <c r="F172" s="64"/>
      <c r="G172" s="64"/>
      <c r="H172" s="64"/>
      <c r="I172" s="64"/>
      <c r="J172" s="84">
        <v>18</v>
      </c>
      <c r="K172" s="78"/>
    </row>
    <row r="173" spans="1:11" x14ac:dyDescent="0.25">
      <c r="A173" s="92" t="s">
        <v>519</v>
      </c>
      <c r="B173" s="84">
        <v>14.1</v>
      </c>
      <c r="C173" s="64"/>
      <c r="D173" s="64"/>
      <c r="E173" s="64"/>
      <c r="F173" s="64"/>
      <c r="G173" s="64"/>
      <c r="H173" s="64"/>
      <c r="I173" s="64"/>
      <c r="J173" s="84">
        <v>14.1</v>
      </c>
      <c r="K173" s="78"/>
    </row>
    <row r="174" spans="1:11" x14ac:dyDescent="0.25">
      <c r="A174" s="92">
        <v>104</v>
      </c>
      <c r="B174" s="84">
        <v>27.17</v>
      </c>
      <c r="C174" s="64"/>
      <c r="D174" s="64"/>
      <c r="E174" s="64"/>
      <c r="F174" s="64"/>
      <c r="G174" s="64"/>
      <c r="H174" s="64"/>
      <c r="I174" s="64"/>
      <c r="J174" s="84">
        <v>27.17</v>
      </c>
      <c r="K174" s="78"/>
    </row>
    <row r="175" spans="1:11" x14ac:dyDescent="0.25">
      <c r="A175" s="92" t="s">
        <v>684</v>
      </c>
      <c r="B175" s="84">
        <v>1.1000000000000001</v>
      </c>
      <c r="C175" s="64"/>
      <c r="D175" s="64"/>
      <c r="E175" s="64"/>
      <c r="F175" s="64"/>
      <c r="G175" s="64"/>
      <c r="H175" s="64"/>
      <c r="I175" s="64"/>
      <c r="J175" s="84">
        <v>1.1000000000000001</v>
      </c>
      <c r="K175" s="78"/>
    </row>
    <row r="176" spans="1:11" x14ac:dyDescent="0.25">
      <c r="A176" s="92">
        <v>105</v>
      </c>
      <c r="B176" s="84">
        <v>19.8</v>
      </c>
      <c r="C176" s="64"/>
      <c r="D176" s="64"/>
      <c r="E176" s="64"/>
      <c r="F176" s="64"/>
      <c r="G176" s="64"/>
      <c r="H176" s="64"/>
      <c r="I176" s="64"/>
      <c r="J176" s="84">
        <v>19.8</v>
      </c>
      <c r="K176" s="78"/>
    </row>
    <row r="177" spans="1:11" x14ac:dyDescent="0.25">
      <c r="A177" s="92">
        <v>107</v>
      </c>
      <c r="B177" s="84">
        <v>33.200000000000003</v>
      </c>
      <c r="C177" s="64"/>
      <c r="D177" s="64"/>
      <c r="E177" s="64"/>
      <c r="F177" s="64"/>
      <c r="G177" s="64"/>
      <c r="H177" s="64"/>
      <c r="I177" s="64"/>
      <c r="J177" s="84">
        <v>33.200000000000003</v>
      </c>
      <c r="K177" s="78"/>
    </row>
    <row r="178" spans="1:11" x14ac:dyDescent="0.25">
      <c r="A178" s="92">
        <v>108</v>
      </c>
      <c r="B178" s="84">
        <v>17.64</v>
      </c>
      <c r="C178" s="64"/>
      <c r="D178" s="64"/>
      <c r="E178" s="64"/>
      <c r="F178" s="64"/>
      <c r="G178" s="64"/>
      <c r="H178" s="64"/>
      <c r="I178" s="64"/>
      <c r="J178" s="84">
        <v>17.64</v>
      </c>
      <c r="K178" s="78"/>
    </row>
    <row r="179" spans="1:11" x14ac:dyDescent="0.25">
      <c r="A179" s="92">
        <v>109</v>
      </c>
      <c r="B179" s="84">
        <v>30.4</v>
      </c>
      <c r="C179" s="64"/>
      <c r="D179" s="64"/>
      <c r="E179" s="64"/>
      <c r="F179" s="64"/>
      <c r="G179" s="64"/>
      <c r="H179" s="64"/>
      <c r="I179" s="64"/>
      <c r="J179" s="84">
        <v>30.4</v>
      </c>
      <c r="K179" s="78"/>
    </row>
    <row r="180" spans="1:11" x14ac:dyDescent="0.25">
      <c r="A180" s="92">
        <v>110</v>
      </c>
      <c r="B180" s="84">
        <v>15.7</v>
      </c>
      <c r="C180" s="64"/>
      <c r="D180" s="64"/>
      <c r="E180" s="64"/>
      <c r="F180" s="64"/>
      <c r="G180" s="64"/>
      <c r="H180" s="64"/>
      <c r="I180" s="64"/>
      <c r="J180" s="84">
        <v>15.7</v>
      </c>
      <c r="K180" s="78"/>
    </row>
    <row r="181" spans="1:11" x14ac:dyDescent="0.25">
      <c r="A181" s="92">
        <v>111</v>
      </c>
      <c r="B181" s="84">
        <v>23.1</v>
      </c>
      <c r="C181" s="64"/>
      <c r="D181" s="64"/>
      <c r="E181" s="64"/>
      <c r="F181" s="64"/>
      <c r="G181" s="64"/>
      <c r="H181" s="64"/>
      <c r="I181" s="64"/>
      <c r="J181" s="84">
        <v>23.1</v>
      </c>
      <c r="K181" s="78"/>
    </row>
    <row r="182" spans="1:11" x14ac:dyDescent="0.25">
      <c r="A182" s="92">
        <v>112</v>
      </c>
      <c r="B182" s="84">
        <v>25.7</v>
      </c>
      <c r="C182" s="64"/>
      <c r="D182" s="64"/>
      <c r="E182" s="64"/>
      <c r="F182" s="64"/>
      <c r="G182" s="64"/>
      <c r="H182" s="64"/>
      <c r="I182" s="64"/>
      <c r="J182" s="84">
        <v>25.7</v>
      </c>
      <c r="K182" s="78"/>
    </row>
    <row r="183" spans="1:11" x14ac:dyDescent="0.25">
      <c r="A183" s="62" t="s">
        <v>88</v>
      </c>
      <c r="B183" s="65">
        <v>64.7</v>
      </c>
      <c r="C183" s="64"/>
      <c r="D183" s="64"/>
      <c r="E183" s="64"/>
      <c r="F183" s="65">
        <v>64.7</v>
      </c>
      <c r="G183" s="64"/>
      <c r="H183" s="64"/>
      <c r="I183" s="64"/>
      <c r="J183" s="64"/>
      <c r="K183" s="78"/>
    </row>
    <row r="184" spans="1:11" x14ac:dyDescent="0.25">
      <c r="A184" s="62" t="s">
        <v>153</v>
      </c>
      <c r="B184" s="65">
        <v>12</v>
      </c>
      <c r="C184" s="64"/>
      <c r="D184" s="64"/>
      <c r="E184" s="64"/>
      <c r="F184" s="65">
        <v>12</v>
      </c>
      <c r="G184" s="64"/>
      <c r="H184" s="64"/>
      <c r="I184" s="64"/>
      <c r="J184" s="64"/>
      <c r="K184" s="78"/>
    </row>
    <row r="185" spans="1:11" x14ac:dyDescent="0.25">
      <c r="A185" s="87" t="s">
        <v>601</v>
      </c>
      <c r="B185" s="247">
        <f>2.3*3.2</f>
        <v>7.3599999999999994</v>
      </c>
      <c r="C185" s="64"/>
      <c r="D185" s="64"/>
      <c r="E185" s="64"/>
      <c r="F185" s="247">
        <f>2.3*3.2</f>
        <v>7.3599999999999994</v>
      </c>
      <c r="G185" s="64"/>
      <c r="H185" s="64"/>
      <c r="I185" s="64"/>
      <c r="J185" s="64"/>
      <c r="K185" s="78"/>
    </row>
    <row r="186" spans="1:11" x14ac:dyDescent="0.25">
      <c r="A186" s="62" t="s">
        <v>153</v>
      </c>
      <c r="B186" s="65">
        <v>10.5</v>
      </c>
      <c r="C186" s="64"/>
      <c r="D186" s="64"/>
      <c r="E186" s="64"/>
      <c r="F186" s="65">
        <v>10.5</v>
      </c>
      <c r="G186" s="64"/>
      <c r="H186" s="64"/>
      <c r="I186" s="64"/>
      <c r="J186" s="64"/>
      <c r="K186" s="78"/>
    </row>
    <row r="187" spans="1:11" x14ac:dyDescent="0.25">
      <c r="A187" s="62" t="s">
        <v>520</v>
      </c>
      <c r="B187" s="65">
        <v>1.2</v>
      </c>
      <c r="C187" s="64"/>
      <c r="D187" s="64"/>
      <c r="E187" s="64"/>
      <c r="F187" s="65">
        <v>1.2</v>
      </c>
      <c r="G187" s="64"/>
      <c r="H187" s="64"/>
      <c r="I187" s="64"/>
      <c r="J187" s="64"/>
      <c r="K187" s="78"/>
    </row>
    <row r="188" spans="1:11" x14ac:dyDescent="0.25">
      <c r="A188" s="248" t="s">
        <v>518</v>
      </c>
      <c r="B188" s="84">
        <v>70.900000000000006</v>
      </c>
      <c r="C188" s="64"/>
      <c r="D188" s="64"/>
      <c r="E188" s="64"/>
      <c r="F188" s="64"/>
      <c r="G188" s="64"/>
      <c r="H188" s="64"/>
      <c r="I188" s="64"/>
      <c r="J188" s="84">
        <v>70.900000000000006</v>
      </c>
      <c r="K188" s="78"/>
    </row>
    <row r="189" spans="1:11" x14ac:dyDescent="0.25">
      <c r="A189" s="62" t="s">
        <v>350</v>
      </c>
      <c r="B189" s="65">
        <v>6.4</v>
      </c>
      <c r="C189" s="64"/>
      <c r="D189" s="64"/>
      <c r="E189" s="64"/>
      <c r="F189" s="65">
        <v>6.4</v>
      </c>
      <c r="G189" s="64"/>
      <c r="H189" s="64"/>
      <c r="I189" s="64"/>
      <c r="J189" s="64"/>
      <c r="K189" s="78"/>
    </row>
    <row r="190" spans="1:11" x14ac:dyDescent="0.25">
      <c r="A190" s="62" t="s">
        <v>349</v>
      </c>
      <c r="B190" s="65">
        <v>6.3</v>
      </c>
      <c r="C190" s="64"/>
      <c r="D190" s="64"/>
      <c r="E190" s="64"/>
      <c r="F190" s="65">
        <v>6.3</v>
      </c>
      <c r="G190" s="64"/>
      <c r="H190" s="64"/>
      <c r="I190" s="64"/>
      <c r="J190" s="64"/>
      <c r="K190" s="78"/>
    </row>
    <row r="191" spans="1:11" x14ac:dyDescent="0.25">
      <c r="A191" s="62" t="s">
        <v>88</v>
      </c>
      <c r="B191" s="65">
        <v>65.7</v>
      </c>
      <c r="C191" s="64"/>
      <c r="D191" s="64"/>
      <c r="E191" s="64"/>
      <c r="F191" s="65">
        <v>65.7</v>
      </c>
      <c r="G191" s="64"/>
      <c r="H191" s="64"/>
      <c r="I191" s="64"/>
      <c r="J191" s="64"/>
      <c r="K191" s="78"/>
    </row>
    <row r="192" spans="1:11" x14ac:dyDescent="0.25">
      <c r="A192" s="87" t="s">
        <v>603</v>
      </c>
      <c r="B192" s="247">
        <f>6*6.83-(2.6*3+1)</f>
        <v>32.180000000000007</v>
      </c>
      <c r="C192" s="64"/>
      <c r="D192" s="64"/>
      <c r="E192" s="64"/>
      <c r="F192" s="247">
        <f>6*6.83-(2.6*3+1)</f>
        <v>32.180000000000007</v>
      </c>
      <c r="G192" s="64"/>
      <c r="H192" s="64"/>
      <c r="I192" s="64"/>
      <c r="J192" s="64"/>
      <c r="K192" s="78"/>
    </row>
    <row r="193" spans="1:11" x14ac:dyDescent="0.25">
      <c r="A193" s="62" t="s">
        <v>88</v>
      </c>
      <c r="B193" s="65">
        <v>28.9</v>
      </c>
      <c r="C193" s="64"/>
      <c r="D193" s="64"/>
      <c r="E193" s="64"/>
      <c r="F193" s="65">
        <v>28.9</v>
      </c>
      <c r="G193" s="64"/>
      <c r="H193" s="64"/>
      <c r="I193" s="64"/>
      <c r="J193" s="64"/>
      <c r="K193" s="78"/>
    </row>
    <row r="194" spans="1:11" x14ac:dyDescent="0.25">
      <c r="A194" s="62" t="s">
        <v>301</v>
      </c>
      <c r="B194" s="65">
        <v>6.3</v>
      </c>
      <c r="C194" s="64"/>
      <c r="D194" s="64"/>
      <c r="E194" s="64"/>
      <c r="F194" s="65">
        <v>6.3</v>
      </c>
      <c r="G194" s="64"/>
      <c r="H194" s="64"/>
      <c r="I194" s="64"/>
      <c r="J194" s="64"/>
      <c r="K194" s="78"/>
    </row>
    <row r="195" spans="1:11" x14ac:dyDescent="0.25">
      <c r="A195" s="92">
        <v>117</v>
      </c>
      <c r="B195" s="84">
        <v>16.7</v>
      </c>
      <c r="C195" s="64"/>
      <c r="D195" s="64"/>
      <c r="E195" s="64"/>
      <c r="F195" s="64"/>
      <c r="G195" s="64"/>
      <c r="H195" s="64"/>
      <c r="I195" s="64"/>
      <c r="J195" s="84">
        <v>16.7</v>
      </c>
      <c r="K195" s="78"/>
    </row>
    <row r="196" spans="1:11" x14ac:dyDescent="0.25">
      <c r="A196" s="92">
        <v>118</v>
      </c>
      <c r="B196" s="84">
        <v>19.100000000000001</v>
      </c>
      <c r="C196" s="64"/>
      <c r="D196" s="64"/>
      <c r="E196" s="64"/>
      <c r="F196" s="64"/>
      <c r="G196" s="64"/>
      <c r="H196" s="64"/>
      <c r="I196" s="64"/>
      <c r="J196" s="84">
        <v>19.100000000000001</v>
      </c>
      <c r="K196" s="78"/>
    </row>
    <row r="197" spans="1:11" x14ac:dyDescent="0.25">
      <c r="A197" s="92">
        <v>119</v>
      </c>
      <c r="B197" s="84">
        <v>16.5</v>
      </c>
      <c r="C197" s="64"/>
      <c r="D197" s="64"/>
      <c r="E197" s="64"/>
      <c r="F197" s="64"/>
      <c r="G197" s="64"/>
      <c r="H197" s="64"/>
      <c r="I197" s="64"/>
      <c r="J197" s="84">
        <v>16.5</v>
      </c>
      <c r="K197" s="78"/>
    </row>
    <row r="198" spans="1:11" x14ac:dyDescent="0.25">
      <c r="A198" s="92">
        <v>120</v>
      </c>
      <c r="B198" s="84">
        <v>12.2</v>
      </c>
      <c r="C198" s="64"/>
      <c r="D198" s="64"/>
      <c r="E198" s="64"/>
      <c r="F198" s="64"/>
      <c r="G198" s="64"/>
      <c r="H198" s="64"/>
      <c r="I198" s="64"/>
      <c r="J198" s="84">
        <v>12.2</v>
      </c>
      <c r="K198" s="78"/>
    </row>
    <row r="199" spans="1:11" x14ac:dyDescent="0.25">
      <c r="A199" s="92">
        <v>121</v>
      </c>
      <c r="B199" s="84">
        <v>10.5</v>
      </c>
      <c r="C199" s="64"/>
      <c r="D199" s="64"/>
      <c r="E199" s="64"/>
      <c r="F199" s="64"/>
      <c r="G199" s="64"/>
      <c r="H199" s="64"/>
      <c r="I199" s="64"/>
      <c r="J199" s="84">
        <v>10.5</v>
      </c>
      <c r="K199" s="78"/>
    </row>
    <row r="200" spans="1:11" x14ac:dyDescent="0.25">
      <c r="A200" s="92">
        <v>122</v>
      </c>
      <c r="B200" s="84">
        <v>12.19</v>
      </c>
      <c r="C200" s="64"/>
      <c r="D200" s="64"/>
      <c r="E200" s="64"/>
      <c r="F200" s="64"/>
      <c r="G200" s="64"/>
      <c r="H200" s="64"/>
      <c r="I200" s="64"/>
      <c r="J200" s="84">
        <v>12.19</v>
      </c>
      <c r="K200" s="78"/>
    </row>
    <row r="201" spans="1:11" x14ac:dyDescent="0.25">
      <c r="A201" s="92">
        <v>123</v>
      </c>
      <c r="B201" s="84">
        <v>22.1</v>
      </c>
      <c r="C201" s="64"/>
      <c r="D201" s="64"/>
      <c r="E201" s="64"/>
      <c r="F201" s="64"/>
      <c r="G201" s="64"/>
      <c r="H201" s="64"/>
      <c r="I201" s="64"/>
      <c r="J201" s="84">
        <v>22.1</v>
      </c>
      <c r="K201" s="78"/>
    </row>
    <row r="202" spans="1:11" ht="15.75" thickBot="1" x14ac:dyDescent="0.3">
      <c r="A202" s="263" t="s">
        <v>602</v>
      </c>
      <c r="B202" s="264">
        <f>2.4*5.3</f>
        <v>12.719999999999999</v>
      </c>
      <c r="C202" s="73"/>
      <c r="D202" s="73"/>
      <c r="E202" s="73"/>
      <c r="F202" s="264">
        <f>2.4*5.3</f>
        <v>12.719999999999999</v>
      </c>
      <c r="G202" s="73"/>
      <c r="H202" s="73"/>
      <c r="I202" s="73"/>
      <c r="J202" s="73"/>
      <c r="K202" s="74"/>
    </row>
    <row r="203" spans="1:11" ht="15.75" thickBot="1" x14ac:dyDescent="0.3">
      <c r="A203" s="258" t="s">
        <v>634</v>
      </c>
      <c r="B203" s="201">
        <f>SUM(B169:B202)</f>
        <v>711.7700000000001</v>
      </c>
      <c r="C203" s="34"/>
      <c r="D203" s="202">
        <f>SUM(D169:D202)</f>
        <v>0</v>
      </c>
      <c r="E203" s="202"/>
      <c r="F203" s="203">
        <f>SUM(F169:F202)</f>
        <v>270.77</v>
      </c>
      <c r="G203" s="204">
        <f t="shared" ref="G203:H203" si="2">SUM(G169:G202)</f>
        <v>0</v>
      </c>
      <c r="H203" s="205">
        <f t="shared" si="2"/>
        <v>0</v>
      </c>
      <c r="I203" s="206">
        <f>SUM(I169:I202)</f>
        <v>0</v>
      </c>
      <c r="J203" s="207">
        <f>SUM(J169:J202)</f>
        <v>440.99999999999994</v>
      </c>
      <c r="K203" s="223">
        <f>SUM(D203:J203)</f>
        <v>711.77</v>
      </c>
    </row>
    <row r="204" spans="1:11" x14ac:dyDescent="0.25">
      <c r="A204" s="265"/>
      <c r="B204" s="150"/>
      <c r="C204" s="150"/>
      <c r="D204" s="150"/>
      <c r="E204" s="150"/>
      <c r="F204" s="150"/>
      <c r="G204" s="150"/>
      <c r="H204" s="150"/>
      <c r="I204" s="150"/>
      <c r="J204" s="150"/>
      <c r="K204" s="152"/>
    </row>
    <row r="205" spans="1:11" x14ac:dyDescent="0.25">
      <c r="A205" s="233" t="s">
        <v>121</v>
      </c>
      <c r="B205" s="64"/>
      <c r="C205" s="64"/>
      <c r="D205" s="64"/>
      <c r="E205" s="64"/>
      <c r="F205" s="64"/>
      <c r="G205" s="64"/>
      <c r="H205" s="64"/>
      <c r="I205" s="64"/>
      <c r="J205" s="64"/>
      <c r="K205" s="78"/>
    </row>
    <row r="206" spans="1:11" x14ac:dyDescent="0.25">
      <c r="A206" s="87" t="s">
        <v>508</v>
      </c>
      <c r="B206" s="246">
        <f>6.35*2.6</f>
        <v>16.509999999999998</v>
      </c>
      <c r="C206" s="64"/>
      <c r="D206" s="64"/>
      <c r="E206" s="64"/>
      <c r="F206" s="246">
        <f>6.35*2.6</f>
        <v>16.509999999999998</v>
      </c>
      <c r="G206" s="64"/>
      <c r="H206" s="64"/>
      <c r="I206" s="64"/>
      <c r="J206" s="64"/>
      <c r="K206" s="78"/>
    </row>
    <row r="207" spans="1:11" x14ac:dyDescent="0.25">
      <c r="A207" s="62" t="s">
        <v>88</v>
      </c>
      <c r="B207" s="65">
        <v>20.6</v>
      </c>
      <c r="C207" s="64"/>
      <c r="D207" s="64"/>
      <c r="E207" s="64"/>
      <c r="F207" s="65">
        <v>20.6</v>
      </c>
      <c r="G207" s="64"/>
      <c r="H207" s="64"/>
      <c r="I207" s="64"/>
      <c r="J207" s="64"/>
      <c r="K207" s="78"/>
    </row>
    <row r="208" spans="1:11" x14ac:dyDescent="0.25">
      <c r="A208" s="62" t="s">
        <v>88</v>
      </c>
      <c r="B208" s="65">
        <v>21.1</v>
      </c>
      <c r="C208" s="64"/>
      <c r="D208" s="64"/>
      <c r="E208" s="64"/>
      <c r="F208" s="65">
        <v>21.1</v>
      </c>
      <c r="G208" s="64"/>
      <c r="H208" s="64"/>
      <c r="I208" s="64"/>
      <c r="J208" s="64"/>
      <c r="K208" s="78"/>
    </row>
    <row r="209" spans="1:11" x14ac:dyDescent="0.25">
      <c r="A209" s="92">
        <v>206</v>
      </c>
      <c r="B209" s="84">
        <v>12.9</v>
      </c>
      <c r="C209" s="64"/>
      <c r="D209" s="64"/>
      <c r="E209" s="64"/>
      <c r="F209" s="64"/>
      <c r="G209" s="64"/>
      <c r="H209" s="64"/>
      <c r="I209" s="64"/>
      <c r="J209" s="84">
        <v>12.9</v>
      </c>
      <c r="K209" s="78"/>
    </row>
    <row r="210" spans="1:11" x14ac:dyDescent="0.25">
      <c r="A210" s="87" t="s">
        <v>604</v>
      </c>
      <c r="B210" s="247">
        <f>2.3*3.2</f>
        <v>7.3599999999999994</v>
      </c>
      <c r="C210" s="64"/>
      <c r="D210" s="64"/>
      <c r="E210" s="64"/>
      <c r="F210" s="247">
        <f>2.3*3.2</f>
        <v>7.3599999999999994</v>
      </c>
      <c r="G210" s="64"/>
      <c r="H210" s="64"/>
      <c r="I210" s="64"/>
      <c r="J210" s="64"/>
      <c r="K210" s="78"/>
    </row>
    <row r="211" spans="1:11" x14ac:dyDescent="0.25">
      <c r="A211" s="62" t="s">
        <v>153</v>
      </c>
      <c r="B211" s="65">
        <v>9.5</v>
      </c>
      <c r="C211" s="64"/>
      <c r="D211" s="64"/>
      <c r="E211" s="64"/>
      <c r="F211" s="65">
        <v>9.5</v>
      </c>
      <c r="G211" s="64"/>
      <c r="H211" s="64"/>
      <c r="I211" s="64"/>
      <c r="J211" s="64"/>
      <c r="K211" s="78"/>
    </row>
    <row r="212" spans="1:11" x14ac:dyDescent="0.25">
      <c r="A212" s="62" t="s">
        <v>153</v>
      </c>
      <c r="B212" s="65">
        <v>2.6</v>
      </c>
      <c r="C212" s="64"/>
      <c r="D212" s="64"/>
      <c r="E212" s="64"/>
      <c r="F212" s="65">
        <v>2.6</v>
      </c>
      <c r="G212" s="64"/>
      <c r="H212" s="64"/>
      <c r="I212" s="64"/>
      <c r="J212" s="64"/>
      <c r="K212" s="78"/>
    </row>
    <row r="213" spans="1:11" x14ac:dyDescent="0.25">
      <c r="A213" s="62" t="s">
        <v>88</v>
      </c>
      <c r="B213" s="65">
        <v>32.6</v>
      </c>
      <c r="C213" s="64"/>
      <c r="D213" s="64"/>
      <c r="E213" s="64"/>
      <c r="F213" s="65">
        <v>32.6</v>
      </c>
      <c r="G213" s="64"/>
      <c r="H213" s="64"/>
      <c r="I213" s="64"/>
      <c r="J213" s="64"/>
      <c r="K213" s="78"/>
    </row>
    <row r="214" spans="1:11" x14ac:dyDescent="0.25">
      <c r="A214" s="92">
        <v>209</v>
      </c>
      <c r="B214" s="84">
        <v>4.7</v>
      </c>
      <c r="C214" s="64"/>
      <c r="D214" s="64"/>
      <c r="E214" s="64"/>
      <c r="F214" s="64"/>
      <c r="G214" s="64"/>
      <c r="H214" s="64"/>
      <c r="I214" s="64"/>
      <c r="J214" s="84">
        <v>4.7</v>
      </c>
      <c r="K214" s="78"/>
    </row>
    <row r="215" spans="1:11" x14ac:dyDescent="0.25">
      <c r="A215" s="62" t="s">
        <v>88</v>
      </c>
      <c r="B215" s="65">
        <v>120.5</v>
      </c>
      <c r="C215" s="64"/>
      <c r="D215" s="64"/>
      <c r="E215" s="64"/>
      <c r="F215" s="65">
        <v>120.5</v>
      </c>
      <c r="G215" s="64"/>
      <c r="H215" s="64"/>
      <c r="I215" s="64"/>
      <c r="J215" s="64"/>
      <c r="K215" s="78"/>
    </row>
    <row r="216" spans="1:11" x14ac:dyDescent="0.25">
      <c r="A216" s="87" t="s">
        <v>603</v>
      </c>
      <c r="B216" s="247">
        <f>6*6.83-(2.6*3+1)</f>
        <v>32.180000000000007</v>
      </c>
      <c r="C216" s="64"/>
      <c r="D216" s="64"/>
      <c r="E216" s="64"/>
      <c r="F216" s="247">
        <f>6*6.83-(2.6*3+1)</f>
        <v>32.180000000000007</v>
      </c>
      <c r="G216" s="64"/>
      <c r="H216" s="64"/>
      <c r="I216" s="64"/>
      <c r="J216" s="64"/>
      <c r="K216" s="78"/>
    </row>
    <row r="217" spans="1:11" x14ac:dyDescent="0.25">
      <c r="A217" s="92">
        <v>213</v>
      </c>
      <c r="B217" s="95">
        <v>10.1</v>
      </c>
      <c r="C217" s="64"/>
      <c r="D217" s="64"/>
      <c r="E217" s="64"/>
      <c r="F217" s="64"/>
      <c r="G217" s="64"/>
      <c r="H217" s="64"/>
      <c r="I217" s="64"/>
      <c r="J217" s="95">
        <v>10.1</v>
      </c>
      <c r="K217" s="78"/>
    </row>
    <row r="218" spans="1:11" x14ac:dyDescent="0.25">
      <c r="A218" s="92">
        <v>223</v>
      </c>
      <c r="B218" s="84">
        <v>29.37</v>
      </c>
      <c r="C218" s="64"/>
      <c r="D218" s="64"/>
      <c r="E218" s="64"/>
      <c r="F218" s="64"/>
      <c r="G218" s="64"/>
      <c r="H218" s="64"/>
      <c r="I218" s="64"/>
      <c r="J218" s="84">
        <v>29.37</v>
      </c>
      <c r="K218" s="78"/>
    </row>
    <row r="219" spans="1:11" x14ac:dyDescent="0.25">
      <c r="A219" s="92">
        <v>221</v>
      </c>
      <c r="B219" s="84">
        <v>26.6</v>
      </c>
      <c r="C219" s="64"/>
      <c r="D219" s="64"/>
      <c r="E219" s="64"/>
      <c r="F219" s="64"/>
      <c r="G219" s="64"/>
      <c r="H219" s="64"/>
      <c r="I219" s="64"/>
      <c r="J219" s="84">
        <v>26.6</v>
      </c>
      <c r="K219" s="78"/>
    </row>
    <row r="220" spans="1:11" x14ac:dyDescent="0.25">
      <c r="A220" s="92">
        <v>220</v>
      </c>
      <c r="B220" s="84">
        <v>7.1</v>
      </c>
      <c r="C220" s="64"/>
      <c r="D220" s="64"/>
      <c r="E220" s="64"/>
      <c r="F220" s="64"/>
      <c r="G220" s="64"/>
      <c r="H220" s="64"/>
      <c r="I220" s="64"/>
      <c r="J220" s="84">
        <v>7.1</v>
      </c>
      <c r="K220" s="78"/>
    </row>
    <row r="221" spans="1:11" x14ac:dyDescent="0.25">
      <c r="A221" s="62" t="s">
        <v>88</v>
      </c>
      <c r="B221" s="65">
        <v>8.4</v>
      </c>
      <c r="C221" s="64"/>
      <c r="D221" s="64"/>
      <c r="E221" s="64"/>
      <c r="F221" s="65">
        <v>8.4</v>
      </c>
      <c r="G221" s="64"/>
      <c r="H221" s="64"/>
      <c r="I221" s="64"/>
      <c r="J221" s="64"/>
      <c r="K221" s="78"/>
    </row>
    <row r="222" spans="1:11" x14ac:dyDescent="0.25">
      <c r="A222" s="93" t="s">
        <v>602</v>
      </c>
      <c r="B222" s="247">
        <f>2.4*5.3</f>
        <v>12.719999999999999</v>
      </c>
      <c r="C222" s="64"/>
      <c r="D222" s="64"/>
      <c r="E222" s="64"/>
      <c r="F222" s="247">
        <f>2.4*5.3</f>
        <v>12.719999999999999</v>
      </c>
      <c r="G222" s="64"/>
      <c r="H222" s="64"/>
      <c r="I222" s="64"/>
      <c r="J222" s="64"/>
      <c r="K222" s="78"/>
    </row>
    <row r="223" spans="1:11" x14ac:dyDescent="0.25">
      <c r="A223" s="62" t="s">
        <v>88</v>
      </c>
      <c r="B223" s="65">
        <v>31.8</v>
      </c>
      <c r="C223" s="64"/>
      <c r="D223" s="64"/>
      <c r="E223" s="64"/>
      <c r="F223" s="65">
        <v>31.8</v>
      </c>
      <c r="G223" s="64"/>
      <c r="H223" s="64"/>
      <c r="I223" s="64"/>
      <c r="J223" s="64"/>
      <c r="K223" s="78"/>
    </row>
    <row r="224" spans="1:11" x14ac:dyDescent="0.25">
      <c r="A224" s="62" t="s">
        <v>153</v>
      </c>
      <c r="B224" s="65">
        <v>14.9</v>
      </c>
      <c r="C224" s="64"/>
      <c r="D224" s="64"/>
      <c r="E224" s="64"/>
      <c r="F224" s="65">
        <v>14.9</v>
      </c>
      <c r="G224" s="64"/>
      <c r="H224" s="64"/>
      <c r="I224" s="64"/>
      <c r="J224" s="64"/>
      <c r="K224" s="78"/>
    </row>
    <row r="225" spans="1:11" x14ac:dyDescent="0.25">
      <c r="A225" s="62" t="s">
        <v>153</v>
      </c>
      <c r="B225" s="65">
        <v>13.6</v>
      </c>
      <c r="C225" s="64"/>
      <c r="D225" s="64"/>
      <c r="E225" s="64"/>
      <c r="F225" s="65">
        <v>13.6</v>
      </c>
      <c r="G225" s="64"/>
      <c r="H225" s="64"/>
      <c r="I225" s="64"/>
      <c r="J225" s="64"/>
      <c r="K225" s="78"/>
    </row>
    <row r="226" spans="1:11" ht="15.75" thickBot="1" x14ac:dyDescent="0.3">
      <c r="A226" s="261">
        <v>218</v>
      </c>
      <c r="B226" s="262">
        <v>27</v>
      </c>
      <c r="C226" s="73"/>
      <c r="D226" s="73"/>
      <c r="E226" s="73"/>
      <c r="F226" s="73"/>
      <c r="G226" s="73"/>
      <c r="H226" s="73"/>
      <c r="I226" s="73"/>
      <c r="J226" s="262">
        <v>27</v>
      </c>
      <c r="K226" s="74"/>
    </row>
    <row r="227" spans="1:11" ht="15.75" thickBot="1" x14ac:dyDescent="0.3">
      <c r="A227" s="258" t="s">
        <v>635</v>
      </c>
      <c r="B227" s="201">
        <f>SUM(B206:B226)</f>
        <v>462.14000000000004</v>
      </c>
      <c r="C227" s="34"/>
      <c r="D227" s="202">
        <f>SUM(D206:D226)</f>
        <v>0</v>
      </c>
      <c r="E227" s="202"/>
      <c r="F227" s="203">
        <f>SUM(F206:F226)</f>
        <v>344.36999999999995</v>
      </c>
      <c r="G227" s="204">
        <f>SUM(G206:G226)</f>
        <v>0</v>
      </c>
      <c r="H227" s="205">
        <f>SUM(H206:H226)</f>
        <v>0</v>
      </c>
      <c r="I227" s="206">
        <f>SUM(I206:I226)</f>
        <v>0</v>
      </c>
      <c r="J227" s="207">
        <f t="shared" ref="J227" si="3">SUM(J206:J226)</f>
        <v>117.77000000000001</v>
      </c>
      <c r="K227" s="223">
        <f>SUM(D227:J227)</f>
        <v>462.14</v>
      </c>
    </row>
    <row r="228" spans="1:11" x14ac:dyDescent="0.25">
      <c r="A228" s="149"/>
      <c r="B228" s="199"/>
      <c r="C228" s="150"/>
      <c r="D228" s="150"/>
      <c r="E228" s="150"/>
      <c r="F228" s="150"/>
      <c r="G228" s="150"/>
      <c r="H228" s="150"/>
      <c r="I228" s="150"/>
      <c r="J228" s="150"/>
      <c r="K228" s="152"/>
    </row>
    <row r="229" spans="1:11" x14ac:dyDescent="0.25">
      <c r="A229" s="233" t="s">
        <v>124</v>
      </c>
      <c r="B229" s="65"/>
      <c r="C229" s="64"/>
      <c r="D229" s="64"/>
      <c r="E229" s="64"/>
      <c r="F229" s="64"/>
      <c r="G229" s="64"/>
      <c r="H229" s="64"/>
      <c r="I229" s="64"/>
      <c r="J229" s="64"/>
      <c r="K229" s="78"/>
    </row>
    <row r="230" spans="1:11" x14ac:dyDescent="0.25">
      <c r="A230" s="93" t="s">
        <v>607</v>
      </c>
      <c r="B230" s="246">
        <f>6.35*2.6-2.6</f>
        <v>13.909999999999998</v>
      </c>
      <c r="C230" s="64"/>
      <c r="D230" s="64"/>
      <c r="E230" s="64"/>
      <c r="F230" s="246">
        <f>6.35*2.6-2.6</f>
        <v>13.909999999999998</v>
      </c>
      <c r="G230" s="64"/>
      <c r="H230" s="64"/>
      <c r="I230" s="64"/>
      <c r="J230" s="64"/>
      <c r="K230" s="78"/>
    </row>
    <row r="231" spans="1:11" x14ac:dyDescent="0.25">
      <c r="A231" s="234" t="s">
        <v>685</v>
      </c>
      <c r="B231" s="76">
        <v>2.6</v>
      </c>
      <c r="C231" s="64"/>
      <c r="D231" s="76">
        <v>2.6</v>
      </c>
      <c r="E231" s="64"/>
      <c r="F231" s="64"/>
      <c r="G231" s="64"/>
      <c r="H231" s="64"/>
      <c r="I231" s="64"/>
      <c r="J231" s="64"/>
      <c r="K231" s="78"/>
    </row>
    <row r="232" spans="1:11" x14ac:dyDescent="0.25">
      <c r="A232" s="92">
        <v>301</v>
      </c>
      <c r="B232" s="84">
        <v>17.5</v>
      </c>
      <c r="C232" s="64"/>
      <c r="D232" s="64"/>
      <c r="E232" s="64"/>
      <c r="F232" s="64"/>
      <c r="G232" s="64"/>
      <c r="H232" s="64"/>
      <c r="I232" s="64"/>
      <c r="J232" s="84">
        <v>17.5</v>
      </c>
      <c r="K232" s="78"/>
    </row>
    <row r="233" spans="1:11" x14ac:dyDescent="0.25">
      <c r="A233" s="92">
        <v>303</v>
      </c>
      <c r="B233" s="84">
        <v>19.8</v>
      </c>
      <c r="C233" s="64"/>
      <c r="D233" s="64"/>
      <c r="E233" s="64"/>
      <c r="F233" s="64"/>
      <c r="G233" s="64"/>
      <c r="H233" s="64"/>
      <c r="I233" s="64"/>
      <c r="J233" s="84">
        <v>19.8</v>
      </c>
      <c r="K233" s="78"/>
    </row>
    <row r="234" spans="1:11" x14ac:dyDescent="0.25">
      <c r="A234" s="92">
        <v>304</v>
      </c>
      <c r="B234" s="84">
        <v>15.9</v>
      </c>
      <c r="C234" s="64"/>
      <c r="D234" s="64"/>
      <c r="E234" s="64"/>
      <c r="F234" s="64"/>
      <c r="G234" s="64"/>
      <c r="H234" s="64"/>
      <c r="I234" s="64"/>
      <c r="J234" s="84">
        <v>15.9</v>
      </c>
      <c r="K234" s="78"/>
    </row>
    <row r="235" spans="1:11" x14ac:dyDescent="0.25">
      <c r="A235" s="92">
        <v>305</v>
      </c>
      <c r="B235" s="84">
        <v>7.1</v>
      </c>
      <c r="C235" s="64"/>
      <c r="D235" s="64"/>
      <c r="E235" s="64"/>
      <c r="F235" s="64"/>
      <c r="G235" s="64"/>
      <c r="H235" s="64"/>
      <c r="I235" s="64"/>
      <c r="J235" s="84">
        <v>7.1</v>
      </c>
      <c r="K235" s="78"/>
    </row>
    <row r="236" spans="1:11" x14ac:dyDescent="0.25">
      <c r="A236" s="92">
        <v>306</v>
      </c>
      <c r="B236" s="84">
        <v>16.100000000000001</v>
      </c>
      <c r="C236" s="64"/>
      <c r="D236" s="64"/>
      <c r="E236" s="64"/>
      <c r="F236" s="64"/>
      <c r="G236" s="64"/>
      <c r="H236" s="64"/>
      <c r="I236" s="64"/>
      <c r="J236" s="84">
        <v>16.100000000000001</v>
      </c>
      <c r="K236" s="78"/>
    </row>
    <row r="237" spans="1:11" x14ac:dyDescent="0.25">
      <c r="A237" s="92">
        <v>307</v>
      </c>
      <c r="B237" s="84">
        <v>9.6</v>
      </c>
      <c r="C237" s="64"/>
      <c r="D237" s="64"/>
      <c r="E237" s="64"/>
      <c r="F237" s="64"/>
      <c r="G237" s="64"/>
      <c r="H237" s="64"/>
      <c r="I237" s="64"/>
      <c r="J237" s="84">
        <v>9.6</v>
      </c>
      <c r="K237" s="78"/>
    </row>
    <row r="238" spans="1:11" x14ac:dyDescent="0.25">
      <c r="A238" s="92">
        <v>308</v>
      </c>
      <c r="B238" s="84">
        <v>16.2</v>
      </c>
      <c r="C238" s="64"/>
      <c r="D238" s="64"/>
      <c r="E238" s="64"/>
      <c r="F238" s="64"/>
      <c r="G238" s="64"/>
      <c r="H238" s="64"/>
      <c r="I238" s="64"/>
      <c r="J238" s="84">
        <v>16.2</v>
      </c>
      <c r="K238" s="78"/>
    </row>
    <row r="239" spans="1:11" x14ac:dyDescent="0.25">
      <c r="A239" s="92">
        <v>309</v>
      </c>
      <c r="B239" s="84">
        <v>18.2</v>
      </c>
      <c r="C239" s="64"/>
      <c r="D239" s="64"/>
      <c r="E239" s="64"/>
      <c r="F239" s="64"/>
      <c r="G239" s="64"/>
      <c r="H239" s="64"/>
      <c r="I239" s="64"/>
      <c r="J239" s="84">
        <v>18.2</v>
      </c>
      <c r="K239" s="78"/>
    </row>
    <row r="240" spans="1:11" x14ac:dyDescent="0.25">
      <c r="A240" s="92">
        <v>311</v>
      </c>
      <c r="B240" s="84">
        <v>13.11</v>
      </c>
      <c r="C240" s="64"/>
      <c r="D240" s="64"/>
      <c r="E240" s="64"/>
      <c r="F240" s="64"/>
      <c r="G240" s="64"/>
      <c r="H240" s="64"/>
      <c r="I240" s="64"/>
      <c r="J240" s="84">
        <v>13.11</v>
      </c>
      <c r="K240" s="78"/>
    </row>
    <row r="241" spans="1:11" x14ac:dyDescent="0.25">
      <c r="A241" s="234">
        <v>312</v>
      </c>
      <c r="B241" s="76">
        <v>60.8</v>
      </c>
      <c r="C241" s="140" t="s">
        <v>524</v>
      </c>
      <c r="D241" s="76">
        <v>60.8</v>
      </c>
      <c r="E241" s="64"/>
      <c r="F241" s="64"/>
      <c r="G241" s="64"/>
      <c r="H241" s="64"/>
      <c r="I241" s="64"/>
      <c r="J241" s="64"/>
      <c r="K241" s="78"/>
    </row>
    <row r="242" spans="1:11" x14ac:dyDescent="0.25">
      <c r="A242" s="91">
        <v>313</v>
      </c>
      <c r="B242" s="65">
        <v>2.1</v>
      </c>
      <c r="C242" s="64"/>
      <c r="D242" s="64"/>
      <c r="E242" s="64"/>
      <c r="F242" s="65">
        <v>2.1</v>
      </c>
      <c r="G242" s="64"/>
      <c r="H242" s="64"/>
      <c r="I242" s="64"/>
      <c r="J242" s="64"/>
      <c r="K242" s="78"/>
    </row>
    <row r="243" spans="1:11" x14ac:dyDescent="0.25">
      <c r="A243" s="91" t="s">
        <v>525</v>
      </c>
      <c r="B243" s="65">
        <v>4.4000000000000004</v>
      </c>
      <c r="C243" s="64"/>
      <c r="D243" s="64"/>
      <c r="E243" s="64"/>
      <c r="F243" s="65">
        <v>4.4000000000000004</v>
      </c>
      <c r="G243" s="64"/>
      <c r="H243" s="64"/>
      <c r="I243" s="64"/>
      <c r="J243" s="64"/>
      <c r="K243" s="78"/>
    </row>
    <row r="244" spans="1:11" x14ac:dyDescent="0.25">
      <c r="A244" s="91" t="s">
        <v>349</v>
      </c>
      <c r="B244" s="65">
        <v>0.9</v>
      </c>
      <c r="C244" s="64"/>
      <c r="D244" s="64"/>
      <c r="E244" s="64"/>
      <c r="F244" s="65">
        <v>0.9</v>
      </c>
      <c r="G244" s="64"/>
      <c r="H244" s="64"/>
      <c r="I244" s="64"/>
      <c r="J244" s="64"/>
      <c r="K244" s="78"/>
    </row>
    <row r="245" spans="1:11" x14ac:dyDescent="0.25">
      <c r="A245" s="91" t="s">
        <v>349</v>
      </c>
      <c r="B245" s="65">
        <v>3.6</v>
      </c>
      <c r="C245" s="64"/>
      <c r="D245" s="64"/>
      <c r="E245" s="64"/>
      <c r="F245" s="65">
        <v>3.6</v>
      </c>
      <c r="G245" s="64"/>
      <c r="H245" s="64"/>
      <c r="I245" s="64"/>
      <c r="J245" s="64"/>
      <c r="K245" s="78"/>
    </row>
    <row r="246" spans="1:11" x14ac:dyDescent="0.25">
      <c r="A246" s="91" t="s">
        <v>349</v>
      </c>
      <c r="B246" s="65">
        <v>8.5</v>
      </c>
      <c r="C246" s="64"/>
      <c r="D246" s="64"/>
      <c r="E246" s="64"/>
      <c r="F246" s="65">
        <v>8.5</v>
      </c>
      <c r="G246" s="64"/>
      <c r="H246" s="64"/>
      <c r="I246" s="64"/>
      <c r="J246" s="64"/>
      <c r="K246" s="78"/>
    </row>
    <row r="247" spans="1:11" x14ac:dyDescent="0.25">
      <c r="A247" s="91" t="s">
        <v>526</v>
      </c>
      <c r="B247" s="65">
        <v>2</v>
      </c>
      <c r="C247" s="64"/>
      <c r="D247" s="64"/>
      <c r="E247" s="64"/>
      <c r="F247" s="65">
        <v>2</v>
      </c>
      <c r="G247" s="64"/>
      <c r="H247" s="64"/>
      <c r="I247" s="64"/>
      <c r="J247" s="64"/>
      <c r="K247" s="78"/>
    </row>
    <row r="248" spans="1:11" x14ac:dyDescent="0.25">
      <c r="A248" s="93" t="s">
        <v>605</v>
      </c>
      <c r="B248" s="102">
        <f>2.3*(3.2+1.25+0.78)</f>
        <v>12.029</v>
      </c>
      <c r="C248" s="64"/>
      <c r="D248" s="64"/>
      <c r="E248" s="64"/>
      <c r="F248" s="102">
        <f>2.3*(3.2+1.25+0.78)</f>
        <v>12.029</v>
      </c>
      <c r="G248" s="64"/>
      <c r="H248" s="64"/>
      <c r="I248" s="64"/>
      <c r="J248" s="64"/>
      <c r="K248" s="78"/>
    </row>
    <row r="249" spans="1:11" x14ac:dyDescent="0.25">
      <c r="A249" s="91" t="s">
        <v>350</v>
      </c>
      <c r="B249" s="65">
        <v>2.4</v>
      </c>
      <c r="C249" s="64"/>
      <c r="D249" s="64"/>
      <c r="E249" s="64"/>
      <c r="F249" s="65">
        <v>2.4</v>
      </c>
      <c r="G249" s="64"/>
      <c r="H249" s="64"/>
      <c r="I249" s="64"/>
      <c r="J249" s="64"/>
      <c r="K249" s="78"/>
    </row>
    <row r="250" spans="1:11" x14ac:dyDescent="0.25">
      <c r="A250" s="91" t="s">
        <v>349</v>
      </c>
      <c r="B250" s="65">
        <v>3</v>
      </c>
      <c r="C250" s="64"/>
      <c r="D250" s="64"/>
      <c r="E250" s="64"/>
      <c r="F250" s="65">
        <v>3</v>
      </c>
      <c r="G250" s="64"/>
      <c r="H250" s="64"/>
      <c r="I250" s="64"/>
      <c r="J250" s="64"/>
      <c r="K250" s="78"/>
    </row>
    <row r="251" spans="1:11" x14ac:dyDescent="0.25">
      <c r="A251" s="91" t="s">
        <v>350</v>
      </c>
      <c r="B251" s="65">
        <v>5.0999999999999996</v>
      </c>
      <c r="C251" s="64"/>
      <c r="D251" s="64"/>
      <c r="E251" s="64"/>
      <c r="F251" s="65">
        <v>5.0999999999999996</v>
      </c>
      <c r="G251" s="64"/>
      <c r="H251" s="64"/>
      <c r="I251" s="64"/>
      <c r="J251" s="64"/>
      <c r="K251" s="78"/>
    </row>
    <row r="252" spans="1:11" x14ac:dyDescent="0.25">
      <c r="A252" s="91" t="s">
        <v>88</v>
      </c>
      <c r="B252" s="65">
        <v>77.150000000000006</v>
      </c>
      <c r="C252" s="64"/>
      <c r="D252" s="64"/>
      <c r="E252" s="64"/>
      <c r="F252" s="65">
        <v>77.150000000000006</v>
      </c>
      <c r="G252" s="64"/>
      <c r="H252" s="64"/>
      <c r="I252" s="64"/>
      <c r="J252" s="64"/>
      <c r="K252" s="78"/>
    </row>
    <row r="253" spans="1:11" x14ac:dyDescent="0.25">
      <c r="A253" s="91" t="s">
        <v>686</v>
      </c>
      <c r="B253" s="65">
        <v>1.9</v>
      </c>
      <c r="C253" s="64"/>
      <c r="D253" s="64"/>
      <c r="E253" s="64"/>
      <c r="F253" s="65">
        <v>1.9</v>
      </c>
      <c r="G253" s="64"/>
      <c r="H253" s="64"/>
      <c r="I253" s="64"/>
      <c r="J253" s="64"/>
      <c r="K253" s="78"/>
    </row>
    <row r="254" spans="1:11" x14ac:dyDescent="0.25">
      <c r="A254" s="91" t="s">
        <v>88</v>
      </c>
      <c r="B254" s="65">
        <v>45.12</v>
      </c>
      <c r="C254" s="64"/>
      <c r="D254" s="64"/>
      <c r="E254" s="64"/>
      <c r="F254" s="65">
        <v>45.12</v>
      </c>
      <c r="G254" s="64"/>
      <c r="H254" s="64"/>
      <c r="I254" s="64"/>
      <c r="J254" s="64"/>
      <c r="K254" s="78"/>
    </row>
    <row r="255" spans="1:11" x14ac:dyDescent="0.25">
      <c r="A255" s="92" t="s">
        <v>527</v>
      </c>
      <c r="B255" s="84">
        <v>17.5</v>
      </c>
      <c r="C255" s="64"/>
      <c r="D255" s="64"/>
      <c r="E255" s="64"/>
      <c r="F255" s="64"/>
      <c r="G255" s="64"/>
      <c r="H255" s="64"/>
      <c r="I255" s="64"/>
      <c r="J255" s="84">
        <v>17.5</v>
      </c>
      <c r="K255" s="78"/>
    </row>
    <row r="256" spans="1:11" x14ac:dyDescent="0.25">
      <c r="A256" s="234">
        <v>317</v>
      </c>
      <c r="B256" s="76">
        <v>258.2</v>
      </c>
      <c r="C256" s="140" t="s">
        <v>524</v>
      </c>
      <c r="D256" s="76">
        <v>258.2</v>
      </c>
      <c r="E256" s="64"/>
      <c r="F256" s="64"/>
      <c r="G256" s="64"/>
      <c r="H256" s="64"/>
      <c r="I256" s="64"/>
      <c r="J256" s="64"/>
      <c r="K256" s="78"/>
    </row>
    <row r="257" spans="1:11" x14ac:dyDescent="0.25">
      <c r="A257" s="234" t="s">
        <v>524</v>
      </c>
      <c r="B257" s="76">
        <v>125.9</v>
      </c>
      <c r="C257" s="140" t="s">
        <v>524</v>
      </c>
      <c r="D257" s="76">
        <v>125.9</v>
      </c>
      <c r="E257" s="64"/>
      <c r="F257" s="64"/>
      <c r="G257" s="64"/>
      <c r="H257" s="64"/>
      <c r="I257" s="64"/>
      <c r="J257" s="64"/>
      <c r="K257" s="78"/>
    </row>
    <row r="258" spans="1:11" x14ac:dyDescent="0.25">
      <c r="A258" s="91" t="s">
        <v>301</v>
      </c>
      <c r="B258" s="65">
        <v>5.8</v>
      </c>
      <c r="C258" s="64"/>
      <c r="D258" s="64"/>
      <c r="E258" s="64"/>
      <c r="F258" s="65">
        <v>5.8</v>
      </c>
      <c r="G258" s="64"/>
      <c r="H258" s="64"/>
      <c r="I258" s="64"/>
      <c r="J258" s="64"/>
      <c r="K258" s="78"/>
    </row>
    <row r="259" spans="1:11" x14ac:dyDescent="0.25">
      <c r="A259" s="91" t="s">
        <v>301</v>
      </c>
      <c r="B259" s="65">
        <v>7.8</v>
      </c>
      <c r="C259" s="64"/>
      <c r="D259" s="64"/>
      <c r="E259" s="64"/>
      <c r="F259" s="65">
        <v>7.8</v>
      </c>
      <c r="G259" s="64"/>
      <c r="H259" s="64"/>
      <c r="I259" s="64"/>
      <c r="J259" s="64"/>
      <c r="K259" s="78"/>
    </row>
    <row r="260" spans="1:11" x14ac:dyDescent="0.25">
      <c r="A260" s="91" t="s">
        <v>528</v>
      </c>
      <c r="B260" s="65">
        <v>2.2999999999999998</v>
      </c>
      <c r="C260" s="64"/>
      <c r="D260" s="64"/>
      <c r="E260" s="64"/>
      <c r="F260" s="65">
        <v>2.2999999999999998</v>
      </c>
      <c r="G260" s="64"/>
      <c r="H260" s="64"/>
      <c r="I260" s="64"/>
      <c r="J260" s="64"/>
      <c r="K260" s="78"/>
    </row>
    <row r="261" spans="1:11" x14ac:dyDescent="0.25">
      <c r="A261" s="91" t="s">
        <v>111</v>
      </c>
      <c r="B261" s="65">
        <v>1.1000000000000001</v>
      </c>
      <c r="C261" s="64"/>
      <c r="D261" s="64"/>
      <c r="E261" s="64"/>
      <c r="F261" s="65">
        <v>1.1000000000000001</v>
      </c>
      <c r="G261" s="64"/>
      <c r="H261" s="64"/>
      <c r="I261" s="64"/>
      <c r="J261" s="64"/>
      <c r="K261" s="78"/>
    </row>
    <row r="262" spans="1:11" x14ac:dyDescent="0.25">
      <c r="A262" s="91" t="s">
        <v>687</v>
      </c>
      <c r="B262" s="65">
        <v>4.0999999999999996</v>
      </c>
      <c r="C262" s="64"/>
      <c r="D262" s="64"/>
      <c r="E262" s="64"/>
      <c r="F262" s="65">
        <v>4.0999999999999996</v>
      </c>
      <c r="G262" s="64"/>
      <c r="H262" s="64"/>
      <c r="I262" s="64"/>
      <c r="J262" s="64"/>
      <c r="K262" s="78"/>
    </row>
    <row r="263" spans="1:11" x14ac:dyDescent="0.25">
      <c r="A263" s="93" t="s">
        <v>602</v>
      </c>
      <c r="B263" s="247">
        <f>2.4*5.3-4.1</f>
        <v>8.6199999999999992</v>
      </c>
      <c r="C263" s="64"/>
      <c r="D263" s="64"/>
      <c r="E263" s="64"/>
      <c r="F263" s="247">
        <f>2.4*5.3-4.1</f>
        <v>8.6199999999999992</v>
      </c>
      <c r="G263" s="64"/>
      <c r="H263" s="64"/>
      <c r="I263" s="64"/>
      <c r="J263" s="64"/>
      <c r="K263" s="78"/>
    </row>
    <row r="264" spans="1:11" x14ac:dyDescent="0.25">
      <c r="A264" s="234" t="s">
        <v>520</v>
      </c>
      <c r="B264" s="76">
        <v>3.4</v>
      </c>
      <c r="C264" s="140" t="s">
        <v>606</v>
      </c>
      <c r="D264" s="76">
        <v>3.4</v>
      </c>
      <c r="E264" s="64"/>
      <c r="F264" s="64"/>
      <c r="G264" s="64"/>
      <c r="H264" s="64"/>
      <c r="I264" s="64"/>
      <c r="J264" s="64"/>
      <c r="K264" s="78"/>
    </row>
    <row r="265" spans="1:11" x14ac:dyDescent="0.25">
      <c r="A265" s="91">
        <v>323</v>
      </c>
      <c r="B265" s="65">
        <v>11.2</v>
      </c>
      <c r="C265" s="64"/>
      <c r="D265" s="64"/>
      <c r="E265" s="64"/>
      <c r="F265" s="65">
        <v>11.2</v>
      </c>
      <c r="G265" s="64"/>
      <c r="H265" s="64"/>
      <c r="I265" s="64"/>
      <c r="J265" s="64"/>
      <c r="K265" s="78"/>
    </row>
    <row r="266" spans="1:11" x14ac:dyDescent="0.25">
      <c r="A266" s="91">
        <v>322</v>
      </c>
      <c r="B266" s="65">
        <v>11.8</v>
      </c>
      <c r="C266" s="64"/>
      <c r="D266" s="64"/>
      <c r="E266" s="64"/>
      <c r="F266" s="65">
        <v>11.8</v>
      </c>
      <c r="G266" s="64"/>
      <c r="H266" s="64"/>
      <c r="I266" s="64"/>
      <c r="J266" s="64"/>
      <c r="K266" s="78"/>
    </row>
    <row r="267" spans="1:11" x14ac:dyDescent="0.25">
      <c r="A267" s="91">
        <v>321</v>
      </c>
      <c r="B267" s="65">
        <v>9.8000000000000007</v>
      </c>
      <c r="C267" s="64"/>
      <c r="D267" s="64"/>
      <c r="E267" s="64"/>
      <c r="F267" s="65">
        <v>9.8000000000000007</v>
      </c>
      <c r="G267" s="64"/>
      <c r="H267" s="64"/>
      <c r="I267" s="64"/>
      <c r="J267" s="64"/>
      <c r="K267" s="78"/>
    </row>
    <row r="268" spans="1:11" x14ac:dyDescent="0.25">
      <c r="A268" s="91">
        <v>320</v>
      </c>
      <c r="B268" s="65">
        <v>12.9</v>
      </c>
      <c r="C268" s="64"/>
      <c r="D268" s="64"/>
      <c r="E268" s="64"/>
      <c r="F268" s="65">
        <v>12.9</v>
      </c>
      <c r="G268" s="64"/>
      <c r="H268" s="64"/>
      <c r="I268" s="64"/>
      <c r="J268" s="64"/>
      <c r="K268" s="78"/>
    </row>
    <row r="269" spans="1:11" x14ac:dyDescent="0.25">
      <c r="A269" s="91">
        <v>319</v>
      </c>
      <c r="B269" s="65">
        <v>12.8</v>
      </c>
      <c r="C269" s="64"/>
      <c r="D269" s="64"/>
      <c r="E269" s="64"/>
      <c r="F269" s="65">
        <v>12.8</v>
      </c>
      <c r="G269" s="64"/>
      <c r="H269" s="64"/>
      <c r="I269" s="64"/>
      <c r="J269" s="64"/>
      <c r="K269" s="78"/>
    </row>
    <row r="270" spans="1:11" ht="48.75" thickBot="1" x14ac:dyDescent="0.3">
      <c r="A270" s="266" t="s">
        <v>612</v>
      </c>
      <c r="B270" s="267">
        <f>10.6*2/3</f>
        <v>7.0666666666666664</v>
      </c>
      <c r="C270" s="268"/>
      <c r="D270" s="267"/>
      <c r="E270" s="73"/>
      <c r="F270" s="73"/>
      <c r="G270" s="73"/>
      <c r="H270" s="73"/>
      <c r="I270" s="267">
        <f>10.6*2/3</f>
        <v>7.0666666666666664</v>
      </c>
      <c r="J270" s="73"/>
      <c r="K270" s="74"/>
    </row>
    <row r="271" spans="1:11" ht="15.75" thickBot="1" x14ac:dyDescent="0.3">
      <c r="A271" s="258" t="s">
        <v>636</v>
      </c>
      <c r="B271" s="201">
        <f>SUM(B230:B270)</f>
        <v>879.30566666666653</v>
      </c>
      <c r="C271" s="34"/>
      <c r="D271" s="202">
        <f>SUM(D230:D270)</f>
        <v>450.9</v>
      </c>
      <c r="E271" s="202"/>
      <c r="F271" s="203">
        <f>SUM(F230:F270)</f>
        <v>270.32900000000006</v>
      </c>
      <c r="G271" s="204">
        <f t="shared" ref="G271:J271" si="4">SUM(G230:G270)</f>
        <v>0</v>
      </c>
      <c r="H271" s="205">
        <f t="shared" si="4"/>
        <v>0</v>
      </c>
      <c r="I271" s="206">
        <f>SUM(I230:I270)</f>
        <v>7.0666666666666664</v>
      </c>
      <c r="J271" s="207">
        <f t="shared" si="4"/>
        <v>151.01</v>
      </c>
      <c r="K271" s="223">
        <f>SUM(D271:J271)</f>
        <v>879.30566666666675</v>
      </c>
    </row>
    <row r="272" spans="1:11" ht="15.75" thickBot="1" x14ac:dyDescent="0.3">
      <c r="A272" s="250"/>
      <c r="B272" s="269"/>
      <c r="C272" s="34"/>
      <c r="D272" s="34"/>
      <c r="E272" s="34"/>
      <c r="F272" s="34"/>
      <c r="G272" s="34"/>
      <c r="H272" s="34"/>
      <c r="I272" s="34"/>
      <c r="J272" s="34"/>
      <c r="K272" s="48"/>
    </row>
    <row r="273" spans="1:11" ht="36.75" customHeight="1" thickBot="1" x14ac:dyDescent="0.3">
      <c r="A273" s="108" t="s">
        <v>530</v>
      </c>
      <c r="B273" s="270">
        <f>B37+B100+B105+B112+B165+B203+B227+B271</f>
        <v>4361.2773666666662</v>
      </c>
      <c r="C273" s="34"/>
      <c r="D273" s="35">
        <f>D37+D100+D105+D112+D165+D203+D227+D271</f>
        <v>1015.3236999999999</v>
      </c>
      <c r="E273" s="36">
        <f>E27</f>
        <v>1370.89</v>
      </c>
      <c r="F273" s="271">
        <f>F37+F100+F105+F112+F165+F203+F227+F271</f>
        <v>1643.2919999999999</v>
      </c>
      <c r="G273" s="271">
        <f t="shared" ref="G273:I273" si="5">G37+G100+G105+G112+G165+G203+G227+G271</f>
        <v>0</v>
      </c>
      <c r="H273" s="271">
        <f t="shared" si="5"/>
        <v>0</v>
      </c>
      <c r="I273" s="271">
        <f t="shared" si="5"/>
        <v>29.241666666666667</v>
      </c>
      <c r="J273" s="271">
        <f>J37+J100+J105+J112+J165+J203+J227+J271</f>
        <v>1673.4199999999998</v>
      </c>
      <c r="K273" s="46">
        <f>SUM(D273:J273)</f>
        <v>5732.1673666666666</v>
      </c>
    </row>
    <row r="274" spans="1:11" ht="15.75" thickBot="1" x14ac:dyDescent="0.3">
      <c r="A274" s="250"/>
      <c r="B274" s="34"/>
      <c r="C274" s="34"/>
      <c r="D274" s="34"/>
      <c r="E274" s="411">
        <f>E273+F273</f>
        <v>3014.1819999999998</v>
      </c>
      <c r="F274" s="411"/>
      <c r="G274" s="34"/>
      <c r="H274" s="34"/>
      <c r="I274" s="34"/>
      <c r="J274" s="34"/>
      <c r="K274" s="48"/>
    </row>
    <row r="275" spans="1:11" ht="15.75" thickBot="1" x14ac:dyDescent="0.3">
      <c r="A275" s="167" t="s">
        <v>130</v>
      </c>
      <c r="B275" s="272">
        <f>B27+B273</f>
        <v>5732.1673666666666</v>
      </c>
      <c r="C275" s="34"/>
      <c r="D275" s="43">
        <f>D273</f>
        <v>1015.3236999999999</v>
      </c>
      <c r="E275" s="403">
        <f>E273+F273+G273+H273+J273+I273</f>
        <v>4716.8436666666666</v>
      </c>
      <c r="F275" s="404"/>
      <c r="G275" s="404"/>
      <c r="H275" s="404"/>
      <c r="I275" s="404"/>
      <c r="J275" s="404"/>
      <c r="K275" s="48"/>
    </row>
    <row r="276" spans="1:11" ht="15.75" thickBot="1" x14ac:dyDescent="0.3">
      <c r="A276" s="250"/>
      <c r="B276" s="34"/>
      <c r="C276" s="34"/>
      <c r="D276" s="405">
        <f>D275+E275</f>
        <v>5732.1673666666666</v>
      </c>
      <c r="E276" s="406"/>
      <c r="F276" s="406"/>
      <c r="G276" s="406"/>
      <c r="H276" s="406"/>
      <c r="I276" s="406"/>
      <c r="J276" s="406"/>
      <c r="K276" s="48"/>
    </row>
  </sheetData>
  <mergeCells count="10">
    <mergeCell ref="K3:K5"/>
    <mergeCell ref="C3:C5"/>
    <mergeCell ref="A3:A5"/>
    <mergeCell ref="E275:J275"/>
    <mergeCell ref="D276:J276"/>
    <mergeCell ref="E3:J3"/>
    <mergeCell ref="B3:B5"/>
    <mergeCell ref="E274:F274"/>
    <mergeCell ref="G4:I4"/>
    <mergeCell ref="D3:D5"/>
  </mergeCells>
  <pageMargins left="0.25" right="0.25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0"/>
  <sheetViews>
    <sheetView showWhiteSpace="0" view="pageLayout" topLeftCell="A181" zoomScaleNormal="100" workbookViewId="0">
      <selection activeCell="E197" sqref="E197:F197"/>
    </sheetView>
  </sheetViews>
  <sheetFormatPr defaultColWidth="5.7109375" defaultRowHeight="15" x14ac:dyDescent="0.25"/>
  <cols>
    <col min="1" max="1" width="15.7109375" customWidth="1"/>
    <col min="2" max="2" width="11.85546875" customWidth="1"/>
    <col min="3" max="4" width="10.85546875" customWidth="1"/>
    <col min="5" max="5" width="14.85546875" customWidth="1"/>
    <col min="6" max="6" width="15.5703125" customWidth="1"/>
    <col min="7" max="7" width="13.42578125" customWidth="1"/>
    <col min="8" max="8" width="13" customWidth="1"/>
    <col min="9" max="10" width="12.140625" customWidth="1"/>
    <col min="11" max="11" width="11" customWidth="1"/>
    <col min="12" max="12" width="10.85546875" customWidth="1"/>
  </cols>
  <sheetData>
    <row r="1" spans="1:12" ht="15.75" x14ac:dyDescent="0.25">
      <c r="A1" s="11" t="s">
        <v>628</v>
      </c>
    </row>
    <row r="2" spans="1:12" ht="16.5" thickBot="1" x14ac:dyDescent="0.3">
      <c r="A2" s="10" t="s">
        <v>68</v>
      </c>
      <c r="B2" s="1"/>
    </row>
    <row r="3" spans="1:12" ht="30" customHeight="1" x14ac:dyDescent="0.25">
      <c r="A3" s="422" t="s">
        <v>66</v>
      </c>
      <c r="B3" s="408" t="s">
        <v>65</v>
      </c>
      <c r="C3" s="425"/>
      <c r="D3" s="430" t="s">
        <v>584</v>
      </c>
      <c r="E3" s="407" t="s">
        <v>554</v>
      </c>
      <c r="F3" s="407"/>
      <c r="G3" s="407"/>
      <c r="H3" s="407"/>
      <c r="I3" s="407"/>
      <c r="J3" s="407"/>
      <c r="K3" s="407"/>
      <c r="L3" s="416"/>
    </row>
    <row r="4" spans="1:12" ht="60" customHeight="1" x14ac:dyDescent="0.25">
      <c r="A4" s="423"/>
      <c r="B4" s="409"/>
      <c r="C4" s="426"/>
      <c r="D4" s="431"/>
      <c r="E4" s="16" t="s">
        <v>558</v>
      </c>
      <c r="F4" s="412" t="s">
        <v>670</v>
      </c>
      <c r="G4" s="412"/>
      <c r="H4" s="412" t="s">
        <v>559</v>
      </c>
      <c r="I4" s="412"/>
      <c r="J4" s="412"/>
      <c r="K4" s="17" t="s">
        <v>534</v>
      </c>
      <c r="L4" s="417"/>
    </row>
    <row r="5" spans="1:12" ht="159.75" customHeight="1" thickBot="1" x14ac:dyDescent="0.3">
      <c r="A5" s="424"/>
      <c r="B5" s="410"/>
      <c r="C5" s="427"/>
      <c r="D5" s="432"/>
      <c r="E5" s="58" t="s">
        <v>608</v>
      </c>
      <c r="F5" s="58" t="s">
        <v>609</v>
      </c>
      <c r="G5" s="59" t="s">
        <v>610</v>
      </c>
      <c r="H5" s="59" t="s">
        <v>563</v>
      </c>
      <c r="I5" s="59" t="s">
        <v>561</v>
      </c>
      <c r="J5" s="60" t="s">
        <v>689</v>
      </c>
      <c r="K5" s="61" t="s">
        <v>562</v>
      </c>
      <c r="L5" s="418"/>
    </row>
    <row r="6" spans="1:12" x14ac:dyDescent="0.25">
      <c r="A6" s="56"/>
      <c r="B6" s="57"/>
      <c r="C6" s="19"/>
      <c r="D6" s="19"/>
      <c r="E6" s="19"/>
      <c r="F6" s="19"/>
      <c r="G6" s="19"/>
      <c r="H6" s="19"/>
      <c r="I6" s="19"/>
      <c r="J6" s="19"/>
      <c r="K6" s="19"/>
      <c r="L6" s="44"/>
    </row>
    <row r="7" spans="1:12" x14ac:dyDescent="0.25">
      <c r="A7" s="71" t="s">
        <v>67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4"/>
    </row>
    <row r="8" spans="1:12" x14ac:dyDescent="0.25">
      <c r="A8" s="62" t="s">
        <v>23</v>
      </c>
      <c r="B8" s="63">
        <v>23.92</v>
      </c>
      <c r="C8" s="64"/>
      <c r="D8" s="64"/>
      <c r="E8" s="63">
        <v>23.92</v>
      </c>
      <c r="F8" s="64"/>
      <c r="G8" s="64"/>
      <c r="H8" s="64"/>
      <c r="I8" s="65"/>
      <c r="J8" s="65"/>
      <c r="K8" s="64"/>
      <c r="L8" s="74"/>
    </row>
    <row r="9" spans="1:12" x14ac:dyDescent="0.25">
      <c r="A9" s="62" t="s">
        <v>24</v>
      </c>
      <c r="B9" s="66">
        <v>32.21</v>
      </c>
      <c r="C9" s="64"/>
      <c r="D9" s="64"/>
      <c r="E9" s="66">
        <v>32.21</v>
      </c>
      <c r="F9" s="64"/>
      <c r="G9" s="64"/>
      <c r="H9" s="64"/>
      <c r="I9" s="65"/>
      <c r="J9" s="65"/>
      <c r="K9" s="64"/>
      <c r="L9" s="78"/>
    </row>
    <row r="10" spans="1:12" ht="60" customHeight="1" x14ac:dyDescent="0.25">
      <c r="A10" s="67" t="s">
        <v>581</v>
      </c>
      <c r="B10" s="63">
        <v>53.66</v>
      </c>
      <c r="C10" s="64"/>
      <c r="D10" s="64"/>
      <c r="E10" s="63">
        <v>53.66</v>
      </c>
      <c r="F10" s="64"/>
      <c r="G10" s="64"/>
      <c r="H10" s="64"/>
      <c r="I10" s="65"/>
      <c r="J10" s="65"/>
      <c r="K10" s="64"/>
      <c r="L10" s="78"/>
    </row>
    <row r="11" spans="1:12" x14ac:dyDescent="0.25">
      <c r="A11" s="62" t="s">
        <v>60</v>
      </c>
      <c r="B11" s="63">
        <v>29.99</v>
      </c>
      <c r="C11" s="64"/>
      <c r="D11" s="64"/>
      <c r="E11" s="63">
        <v>29.99</v>
      </c>
      <c r="F11" s="64"/>
      <c r="G11" s="64"/>
      <c r="H11" s="64"/>
      <c r="I11" s="65"/>
      <c r="J11" s="65"/>
      <c r="K11" s="64"/>
      <c r="L11" s="78"/>
    </row>
    <row r="12" spans="1:12" x14ac:dyDescent="0.25">
      <c r="A12" s="62" t="s">
        <v>25</v>
      </c>
      <c r="B12" s="63">
        <v>52.99</v>
      </c>
      <c r="C12" s="64"/>
      <c r="D12" s="64"/>
      <c r="E12" s="63">
        <v>52.99</v>
      </c>
      <c r="F12" s="64"/>
      <c r="G12" s="64"/>
      <c r="H12" s="64"/>
      <c r="I12" s="65"/>
      <c r="J12" s="65"/>
      <c r="K12" s="64"/>
      <c r="L12" s="78"/>
    </row>
    <row r="13" spans="1:12" x14ac:dyDescent="0.25">
      <c r="A13" s="62" t="s">
        <v>26</v>
      </c>
      <c r="B13" s="63">
        <v>53.3</v>
      </c>
      <c r="C13" s="68"/>
      <c r="D13" s="64"/>
      <c r="E13" s="63">
        <v>53.3</v>
      </c>
      <c r="F13" s="64"/>
      <c r="G13" s="64"/>
      <c r="H13" s="64"/>
      <c r="I13" s="65"/>
      <c r="J13" s="65"/>
      <c r="K13" s="64"/>
      <c r="L13" s="78"/>
    </row>
    <row r="14" spans="1:12" ht="24" x14ac:dyDescent="0.25">
      <c r="A14" s="69" t="s">
        <v>582</v>
      </c>
      <c r="B14" s="63">
        <v>55.83</v>
      </c>
      <c r="C14" s="64"/>
      <c r="D14" s="64"/>
      <c r="E14" s="63">
        <v>55.83</v>
      </c>
      <c r="F14" s="64"/>
      <c r="G14" s="64"/>
      <c r="H14" s="64"/>
      <c r="I14" s="65"/>
      <c r="J14" s="65"/>
      <c r="K14" s="64"/>
      <c r="L14" s="78"/>
    </row>
    <row r="15" spans="1:12" ht="21.75" customHeight="1" x14ac:dyDescent="0.25">
      <c r="A15" s="81" t="s">
        <v>630</v>
      </c>
      <c r="B15" s="70">
        <f>SUM(B8:B14)</f>
        <v>301.89999999999998</v>
      </c>
      <c r="C15" s="64"/>
      <c r="D15" s="64"/>
      <c r="E15" s="70">
        <f>SUM(E8:E14)</f>
        <v>301.89999999999998</v>
      </c>
      <c r="F15" s="64"/>
      <c r="G15" s="64"/>
      <c r="H15" s="64"/>
      <c r="I15" s="65"/>
      <c r="J15" s="65"/>
      <c r="K15" s="64"/>
      <c r="L15" s="78"/>
    </row>
    <row r="16" spans="1:12" x14ac:dyDescent="0.25">
      <c r="A16" s="51" t="s">
        <v>86</v>
      </c>
      <c r="B16" s="19"/>
      <c r="C16" s="19"/>
      <c r="D16" s="19"/>
      <c r="E16" s="19"/>
      <c r="F16" s="19"/>
      <c r="G16" s="19"/>
      <c r="H16" s="19"/>
      <c r="I16" s="20"/>
      <c r="J16" s="20"/>
      <c r="K16" s="19"/>
      <c r="L16" s="78"/>
    </row>
    <row r="17" spans="1:12" x14ac:dyDescent="0.25">
      <c r="A17" s="62" t="s">
        <v>87</v>
      </c>
      <c r="B17" s="76">
        <v>43.8</v>
      </c>
      <c r="C17" s="64"/>
      <c r="D17" s="76">
        <v>43.8</v>
      </c>
      <c r="E17" s="76"/>
      <c r="F17" s="64"/>
      <c r="G17" s="64"/>
      <c r="H17" s="64"/>
      <c r="I17" s="77"/>
      <c r="J17" s="77"/>
      <c r="K17" s="64"/>
      <c r="L17" s="78"/>
    </row>
    <row r="18" spans="1:12" ht="15" customHeight="1" x14ac:dyDescent="0.25">
      <c r="A18" s="79" t="s">
        <v>88</v>
      </c>
      <c r="B18" s="76">
        <v>16.45</v>
      </c>
      <c r="C18" s="64"/>
      <c r="D18" s="76">
        <v>16.45</v>
      </c>
      <c r="E18" s="64"/>
      <c r="F18" s="64"/>
      <c r="G18" s="64"/>
      <c r="H18" s="64"/>
      <c r="I18" s="65"/>
      <c r="J18" s="65"/>
      <c r="K18" s="64"/>
      <c r="L18" s="78"/>
    </row>
    <row r="19" spans="1:12" x14ac:dyDescent="0.25">
      <c r="A19" s="79" t="s">
        <v>131</v>
      </c>
      <c r="B19" s="76">
        <v>12.34</v>
      </c>
      <c r="C19" s="64"/>
      <c r="D19" s="76">
        <v>12.34</v>
      </c>
      <c r="E19" s="64"/>
      <c r="F19" s="64"/>
      <c r="G19" s="64"/>
      <c r="H19" s="64"/>
      <c r="I19" s="65"/>
      <c r="J19" s="65"/>
      <c r="K19" s="64"/>
      <c r="L19" s="78"/>
    </row>
    <row r="20" spans="1:12" x14ac:dyDescent="0.25">
      <c r="A20" s="52" t="s">
        <v>131</v>
      </c>
      <c r="B20" s="21">
        <v>14.54</v>
      </c>
      <c r="C20" s="19"/>
      <c r="D20" s="21">
        <v>14.54</v>
      </c>
      <c r="E20" s="19"/>
      <c r="F20" s="19"/>
      <c r="G20" s="19"/>
      <c r="H20" s="19"/>
      <c r="I20" s="20"/>
      <c r="J20" s="20"/>
      <c r="K20" s="19"/>
      <c r="L20" s="44"/>
    </row>
    <row r="21" spans="1:12" x14ac:dyDescent="0.25">
      <c r="A21" s="80" t="s">
        <v>631</v>
      </c>
      <c r="B21" s="26">
        <f>SUM(B17:B20)</f>
        <v>87.13</v>
      </c>
      <c r="C21" s="15"/>
      <c r="D21" s="27">
        <f>SUM(D17:D20)</f>
        <v>87.13</v>
      </c>
      <c r="E21" s="27"/>
      <c r="F21" s="26">
        <f t="shared" ref="F21:K21" si="0">SUM(F17:F20)</f>
        <v>0</v>
      </c>
      <c r="G21" s="26">
        <f t="shared" si="0"/>
        <v>0</v>
      </c>
      <c r="H21" s="28">
        <f t="shared" si="0"/>
        <v>0</v>
      </c>
      <c r="I21" s="29">
        <f t="shared" si="0"/>
        <v>0</v>
      </c>
      <c r="J21" s="30">
        <f t="shared" si="0"/>
        <v>0</v>
      </c>
      <c r="K21" s="31">
        <f t="shared" si="0"/>
        <v>0</v>
      </c>
      <c r="L21" s="45">
        <f>SUM(D21:K21)</f>
        <v>87.13</v>
      </c>
    </row>
    <row r="22" spans="1:12" x14ac:dyDescent="0.25">
      <c r="A22" s="51" t="s">
        <v>89</v>
      </c>
      <c r="B22" s="20"/>
      <c r="C22" s="19"/>
      <c r="D22" s="19"/>
      <c r="E22" s="19"/>
      <c r="F22" s="19"/>
      <c r="G22" s="19"/>
      <c r="H22" s="19"/>
      <c r="I22" s="20"/>
      <c r="J22" s="20"/>
      <c r="K22" s="19"/>
      <c r="L22" s="44"/>
    </row>
    <row r="23" spans="1:12" x14ac:dyDescent="0.25">
      <c r="A23" s="79" t="s">
        <v>90</v>
      </c>
      <c r="B23" s="76">
        <v>8.9</v>
      </c>
      <c r="C23" s="64"/>
      <c r="D23" s="76">
        <v>8.9</v>
      </c>
      <c r="E23" s="64"/>
      <c r="F23" s="64"/>
      <c r="G23" s="64"/>
      <c r="H23" s="64"/>
      <c r="I23" s="65"/>
      <c r="J23" s="65"/>
      <c r="K23" s="64"/>
      <c r="L23" s="78"/>
    </row>
    <row r="24" spans="1:12" x14ac:dyDescent="0.25">
      <c r="A24" s="135" t="s">
        <v>143</v>
      </c>
      <c r="B24" s="65">
        <v>21.73</v>
      </c>
      <c r="C24" s="64"/>
      <c r="D24" s="64"/>
      <c r="E24" s="64"/>
      <c r="F24" s="65"/>
      <c r="G24" s="65"/>
      <c r="H24" s="64"/>
      <c r="I24" s="65"/>
      <c r="J24" s="65"/>
      <c r="K24" s="65">
        <v>21.73</v>
      </c>
      <c r="L24" s="78"/>
    </row>
    <row r="25" spans="1:12" x14ac:dyDescent="0.25">
      <c r="A25" s="135" t="s">
        <v>144</v>
      </c>
      <c r="B25" s="65">
        <v>29.57</v>
      </c>
      <c r="C25" s="64"/>
      <c r="D25" s="64"/>
      <c r="E25" s="64"/>
      <c r="F25" s="65"/>
      <c r="G25" s="65"/>
      <c r="H25" s="64"/>
      <c r="I25" s="65"/>
      <c r="J25" s="65"/>
      <c r="K25" s="65">
        <v>29.57</v>
      </c>
      <c r="L25" s="78"/>
    </row>
    <row r="26" spans="1:12" ht="33" customHeight="1" x14ac:dyDescent="0.25">
      <c r="A26" s="322" t="s">
        <v>579</v>
      </c>
      <c r="B26" s="141">
        <v>11.08</v>
      </c>
      <c r="C26" s="386"/>
      <c r="D26" s="141">
        <v>11.08</v>
      </c>
      <c r="E26" s="386"/>
      <c r="F26" s="141"/>
      <c r="G26" s="141"/>
      <c r="H26" s="386"/>
      <c r="I26" s="138"/>
      <c r="J26" s="138"/>
      <c r="K26" s="386"/>
      <c r="L26" s="387"/>
    </row>
    <row r="27" spans="1:12" x14ac:dyDescent="0.25">
      <c r="A27" s="62" t="s">
        <v>91</v>
      </c>
      <c r="B27" s="65">
        <v>7.2</v>
      </c>
      <c r="C27" s="64"/>
      <c r="D27" s="64"/>
      <c r="E27" s="64"/>
      <c r="F27" s="65">
        <v>7.2</v>
      </c>
      <c r="G27" s="65"/>
      <c r="H27" s="64"/>
      <c r="I27" s="65"/>
      <c r="J27" s="65"/>
      <c r="K27" s="64"/>
      <c r="L27" s="78"/>
    </row>
    <row r="28" spans="1:12" x14ac:dyDescent="0.25">
      <c r="A28" s="62" t="s">
        <v>92</v>
      </c>
      <c r="B28" s="65">
        <v>37.32</v>
      </c>
      <c r="C28" s="64"/>
      <c r="D28" s="64"/>
      <c r="E28" s="64"/>
      <c r="F28" s="65">
        <v>37.32</v>
      </c>
      <c r="G28" s="65"/>
      <c r="H28" s="64"/>
      <c r="I28" s="65"/>
      <c r="J28" s="65"/>
      <c r="K28" s="64"/>
      <c r="L28" s="78"/>
    </row>
    <row r="29" spans="1:12" x14ac:dyDescent="0.25">
      <c r="A29" s="62" t="s">
        <v>93</v>
      </c>
      <c r="B29" s="65">
        <v>14.56</v>
      </c>
      <c r="C29" s="64"/>
      <c r="D29" s="64"/>
      <c r="E29" s="64"/>
      <c r="F29" s="64"/>
      <c r="G29" s="65">
        <v>14.56</v>
      </c>
      <c r="H29" s="64"/>
      <c r="I29" s="65"/>
      <c r="J29" s="65"/>
      <c r="K29" s="64"/>
      <c r="L29" s="78"/>
    </row>
    <row r="30" spans="1:12" x14ac:dyDescent="0.25">
      <c r="A30" s="62" t="s">
        <v>94</v>
      </c>
      <c r="B30" s="65">
        <v>8.9600000000000009</v>
      </c>
      <c r="C30" s="64"/>
      <c r="D30" s="64"/>
      <c r="E30" s="64"/>
      <c r="F30" s="64"/>
      <c r="G30" s="65">
        <v>8.9600000000000009</v>
      </c>
      <c r="H30" s="64"/>
      <c r="I30" s="65"/>
      <c r="J30" s="65"/>
      <c r="K30" s="64"/>
      <c r="L30" s="78"/>
    </row>
    <row r="31" spans="1:12" x14ac:dyDescent="0.25">
      <c r="A31" s="62" t="s">
        <v>95</v>
      </c>
      <c r="B31" s="65">
        <v>11.01</v>
      </c>
      <c r="C31" s="64"/>
      <c r="D31" s="64"/>
      <c r="E31" s="64"/>
      <c r="F31" s="64"/>
      <c r="G31" s="65">
        <v>11.01</v>
      </c>
      <c r="H31" s="64"/>
      <c r="I31" s="65"/>
      <c r="J31" s="65"/>
      <c r="K31" s="64"/>
      <c r="L31" s="78"/>
    </row>
    <row r="32" spans="1:12" x14ac:dyDescent="0.25">
      <c r="A32" s="62" t="s">
        <v>96</v>
      </c>
      <c r="B32" s="65">
        <v>25.8</v>
      </c>
      <c r="C32" s="64"/>
      <c r="D32" s="64"/>
      <c r="E32" s="64"/>
      <c r="F32" s="64"/>
      <c r="G32" s="65">
        <v>25.8</v>
      </c>
      <c r="H32" s="64"/>
      <c r="I32" s="65"/>
      <c r="J32" s="65"/>
      <c r="K32" s="64"/>
      <c r="L32" s="78"/>
    </row>
    <row r="33" spans="1:12" x14ac:dyDescent="0.25">
      <c r="A33" s="62" t="s">
        <v>97</v>
      </c>
      <c r="B33" s="65">
        <v>22.52</v>
      </c>
      <c r="C33" s="64"/>
      <c r="D33" s="64"/>
      <c r="E33" s="64"/>
      <c r="F33" s="64"/>
      <c r="G33" s="65">
        <v>22.52</v>
      </c>
      <c r="H33" s="64"/>
      <c r="I33" s="65"/>
      <c r="J33" s="65"/>
      <c r="K33" s="64"/>
      <c r="L33" s="78"/>
    </row>
    <row r="34" spans="1:12" x14ac:dyDescent="0.25">
      <c r="A34" s="62" t="s">
        <v>98</v>
      </c>
      <c r="B34" s="65">
        <v>24.9</v>
      </c>
      <c r="C34" s="64"/>
      <c r="D34" s="64"/>
      <c r="E34" s="64"/>
      <c r="F34" s="64"/>
      <c r="G34" s="65">
        <v>24.9</v>
      </c>
      <c r="H34" s="64"/>
      <c r="I34" s="65"/>
      <c r="J34" s="65"/>
      <c r="K34" s="64"/>
      <c r="L34" s="78"/>
    </row>
    <row r="35" spans="1:12" x14ac:dyDescent="0.25">
      <c r="A35" s="62" t="s">
        <v>99</v>
      </c>
      <c r="B35" s="65">
        <v>18.239999999999998</v>
      </c>
      <c r="C35" s="64"/>
      <c r="D35" s="64"/>
      <c r="E35" s="64"/>
      <c r="F35" s="64"/>
      <c r="G35" s="65">
        <v>18.239999999999998</v>
      </c>
      <c r="H35" s="64"/>
      <c r="I35" s="65"/>
      <c r="J35" s="65"/>
      <c r="K35" s="64"/>
      <c r="L35" s="78"/>
    </row>
    <row r="36" spans="1:12" x14ac:dyDescent="0.25">
      <c r="A36" s="62" t="s">
        <v>100</v>
      </c>
      <c r="B36" s="65">
        <v>18.73</v>
      </c>
      <c r="C36" s="64"/>
      <c r="D36" s="64"/>
      <c r="E36" s="64"/>
      <c r="F36" s="64"/>
      <c r="G36" s="65">
        <v>18.73</v>
      </c>
      <c r="H36" s="64"/>
      <c r="I36" s="65"/>
      <c r="J36" s="65"/>
      <c r="K36" s="64"/>
      <c r="L36" s="78"/>
    </row>
    <row r="37" spans="1:12" ht="24" x14ac:dyDescent="0.25">
      <c r="A37" s="322" t="s">
        <v>101</v>
      </c>
      <c r="B37" s="141">
        <v>11.42</v>
      </c>
      <c r="C37" s="386"/>
      <c r="D37" s="141">
        <v>11.42</v>
      </c>
      <c r="E37" s="64"/>
      <c r="F37" s="76"/>
      <c r="G37" s="76"/>
      <c r="H37" s="64"/>
      <c r="I37" s="65"/>
      <c r="J37" s="65"/>
      <c r="K37" s="64"/>
      <c r="L37" s="78"/>
    </row>
    <row r="38" spans="1:12" x14ac:dyDescent="0.25">
      <c r="A38" s="79" t="s">
        <v>102</v>
      </c>
      <c r="B38" s="76">
        <v>3.98</v>
      </c>
      <c r="C38" s="64"/>
      <c r="D38" s="76">
        <v>3.98</v>
      </c>
      <c r="E38" s="64"/>
      <c r="F38" s="76"/>
      <c r="G38" s="76"/>
      <c r="H38" s="64"/>
      <c r="I38" s="65"/>
      <c r="J38" s="65"/>
      <c r="K38" s="64"/>
      <c r="L38" s="78"/>
    </row>
    <row r="39" spans="1:12" x14ac:dyDescent="0.25">
      <c r="A39" s="62" t="s">
        <v>104</v>
      </c>
      <c r="B39" s="65">
        <v>88.82</v>
      </c>
      <c r="C39" s="64"/>
      <c r="D39" s="64"/>
      <c r="E39" s="64"/>
      <c r="F39" s="65">
        <v>88.82</v>
      </c>
      <c r="G39" s="65"/>
      <c r="H39" s="64"/>
      <c r="I39" s="65"/>
      <c r="J39" s="65"/>
      <c r="K39" s="64"/>
      <c r="L39" s="78"/>
    </row>
    <row r="40" spans="1:12" x14ac:dyDescent="0.25">
      <c r="A40" s="62" t="s">
        <v>105</v>
      </c>
      <c r="B40" s="65">
        <v>20.36</v>
      </c>
      <c r="C40" s="64"/>
      <c r="D40" s="64"/>
      <c r="E40" s="64"/>
      <c r="F40" s="65">
        <v>20.36</v>
      </c>
      <c r="G40" s="65"/>
      <c r="H40" s="64"/>
      <c r="I40" s="65"/>
      <c r="J40" s="65"/>
      <c r="K40" s="64"/>
      <c r="L40" s="78"/>
    </row>
    <row r="41" spans="1:12" x14ac:dyDescent="0.25">
      <c r="A41" s="62" t="s">
        <v>103</v>
      </c>
      <c r="B41" s="65">
        <v>47.25</v>
      </c>
      <c r="C41" s="64"/>
      <c r="D41" s="64"/>
      <c r="E41" s="64"/>
      <c r="F41" s="65">
        <v>47.25</v>
      </c>
      <c r="G41" s="65"/>
      <c r="H41" s="64"/>
      <c r="I41" s="65"/>
      <c r="J41" s="65"/>
      <c r="K41" s="64"/>
      <c r="L41" s="78"/>
    </row>
    <row r="42" spans="1:12" ht="24" x14ac:dyDescent="0.25">
      <c r="A42" s="50" t="s">
        <v>106</v>
      </c>
      <c r="B42" s="23">
        <v>12.69</v>
      </c>
      <c r="C42" s="19"/>
      <c r="D42" s="19"/>
      <c r="E42" s="19"/>
      <c r="F42" s="23">
        <v>12.69</v>
      </c>
      <c r="G42" s="23"/>
      <c r="H42" s="19"/>
      <c r="I42" s="20"/>
      <c r="J42" s="20"/>
      <c r="K42" s="19"/>
      <c r="L42" s="44"/>
    </row>
    <row r="43" spans="1:12" x14ac:dyDescent="0.25">
      <c r="A43" s="82" t="s">
        <v>632</v>
      </c>
      <c r="B43" s="26">
        <f>SUM(B23:B42)</f>
        <v>445.04000000000008</v>
      </c>
      <c r="C43" s="15"/>
      <c r="D43" s="27">
        <f>SUM(D23:D42)</f>
        <v>35.379999999999995</v>
      </c>
      <c r="E43" s="27"/>
      <c r="F43" s="26">
        <f t="shared" ref="F43:K43" si="1">SUM(F23:F42)</f>
        <v>213.64</v>
      </c>
      <c r="G43" s="26">
        <f t="shared" si="1"/>
        <v>144.72</v>
      </c>
      <c r="H43" s="28">
        <f t="shared" si="1"/>
        <v>0</v>
      </c>
      <c r="I43" s="29">
        <f t="shared" si="1"/>
        <v>0</v>
      </c>
      <c r="J43" s="30">
        <f t="shared" si="1"/>
        <v>0</v>
      </c>
      <c r="K43" s="31">
        <f t="shared" si="1"/>
        <v>51.3</v>
      </c>
      <c r="L43" s="45">
        <f>SUM(D43:K43)</f>
        <v>445.04</v>
      </c>
    </row>
    <row r="44" spans="1:12" x14ac:dyDescent="0.25">
      <c r="A44" s="51" t="s">
        <v>107</v>
      </c>
      <c r="B44" s="19"/>
      <c r="C44" s="19"/>
      <c r="D44" s="19"/>
      <c r="E44" s="19"/>
      <c r="F44" s="19"/>
      <c r="G44" s="19"/>
      <c r="H44" s="19"/>
      <c r="I44" s="20"/>
      <c r="J44" s="20"/>
      <c r="K44" s="19"/>
      <c r="L44" s="44"/>
    </row>
    <row r="45" spans="1:12" x14ac:dyDescent="0.25">
      <c r="A45" s="83">
        <v>1</v>
      </c>
      <c r="B45" s="84">
        <v>10.94</v>
      </c>
      <c r="C45" s="64"/>
      <c r="D45" s="64"/>
      <c r="E45" s="64"/>
      <c r="F45" s="64"/>
      <c r="G45" s="64"/>
      <c r="H45" s="64"/>
      <c r="I45" s="65"/>
      <c r="J45" s="65"/>
      <c r="K45" s="84">
        <v>10.94</v>
      </c>
      <c r="L45" s="78"/>
    </row>
    <row r="46" spans="1:12" x14ac:dyDescent="0.25">
      <c r="A46" s="83">
        <v>2</v>
      </c>
      <c r="B46" s="84">
        <v>13.26</v>
      </c>
      <c r="C46" s="64"/>
      <c r="D46" s="64"/>
      <c r="E46" s="64"/>
      <c r="F46" s="64"/>
      <c r="G46" s="64"/>
      <c r="H46" s="64"/>
      <c r="I46" s="65"/>
      <c r="J46" s="65"/>
      <c r="K46" s="84">
        <v>13.26</v>
      </c>
      <c r="L46" s="78"/>
    </row>
    <row r="47" spans="1:12" x14ac:dyDescent="0.25">
      <c r="A47" s="83">
        <v>3</v>
      </c>
      <c r="B47" s="84">
        <v>26.16</v>
      </c>
      <c r="C47" s="64"/>
      <c r="D47" s="64"/>
      <c r="E47" s="64"/>
      <c r="F47" s="64"/>
      <c r="G47" s="64"/>
      <c r="H47" s="64"/>
      <c r="I47" s="65"/>
      <c r="J47" s="65"/>
      <c r="K47" s="84">
        <v>26.16</v>
      </c>
      <c r="L47" s="78"/>
    </row>
    <row r="48" spans="1:12" x14ac:dyDescent="0.25">
      <c r="A48" s="85" t="s">
        <v>108</v>
      </c>
      <c r="B48" s="84">
        <v>23.74</v>
      </c>
      <c r="C48" s="64"/>
      <c r="D48" s="64"/>
      <c r="E48" s="64"/>
      <c r="F48" s="64"/>
      <c r="G48" s="64"/>
      <c r="H48" s="64"/>
      <c r="I48" s="65"/>
      <c r="J48" s="65"/>
      <c r="K48" s="84">
        <v>23.74</v>
      </c>
      <c r="L48" s="78"/>
    </row>
    <row r="49" spans="1:12" x14ac:dyDescent="0.25">
      <c r="A49" s="83">
        <v>6</v>
      </c>
      <c r="B49" s="84">
        <v>20.25</v>
      </c>
      <c r="C49" s="64"/>
      <c r="D49" s="64"/>
      <c r="E49" s="64"/>
      <c r="F49" s="64"/>
      <c r="G49" s="64"/>
      <c r="H49" s="64"/>
      <c r="I49" s="65"/>
      <c r="J49" s="65"/>
      <c r="K49" s="84">
        <v>20.25</v>
      </c>
      <c r="L49" s="78"/>
    </row>
    <row r="50" spans="1:12" x14ac:dyDescent="0.25">
      <c r="A50" s="83">
        <v>7</v>
      </c>
      <c r="B50" s="84">
        <v>15.96</v>
      </c>
      <c r="C50" s="64"/>
      <c r="D50" s="64"/>
      <c r="E50" s="64"/>
      <c r="F50" s="64"/>
      <c r="G50" s="64"/>
      <c r="H50" s="64"/>
      <c r="I50" s="65"/>
      <c r="J50" s="65"/>
      <c r="K50" s="84">
        <v>15.96</v>
      </c>
      <c r="L50" s="78"/>
    </row>
    <row r="51" spans="1:12" x14ac:dyDescent="0.25">
      <c r="A51" s="86" t="s">
        <v>88</v>
      </c>
      <c r="B51" s="65">
        <v>16.18</v>
      </c>
      <c r="C51" s="64"/>
      <c r="D51" s="64"/>
      <c r="E51" s="64"/>
      <c r="F51" s="65">
        <v>16.18</v>
      </c>
      <c r="G51" s="64"/>
      <c r="H51" s="64"/>
      <c r="I51" s="65"/>
      <c r="J51" s="65"/>
      <c r="K51" s="64"/>
      <c r="L51" s="78"/>
    </row>
    <row r="52" spans="1:12" x14ac:dyDescent="0.25">
      <c r="A52" s="87" t="s">
        <v>92</v>
      </c>
      <c r="B52" s="88">
        <v>91.5</v>
      </c>
      <c r="C52" s="64"/>
      <c r="D52" s="64"/>
      <c r="E52" s="64"/>
      <c r="F52" s="88">
        <v>91.5</v>
      </c>
      <c r="G52" s="64"/>
      <c r="H52" s="64"/>
      <c r="I52" s="65"/>
      <c r="J52" s="65"/>
      <c r="K52" s="64"/>
      <c r="L52" s="78"/>
    </row>
    <row r="53" spans="1:12" x14ac:dyDescent="0.25">
      <c r="A53" s="86" t="s">
        <v>109</v>
      </c>
      <c r="B53" s="65">
        <v>14.12</v>
      </c>
      <c r="C53" s="64"/>
      <c r="D53" s="64"/>
      <c r="E53" s="64"/>
      <c r="F53" s="65">
        <v>14.12</v>
      </c>
      <c r="G53" s="64"/>
      <c r="H53" s="64"/>
      <c r="I53" s="65"/>
      <c r="J53" s="65"/>
      <c r="K53" s="64"/>
      <c r="L53" s="78"/>
    </row>
    <row r="54" spans="1:12" x14ac:dyDescent="0.25">
      <c r="A54" s="86" t="s">
        <v>110</v>
      </c>
      <c r="B54" s="65">
        <v>5.23</v>
      </c>
      <c r="C54" s="64"/>
      <c r="D54" s="64"/>
      <c r="E54" s="64"/>
      <c r="F54" s="65">
        <v>5.23</v>
      </c>
      <c r="G54" s="64"/>
      <c r="H54" s="64"/>
      <c r="I54" s="65"/>
      <c r="J54" s="65"/>
      <c r="K54" s="64"/>
      <c r="L54" s="78"/>
    </row>
    <row r="55" spans="1:12" x14ac:dyDescent="0.25">
      <c r="A55" s="83">
        <v>9</v>
      </c>
      <c r="B55" s="84">
        <v>24.51</v>
      </c>
      <c r="C55" s="64"/>
      <c r="D55" s="64"/>
      <c r="E55" s="64"/>
      <c r="F55" s="64"/>
      <c r="G55" s="64"/>
      <c r="H55" s="64"/>
      <c r="I55" s="65"/>
      <c r="J55" s="65"/>
      <c r="K55" s="84">
        <v>24.51</v>
      </c>
      <c r="L55" s="78"/>
    </row>
    <row r="56" spans="1:12" x14ac:dyDescent="0.25">
      <c r="A56" s="83">
        <v>10</v>
      </c>
      <c r="B56" s="84">
        <v>18.36</v>
      </c>
      <c r="C56" s="64"/>
      <c r="D56" s="64"/>
      <c r="E56" s="64"/>
      <c r="F56" s="64"/>
      <c r="G56" s="64"/>
      <c r="H56" s="64"/>
      <c r="I56" s="65"/>
      <c r="J56" s="65"/>
      <c r="K56" s="84">
        <v>18.36</v>
      </c>
      <c r="L56" s="78"/>
    </row>
    <row r="57" spans="1:12" x14ac:dyDescent="0.25">
      <c r="A57" s="83">
        <v>11</v>
      </c>
      <c r="B57" s="84">
        <v>19.12</v>
      </c>
      <c r="C57" s="64"/>
      <c r="D57" s="64"/>
      <c r="E57" s="64"/>
      <c r="F57" s="64"/>
      <c r="G57" s="64"/>
      <c r="H57" s="64"/>
      <c r="I57" s="65"/>
      <c r="J57" s="65"/>
      <c r="K57" s="84">
        <v>19.12</v>
      </c>
      <c r="L57" s="78"/>
    </row>
    <row r="58" spans="1:12" x14ac:dyDescent="0.25">
      <c r="A58" s="89">
        <v>12</v>
      </c>
      <c r="B58" s="76">
        <v>18.7</v>
      </c>
      <c r="C58" s="428" t="s">
        <v>580</v>
      </c>
      <c r="D58" s="76">
        <v>18.7</v>
      </c>
      <c r="E58" s="64"/>
      <c r="F58" s="64"/>
      <c r="G58" s="64"/>
      <c r="H58" s="64"/>
      <c r="I58" s="65"/>
      <c r="J58" s="65"/>
      <c r="K58" s="64"/>
      <c r="L58" s="78"/>
    </row>
    <row r="59" spans="1:12" x14ac:dyDescent="0.25">
      <c r="A59" s="89" t="s">
        <v>88</v>
      </c>
      <c r="B59" s="76">
        <v>34.869999999999997</v>
      </c>
      <c r="C59" s="428"/>
      <c r="D59" s="76">
        <v>34.869999999999997</v>
      </c>
      <c r="E59" s="64"/>
      <c r="F59" s="64"/>
      <c r="G59" s="64"/>
      <c r="H59" s="64"/>
      <c r="I59" s="65"/>
      <c r="J59" s="65"/>
      <c r="K59" s="64"/>
      <c r="L59" s="78"/>
    </row>
    <row r="60" spans="1:12" x14ac:dyDescent="0.25">
      <c r="A60" s="89">
        <v>13</v>
      </c>
      <c r="B60" s="76">
        <v>7.69</v>
      </c>
      <c r="C60" s="428"/>
      <c r="D60" s="76">
        <v>7.69</v>
      </c>
      <c r="E60" s="64"/>
      <c r="F60" s="64"/>
      <c r="G60" s="64"/>
      <c r="H60" s="64"/>
      <c r="I60" s="65"/>
      <c r="J60" s="65"/>
      <c r="K60" s="64"/>
      <c r="L60" s="78"/>
    </row>
    <row r="61" spans="1:12" x14ac:dyDescent="0.25">
      <c r="A61" s="89">
        <v>14</v>
      </c>
      <c r="B61" s="76">
        <v>17.95</v>
      </c>
      <c r="C61" s="428"/>
      <c r="D61" s="76">
        <v>17.95</v>
      </c>
      <c r="E61" s="64"/>
      <c r="F61" s="64"/>
      <c r="G61" s="64"/>
      <c r="H61" s="64"/>
      <c r="I61" s="65"/>
      <c r="J61" s="65"/>
      <c r="K61" s="64"/>
      <c r="L61" s="78"/>
    </row>
    <row r="62" spans="1:12" x14ac:dyDescent="0.25">
      <c r="A62" s="89" t="s">
        <v>88</v>
      </c>
      <c r="B62" s="76">
        <v>2.58</v>
      </c>
      <c r="C62" s="428"/>
      <c r="D62" s="76">
        <v>2.58</v>
      </c>
      <c r="E62" s="64"/>
      <c r="F62" s="64"/>
      <c r="G62" s="64"/>
      <c r="H62" s="64"/>
      <c r="I62" s="65"/>
      <c r="J62" s="65"/>
      <c r="K62" s="64"/>
      <c r="L62" s="78"/>
    </row>
    <row r="63" spans="1:12" x14ac:dyDescent="0.25">
      <c r="A63" s="89">
        <v>16</v>
      </c>
      <c r="B63" s="76">
        <v>15.81</v>
      </c>
      <c r="C63" s="428"/>
      <c r="D63" s="76">
        <v>15.81</v>
      </c>
      <c r="E63" s="64"/>
      <c r="F63" s="64"/>
      <c r="G63" s="64"/>
      <c r="H63" s="64"/>
      <c r="I63" s="65"/>
      <c r="J63" s="65"/>
      <c r="K63" s="64"/>
      <c r="L63" s="78"/>
    </row>
    <row r="64" spans="1:12" x14ac:dyDescent="0.25">
      <c r="A64" s="89">
        <v>17</v>
      </c>
      <c r="B64" s="76">
        <v>12.46</v>
      </c>
      <c r="C64" s="428"/>
      <c r="D64" s="76">
        <v>12.46</v>
      </c>
      <c r="E64" s="64"/>
      <c r="F64" s="64"/>
      <c r="G64" s="64"/>
      <c r="H64" s="64"/>
      <c r="I64" s="65"/>
      <c r="J64" s="65"/>
      <c r="K64" s="64"/>
      <c r="L64" s="78"/>
    </row>
    <row r="65" spans="1:12" x14ac:dyDescent="0.25">
      <c r="A65" s="89">
        <v>18</v>
      </c>
      <c r="B65" s="76">
        <v>8.7200000000000006</v>
      </c>
      <c r="C65" s="428"/>
      <c r="D65" s="76">
        <v>8.7200000000000006</v>
      </c>
      <c r="E65" s="64"/>
      <c r="F65" s="64"/>
      <c r="G65" s="64"/>
      <c r="H65" s="64"/>
      <c r="I65" s="65"/>
      <c r="J65" s="65"/>
      <c r="K65" s="64"/>
      <c r="L65" s="78"/>
    </row>
    <row r="66" spans="1:12" x14ac:dyDescent="0.25">
      <c r="A66" s="89" t="s">
        <v>111</v>
      </c>
      <c r="B66" s="76">
        <v>2.85</v>
      </c>
      <c r="C66" s="428"/>
      <c r="D66" s="76">
        <v>2.85</v>
      </c>
      <c r="E66" s="64"/>
      <c r="F66" s="64"/>
      <c r="G66" s="64"/>
      <c r="H66" s="64"/>
      <c r="I66" s="65"/>
      <c r="J66" s="65"/>
      <c r="K66" s="64"/>
      <c r="L66" s="78"/>
    </row>
    <row r="67" spans="1:12" x14ac:dyDescent="0.25">
      <c r="A67" s="83">
        <v>19</v>
      </c>
      <c r="B67" s="84">
        <v>7.78</v>
      </c>
      <c r="C67" s="64"/>
      <c r="D67" s="64"/>
      <c r="E67" s="64"/>
      <c r="F67" s="64"/>
      <c r="G67" s="64"/>
      <c r="H67" s="64"/>
      <c r="I67" s="65"/>
      <c r="J67" s="65"/>
      <c r="K67" s="84">
        <v>7.78</v>
      </c>
      <c r="L67" s="78"/>
    </row>
    <row r="68" spans="1:12" x14ac:dyDescent="0.25">
      <c r="A68" s="83" t="s">
        <v>112</v>
      </c>
      <c r="B68" s="84">
        <v>15.39</v>
      </c>
      <c r="C68" s="64"/>
      <c r="D68" s="64"/>
      <c r="E68" s="64"/>
      <c r="F68" s="64"/>
      <c r="G68" s="64"/>
      <c r="H68" s="64"/>
      <c r="I68" s="65"/>
      <c r="J68" s="65"/>
      <c r="K68" s="84">
        <v>15.39</v>
      </c>
      <c r="L68" s="78"/>
    </row>
    <row r="69" spans="1:12" x14ac:dyDescent="0.25">
      <c r="A69" s="83">
        <v>20</v>
      </c>
      <c r="B69" s="84">
        <v>16.89</v>
      </c>
      <c r="C69" s="64"/>
      <c r="D69" s="64"/>
      <c r="E69" s="64"/>
      <c r="F69" s="64"/>
      <c r="G69" s="64"/>
      <c r="H69" s="64"/>
      <c r="I69" s="65"/>
      <c r="J69" s="65"/>
      <c r="K69" s="84">
        <v>16.89</v>
      </c>
      <c r="L69" s="78"/>
    </row>
    <row r="70" spans="1:12" x14ac:dyDescent="0.25">
      <c r="A70" s="86" t="s">
        <v>114</v>
      </c>
      <c r="B70" s="65">
        <v>9.82</v>
      </c>
      <c r="C70" s="64"/>
      <c r="D70" s="64"/>
      <c r="E70" s="64"/>
      <c r="F70" s="65">
        <v>9.82</v>
      </c>
      <c r="G70" s="64"/>
      <c r="H70" s="64"/>
      <c r="I70" s="65"/>
      <c r="J70" s="65"/>
      <c r="K70" s="64"/>
      <c r="L70" s="78"/>
    </row>
    <row r="71" spans="1:12" x14ac:dyDescent="0.25">
      <c r="A71" s="86" t="s">
        <v>113</v>
      </c>
      <c r="B71" s="65">
        <v>10.92</v>
      </c>
      <c r="C71" s="64"/>
      <c r="D71" s="64"/>
      <c r="E71" s="64"/>
      <c r="F71" s="65">
        <v>10.92</v>
      </c>
      <c r="G71" s="64"/>
      <c r="H71" s="64"/>
      <c r="I71" s="65"/>
      <c r="J71" s="65"/>
      <c r="K71" s="64"/>
      <c r="L71" s="78"/>
    </row>
    <row r="72" spans="1:12" x14ac:dyDescent="0.25">
      <c r="A72" s="54" t="s">
        <v>583</v>
      </c>
      <c r="B72" s="24">
        <v>14.52</v>
      </c>
      <c r="C72" s="19"/>
      <c r="D72" s="19"/>
      <c r="E72" s="19"/>
      <c r="F72" s="19">
        <v>14.52</v>
      </c>
      <c r="G72" s="19"/>
      <c r="H72" s="19"/>
      <c r="I72" s="20"/>
      <c r="J72" s="20"/>
      <c r="K72" s="19"/>
      <c r="L72" s="44"/>
    </row>
    <row r="73" spans="1:12" x14ac:dyDescent="0.25">
      <c r="A73" s="90" t="s">
        <v>633</v>
      </c>
      <c r="B73" s="32">
        <f>SUM(B45:B72)</f>
        <v>496.28</v>
      </c>
      <c r="C73" s="15"/>
      <c r="D73" s="27">
        <f>SUM(D45:D72)</f>
        <v>121.63</v>
      </c>
      <c r="E73" s="27"/>
      <c r="F73" s="26">
        <f>SUM(F45:F72)</f>
        <v>162.29000000000002</v>
      </c>
      <c r="G73" s="26">
        <f>SUM(G47:G72)</f>
        <v>0</v>
      </c>
      <c r="H73" s="28">
        <f>SUM(H45:H72)</f>
        <v>0</v>
      </c>
      <c r="I73" s="29">
        <f>SUM(I45:I72)</f>
        <v>0</v>
      </c>
      <c r="J73" s="26">
        <f>SUM(J47:J72)</f>
        <v>0</v>
      </c>
      <c r="K73" s="31">
        <f>SUM(K45:K72)</f>
        <v>212.36</v>
      </c>
      <c r="L73" s="45">
        <f>SUM(D73:K73)</f>
        <v>496.28000000000003</v>
      </c>
    </row>
    <row r="74" spans="1:12" x14ac:dyDescent="0.25">
      <c r="A74" s="51" t="s">
        <v>115</v>
      </c>
      <c r="B74" s="20"/>
      <c r="C74" s="19"/>
      <c r="D74" s="19"/>
      <c r="E74" s="19"/>
      <c r="F74" s="19"/>
      <c r="G74" s="19"/>
      <c r="H74" s="19"/>
      <c r="I74" s="20"/>
      <c r="J74" s="20"/>
      <c r="K74" s="19"/>
      <c r="L74" s="44"/>
    </row>
    <row r="75" spans="1:12" x14ac:dyDescent="0.25">
      <c r="A75" s="83">
        <v>105</v>
      </c>
      <c r="B75" s="84">
        <v>19.2</v>
      </c>
      <c r="C75" s="64"/>
      <c r="D75" s="64"/>
      <c r="E75" s="64"/>
      <c r="F75" s="64"/>
      <c r="G75" s="64"/>
      <c r="H75" s="64"/>
      <c r="I75" s="65"/>
      <c r="J75" s="65"/>
      <c r="K75" s="84">
        <v>19.2</v>
      </c>
      <c r="L75" s="78"/>
    </row>
    <row r="76" spans="1:12" x14ac:dyDescent="0.25">
      <c r="A76" s="83">
        <v>106</v>
      </c>
      <c r="B76" s="84">
        <v>20.350000000000001</v>
      </c>
      <c r="C76" s="64"/>
      <c r="D76" s="64"/>
      <c r="E76" s="64"/>
      <c r="F76" s="64"/>
      <c r="G76" s="64"/>
      <c r="H76" s="64"/>
      <c r="I76" s="65"/>
      <c r="J76" s="65"/>
      <c r="K76" s="84">
        <v>20.350000000000001</v>
      </c>
      <c r="L76" s="78"/>
    </row>
    <row r="77" spans="1:12" x14ac:dyDescent="0.25">
      <c r="A77" s="86" t="s">
        <v>88</v>
      </c>
      <c r="B77" s="65">
        <v>21.3</v>
      </c>
      <c r="C77" s="64"/>
      <c r="D77" s="64"/>
      <c r="E77" s="64"/>
      <c r="F77" s="65">
        <v>21.3</v>
      </c>
      <c r="G77" s="64"/>
      <c r="H77" s="64"/>
      <c r="I77" s="65"/>
      <c r="J77" s="65"/>
      <c r="K77" s="64"/>
      <c r="L77" s="78"/>
    </row>
    <row r="78" spans="1:12" x14ac:dyDescent="0.25">
      <c r="A78" s="86" t="s">
        <v>92</v>
      </c>
      <c r="B78" s="65">
        <v>132.71</v>
      </c>
      <c r="C78" s="64"/>
      <c r="D78" s="64"/>
      <c r="E78" s="64"/>
      <c r="F78" s="65">
        <v>132.71</v>
      </c>
      <c r="G78" s="64"/>
      <c r="H78" s="64"/>
      <c r="I78" s="65"/>
      <c r="J78" s="65"/>
      <c r="K78" s="64"/>
      <c r="L78" s="78"/>
    </row>
    <row r="79" spans="1:12" x14ac:dyDescent="0.25">
      <c r="A79" s="83">
        <v>107</v>
      </c>
      <c r="B79" s="84">
        <v>27.47</v>
      </c>
      <c r="C79" s="64"/>
      <c r="D79" s="64"/>
      <c r="E79" s="64"/>
      <c r="F79" s="64"/>
      <c r="G79" s="64"/>
      <c r="H79" s="64"/>
      <c r="I79" s="65"/>
      <c r="J79" s="65"/>
      <c r="K79" s="84">
        <v>27.47</v>
      </c>
      <c r="L79" s="78"/>
    </row>
    <row r="80" spans="1:12" x14ac:dyDescent="0.25">
      <c r="A80" s="83">
        <v>108</v>
      </c>
      <c r="B80" s="84">
        <v>24.29</v>
      </c>
      <c r="C80" s="64"/>
      <c r="D80" s="64"/>
      <c r="E80" s="64"/>
      <c r="F80" s="64"/>
      <c r="G80" s="64"/>
      <c r="H80" s="64"/>
      <c r="I80" s="65"/>
      <c r="J80" s="65"/>
      <c r="K80" s="84">
        <v>24.29</v>
      </c>
      <c r="L80" s="78"/>
    </row>
    <row r="81" spans="1:12" x14ac:dyDescent="0.25">
      <c r="A81" s="83">
        <v>109</v>
      </c>
      <c r="B81" s="84">
        <v>16.38</v>
      </c>
      <c r="C81" s="64"/>
      <c r="D81" s="64"/>
      <c r="E81" s="64"/>
      <c r="F81" s="64"/>
      <c r="G81" s="64"/>
      <c r="H81" s="64"/>
      <c r="I81" s="65"/>
      <c r="J81" s="65"/>
      <c r="K81" s="84">
        <v>16.38</v>
      </c>
      <c r="L81" s="78"/>
    </row>
    <row r="82" spans="1:12" x14ac:dyDescent="0.25">
      <c r="A82" s="83">
        <v>110</v>
      </c>
      <c r="B82" s="84">
        <v>14.39</v>
      </c>
      <c r="C82" s="64"/>
      <c r="D82" s="64"/>
      <c r="E82" s="64"/>
      <c r="F82" s="64"/>
      <c r="G82" s="64"/>
      <c r="H82" s="64"/>
      <c r="I82" s="65"/>
      <c r="J82" s="65"/>
      <c r="K82" s="84">
        <v>14.39</v>
      </c>
      <c r="L82" s="78"/>
    </row>
    <row r="83" spans="1:12" x14ac:dyDescent="0.25">
      <c r="A83" s="86" t="s">
        <v>88</v>
      </c>
      <c r="B83" s="65">
        <v>5.28</v>
      </c>
      <c r="C83" s="64"/>
      <c r="D83" s="64"/>
      <c r="E83" s="64"/>
      <c r="F83" s="65">
        <v>5.28</v>
      </c>
      <c r="G83" s="64"/>
      <c r="H83" s="64"/>
      <c r="I83" s="65"/>
      <c r="J83" s="65"/>
      <c r="K83" s="65"/>
      <c r="L83" s="78"/>
    </row>
    <row r="84" spans="1:12" x14ac:dyDescent="0.25">
      <c r="A84" s="83" t="s">
        <v>116</v>
      </c>
      <c r="B84" s="84">
        <v>23.29</v>
      </c>
      <c r="C84" s="64"/>
      <c r="D84" s="64"/>
      <c r="E84" s="64"/>
      <c r="F84" s="64"/>
      <c r="G84" s="64"/>
      <c r="H84" s="64"/>
      <c r="I84" s="65"/>
      <c r="J84" s="65"/>
      <c r="K84" s="84">
        <v>23.29</v>
      </c>
      <c r="L84" s="78"/>
    </row>
    <row r="85" spans="1:12" x14ac:dyDescent="0.25">
      <c r="A85" s="83">
        <v>113</v>
      </c>
      <c r="B85" s="84">
        <v>26.08</v>
      </c>
      <c r="C85" s="64"/>
      <c r="D85" s="64"/>
      <c r="E85" s="64"/>
      <c r="F85" s="64"/>
      <c r="G85" s="64"/>
      <c r="H85" s="64"/>
      <c r="I85" s="65"/>
      <c r="J85" s="65"/>
      <c r="K85" s="84">
        <v>26.08</v>
      </c>
      <c r="L85" s="78"/>
    </row>
    <row r="86" spans="1:12" x14ac:dyDescent="0.25">
      <c r="A86" s="83">
        <v>114</v>
      </c>
      <c r="B86" s="84">
        <v>18.77</v>
      </c>
      <c r="C86" s="64"/>
      <c r="D86" s="64"/>
      <c r="E86" s="64"/>
      <c r="F86" s="64"/>
      <c r="G86" s="64"/>
      <c r="H86" s="64"/>
      <c r="I86" s="65"/>
      <c r="J86" s="65"/>
      <c r="K86" s="84">
        <v>18.77</v>
      </c>
      <c r="L86" s="78"/>
    </row>
    <row r="87" spans="1:12" x14ac:dyDescent="0.25">
      <c r="A87" s="83">
        <v>115</v>
      </c>
      <c r="B87" s="84">
        <v>18.64</v>
      </c>
      <c r="C87" s="64"/>
      <c r="D87" s="64"/>
      <c r="E87" s="64"/>
      <c r="F87" s="64"/>
      <c r="G87" s="64"/>
      <c r="H87" s="64"/>
      <c r="I87" s="65"/>
      <c r="J87" s="65"/>
      <c r="K87" s="84">
        <v>18.64</v>
      </c>
      <c r="L87" s="78"/>
    </row>
    <row r="88" spans="1:12" x14ac:dyDescent="0.25">
      <c r="A88" s="83">
        <v>116</v>
      </c>
      <c r="B88" s="84">
        <v>10.130000000000001</v>
      </c>
      <c r="C88" s="64"/>
      <c r="D88" s="64"/>
      <c r="E88" s="64"/>
      <c r="F88" s="64"/>
      <c r="G88" s="64"/>
      <c r="H88" s="64"/>
      <c r="I88" s="65"/>
      <c r="J88" s="65"/>
      <c r="K88" s="84">
        <v>10.130000000000001</v>
      </c>
      <c r="L88" s="78"/>
    </row>
    <row r="89" spans="1:12" x14ac:dyDescent="0.25">
      <c r="A89" s="83" t="s">
        <v>117</v>
      </c>
      <c r="B89" s="84">
        <v>9.65</v>
      </c>
      <c r="C89" s="64"/>
      <c r="D89" s="64"/>
      <c r="E89" s="64"/>
      <c r="F89" s="64"/>
      <c r="G89" s="64"/>
      <c r="H89" s="64"/>
      <c r="I89" s="65"/>
      <c r="J89" s="65"/>
      <c r="K89" s="84">
        <v>9.65</v>
      </c>
      <c r="L89" s="78"/>
    </row>
    <row r="90" spans="1:12" x14ac:dyDescent="0.25">
      <c r="A90" s="83">
        <v>117</v>
      </c>
      <c r="B90" s="84">
        <v>11.03</v>
      </c>
      <c r="C90" s="64"/>
      <c r="D90" s="64"/>
      <c r="E90" s="64"/>
      <c r="F90" s="64"/>
      <c r="G90" s="64"/>
      <c r="H90" s="64"/>
      <c r="I90" s="65"/>
      <c r="J90" s="65"/>
      <c r="K90" s="84">
        <v>11.03</v>
      </c>
      <c r="L90" s="78"/>
    </row>
    <row r="91" spans="1:12" x14ac:dyDescent="0.25">
      <c r="A91" s="83" t="s">
        <v>118</v>
      </c>
      <c r="B91" s="84">
        <v>9.9</v>
      </c>
      <c r="C91" s="64"/>
      <c r="D91" s="64"/>
      <c r="E91" s="64"/>
      <c r="F91" s="64"/>
      <c r="G91" s="64"/>
      <c r="H91" s="64"/>
      <c r="I91" s="65"/>
      <c r="J91" s="65"/>
      <c r="K91" s="84">
        <v>9.9</v>
      </c>
      <c r="L91" s="78"/>
    </row>
    <row r="92" spans="1:12" x14ac:dyDescent="0.25">
      <c r="A92" s="83">
        <v>118</v>
      </c>
      <c r="B92" s="84">
        <v>20.100000000000001</v>
      </c>
      <c r="C92" s="64"/>
      <c r="D92" s="64"/>
      <c r="E92" s="64"/>
      <c r="F92" s="64"/>
      <c r="G92" s="64"/>
      <c r="H92" s="64"/>
      <c r="I92" s="65"/>
      <c r="J92" s="65"/>
      <c r="K92" s="84">
        <v>20.100000000000001</v>
      </c>
      <c r="L92" s="78"/>
    </row>
    <row r="93" spans="1:12" x14ac:dyDescent="0.25">
      <c r="A93" s="89" t="s">
        <v>119</v>
      </c>
      <c r="B93" s="76">
        <v>3.7</v>
      </c>
      <c r="C93" s="64"/>
      <c r="D93" s="76">
        <v>3.7</v>
      </c>
      <c r="E93" s="64"/>
      <c r="F93" s="64"/>
      <c r="G93" s="64"/>
      <c r="H93" s="64"/>
      <c r="I93" s="65"/>
      <c r="J93" s="65"/>
      <c r="K93" s="64"/>
      <c r="L93" s="78"/>
    </row>
    <row r="94" spans="1:12" x14ac:dyDescent="0.25">
      <c r="A94" s="83">
        <v>120</v>
      </c>
      <c r="B94" s="84">
        <v>16.09</v>
      </c>
      <c r="C94" s="64"/>
      <c r="D94" s="64"/>
      <c r="E94" s="64"/>
      <c r="F94" s="84"/>
      <c r="G94" s="64"/>
      <c r="H94" s="64"/>
      <c r="I94" s="65"/>
      <c r="J94" s="65"/>
      <c r="K94" s="84">
        <v>16.09</v>
      </c>
      <c r="L94" s="78"/>
    </row>
    <row r="95" spans="1:12" x14ac:dyDescent="0.25">
      <c r="A95" s="86" t="s">
        <v>92</v>
      </c>
      <c r="B95" s="65">
        <v>14.52</v>
      </c>
      <c r="C95" s="64"/>
      <c r="D95" s="64"/>
      <c r="E95" s="64"/>
      <c r="F95" s="65">
        <v>14.52</v>
      </c>
      <c r="G95" s="64"/>
      <c r="H95" s="64"/>
      <c r="I95" s="65"/>
      <c r="J95" s="65"/>
      <c r="K95" s="65"/>
      <c r="L95" s="78"/>
    </row>
    <row r="96" spans="1:12" x14ac:dyDescent="0.25">
      <c r="A96" s="83" t="s">
        <v>120</v>
      </c>
      <c r="B96" s="84">
        <v>11.17</v>
      </c>
      <c r="C96" s="64"/>
      <c r="D96" s="64"/>
      <c r="E96" s="64"/>
      <c r="F96" s="84"/>
      <c r="G96" s="64"/>
      <c r="H96" s="64"/>
      <c r="I96" s="65"/>
      <c r="J96" s="65"/>
      <c r="K96" s="84">
        <v>11.17</v>
      </c>
      <c r="L96" s="78"/>
    </row>
    <row r="97" spans="1:12" x14ac:dyDescent="0.25">
      <c r="A97" s="83">
        <v>121</v>
      </c>
      <c r="B97" s="84">
        <v>11.87</v>
      </c>
      <c r="C97" s="64"/>
      <c r="D97" s="64"/>
      <c r="E97" s="64"/>
      <c r="F97" s="84"/>
      <c r="G97" s="64"/>
      <c r="H97" s="64"/>
      <c r="I97" s="65"/>
      <c r="J97" s="65"/>
      <c r="K97" s="84">
        <v>11.87</v>
      </c>
      <c r="L97" s="78"/>
    </row>
    <row r="98" spans="1:12" x14ac:dyDescent="0.25">
      <c r="A98" s="83">
        <v>122</v>
      </c>
      <c r="B98" s="84">
        <v>17.63</v>
      </c>
      <c r="C98" s="64"/>
      <c r="D98" s="64"/>
      <c r="E98" s="64"/>
      <c r="F98" s="84"/>
      <c r="G98" s="64"/>
      <c r="H98" s="64"/>
      <c r="I98" s="65"/>
      <c r="J98" s="65"/>
      <c r="K98" s="84">
        <v>17.63</v>
      </c>
      <c r="L98" s="78"/>
    </row>
    <row r="99" spans="1:12" x14ac:dyDescent="0.25">
      <c r="A99" s="86" t="s">
        <v>114</v>
      </c>
      <c r="B99" s="65">
        <v>9.83</v>
      </c>
      <c r="C99" s="64"/>
      <c r="D99" s="64"/>
      <c r="E99" s="64"/>
      <c r="F99" s="65">
        <v>9.83</v>
      </c>
      <c r="G99" s="64"/>
      <c r="H99" s="64"/>
      <c r="I99" s="65"/>
      <c r="J99" s="65"/>
      <c r="K99" s="65"/>
      <c r="L99" s="78"/>
    </row>
    <row r="100" spans="1:12" x14ac:dyDescent="0.25">
      <c r="A100" s="53" t="s">
        <v>113</v>
      </c>
      <c r="B100" s="20">
        <v>10.3</v>
      </c>
      <c r="C100" s="19"/>
      <c r="D100" s="19"/>
      <c r="E100" s="19"/>
      <c r="F100" s="20">
        <v>10.3</v>
      </c>
      <c r="G100" s="19"/>
      <c r="H100" s="19"/>
      <c r="I100" s="20"/>
      <c r="J100" s="20"/>
      <c r="K100" s="20"/>
      <c r="L100" s="44"/>
    </row>
    <row r="101" spans="1:12" x14ac:dyDescent="0.25">
      <c r="A101" s="90" t="s">
        <v>634</v>
      </c>
      <c r="B101" s="26">
        <f>SUM(B75:B100)</f>
        <v>524.06999999999982</v>
      </c>
      <c r="C101" s="15"/>
      <c r="D101" s="27">
        <f>SUM(D75:D100)</f>
        <v>3.7</v>
      </c>
      <c r="E101" s="27"/>
      <c r="F101" s="26">
        <f t="shared" ref="F101:K101" si="2">SUM(F75:F100)</f>
        <v>193.94000000000005</v>
      </c>
      <c r="G101" s="26">
        <f t="shared" si="2"/>
        <v>0</v>
      </c>
      <c r="H101" s="28">
        <f t="shared" si="2"/>
        <v>0</v>
      </c>
      <c r="I101" s="29">
        <f t="shared" si="2"/>
        <v>0</v>
      </c>
      <c r="J101" s="26">
        <f t="shared" si="2"/>
        <v>0</v>
      </c>
      <c r="K101" s="31">
        <f t="shared" si="2"/>
        <v>326.43</v>
      </c>
      <c r="L101" s="45">
        <f>SUM(D101:K101)</f>
        <v>524.07000000000005</v>
      </c>
    </row>
    <row r="102" spans="1:12" x14ac:dyDescent="0.25">
      <c r="A102" s="51" t="s">
        <v>121</v>
      </c>
      <c r="B102" s="20"/>
      <c r="C102" s="19"/>
      <c r="D102" s="19"/>
      <c r="E102" s="19"/>
      <c r="F102" s="19"/>
      <c r="G102" s="19"/>
      <c r="H102" s="19"/>
      <c r="I102" s="20"/>
      <c r="J102" s="20"/>
      <c r="K102" s="19"/>
      <c r="L102" s="44"/>
    </row>
    <row r="103" spans="1:12" x14ac:dyDescent="0.25">
      <c r="A103" s="91" t="s">
        <v>113</v>
      </c>
      <c r="B103" s="65">
        <v>10.36</v>
      </c>
      <c r="C103" s="64"/>
      <c r="D103" s="64"/>
      <c r="E103" s="64"/>
      <c r="F103" s="65">
        <v>10.36</v>
      </c>
      <c r="G103" s="64"/>
      <c r="H103" s="64"/>
      <c r="I103" s="65"/>
      <c r="J103" s="65"/>
      <c r="K103" s="65"/>
      <c r="L103" s="78"/>
    </row>
    <row r="104" spans="1:12" x14ac:dyDescent="0.25">
      <c r="A104" s="91" t="s">
        <v>114</v>
      </c>
      <c r="B104" s="65">
        <v>10.050000000000001</v>
      </c>
      <c r="C104" s="64"/>
      <c r="D104" s="64"/>
      <c r="E104" s="64"/>
      <c r="F104" s="65">
        <v>10.050000000000001</v>
      </c>
      <c r="G104" s="64"/>
      <c r="H104" s="64"/>
      <c r="I104" s="65"/>
      <c r="J104" s="65"/>
      <c r="K104" s="65"/>
      <c r="L104" s="78"/>
    </row>
    <row r="105" spans="1:12" x14ac:dyDescent="0.25">
      <c r="A105" s="92">
        <v>203</v>
      </c>
      <c r="B105" s="84">
        <v>18.72</v>
      </c>
      <c r="C105" s="64"/>
      <c r="D105" s="64"/>
      <c r="E105" s="64"/>
      <c r="F105" s="84"/>
      <c r="G105" s="64"/>
      <c r="H105" s="64"/>
      <c r="I105" s="65"/>
      <c r="J105" s="65"/>
      <c r="K105" s="84">
        <v>18.72</v>
      </c>
      <c r="L105" s="78"/>
    </row>
    <row r="106" spans="1:12" x14ac:dyDescent="0.25">
      <c r="A106" s="92">
        <v>204</v>
      </c>
      <c r="B106" s="84">
        <v>12.32</v>
      </c>
      <c r="C106" s="64"/>
      <c r="D106" s="64"/>
      <c r="E106" s="64"/>
      <c r="F106" s="84"/>
      <c r="G106" s="64"/>
      <c r="H106" s="64"/>
      <c r="I106" s="65"/>
      <c r="J106" s="65"/>
      <c r="K106" s="84">
        <v>12.32</v>
      </c>
      <c r="L106" s="78"/>
    </row>
    <row r="107" spans="1:12" x14ac:dyDescent="0.25">
      <c r="A107" s="92">
        <v>205</v>
      </c>
      <c r="B107" s="84">
        <v>12.32</v>
      </c>
      <c r="C107" s="64"/>
      <c r="D107" s="64"/>
      <c r="E107" s="64"/>
      <c r="F107" s="84"/>
      <c r="G107" s="64"/>
      <c r="H107" s="64"/>
      <c r="I107" s="65"/>
      <c r="J107" s="65"/>
      <c r="K107" s="84">
        <v>12.32</v>
      </c>
      <c r="L107" s="78"/>
    </row>
    <row r="108" spans="1:12" x14ac:dyDescent="0.25">
      <c r="A108" s="91" t="s">
        <v>92</v>
      </c>
      <c r="B108" s="65">
        <v>14.52</v>
      </c>
      <c r="C108" s="64"/>
      <c r="D108" s="64"/>
      <c r="E108" s="64"/>
      <c r="F108" s="65">
        <v>14.52</v>
      </c>
      <c r="G108" s="64"/>
      <c r="H108" s="64"/>
      <c r="I108" s="65"/>
      <c r="J108" s="65"/>
      <c r="K108" s="65"/>
      <c r="L108" s="78"/>
    </row>
    <row r="109" spans="1:12" x14ac:dyDescent="0.25">
      <c r="A109" s="92">
        <v>206</v>
      </c>
      <c r="B109" s="84">
        <v>16.96</v>
      </c>
      <c r="C109" s="64"/>
      <c r="D109" s="64"/>
      <c r="E109" s="64"/>
      <c r="F109" s="84"/>
      <c r="G109" s="64"/>
      <c r="H109" s="64"/>
      <c r="I109" s="65"/>
      <c r="J109" s="65"/>
      <c r="K109" s="84">
        <v>16.96</v>
      </c>
      <c r="L109" s="78"/>
    </row>
    <row r="110" spans="1:12" x14ac:dyDescent="0.25">
      <c r="A110" s="93" t="s">
        <v>88</v>
      </c>
      <c r="B110" s="84">
        <v>4.05</v>
      </c>
      <c r="C110" s="64"/>
      <c r="D110" s="64"/>
      <c r="E110" s="64"/>
      <c r="F110" s="84"/>
      <c r="G110" s="64"/>
      <c r="H110" s="64"/>
      <c r="I110" s="65"/>
      <c r="J110" s="65"/>
      <c r="K110" s="84">
        <v>4.05</v>
      </c>
      <c r="L110" s="78"/>
    </row>
    <row r="111" spans="1:12" x14ac:dyDescent="0.25">
      <c r="A111" s="92">
        <v>207</v>
      </c>
      <c r="B111" s="84">
        <v>8.8000000000000007</v>
      </c>
      <c r="C111" s="64"/>
      <c r="D111" s="64"/>
      <c r="E111" s="64"/>
      <c r="F111" s="84"/>
      <c r="G111" s="64"/>
      <c r="H111" s="64"/>
      <c r="I111" s="65"/>
      <c r="J111" s="65"/>
      <c r="K111" s="84">
        <v>8.8000000000000007</v>
      </c>
      <c r="L111" s="78"/>
    </row>
    <row r="112" spans="1:12" x14ac:dyDescent="0.25">
      <c r="A112" s="92" t="s">
        <v>122</v>
      </c>
      <c r="B112" s="84">
        <v>17.71</v>
      </c>
      <c r="C112" s="64"/>
      <c r="D112" s="64"/>
      <c r="E112" s="64"/>
      <c r="F112" s="84"/>
      <c r="G112" s="64"/>
      <c r="H112" s="64"/>
      <c r="I112" s="65"/>
      <c r="J112" s="65"/>
      <c r="K112" s="84">
        <v>17.71</v>
      </c>
      <c r="L112" s="78"/>
    </row>
    <row r="113" spans="1:12" x14ac:dyDescent="0.25">
      <c r="A113" s="92">
        <v>208</v>
      </c>
      <c r="B113" s="84">
        <v>29.58</v>
      </c>
      <c r="C113" s="64"/>
      <c r="D113" s="64"/>
      <c r="E113" s="64"/>
      <c r="F113" s="84"/>
      <c r="G113" s="64"/>
      <c r="H113" s="64"/>
      <c r="I113" s="65"/>
      <c r="J113" s="65"/>
      <c r="K113" s="84">
        <v>29.58</v>
      </c>
      <c r="L113" s="78"/>
    </row>
    <row r="114" spans="1:12" x14ac:dyDescent="0.25">
      <c r="A114" s="92">
        <v>209</v>
      </c>
      <c r="B114" s="84">
        <v>21.56</v>
      </c>
      <c r="C114" s="64"/>
      <c r="D114" s="64"/>
      <c r="E114" s="64"/>
      <c r="F114" s="84"/>
      <c r="G114" s="64"/>
      <c r="H114" s="64"/>
      <c r="I114" s="65"/>
      <c r="J114" s="65"/>
      <c r="K114" s="84">
        <v>21.56</v>
      </c>
      <c r="L114" s="78"/>
    </row>
    <row r="115" spans="1:12" x14ac:dyDescent="0.25">
      <c r="A115" s="92">
        <v>210</v>
      </c>
      <c r="B115" s="84">
        <v>20.81</v>
      </c>
      <c r="C115" s="64"/>
      <c r="D115" s="64"/>
      <c r="E115" s="64"/>
      <c r="F115" s="84"/>
      <c r="G115" s="64"/>
      <c r="H115" s="64"/>
      <c r="I115" s="65"/>
      <c r="J115" s="65"/>
      <c r="K115" s="84">
        <v>20.81</v>
      </c>
      <c r="L115" s="78"/>
    </row>
    <row r="116" spans="1:12" x14ac:dyDescent="0.25">
      <c r="A116" s="92">
        <v>211</v>
      </c>
      <c r="B116" s="84">
        <v>19.739999999999998</v>
      </c>
      <c r="C116" s="64"/>
      <c r="D116" s="64"/>
      <c r="E116" s="64"/>
      <c r="F116" s="84"/>
      <c r="G116" s="64"/>
      <c r="H116" s="64"/>
      <c r="I116" s="65"/>
      <c r="J116" s="65"/>
      <c r="K116" s="84">
        <v>19.739999999999998</v>
      </c>
      <c r="L116" s="78"/>
    </row>
    <row r="117" spans="1:12" x14ac:dyDescent="0.25">
      <c r="A117" s="92" t="s">
        <v>123</v>
      </c>
      <c r="B117" s="84">
        <v>10.32</v>
      </c>
      <c r="C117" s="64"/>
      <c r="D117" s="64"/>
      <c r="E117" s="64"/>
      <c r="F117" s="84"/>
      <c r="G117" s="64"/>
      <c r="H117" s="64"/>
      <c r="I117" s="65"/>
      <c r="J117" s="65"/>
      <c r="K117" s="84">
        <v>10.32</v>
      </c>
      <c r="L117" s="78"/>
    </row>
    <row r="118" spans="1:12" x14ac:dyDescent="0.25">
      <c r="A118" s="92">
        <v>212</v>
      </c>
      <c r="B118" s="84">
        <v>9.64</v>
      </c>
      <c r="C118" s="64"/>
      <c r="D118" s="64"/>
      <c r="E118" s="64"/>
      <c r="F118" s="84"/>
      <c r="G118" s="64"/>
      <c r="H118" s="64"/>
      <c r="I118" s="65"/>
      <c r="J118" s="65"/>
      <c r="K118" s="84">
        <v>9.64</v>
      </c>
      <c r="L118" s="78"/>
    </row>
    <row r="119" spans="1:12" x14ac:dyDescent="0.25">
      <c r="A119" s="92">
        <v>213</v>
      </c>
      <c r="B119" s="84">
        <v>13.31</v>
      </c>
      <c r="C119" s="64"/>
      <c r="D119" s="64"/>
      <c r="E119" s="64"/>
      <c r="F119" s="84"/>
      <c r="G119" s="64"/>
      <c r="H119" s="64"/>
      <c r="I119" s="65"/>
      <c r="J119" s="65"/>
      <c r="K119" s="84">
        <v>13.31</v>
      </c>
      <c r="L119" s="78"/>
    </row>
    <row r="120" spans="1:12" x14ac:dyDescent="0.25">
      <c r="A120" s="92">
        <v>214</v>
      </c>
      <c r="B120" s="84">
        <v>22.42</v>
      </c>
      <c r="C120" s="64"/>
      <c r="D120" s="64"/>
      <c r="E120" s="64"/>
      <c r="F120" s="84"/>
      <c r="G120" s="64"/>
      <c r="H120" s="64"/>
      <c r="I120" s="65"/>
      <c r="J120" s="65"/>
      <c r="K120" s="84">
        <v>22.42</v>
      </c>
      <c r="L120" s="78"/>
    </row>
    <row r="121" spans="1:12" x14ac:dyDescent="0.25">
      <c r="A121" s="92">
        <v>215</v>
      </c>
      <c r="B121" s="84">
        <v>3.9</v>
      </c>
      <c r="C121" s="64"/>
      <c r="D121" s="64"/>
      <c r="E121" s="64"/>
      <c r="F121" s="84"/>
      <c r="G121" s="64"/>
      <c r="H121" s="64"/>
      <c r="I121" s="65"/>
      <c r="J121" s="65"/>
      <c r="K121" s="84">
        <v>3.9</v>
      </c>
      <c r="L121" s="78"/>
    </row>
    <row r="122" spans="1:12" x14ac:dyDescent="0.25">
      <c r="A122" s="92">
        <v>216</v>
      </c>
      <c r="B122" s="84">
        <v>24.98</v>
      </c>
      <c r="C122" s="64"/>
      <c r="D122" s="64"/>
      <c r="E122" s="64"/>
      <c r="F122" s="84"/>
      <c r="G122" s="64"/>
      <c r="H122" s="64"/>
      <c r="I122" s="65"/>
      <c r="J122" s="65"/>
      <c r="K122" s="84">
        <v>24.98</v>
      </c>
      <c r="L122" s="78"/>
    </row>
    <row r="123" spans="1:12" x14ac:dyDescent="0.25">
      <c r="A123" s="91" t="s">
        <v>88</v>
      </c>
      <c r="B123" s="65">
        <v>4.05</v>
      </c>
      <c r="C123" s="64"/>
      <c r="D123" s="64"/>
      <c r="E123" s="64"/>
      <c r="F123" s="65">
        <v>4.05</v>
      </c>
      <c r="G123" s="64"/>
      <c r="H123" s="64"/>
      <c r="I123" s="65"/>
      <c r="J123" s="65"/>
      <c r="K123" s="65"/>
      <c r="L123" s="78"/>
    </row>
    <row r="124" spans="1:12" x14ac:dyDescent="0.25">
      <c r="A124" s="92">
        <v>217</v>
      </c>
      <c r="B124" s="84">
        <v>20.49</v>
      </c>
      <c r="C124" s="64"/>
      <c r="D124" s="64"/>
      <c r="E124" s="64"/>
      <c r="F124" s="84"/>
      <c r="G124" s="64"/>
      <c r="H124" s="64"/>
      <c r="I124" s="65"/>
      <c r="J124" s="65"/>
      <c r="K124" s="84">
        <v>20.49</v>
      </c>
      <c r="L124" s="78"/>
    </row>
    <row r="125" spans="1:12" x14ac:dyDescent="0.25">
      <c r="A125" s="92">
        <v>219</v>
      </c>
      <c r="B125" s="84">
        <v>22.23</v>
      </c>
      <c r="C125" s="64"/>
      <c r="D125" s="64"/>
      <c r="E125" s="64"/>
      <c r="F125" s="84"/>
      <c r="G125" s="64"/>
      <c r="H125" s="64"/>
      <c r="I125" s="65"/>
      <c r="J125" s="65"/>
      <c r="K125" s="84">
        <v>22.23</v>
      </c>
      <c r="L125" s="78"/>
    </row>
    <row r="126" spans="1:12" x14ac:dyDescent="0.25">
      <c r="A126" s="92">
        <v>220</v>
      </c>
      <c r="B126" s="84">
        <v>10.31</v>
      </c>
      <c r="C126" s="64"/>
      <c r="D126" s="64"/>
      <c r="E126" s="64"/>
      <c r="F126" s="84"/>
      <c r="G126" s="64"/>
      <c r="H126" s="64"/>
      <c r="I126" s="65"/>
      <c r="J126" s="65"/>
      <c r="K126" s="84">
        <v>10.31</v>
      </c>
      <c r="L126" s="78"/>
    </row>
    <row r="127" spans="1:12" x14ac:dyDescent="0.25">
      <c r="A127" s="92">
        <v>221</v>
      </c>
      <c r="B127" s="84">
        <v>10.44</v>
      </c>
      <c r="C127" s="64"/>
      <c r="D127" s="64"/>
      <c r="E127" s="64"/>
      <c r="F127" s="84"/>
      <c r="G127" s="64"/>
      <c r="H127" s="64"/>
      <c r="I127" s="65"/>
      <c r="J127" s="65"/>
      <c r="K127" s="84">
        <v>10.44</v>
      </c>
      <c r="L127" s="78"/>
    </row>
    <row r="128" spans="1:12" x14ac:dyDescent="0.25">
      <c r="A128" s="92">
        <v>222</v>
      </c>
      <c r="B128" s="84">
        <v>27.92</v>
      </c>
      <c r="C128" s="64"/>
      <c r="D128" s="64"/>
      <c r="E128" s="64"/>
      <c r="F128" s="84"/>
      <c r="G128" s="64"/>
      <c r="H128" s="64"/>
      <c r="I128" s="65"/>
      <c r="J128" s="65"/>
      <c r="K128" s="84">
        <v>27.92</v>
      </c>
      <c r="L128" s="78"/>
    </row>
    <row r="129" spans="1:12" x14ac:dyDescent="0.25">
      <c r="A129" s="92">
        <v>223</v>
      </c>
      <c r="B129" s="84">
        <v>13.88</v>
      </c>
      <c r="C129" s="64"/>
      <c r="D129" s="64"/>
      <c r="E129" s="64"/>
      <c r="F129" s="84"/>
      <c r="G129" s="64"/>
      <c r="H129" s="64"/>
      <c r="I129" s="65"/>
      <c r="J129" s="65"/>
      <c r="K129" s="84">
        <v>13.88</v>
      </c>
      <c r="L129" s="78"/>
    </row>
    <row r="130" spans="1:12" x14ac:dyDescent="0.25">
      <c r="A130" s="92">
        <v>224</v>
      </c>
      <c r="B130" s="84">
        <v>11.96</v>
      </c>
      <c r="C130" s="64"/>
      <c r="D130" s="64"/>
      <c r="E130" s="64"/>
      <c r="F130" s="84"/>
      <c r="G130" s="64"/>
      <c r="H130" s="64"/>
      <c r="I130" s="65"/>
      <c r="J130" s="65"/>
      <c r="K130" s="84">
        <v>11.96</v>
      </c>
      <c r="L130" s="78"/>
    </row>
    <row r="131" spans="1:12" x14ac:dyDescent="0.25">
      <c r="A131" s="49" t="s">
        <v>92</v>
      </c>
      <c r="B131" s="20">
        <v>148.03</v>
      </c>
      <c r="C131" s="19"/>
      <c r="D131" s="19"/>
      <c r="E131" s="19"/>
      <c r="F131" s="20">
        <v>148.03</v>
      </c>
      <c r="G131" s="19"/>
      <c r="H131" s="19"/>
      <c r="I131" s="20"/>
      <c r="J131" s="20"/>
      <c r="K131" s="20"/>
      <c r="L131" s="44"/>
    </row>
    <row r="132" spans="1:12" x14ac:dyDescent="0.25">
      <c r="A132" s="94" t="s">
        <v>635</v>
      </c>
      <c r="B132" s="26">
        <f>SUM(B103:B131)</f>
        <v>571.38</v>
      </c>
      <c r="C132" s="15"/>
      <c r="D132" s="27">
        <f>SUM(D103:D131)</f>
        <v>0</v>
      </c>
      <c r="E132" s="27"/>
      <c r="F132" s="26">
        <f t="shared" ref="F132:K132" si="3">SUM(F103:F131)</f>
        <v>187.01</v>
      </c>
      <c r="G132" s="26">
        <f t="shared" si="3"/>
        <v>0</v>
      </c>
      <c r="H132" s="28">
        <f t="shared" si="3"/>
        <v>0</v>
      </c>
      <c r="I132" s="29">
        <f t="shared" si="3"/>
        <v>0</v>
      </c>
      <c r="J132" s="30">
        <f t="shared" si="3"/>
        <v>0</v>
      </c>
      <c r="K132" s="31">
        <f t="shared" si="3"/>
        <v>384.37</v>
      </c>
      <c r="L132" s="45">
        <f>SUM(D132:K132)</f>
        <v>571.38</v>
      </c>
    </row>
    <row r="133" spans="1:12" x14ac:dyDescent="0.25">
      <c r="A133" s="51" t="s">
        <v>124</v>
      </c>
      <c r="B133" s="19"/>
      <c r="C133" s="19"/>
      <c r="D133" s="19"/>
      <c r="E133" s="19"/>
      <c r="F133" s="19"/>
      <c r="G133" s="19"/>
      <c r="H133" s="19"/>
      <c r="I133" s="20"/>
      <c r="J133" s="20"/>
      <c r="K133" s="19"/>
      <c r="L133" s="44"/>
    </row>
    <row r="134" spans="1:12" x14ac:dyDescent="0.25">
      <c r="A134" s="62" t="s">
        <v>92</v>
      </c>
      <c r="B134" s="65">
        <v>127.43</v>
      </c>
      <c r="C134" s="64"/>
      <c r="D134" s="64"/>
      <c r="E134" s="64"/>
      <c r="F134" s="65">
        <v>127.43</v>
      </c>
      <c r="G134" s="64"/>
      <c r="H134" s="64"/>
      <c r="I134" s="65"/>
      <c r="J134" s="65"/>
      <c r="K134" s="65"/>
      <c r="L134" s="78"/>
    </row>
    <row r="135" spans="1:12" x14ac:dyDescent="0.25">
      <c r="A135" s="62" t="s">
        <v>113</v>
      </c>
      <c r="B135" s="65">
        <v>11.45</v>
      </c>
      <c r="C135" s="64"/>
      <c r="D135" s="64"/>
      <c r="E135" s="64"/>
      <c r="F135" s="65">
        <v>11.45</v>
      </c>
      <c r="G135" s="64"/>
      <c r="H135" s="64"/>
      <c r="I135" s="65"/>
      <c r="J135" s="65"/>
      <c r="K135" s="65"/>
      <c r="L135" s="78"/>
    </row>
    <row r="136" spans="1:12" x14ac:dyDescent="0.25">
      <c r="A136" s="62" t="s">
        <v>114</v>
      </c>
      <c r="B136" s="65">
        <v>10.87</v>
      </c>
      <c r="C136" s="64"/>
      <c r="D136" s="64"/>
      <c r="E136" s="64"/>
      <c r="F136" s="65">
        <v>10.87</v>
      </c>
      <c r="G136" s="64"/>
      <c r="H136" s="64"/>
      <c r="I136" s="65"/>
      <c r="J136" s="65"/>
      <c r="K136" s="65"/>
      <c r="L136" s="78"/>
    </row>
    <row r="137" spans="1:12" x14ac:dyDescent="0.25">
      <c r="A137" s="92">
        <v>304</v>
      </c>
      <c r="B137" s="95">
        <v>18.91</v>
      </c>
      <c r="C137" s="64"/>
      <c r="D137" s="64"/>
      <c r="E137" s="64"/>
      <c r="F137" s="95"/>
      <c r="G137" s="64"/>
      <c r="H137" s="64"/>
      <c r="I137" s="65"/>
      <c r="J137" s="65"/>
      <c r="K137" s="95">
        <v>18.91</v>
      </c>
      <c r="L137" s="78"/>
    </row>
    <row r="138" spans="1:12" x14ac:dyDescent="0.25">
      <c r="A138" s="92">
        <v>305</v>
      </c>
      <c r="B138" s="95">
        <v>12.15</v>
      </c>
      <c r="C138" s="64"/>
      <c r="D138" s="64"/>
      <c r="E138" s="64"/>
      <c r="F138" s="95"/>
      <c r="G138" s="64"/>
      <c r="H138" s="64"/>
      <c r="I138" s="65"/>
      <c r="J138" s="65"/>
      <c r="K138" s="95">
        <v>12.15</v>
      </c>
      <c r="L138" s="78"/>
    </row>
    <row r="139" spans="1:12" x14ac:dyDescent="0.25">
      <c r="A139" s="92">
        <v>306</v>
      </c>
      <c r="B139" s="95">
        <v>12.11</v>
      </c>
      <c r="C139" s="64"/>
      <c r="D139" s="64"/>
      <c r="E139" s="64"/>
      <c r="F139" s="95"/>
      <c r="G139" s="64"/>
      <c r="H139" s="64"/>
      <c r="I139" s="65"/>
      <c r="J139" s="65"/>
      <c r="K139" s="95">
        <v>12.11</v>
      </c>
      <c r="L139" s="78"/>
    </row>
    <row r="140" spans="1:12" x14ac:dyDescent="0.25">
      <c r="A140" s="91" t="s">
        <v>92</v>
      </c>
      <c r="B140" s="96">
        <v>14.41</v>
      </c>
      <c r="C140" s="64"/>
      <c r="D140" s="64"/>
      <c r="E140" s="64"/>
      <c r="F140" s="96">
        <v>14.41</v>
      </c>
      <c r="G140" s="64"/>
      <c r="H140" s="64"/>
      <c r="I140" s="65"/>
      <c r="J140" s="65"/>
      <c r="K140" s="96"/>
      <c r="L140" s="78"/>
    </row>
    <row r="141" spans="1:12" x14ac:dyDescent="0.25">
      <c r="A141" s="92">
        <v>307</v>
      </c>
      <c r="B141" s="95">
        <v>16.87</v>
      </c>
      <c r="C141" s="64"/>
      <c r="D141" s="64"/>
      <c r="E141" s="64"/>
      <c r="F141" s="95"/>
      <c r="G141" s="64"/>
      <c r="H141" s="64"/>
      <c r="I141" s="65"/>
      <c r="J141" s="65"/>
      <c r="K141" s="95">
        <v>16.87</v>
      </c>
      <c r="L141" s="78"/>
    </row>
    <row r="142" spans="1:12" x14ac:dyDescent="0.25">
      <c r="A142" s="92">
        <v>308</v>
      </c>
      <c r="B142" s="97">
        <v>31.93</v>
      </c>
      <c r="C142" s="98"/>
      <c r="D142" s="64"/>
      <c r="E142" s="64"/>
      <c r="F142" s="95"/>
      <c r="G142" s="64"/>
      <c r="H142" s="64"/>
      <c r="I142" s="65"/>
      <c r="J142" s="65"/>
      <c r="K142" s="97">
        <v>31.93</v>
      </c>
      <c r="L142" s="78"/>
    </row>
    <row r="143" spans="1:12" x14ac:dyDescent="0.25">
      <c r="A143" s="92">
        <v>309</v>
      </c>
      <c r="B143" s="97">
        <v>29.49</v>
      </c>
      <c r="C143" s="98"/>
      <c r="D143" s="64"/>
      <c r="E143" s="64"/>
      <c r="F143" s="95"/>
      <c r="G143" s="64"/>
      <c r="H143" s="64"/>
      <c r="I143" s="65"/>
      <c r="J143" s="65"/>
      <c r="K143" s="97">
        <v>29.49</v>
      </c>
      <c r="L143" s="78"/>
    </row>
    <row r="144" spans="1:12" x14ac:dyDescent="0.25">
      <c r="A144" s="92">
        <v>310</v>
      </c>
      <c r="B144" s="95">
        <v>10.26</v>
      </c>
      <c r="C144" s="64"/>
      <c r="D144" s="64"/>
      <c r="E144" s="64"/>
      <c r="F144" s="95"/>
      <c r="G144" s="64"/>
      <c r="H144" s="64"/>
      <c r="I144" s="65"/>
      <c r="J144" s="65"/>
      <c r="K144" s="95">
        <v>10.26</v>
      </c>
      <c r="L144" s="78"/>
    </row>
    <row r="145" spans="1:12" x14ac:dyDescent="0.25">
      <c r="A145" s="92" t="s">
        <v>125</v>
      </c>
      <c r="B145" s="95">
        <v>11.29</v>
      </c>
      <c r="C145" s="64"/>
      <c r="D145" s="64"/>
      <c r="E145" s="64"/>
      <c r="F145" s="95"/>
      <c r="G145" s="64"/>
      <c r="H145" s="64"/>
      <c r="I145" s="65"/>
      <c r="J145" s="65"/>
      <c r="K145" s="95">
        <v>11.29</v>
      </c>
      <c r="L145" s="78"/>
    </row>
    <row r="146" spans="1:12" x14ac:dyDescent="0.25">
      <c r="A146" s="92">
        <v>311</v>
      </c>
      <c r="B146" s="95">
        <v>10.28</v>
      </c>
      <c r="C146" s="64"/>
      <c r="D146" s="64"/>
      <c r="E146" s="64"/>
      <c r="F146" s="95"/>
      <c r="G146" s="64"/>
      <c r="H146" s="64"/>
      <c r="I146" s="65"/>
      <c r="J146" s="65"/>
      <c r="K146" s="95">
        <v>10.28</v>
      </c>
      <c r="L146" s="78"/>
    </row>
    <row r="147" spans="1:12" x14ac:dyDescent="0.25">
      <c r="A147" s="92">
        <v>312</v>
      </c>
      <c r="B147" s="95">
        <v>10.9</v>
      </c>
      <c r="C147" s="64"/>
      <c r="D147" s="64"/>
      <c r="E147" s="64"/>
      <c r="F147" s="95"/>
      <c r="G147" s="64"/>
      <c r="H147" s="64"/>
      <c r="I147" s="65"/>
      <c r="J147" s="65"/>
      <c r="K147" s="95">
        <v>10.9</v>
      </c>
      <c r="L147" s="78"/>
    </row>
    <row r="148" spans="1:12" x14ac:dyDescent="0.25">
      <c r="A148" s="92">
        <v>313</v>
      </c>
      <c r="B148" s="95">
        <v>19.579999999999998</v>
      </c>
      <c r="C148" s="64"/>
      <c r="D148" s="64"/>
      <c r="E148" s="64"/>
      <c r="F148" s="95"/>
      <c r="G148" s="64"/>
      <c r="H148" s="64"/>
      <c r="I148" s="65"/>
      <c r="J148" s="65"/>
      <c r="K148" s="95">
        <v>19.579999999999998</v>
      </c>
      <c r="L148" s="78"/>
    </row>
    <row r="149" spans="1:12" x14ac:dyDescent="0.25">
      <c r="A149" s="92">
        <v>314</v>
      </c>
      <c r="B149" s="95">
        <v>20.65</v>
      </c>
      <c r="C149" s="64"/>
      <c r="D149" s="64"/>
      <c r="E149" s="64"/>
      <c r="F149" s="95"/>
      <c r="G149" s="64"/>
      <c r="H149" s="64"/>
      <c r="I149" s="65"/>
      <c r="J149" s="65"/>
      <c r="K149" s="95">
        <v>20.65</v>
      </c>
      <c r="L149" s="78"/>
    </row>
    <row r="150" spans="1:12" x14ac:dyDescent="0.25">
      <c r="A150" s="92">
        <v>315</v>
      </c>
      <c r="B150" s="95">
        <v>13</v>
      </c>
      <c r="C150" s="64"/>
      <c r="D150" s="64"/>
      <c r="E150" s="64"/>
      <c r="F150" s="95"/>
      <c r="G150" s="64"/>
      <c r="H150" s="64"/>
      <c r="I150" s="65"/>
      <c r="J150" s="65"/>
      <c r="K150" s="95">
        <v>13</v>
      </c>
      <c r="L150" s="78"/>
    </row>
    <row r="151" spans="1:12" x14ac:dyDescent="0.25">
      <c r="A151" s="92">
        <v>316</v>
      </c>
      <c r="B151" s="95">
        <v>12.84</v>
      </c>
      <c r="C151" s="64"/>
      <c r="D151" s="64"/>
      <c r="E151" s="64"/>
      <c r="F151" s="95"/>
      <c r="G151" s="64"/>
      <c r="H151" s="64"/>
      <c r="I151" s="65"/>
      <c r="J151" s="65"/>
      <c r="K151" s="95">
        <v>12.84</v>
      </c>
      <c r="L151" s="78"/>
    </row>
    <row r="152" spans="1:12" x14ac:dyDescent="0.25">
      <c r="A152" s="92">
        <v>317</v>
      </c>
      <c r="B152" s="95">
        <v>23.96</v>
      </c>
      <c r="C152" s="64"/>
      <c r="D152" s="64"/>
      <c r="E152" s="64"/>
      <c r="F152" s="95"/>
      <c r="G152" s="64"/>
      <c r="H152" s="64"/>
      <c r="I152" s="65"/>
      <c r="J152" s="65"/>
      <c r="K152" s="95">
        <v>23.96</v>
      </c>
      <c r="L152" s="78"/>
    </row>
    <row r="153" spans="1:12" x14ac:dyDescent="0.25">
      <c r="A153" s="92" t="s">
        <v>126</v>
      </c>
      <c r="B153" s="95">
        <v>19.190000000000001</v>
      </c>
      <c r="C153" s="64"/>
      <c r="D153" s="64"/>
      <c r="E153" s="64"/>
      <c r="F153" s="95"/>
      <c r="G153" s="64"/>
      <c r="H153" s="64"/>
      <c r="I153" s="65"/>
      <c r="J153" s="65"/>
      <c r="K153" s="95">
        <v>19.190000000000001</v>
      </c>
      <c r="L153" s="78"/>
    </row>
    <row r="154" spans="1:12" x14ac:dyDescent="0.25">
      <c r="A154" s="92" t="s">
        <v>127</v>
      </c>
      <c r="B154" s="95">
        <v>14.46</v>
      </c>
      <c r="C154" s="64"/>
      <c r="D154" s="64"/>
      <c r="E154" s="64"/>
      <c r="F154" s="95"/>
      <c r="G154" s="64"/>
      <c r="H154" s="64"/>
      <c r="I154" s="65"/>
      <c r="J154" s="65"/>
      <c r="K154" s="95">
        <v>14.46</v>
      </c>
      <c r="L154" s="78"/>
    </row>
    <row r="155" spans="1:12" x14ac:dyDescent="0.25">
      <c r="A155" s="91" t="s">
        <v>88</v>
      </c>
      <c r="B155" s="96">
        <v>4.09</v>
      </c>
      <c r="C155" s="64"/>
      <c r="D155" s="64"/>
      <c r="E155" s="64"/>
      <c r="F155" s="96">
        <v>4.09</v>
      </c>
      <c r="G155" s="64"/>
      <c r="H155" s="64"/>
      <c r="I155" s="65"/>
      <c r="J155" s="65"/>
      <c r="K155" s="96"/>
      <c r="L155" s="78"/>
    </row>
    <row r="156" spans="1:12" x14ac:dyDescent="0.25">
      <c r="A156" s="92">
        <v>320</v>
      </c>
      <c r="B156" s="95">
        <v>10.85</v>
      </c>
      <c r="C156" s="64"/>
      <c r="D156" s="64"/>
      <c r="E156" s="64"/>
      <c r="F156" s="95"/>
      <c r="G156" s="64"/>
      <c r="H156" s="64"/>
      <c r="I156" s="65"/>
      <c r="J156" s="65"/>
      <c r="K156" s="95">
        <v>10.85</v>
      </c>
      <c r="L156" s="78"/>
    </row>
    <row r="157" spans="1:12" x14ac:dyDescent="0.25">
      <c r="A157" s="92">
        <v>321</v>
      </c>
      <c r="B157" s="95">
        <v>10.37</v>
      </c>
      <c r="C157" s="64"/>
      <c r="D157" s="64"/>
      <c r="E157" s="64"/>
      <c r="F157" s="95"/>
      <c r="G157" s="64"/>
      <c r="H157" s="64"/>
      <c r="I157" s="65"/>
      <c r="J157" s="65"/>
      <c r="K157" s="95">
        <v>10.37</v>
      </c>
      <c r="L157" s="78"/>
    </row>
    <row r="158" spans="1:12" x14ac:dyDescent="0.25">
      <c r="A158" s="92">
        <v>322</v>
      </c>
      <c r="B158" s="95">
        <v>9.58</v>
      </c>
      <c r="C158" s="64"/>
      <c r="D158" s="64"/>
      <c r="E158" s="64"/>
      <c r="F158" s="95"/>
      <c r="G158" s="64"/>
      <c r="H158" s="64"/>
      <c r="I158" s="65"/>
      <c r="J158" s="65"/>
      <c r="K158" s="95">
        <v>9.58</v>
      </c>
      <c r="L158" s="78"/>
    </row>
    <row r="159" spans="1:12" x14ac:dyDescent="0.25">
      <c r="A159" s="92">
        <v>323</v>
      </c>
      <c r="B159" s="95">
        <v>10.1</v>
      </c>
      <c r="C159" s="64"/>
      <c r="D159" s="64"/>
      <c r="E159" s="64"/>
      <c r="F159" s="95"/>
      <c r="G159" s="64"/>
      <c r="H159" s="64"/>
      <c r="I159" s="65"/>
      <c r="J159" s="65"/>
      <c r="K159" s="95">
        <v>10.1</v>
      </c>
      <c r="L159" s="78"/>
    </row>
    <row r="160" spans="1:12" x14ac:dyDescent="0.25">
      <c r="A160" s="92">
        <v>324</v>
      </c>
      <c r="B160" s="97">
        <v>28.2</v>
      </c>
      <c r="C160" s="98"/>
      <c r="D160" s="64"/>
      <c r="E160" s="99"/>
      <c r="F160" s="95"/>
      <c r="G160" s="64"/>
      <c r="H160" s="64"/>
      <c r="I160" s="65"/>
      <c r="J160" s="65"/>
      <c r="K160" s="97">
        <v>28.2</v>
      </c>
      <c r="L160" s="78"/>
    </row>
    <row r="161" spans="1:12" x14ac:dyDescent="0.25">
      <c r="A161" s="92">
        <v>325</v>
      </c>
      <c r="B161" s="95">
        <v>14.06</v>
      </c>
      <c r="C161" s="64"/>
      <c r="D161" s="64"/>
      <c r="E161" s="64"/>
      <c r="F161" s="95"/>
      <c r="G161" s="64"/>
      <c r="H161" s="64"/>
      <c r="I161" s="65"/>
      <c r="J161" s="65"/>
      <c r="K161" s="95">
        <v>14.06</v>
      </c>
      <c r="L161" s="78"/>
    </row>
    <row r="162" spans="1:12" x14ac:dyDescent="0.25">
      <c r="A162" s="92">
        <v>326</v>
      </c>
      <c r="B162" s="95">
        <v>10.08</v>
      </c>
      <c r="C162" s="64"/>
      <c r="D162" s="64"/>
      <c r="E162" s="64"/>
      <c r="F162" s="95"/>
      <c r="G162" s="64"/>
      <c r="H162" s="64"/>
      <c r="I162" s="65"/>
      <c r="J162" s="65"/>
      <c r="K162" s="95">
        <v>10.08</v>
      </c>
      <c r="L162" s="78"/>
    </row>
    <row r="163" spans="1:12" ht="15.75" thickBot="1" x14ac:dyDescent="0.3">
      <c r="A163" s="100" t="s">
        <v>88</v>
      </c>
      <c r="B163" s="224">
        <v>22.1</v>
      </c>
      <c r="C163" s="73"/>
      <c r="D163" s="73"/>
      <c r="E163" s="73"/>
      <c r="F163" s="224">
        <v>22.1</v>
      </c>
      <c r="G163" s="73"/>
      <c r="H163" s="73"/>
      <c r="I163" s="197"/>
      <c r="J163" s="197"/>
      <c r="K163" s="224"/>
      <c r="L163" s="74"/>
    </row>
    <row r="164" spans="1:12" ht="15.75" thickBot="1" x14ac:dyDescent="0.3">
      <c r="A164" s="82" t="s">
        <v>636</v>
      </c>
      <c r="B164" s="225">
        <f>SUM(B134:B163)</f>
        <v>571.45999999999992</v>
      </c>
      <c r="C164" s="34"/>
      <c r="D164" s="202">
        <f>SUM(D134:D163)</f>
        <v>0</v>
      </c>
      <c r="E164" s="202"/>
      <c r="F164" s="201">
        <f t="shared" ref="F164:K164" si="4">SUM(F134:F163)</f>
        <v>190.35</v>
      </c>
      <c r="G164" s="201">
        <f t="shared" si="4"/>
        <v>0</v>
      </c>
      <c r="H164" s="204">
        <f t="shared" si="4"/>
        <v>0</v>
      </c>
      <c r="I164" s="205">
        <f t="shared" si="4"/>
        <v>0</v>
      </c>
      <c r="J164" s="206">
        <f t="shared" si="4"/>
        <v>0</v>
      </c>
      <c r="K164" s="207">
        <f t="shared" si="4"/>
        <v>381.11</v>
      </c>
      <c r="L164" s="223">
        <f>SUM(D164:K164)</f>
        <v>571.46</v>
      </c>
    </row>
    <row r="165" spans="1:12" x14ac:dyDescent="0.25">
      <c r="A165" s="49"/>
      <c r="B165" s="19"/>
      <c r="C165" s="19"/>
      <c r="D165" s="19"/>
      <c r="E165" s="19"/>
      <c r="F165" s="19"/>
      <c r="G165" s="19"/>
      <c r="H165" s="19"/>
      <c r="I165" s="20"/>
      <c r="J165" s="20"/>
      <c r="K165" s="19"/>
      <c r="L165" s="44"/>
    </row>
    <row r="166" spans="1:12" x14ac:dyDescent="0.25">
      <c r="A166" s="101" t="s">
        <v>128</v>
      </c>
      <c r="B166" s="96"/>
      <c r="C166" s="64"/>
      <c r="D166" s="64"/>
      <c r="E166" s="64"/>
      <c r="F166" s="64"/>
      <c r="G166" s="64"/>
      <c r="H166" s="64"/>
      <c r="I166" s="65"/>
      <c r="J166" s="65"/>
      <c r="K166" s="64"/>
      <c r="L166" s="78"/>
    </row>
    <row r="167" spans="1:12" x14ac:dyDescent="0.25">
      <c r="A167" s="62" t="s">
        <v>92</v>
      </c>
      <c r="B167" s="96">
        <v>127.43</v>
      </c>
      <c r="C167" s="64"/>
      <c r="D167" s="64"/>
      <c r="E167" s="64"/>
      <c r="F167" s="96">
        <v>127.43</v>
      </c>
      <c r="G167" s="64"/>
      <c r="H167" s="64"/>
      <c r="I167" s="65"/>
      <c r="J167" s="65"/>
      <c r="K167" s="64"/>
      <c r="L167" s="78"/>
    </row>
    <row r="168" spans="1:12" x14ac:dyDescent="0.25">
      <c r="A168" s="62" t="s">
        <v>113</v>
      </c>
      <c r="B168" s="96">
        <v>10.98</v>
      </c>
      <c r="C168" s="64"/>
      <c r="D168" s="64"/>
      <c r="E168" s="64"/>
      <c r="F168" s="96">
        <v>10.98</v>
      </c>
      <c r="G168" s="64"/>
      <c r="H168" s="64"/>
      <c r="I168" s="65"/>
      <c r="J168" s="65"/>
      <c r="K168" s="64"/>
      <c r="L168" s="78"/>
    </row>
    <row r="169" spans="1:12" x14ac:dyDescent="0.25">
      <c r="A169" s="62" t="s">
        <v>114</v>
      </c>
      <c r="B169" s="96">
        <v>10.88</v>
      </c>
      <c r="C169" s="64"/>
      <c r="D169" s="64"/>
      <c r="E169" s="64"/>
      <c r="F169" s="96">
        <v>10.88</v>
      </c>
      <c r="G169" s="64"/>
      <c r="H169" s="64"/>
      <c r="I169" s="65"/>
      <c r="J169" s="65"/>
      <c r="K169" s="64"/>
      <c r="L169" s="78"/>
    </row>
    <row r="170" spans="1:12" x14ac:dyDescent="0.25">
      <c r="A170" s="92">
        <v>404</v>
      </c>
      <c r="B170" s="95">
        <v>18.13</v>
      </c>
      <c r="C170" s="64"/>
      <c r="D170" s="64"/>
      <c r="E170" s="64"/>
      <c r="F170" s="96"/>
      <c r="G170" s="64"/>
      <c r="H170" s="64"/>
      <c r="I170" s="65"/>
      <c r="J170" s="65"/>
      <c r="K170" s="84">
        <v>18.13</v>
      </c>
      <c r="L170" s="78"/>
    </row>
    <row r="171" spans="1:12" x14ac:dyDescent="0.25">
      <c r="A171" s="93" t="s">
        <v>88</v>
      </c>
      <c r="B171" s="102">
        <v>4.03</v>
      </c>
      <c r="C171" s="64"/>
      <c r="D171" s="64"/>
      <c r="E171" s="64"/>
      <c r="F171" s="102">
        <v>4.03</v>
      </c>
      <c r="G171" s="64"/>
      <c r="H171" s="64"/>
      <c r="I171" s="65"/>
      <c r="J171" s="65"/>
      <c r="K171" s="84"/>
      <c r="L171" s="78"/>
    </row>
    <row r="172" spans="1:12" x14ac:dyDescent="0.25">
      <c r="A172" s="92">
        <v>405</v>
      </c>
      <c r="B172" s="95">
        <v>7.6</v>
      </c>
      <c r="C172" s="64"/>
      <c r="D172" s="64"/>
      <c r="E172" s="64"/>
      <c r="F172" s="102"/>
      <c r="G172" s="64"/>
      <c r="H172" s="64"/>
      <c r="I172" s="65"/>
      <c r="J172" s="65"/>
      <c r="K172" s="84">
        <v>7.6</v>
      </c>
      <c r="L172" s="78"/>
    </row>
    <row r="173" spans="1:12" x14ac:dyDescent="0.25">
      <c r="A173" s="92">
        <v>406</v>
      </c>
      <c r="B173" s="95">
        <v>13.88</v>
      </c>
      <c r="C173" s="64"/>
      <c r="D173" s="64"/>
      <c r="E173" s="64"/>
      <c r="F173" s="102"/>
      <c r="G173" s="64"/>
      <c r="H173" s="64"/>
      <c r="I173" s="65"/>
      <c r="J173" s="65"/>
      <c r="K173" s="84">
        <v>13.88</v>
      </c>
      <c r="L173" s="78"/>
    </row>
    <row r="174" spans="1:12" x14ac:dyDescent="0.25">
      <c r="A174" s="91" t="s">
        <v>92</v>
      </c>
      <c r="B174" s="96">
        <v>14.58</v>
      </c>
      <c r="C174" s="64"/>
      <c r="D174" s="64"/>
      <c r="E174" s="64"/>
      <c r="F174" s="96">
        <v>14.58</v>
      </c>
      <c r="G174" s="64"/>
      <c r="H174" s="64"/>
      <c r="I174" s="65"/>
      <c r="J174" s="65"/>
      <c r="K174" s="84"/>
      <c r="L174" s="78"/>
    </row>
    <row r="175" spans="1:12" x14ac:dyDescent="0.25">
      <c r="A175" s="92">
        <v>407</v>
      </c>
      <c r="B175" s="95">
        <v>16.079999999999998</v>
      </c>
      <c r="C175" s="64"/>
      <c r="D175" s="64"/>
      <c r="E175" s="64"/>
      <c r="F175" s="64"/>
      <c r="G175" s="64"/>
      <c r="H175" s="64"/>
      <c r="I175" s="65"/>
      <c r="J175" s="65"/>
      <c r="K175" s="95">
        <v>16.079999999999998</v>
      </c>
      <c r="L175" s="78"/>
    </row>
    <row r="176" spans="1:12" x14ac:dyDescent="0.25">
      <c r="A176" s="92">
        <v>408</v>
      </c>
      <c r="B176" s="95">
        <v>31.56</v>
      </c>
      <c r="C176" s="64"/>
      <c r="D176" s="64"/>
      <c r="E176" s="64"/>
      <c r="F176" s="64"/>
      <c r="G176" s="64"/>
      <c r="H176" s="64"/>
      <c r="I176" s="65"/>
      <c r="J176" s="65"/>
      <c r="K176" s="95">
        <v>31.56</v>
      </c>
      <c r="L176" s="103">
        <v>4.03</v>
      </c>
    </row>
    <row r="177" spans="1:12" x14ac:dyDescent="0.25">
      <c r="A177" s="92" t="s">
        <v>129</v>
      </c>
      <c r="B177" s="95">
        <v>9.1</v>
      </c>
      <c r="C177" s="64"/>
      <c r="D177" s="64"/>
      <c r="E177" s="64"/>
      <c r="F177" s="64"/>
      <c r="G177" s="64"/>
      <c r="H177" s="64"/>
      <c r="I177" s="65"/>
      <c r="J177" s="65"/>
      <c r="K177" s="95">
        <v>9.1</v>
      </c>
      <c r="L177" s="78"/>
    </row>
    <row r="178" spans="1:12" x14ac:dyDescent="0.25">
      <c r="A178" s="92">
        <v>409</v>
      </c>
      <c r="B178" s="95">
        <v>12.26</v>
      </c>
      <c r="C178" s="64"/>
      <c r="D178" s="64"/>
      <c r="E178" s="64"/>
      <c r="F178" s="64"/>
      <c r="G178" s="64"/>
      <c r="H178" s="64"/>
      <c r="I178" s="65"/>
      <c r="J178" s="65"/>
      <c r="K178" s="95">
        <v>12.26</v>
      </c>
      <c r="L178" s="78"/>
    </row>
    <row r="179" spans="1:12" x14ac:dyDescent="0.25">
      <c r="A179" s="92">
        <v>411</v>
      </c>
      <c r="B179" s="95">
        <v>31.83</v>
      </c>
      <c r="C179" s="64"/>
      <c r="D179" s="64"/>
      <c r="E179" s="64"/>
      <c r="F179" s="64"/>
      <c r="G179" s="64"/>
      <c r="H179" s="64"/>
      <c r="I179" s="65"/>
      <c r="J179" s="65"/>
      <c r="K179" s="95">
        <v>31.83</v>
      </c>
      <c r="L179" s="78"/>
    </row>
    <row r="180" spans="1:12" x14ac:dyDescent="0.25">
      <c r="A180" s="92">
        <v>412</v>
      </c>
      <c r="B180" s="95">
        <v>16.190000000000001</v>
      </c>
      <c r="C180" s="64"/>
      <c r="D180" s="64"/>
      <c r="E180" s="64"/>
      <c r="F180" s="64"/>
      <c r="G180" s="64"/>
      <c r="H180" s="64"/>
      <c r="I180" s="65"/>
      <c r="J180" s="65"/>
      <c r="K180" s="95">
        <v>16.190000000000001</v>
      </c>
      <c r="L180" s="78"/>
    </row>
    <row r="181" spans="1:12" x14ac:dyDescent="0.25">
      <c r="A181" s="92">
        <v>413</v>
      </c>
      <c r="B181" s="95">
        <v>14.97</v>
      </c>
      <c r="C181" s="64"/>
      <c r="D181" s="64"/>
      <c r="E181" s="64"/>
      <c r="F181" s="64"/>
      <c r="G181" s="64"/>
      <c r="H181" s="64"/>
      <c r="I181" s="65"/>
      <c r="J181" s="65"/>
      <c r="K181" s="95">
        <v>14.97</v>
      </c>
      <c r="L181" s="78"/>
    </row>
    <row r="182" spans="1:12" x14ac:dyDescent="0.25">
      <c r="A182" s="92">
        <v>414</v>
      </c>
      <c r="B182" s="95">
        <v>14.31</v>
      </c>
      <c r="C182" s="64"/>
      <c r="D182" s="64"/>
      <c r="E182" s="64"/>
      <c r="F182" s="64"/>
      <c r="G182" s="64"/>
      <c r="H182" s="64"/>
      <c r="I182" s="65"/>
      <c r="J182" s="65"/>
      <c r="K182" s="95">
        <v>14.31</v>
      </c>
      <c r="L182" s="78"/>
    </row>
    <row r="183" spans="1:12" x14ac:dyDescent="0.25">
      <c r="A183" s="92">
        <v>415</v>
      </c>
      <c r="B183" s="95">
        <v>14.3</v>
      </c>
      <c r="C183" s="64"/>
      <c r="D183" s="64"/>
      <c r="E183" s="64"/>
      <c r="F183" s="64"/>
      <c r="G183" s="64"/>
      <c r="H183" s="64"/>
      <c r="I183" s="65"/>
      <c r="J183" s="65"/>
      <c r="K183" s="95">
        <v>14.3</v>
      </c>
      <c r="L183" s="78"/>
    </row>
    <row r="184" spans="1:12" x14ac:dyDescent="0.25">
      <c r="A184" s="92">
        <v>416</v>
      </c>
      <c r="B184" s="95">
        <v>15.22</v>
      </c>
      <c r="C184" s="64"/>
      <c r="D184" s="64"/>
      <c r="E184" s="64"/>
      <c r="F184" s="64"/>
      <c r="G184" s="64"/>
      <c r="H184" s="64"/>
      <c r="I184" s="65"/>
      <c r="J184" s="65"/>
      <c r="K184" s="95">
        <v>15.22</v>
      </c>
      <c r="L184" s="78"/>
    </row>
    <row r="185" spans="1:12" x14ac:dyDescent="0.25">
      <c r="A185" s="92">
        <v>417</v>
      </c>
      <c r="B185" s="95">
        <v>15.85</v>
      </c>
      <c r="C185" s="64"/>
      <c r="D185" s="64"/>
      <c r="E185" s="64"/>
      <c r="F185" s="64"/>
      <c r="G185" s="64"/>
      <c r="H185" s="64"/>
      <c r="I185" s="65"/>
      <c r="J185" s="65"/>
      <c r="K185" s="95">
        <v>15.85</v>
      </c>
      <c r="L185" s="78"/>
    </row>
    <row r="186" spans="1:12" ht="48" x14ac:dyDescent="0.25">
      <c r="A186" s="104" t="s">
        <v>613</v>
      </c>
      <c r="B186" s="105">
        <v>2</v>
      </c>
      <c r="C186" s="106"/>
      <c r="D186" s="107"/>
      <c r="E186" s="64"/>
      <c r="F186" s="64"/>
      <c r="G186" s="64"/>
      <c r="H186" s="64"/>
      <c r="I186" s="65"/>
      <c r="J186" s="105">
        <v>2</v>
      </c>
      <c r="K186" s="64"/>
      <c r="L186" s="78"/>
    </row>
    <row r="187" spans="1:12" x14ac:dyDescent="0.25">
      <c r="A187" s="92">
        <v>420</v>
      </c>
      <c r="B187" s="95">
        <v>13.95</v>
      </c>
      <c r="C187" s="64"/>
      <c r="D187" s="64"/>
      <c r="E187" s="64"/>
      <c r="F187" s="64"/>
      <c r="G187" s="64"/>
      <c r="H187" s="64"/>
      <c r="I187" s="65"/>
      <c r="J187" s="65"/>
      <c r="K187" s="95">
        <v>13.95</v>
      </c>
      <c r="L187" s="78"/>
    </row>
    <row r="188" spans="1:12" x14ac:dyDescent="0.25">
      <c r="A188" s="92">
        <v>421</v>
      </c>
      <c r="B188" s="95">
        <v>13.49</v>
      </c>
      <c r="C188" s="64"/>
      <c r="D188" s="64"/>
      <c r="E188" s="64"/>
      <c r="F188" s="64"/>
      <c r="G188" s="64"/>
      <c r="H188" s="64"/>
      <c r="I188" s="65"/>
      <c r="J188" s="65"/>
      <c r="K188" s="95">
        <v>13.49</v>
      </c>
      <c r="L188" s="78"/>
    </row>
    <row r="189" spans="1:12" x14ac:dyDescent="0.25">
      <c r="A189" s="92">
        <v>422</v>
      </c>
      <c r="B189" s="95">
        <v>9.77</v>
      </c>
      <c r="C189" s="64"/>
      <c r="D189" s="64"/>
      <c r="E189" s="64"/>
      <c r="F189" s="64"/>
      <c r="G189" s="64"/>
      <c r="H189" s="64"/>
      <c r="I189" s="65"/>
      <c r="J189" s="65"/>
      <c r="K189" s="95">
        <v>9.77</v>
      </c>
      <c r="L189" s="78"/>
    </row>
    <row r="190" spans="1:12" x14ac:dyDescent="0.25">
      <c r="A190" s="92">
        <v>423</v>
      </c>
      <c r="B190" s="95">
        <v>28.07</v>
      </c>
      <c r="C190" s="64"/>
      <c r="D190" s="64"/>
      <c r="E190" s="64"/>
      <c r="F190" s="64"/>
      <c r="G190" s="64"/>
      <c r="H190" s="64"/>
      <c r="I190" s="65"/>
      <c r="J190" s="65"/>
      <c r="K190" s="95">
        <v>28.07</v>
      </c>
      <c r="L190" s="78"/>
    </row>
    <row r="191" spans="1:12" x14ac:dyDescent="0.25">
      <c r="A191" s="92">
        <v>424</v>
      </c>
      <c r="B191" s="95">
        <v>15.01</v>
      </c>
      <c r="C191" s="64"/>
      <c r="D191" s="64"/>
      <c r="E191" s="64"/>
      <c r="F191" s="64"/>
      <c r="G191" s="64"/>
      <c r="H191" s="64"/>
      <c r="I191" s="65"/>
      <c r="J191" s="65"/>
      <c r="K191" s="95">
        <v>15.01</v>
      </c>
      <c r="L191" s="78"/>
    </row>
    <row r="192" spans="1:12" x14ac:dyDescent="0.25">
      <c r="A192" s="92">
        <v>425</v>
      </c>
      <c r="B192" s="95">
        <v>11.68</v>
      </c>
      <c r="C192" s="64"/>
      <c r="D192" s="64"/>
      <c r="E192" s="64"/>
      <c r="F192" s="64"/>
      <c r="G192" s="64"/>
      <c r="H192" s="64"/>
      <c r="I192" s="65"/>
      <c r="J192" s="65"/>
      <c r="K192" s="95">
        <v>11.68</v>
      </c>
      <c r="L192" s="78"/>
    </row>
    <row r="193" spans="1:12" ht="15.75" thickBot="1" x14ac:dyDescent="0.3">
      <c r="A193" s="55" t="s">
        <v>88</v>
      </c>
      <c r="B193" s="25">
        <v>15.74</v>
      </c>
      <c r="C193" s="19"/>
      <c r="D193" s="19"/>
      <c r="E193" s="19"/>
      <c r="F193" s="25">
        <v>15.74</v>
      </c>
      <c r="G193" s="19"/>
      <c r="H193" s="19"/>
      <c r="I193" s="20"/>
      <c r="J193" s="20"/>
      <c r="K193" s="19"/>
      <c r="L193" s="44"/>
    </row>
    <row r="194" spans="1:12" ht="15.75" thickBot="1" x14ac:dyDescent="0.3">
      <c r="A194" s="221" t="s">
        <v>636</v>
      </c>
      <c r="B194" s="222">
        <f>SUM(B167:B193)</f>
        <v>508.89000000000004</v>
      </c>
      <c r="C194" s="34"/>
      <c r="D194" s="202">
        <f>SUM(D167:D193)</f>
        <v>0</v>
      </c>
      <c r="E194" s="202"/>
      <c r="F194" s="201">
        <f>SUM(F167:F193)</f>
        <v>183.64000000000001</v>
      </c>
      <c r="G194" s="201">
        <f t="shared" ref="G194:K194" si="5">SUM(G167:G193)</f>
        <v>0</v>
      </c>
      <c r="H194" s="204">
        <f t="shared" si="5"/>
        <v>0</v>
      </c>
      <c r="I194" s="205">
        <f t="shared" si="5"/>
        <v>0</v>
      </c>
      <c r="J194" s="206">
        <f t="shared" si="5"/>
        <v>2</v>
      </c>
      <c r="K194" s="207">
        <f t="shared" si="5"/>
        <v>323.24999999999994</v>
      </c>
      <c r="L194" s="223">
        <f>SUM(D194:K194)</f>
        <v>508.89</v>
      </c>
    </row>
    <row r="195" spans="1:12" ht="15.75" thickBot="1" x14ac:dyDescent="0.3">
      <c r="A195" s="55"/>
      <c r="B195" s="25"/>
      <c r="C195" s="19"/>
      <c r="D195" s="19"/>
      <c r="E195" s="19"/>
      <c r="F195" s="19"/>
      <c r="G195" s="19"/>
      <c r="H195" s="19"/>
      <c r="I195" s="20"/>
      <c r="J195" s="20"/>
      <c r="K195" s="19"/>
      <c r="L195" s="44"/>
    </row>
    <row r="196" spans="1:12" ht="24.75" thickBot="1" x14ac:dyDescent="0.3">
      <c r="A196" s="108" t="s">
        <v>531</v>
      </c>
      <c r="B196" s="33">
        <f>B21+B43+B73+B101+B132+B164+B194</f>
        <v>3204.25</v>
      </c>
      <c r="C196" s="34"/>
      <c r="D196" s="35">
        <f>D21+D43+D73+D101+D132+D164+D194</f>
        <v>247.83999999999997</v>
      </c>
      <c r="E196" s="36">
        <f>E15</f>
        <v>301.89999999999998</v>
      </c>
      <c r="F196" s="37">
        <f t="shared" ref="F196:K196" si="6">F21+F43+F73+F101+F132+F164+F194</f>
        <v>1130.8700000000001</v>
      </c>
      <c r="G196" s="37">
        <f t="shared" si="6"/>
        <v>144.72</v>
      </c>
      <c r="H196" s="38">
        <f t="shared" si="6"/>
        <v>0</v>
      </c>
      <c r="I196" s="39">
        <f t="shared" si="6"/>
        <v>0</v>
      </c>
      <c r="J196" s="40">
        <f t="shared" si="6"/>
        <v>2</v>
      </c>
      <c r="K196" s="41">
        <f t="shared" si="6"/>
        <v>1678.8200000000002</v>
      </c>
      <c r="L196" s="46">
        <f>SUM(D196:K196)</f>
        <v>3506.1500000000005</v>
      </c>
    </row>
    <row r="197" spans="1:12" ht="15.75" thickBot="1" x14ac:dyDescent="0.3">
      <c r="A197" s="55"/>
      <c r="B197" s="25"/>
      <c r="C197" s="19"/>
      <c r="D197" s="19"/>
      <c r="E197" s="429">
        <f>E196+F196</f>
        <v>1432.77</v>
      </c>
      <c r="F197" s="429"/>
      <c r="G197" s="19"/>
      <c r="H197" s="19"/>
      <c r="I197" s="20"/>
      <c r="J197" s="20"/>
      <c r="K197" s="19"/>
      <c r="L197" s="47"/>
    </row>
    <row r="198" spans="1:12" ht="15.75" thickBot="1" x14ac:dyDescent="0.3">
      <c r="A198" s="109" t="s">
        <v>130</v>
      </c>
      <c r="B198" s="42">
        <f>B15+B196</f>
        <v>3506.15</v>
      </c>
      <c r="C198" s="34"/>
      <c r="D198" s="43">
        <f>D196</f>
        <v>247.83999999999997</v>
      </c>
      <c r="E198" s="403">
        <f>SUM(E196:K196)</f>
        <v>3258.3100000000004</v>
      </c>
      <c r="F198" s="403"/>
      <c r="G198" s="403"/>
      <c r="H198" s="403"/>
      <c r="I198" s="403"/>
      <c r="J198" s="403"/>
      <c r="K198" s="403"/>
      <c r="L198" s="48"/>
    </row>
    <row r="199" spans="1:12" ht="15.75" thickBot="1" x14ac:dyDescent="0.3">
      <c r="A199" s="226"/>
      <c r="B199" s="227"/>
      <c r="C199" s="228"/>
      <c r="D199" s="419">
        <f>D198+E198</f>
        <v>3506.1500000000005</v>
      </c>
      <c r="E199" s="420"/>
      <c r="F199" s="420"/>
      <c r="G199" s="420"/>
      <c r="H199" s="420"/>
      <c r="I199" s="420"/>
      <c r="J199" s="420"/>
      <c r="K199" s="421"/>
      <c r="L199" s="191"/>
    </row>
    <row r="200" spans="1:12" x14ac:dyDescent="0.25">
      <c r="A200" s="3"/>
      <c r="B200" s="5"/>
      <c r="I200" s="4"/>
      <c r="J200" s="4"/>
    </row>
    <row r="201" spans="1:12" x14ac:dyDescent="0.25">
      <c r="A201" s="3"/>
      <c r="B201" s="5"/>
      <c r="I201" s="4"/>
      <c r="J201" s="4"/>
    </row>
    <row r="202" spans="1:12" x14ac:dyDescent="0.25">
      <c r="A202" s="3"/>
      <c r="B202" s="5"/>
      <c r="I202" s="4"/>
      <c r="J202" s="4"/>
    </row>
    <row r="203" spans="1:12" x14ac:dyDescent="0.25">
      <c r="A203" s="3"/>
      <c r="B203" s="5"/>
      <c r="I203" s="4"/>
      <c r="J203" s="4"/>
    </row>
    <row r="204" spans="1:12" x14ac:dyDescent="0.25">
      <c r="A204" s="3"/>
      <c r="B204" s="5"/>
      <c r="I204" s="4"/>
      <c r="J204" s="4"/>
    </row>
    <row r="205" spans="1:12" x14ac:dyDescent="0.25">
      <c r="B205" s="5"/>
      <c r="I205" s="4"/>
      <c r="J205" s="4"/>
    </row>
    <row r="206" spans="1:12" x14ac:dyDescent="0.25">
      <c r="B206" s="5"/>
      <c r="I206" s="4"/>
      <c r="J206" s="4"/>
    </row>
    <row r="207" spans="1:12" x14ac:dyDescent="0.25">
      <c r="B207" s="5"/>
      <c r="I207" s="4"/>
      <c r="J207" s="4"/>
    </row>
    <row r="208" spans="1:12" x14ac:dyDescent="0.25">
      <c r="B208" s="5"/>
      <c r="I208" s="4"/>
      <c r="J208" s="4"/>
    </row>
    <row r="209" spans="2:10" x14ac:dyDescent="0.25">
      <c r="B209" s="5"/>
      <c r="I209" s="4"/>
      <c r="J209" s="4"/>
    </row>
    <row r="210" spans="2:10" x14ac:dyDescent="0.25">
      <c r="B210" s="5"/>
      <c r="I210" s="4"/>
      <c r="J210" s="4"/>
    </row>
    <row r="211" spans="2:10" x14ac:dyDescent="0.25">
      <c r="B211" s="5"/>
      <c r="I211" s="4"/>
      <c r="J211" s="4"/>
    </row>
    <row r="212" spans="2:10" x14ac:dyDescent="0.25">
      <c r="B212" s="5"/>
      <c r="I212" s="4"/>
      <c r="J212" s="4"/>
    </row>
    <row r="213" spans="2:10" x14ac:dyDescent="0.25">
      <c r="B213" s="5"/>
      <c r="I213" s="4"/>
      <c r="J213" s="4"/>
    </row>
    <row r="214" spans="2:10" x14ac:dyDescent="0.25">
      <c r="B214" s="5"/>
      <c r="I214" s="4"/>
      <c r="J214" s="4"/>
    </row>
    <row r="215" spans="2:10" x14ac:dyDescent="0.25">
      <c r="B215" s="5"/>
      <c r="I215" s="4"/>
      <c r="J215" s="4"/>
    </row>
    <row r="216" spans="2:10" x14ac:dyDescent="0.25">
      <c r="B216" s="5"/>
    </row>
    <row r="217" spans="2:10" x14ac:dyDescent="0.25">
      <c r="B217" s="5"/>
    </row>
    <row r="218" spans="2:10" x14ac:dyDescent="0.25">
      <c r="B218" s="5"/>
    </row>
    <row r="219" spans="2:10" x14ac:dyDescent="0.25">
      <c r="B219" s="5"/>
    </row>
    <row r="220" spans="2:10" x14ac:dyDescent="0.25">
      <c r="B220" s="5"/>
    </row>
  </sheetData>
  <mergeCells count="12">
    <mergeCell ref="L3:L5"/>
    <mergeCell ref="E198:K198"/>
    <mergeCell ref="D199:K199"/>
    <mergeCell ref="A3:A5"/>
    <mergeCell ref="B3:B5"/>
    <mergeCell ref="C3:C5"/>
    <mergeCell ref="C58:C66"/>
    <mergeCell ref="F4:G4"/>
    <mergeCell ref="E3:K3"/>
    <mergeCell ref="E197:F197"/>
    <mergeCell ref="H4:J4"/>
    <mergeCell ref="D3:D5"/>
  </mergeCells>
  <pageMargins left="0.25" right="0.25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9"/>
  <sheetViews>
    <sheetView view="pageLayout" zoomScaleNormal="100" workbookViewId="0">
      <selection activeCell="I5" sqref="I5"/>
    </sheetView>
  </sheetViews>
  <sheetFormatPr defaultColWidth="9.140625" defaultRowHeight="15" x14ac:dyDescent="0.25"/>
  <cols>
    <col min="1" max="1" width="18.28515625" customWidth="1"/>
    <col min="2" max="2" width="11" customWidth="1"/>
    <col min="5" max="5" width="14.85546875" customWidth="1"/>
    <col min="6" max="6" width="17" customWidth="1"/>
    <col min="7" max="7" width="12.140625" customWidth="1"/>
    <col min="8" max="9" width="12.28515625" customWidth="1"/>
    <col min="10" max="10" width="11" customWidth="1"/>
  </cols>
  <sheetData>
    <row r="1" spans="1:11" ht="15.75" x14ac:dyDescent="0.25">
      <c r="A1" s="11" t="s">
        <v>628</v>
      </c>
    </row>
    <row r="2" spans="1:11" ht="16.5" thickBot="1" x14ac:dyDescent="0.3">
      <c r="A2" s="10" t="s">
        <v>647</v>
      </c>
      <c r="B2" s="1"/>
    </row>
    <row r="3" spans="1:11" ht="24" customHeight="1" x14ac:dyDescent="0.25">
      <c r="A3" s="422" t="s">
        <v>66</v>
      </c>
      <c r="B3" s="408" t="s">
        <v>65</v>
      </c>
      <c r="C3" s="438"/>
      <c r="D3" s="430" t="s">
        <v>584</v>
      </c>
      <c r="E3" s="407" t="s">
        <v>554</v>
      </c>
      <c r="F3" s="407"/>
      <c r="G3" s="407"/>
      <c r="H3" s="407"/>
      <c r="I3" s="407"/>
      <c r="J3" s="407"/>
      <c r="K3" s="435"/>
    </row>
    <row r="4" spans="1:11" ht="36" customHeight="1" x14ac:dyDescent="0.25">
      <c r="A4" s="423"/>
      <c r="B4" s="409"/>
      <c r="C4" s="439"/>
      <c r="D4" s="431"/>
      <c r="E4" s="16" t="s">
        <v>558</v>
      </c>
      <c r="F4" s="18" t="s">
        <v>688</v>
      </c>
      <c r="G4" s="412" t="s">
        <v>629</v>
      </c>
      <c r="H4" s="412"/>
      <c r="I4" s="412"/>
      <c r="J4" s="17" t="s">
        <v>534</v>
      </c>
      <c r="K4" s="436"/>
    </row>
    <row r="5" spans="1:11" ht="174.75" customHeight="1" thickBot="1" x14ac:dyDescent="0.3">
      <c r="A5" s="424"/>
      <c r="B5" s="410"/>
      <c r="C5" s="440"/>
      <c r="D5" s="432"/>
      <c r="E5" s="58" t="s">
        <v>608</v>
      </c>
      <c r="F5" s="58" t="s">
        <v>609</v>
      </c>
      <c r="G5" s="110" t="s">
        <v>563</v>
      </c>
      <c r="H5" s="110" t="s">
        <v>561</v>
      </c>
      <c r="I5" s="110" t="s">
        <v>689</v>
      </c>
      <c r="J5" s="61" t="s">
        <v>562</v>
      </c>
      <c r="K5" s="437"/>
    </row>
    <row r="6" spans="1:11" x14ac:dyDescent="0.25">
      <c r="A6" s="111" t="s">
        <v>67</v>
      </c>
      <c r="B6" s="168"/>
      <c r="C6" s="169"/>
      <c r="D6" s="169"/>
      <c r="E6" s="169"/>
      <c r="F6" s="169"/>
      <c r="G6" s="170"/>
      <c r="H6" s="170"/>
      <c r="I6" s="170"/>
      <c r="J6" s="170"/>
      <c r="K6" s="112"/>
    </row>
    <row r="7" spans="1:11" x14ac:dyDescent="0.25">
      <c r="A7" s="113" t="s">
        <v>61</v>
      </c>
      <c r="B7" s="171">
        <f>145.42+67+86.63</f>
        <v>299.04999999999995</v>
      </c>
      <c r="C7" s="172"/>
      <c r="D7" s="173"/>
      <c r="E7" s="171">
        <f>145.42+67+86.63</f>
        <v>299.04999999999995</v>
      </c>
      <c r="F7" s="174"/>
      <c r="G7" s="64"/>
      <c r="H7" s="64"/>
      <c r="I7" s="64"/>
      <c r="J7" s="64"/>
      <c r="K7" s="114"/>
    </row>
    <row r="8" spans="1:11" x14ac:dyDescent="0.25">
      <c r="A8" s="115" t="s">
        <v>1</v>
      </c>
      <c r="B8" s="66">
        <v>118.35</v>
      </c>
      <c r="C8" s="174"/>
      <c r="D8" s="174"/>
      <c r="E8" s="66">
        <v>118.35</v>
      </c>
      <c r="F8" s="174"/>
      <c r="G8" s="64"/>
      <c r="H8" s="64"/>
      <c r="I8" s="64"/>
      <c r="J8" s="64"/>
      <c r="K8" s="114"/>
    </row>
    <row r="9" spans="1:11" x14ac:dyDescent="0.25">
      <c r="A9" s="115" t="s">
        <v>0</v>
      </c>
      <c r="B9" s="63">
        <v>57.84</v>
      </c>
      <c r="C9" s="175"/>
      <c r="D9" s="175"/>
      <c r="E9" s="63">
        <v>57.84</v>
      </c>
      <c r="F9" s="175"/>
      <c r="G9" s="64"/>
      <c r="H9" s="64"/>
      <c r="I9" s="64"/>
      <c r="J9" s="64"/>
      <c r="K9" s="114"/>
    </row>
    <row r="10" spans="1:11" x14ac:dyDescent="0.25">
      <c r="A10" s="115" t="s">
        <v>2</v>
      </c>
      <c r="B10" s="63">
        <v>115.93</v>
      </c>
      <c r="C10" s="175"/>
      <c r="D10" s="175"/>
      <c r="E10" s="63">
        <v>115.93</v>
      </c>
      <c r="F10" s="175"/>
      <c r="G10" s="64"/>
      <c r="H10" s="64"/>
      <c r="I10" s="64"/>
      <c r="J10" s="64"/>
      <c r="K10" s="114"/>
    </row>
    <row r="11" spans="1:11" x14ac:dyDescent="0.25">
      <c r="A11" s="115" t="s">
        <v>3</v>
      </c>
      <c r="B11" s="63">
        <v>58.04</v>
      </c>
      <c r="C11" s="175"/>
      <c r="D11" s="175"/>
      <c r="E11" s="63">
        <v>58.04</v>
      </c>
      <c r="F11" s="175"/>
      <c r="G11" s="64"/>
      <c r="H11" s="64"/>
      <c r="I11" s="64"/>
      <c r="J11" s="64"/>
      <c r="K11" s="114"/>
    </row>
    <row r="12" spans="1:11" x14ac:dyDescent="0.25">
      <c r="A12" s="115" t="s">
        <v>4</v>
      </c>
      <c r="B12" s="63">
        <v>98.43</v>
      </c>
      <c r="C12" s="175"/>
      <c r="D12" s="175"/>
      <c r="E12" s="63">
        <v>98.43</v>
      </c>
      <c r="F12" s="175"/>
      <c r="G12" s="64"/>
      <c r="H12" s="64"/>
      <c r="I12" s="64"/>
      <c r="J12" s="64"/>
      <c r="K12" s="114"/>
    </row>
    <row r="13" spans="1:11" x14ac:dyDescent="0.25">
      <c r="A13" s="115" t="s">
        <v>5</v>
      </c>
      <c r="B13" s="63">
        <v>98.58</v>
      </c>
      <c r="C13" s="175"/>
      <c r="D13" s="175"/>
      <c r="E13" s="63">
        <v>98.58</v>
      </c>
      <c r="F13" s="175"/>
      <c r="G13" s="64"/>
      <c r="H13" s="64"/>
      <c r="I13" s="64"/>
      <c r="J13" s="64"/>
      <c r="K13" s="114"/>
    </row>
    <row r="14" spans="1:11" x14ac:dyDescent="0.25">
      <c r="A14" s="113" t="s">
        <v>62</v>
      </c>
      <c r="B14" s="171">
        <f>145.42+60.51+92.44</f>
        <v>298.37</v>
      </c>
      <c r="C14" s="172"/>
      <c r="D14" s="176"/>
      <c r="E14" s="171">
        <f>145.42+60.51+92.44</f>
        <v>298.37</v>
      </c>
      <c r="F14" s="176"/>
      <c r="G14" s="64"/>
      <c r="H14" s="64"/>
      <c r="I14" s="64"/>
      <c r="J14" s="64"/>
      <c r="K14" s="114"/>
    </row>
    <row r="15" spans="1:11" x14ac:dyDescent="0.25">
      <c r="A15" s="115" t="s">
        <v>6</v>
      </c>
      <c r="B15" s="63">
        <v>118.35</v>
      </c>
      <c r="C15" s="175"/>
      <c r="D15" s="177"/>
      <c r="E15" s="63">
        <v>118.35</v>
      </c>
      <c r="F15" s="175"/>
      <c r="G15" s="64"/>
      <c r="H15" s="64"/>
      <c r="I15" s="64"/>
      <c r="J15" s="64"/>
      <c r="K15" s="114"/>
    </row>
    <row r="16" spans="1:11" x14ac:dyDescent="0.25">
      <c r="A16" s="115" t="s">
        <v>7</v>
      </c>
      <c r="B16" s="63">
        <v>98.42</v>
      </c>
      <c r="C16" s="175"/>
      <c r="D16" s="175"/>
      <c r="E16" s="63">
        <v>98.42</v>
      </c>
      <c r="F16" s="178"/>
      <c r="G16" s="64"/>
      <c r="H16" s="64"/>
      <c r="I16" s="64"/>
      <c r="J16" s="64"/>
      <c r="K16" s="114"/>
    </row>
    <row r="17" spans="1:11" x14ac:dyDescent="0.25">
      <c r="A17" s="115" t="s">
        <v>8</v>
      </c>
      <c r="B17" s="63">
        <v>42.97</v>
      </c>
      <c r="C17" s="175"/>
      <c r="D17" s="175"/>
      <c r="E17" s="63">
        <v>42.97</v>
      </c>
      <c r="F17" s="175"/>
      <c r="G17" s="64"/>
      <c r="H17" s="64"/>
      <c r="I17" s="64"/>
      <c r="J17" s="64"/>
      <c r="K17" s="114"/>
    </row>
    <row r="18" spans="1:11" x14ac:dyDescent="0.25">
      <c r="A18" s="115" t="s">
        <v>9</v>
      </c>
      <c r="B18" s="63">
        <v>54.23</v>
      </c>
      <c r="C18" s="175"/>
      <c r="D18" s="175"/>
      <c r="E18" s="63">
        <v>54.23</v>
      </c>
      <c r="F18" s="175"/>
      <c r="G18" s="64"/>
      <c r="H18" s="64"/>
      <c r="I18" s="64"/>
      <c r="J18" s="64"/>
      <c r="K18" s="114"/>
    </row>
    <row r="19" spans="1:11" x14ac:dyDescent="0.25">
      <c r="A19" s="115" t="s">
        <v>10</v>
      </c>
      <c r="B19" s="63">
        <v>118.35</v>
      </c>
      <c r="C19" s="175"/>
      <c r="D19" s="175"/>
      <c r="E19" s="63">
        <v>118.35</v>
      </c>
      <c r="F19" s="175"/>
      <c r="G19" s="64"/>
      <c r="H19" s="64"/>
      <c r="I19" s="64"/>
      <c r="J19" s="64"/>
      <c r="K19" s="114"/>
    </row>
    <row r="20" spans="1:11" ht="15" customHeight="1" x14ac:dyDescent="0.25">
      <c r="A20" s="115" t="s">
        <v>11</v>
      </c>
      <c r="B20" s="63">
        <v>57.84</v>
      </c>
      <c r="C20" s="175"/>
      <c r="D20" s="175"/>
      <c r="E20" s="63">
        <v>57.84</v>
      </c>
      <c r="F20" s="175"/>
      <c r="G20" s="64"/>
      <c r="H20" s="64"/>
      <c r="I20" s="64"/>
      <c r="J20" s="64"/>
      <c r="K20" s="114"/>
    </row>
    <row r="21" spans="1:11" x14ac:dyDescent="0.25">
      <c r="A21" s="115" t="s">
        <v>12</v>
      </c>
      <c r="B21" s="63">
        <v>98.42</v>
      </c>
      <c r="C21" s="175"/>
      <c r="D21" s="175"/>
      <c r="E21" s="63">
        <v>98.42</v>
      </c>
      <c r="F21" s="175"/>
      <c r="G21" s="64"/>
      <c r="H21" s="64"/>
      <c r="I21" s="64"/>
      <c r="J21" s="64"/>
      <c r="K21" s="114"/>
    </row>
    <row r="22" spans="1:11" x14ac:dyDescent="0.25">
      <c r="A22" s="115" t="s">
        <v>13</v>
      </c>
      <c r="B22" s="183">
        <v>98.54</v>
      </c>
      <c r="C22" s="64"/>
      <c r="D22" s="64"/>
      <c r="E22" s="183">
        <v>98.54</v>
      </c>
      <c r="F22" s="64"/>
      <c r="G22" s="64"/>
      <c r="H22" s="64"/>
      <c r="I22" s="64"/>
      <c r="J22" s="64"/>
      <c r="K22" s="114"/>
    </row>
    <row r="23" spans="1:11" ht="15" customHeight="1" x14ac:dyDescent="0.25">
      <c r="A23" s="115" t="s">
        <v>14</v>
      </c>
      <c r="B23" s="183">
        <v>93.67</v>
      </c>
      <c r="C23" s="64"/>
      <c r="D23" s="64"/>
      <c r="E23" s="183">
        <v>93.67</v>
      </c>
      <c r="F23" s="64"/>
      <c r="G23" s="64"/>
      <c r="H23" s="64"/>
      <c r="I23" s="64"/>
      <c r="J23" s="64"/>
      <c r="K23" s="114"/>
    </row>
    <row r="24" spans="1:11" x14ac:dyDescent="0.25">
      <c r="A24" s="115" t="s">
        <v>15</v>
      </c>
      <c r="B24" s="183">
        <v>58.1</v>
      </c>
      <c r="C24" s="64"/>
      <c r="D24" s="64"/>
      <c r="E24" s="183">
        <v>58.1</v>
      </c>
      <c r="F24" s="64"/>
      <c r="G24" s="64"/>
      <c r="H24" s="64"/>
      <c r="I24" s="64"/>
      <c r="J24" s="64"/>
      <c r="K24" s="114"/>
    </row>
    <row r="25" spans="1:11" x14ac:dyDescent="0.25">
      <c r="A25" s="115" t="s">
        <v>16</v>
      </c>
      <c r="B25" s="183">
        <v>57.88</v>
      </c>
      <c r="C25" s="64"/>
      <c r="D25" s="64"/>
      <c r="E25" s="183">
        <v>57.88</v>
      </c>
      <c r="F25" s="64"/>
      <c r="G25" s="64"/>
      <c r="H25" s="64"/>
      <c r="I25" s="64"/>
      <c r="J25" s="64"/>
      <c r="K25" s="114"/>
    </row>
    <row r="26" spans="1:11" x14ac:dyDescent="0.25">
      <c r="A26" s="115" t="s">
        <v>17</v>
      </c>
      <c r="B26" s="183">
        <v>57.33</v>
      </c>
      <c r="C26" s="64"/>
      <c r="D26" s="64"/>
      <c r="E26" s="183">
        <v>57.33</v>
      </c>
      <c r="F26" s="64"/>
      <c r="G26" s="64"/>
      <c r="H26" s="64"/>
      <c r="I26" s="64"/>
      <c r="J26" s="64"/>
      <c r="K26" s="114"/>
    </row>
    <row r="27" spans="1:11" x14ac:dyDescent="0.25">
      <c r="A27" s="115" t="s">
        <v>18</v>
      </c>
      <c r="B27" s="183">
        <v>76.069999999999993</v>
      </c>
      <c r="C27" s="64"/>
      <c r="D27" s="64"/>
      <c r="E27" s="183">
        <v>76.069999999999993</v>
      </c>
      <c r="F27" s="64"/>
      <c r="G27" s="64"/>
      <c r="H27" s="64"/>
      <c r="I27" s="64"/>
      <c r="J27" s="64"/>
      <c r="K27" s="114"/>
    </row>
    <row r="28" spans="1:11" x14ac:dyDescent="0.25">
      <c r="A28" s="115" t="s">
        <v>19</v>
      </c>
      <c r="B28" s="183">
        <v>87.67</v>
      </c>
      <c r="C28" s="64"/>
      <c r="D28" s="64"/>
      <c r="E28" s="183">
        <v>87.67</v>
      </c>
      <c r="F28" s="64"/>
      <c r="G28" s="64"/>
      <c r="H28" s="64"/>
      <c r="I28" s="64"/>
      <c r="J28" s="64"/>
      <c r="K28" s="114"/>
    </row>
    <row r="29" spans="1:11" x14ac:dyDescent="0.25">
      <c r="A29" s="115" t="s">
        <v>63</v>
      </c>
      <c r="B29" s="183">
        <v>31.9</v>
      </c>
      <c r="C29" s="64"/>
      <c r="D29" s="64"/>
      <c r="E29" s="183">
        <v>31.9</v>
      </c>
      <c r="F29" s="64"/>
      <c r="G29" s="64"/>
      <c r="H29" s="64"/>
      <c r="I29" s="64"/>
      <c r="J29" s="64"/>
      <c r="K29" s="114"/>
    </row>
    <row r="30" spans="1:11" x14ac:dyDescent="0.25">
      <c r="A30" s="113" t="s">
        <v>64</v>
      </c>
      <c r="B30" s="171">
        <f>145.42+60.51+92.44</f>
        <v>298.37</v>
      </c>
      <c r="C30" s="184"/>
      <c r="D30" s="185"/>
      <c r="E30" s="171">
        <f>145.42+60.51+92.44</f>
        <v>298.37</v>
      </c>
      <c r="F30" s="64"/>
      <c r="G30" s="64"/>
      <c r="H30" s="64"/>
      <c r="I30" s="64"/>
      <c r="J30" s="64"/>
      <c r="K30" s="114"/>
    </row>
    <row r="31" spans="1:11" x14ac:dyDescent="0.25">
      <c r="A31" s="115" t="s">
        <v>20</v>
      </c>
      <c r="B31" s="183">
        <v>156.65</v>
      </c>
      <c r="C31" s="64"/>
      <c r="D31" s="64"/>
      <c r="E31" s="183">
        <v>156.65</v>
      </c>
      <c r="F31" s="64"/>
      <c r="G31" s="64"/>
      <c r="H31" s="64"/>
      <c r="I31" s="64"/>
      <c r="J31" s="64"/>
      <c r="K31" s="114"/>
    </row>
    <row r="32" spans="1:11" x14ac:dyDescent="0.25">
      <c r="A32" s="115" t="s">
        <v>21</v>
      </c>
      <c r="B32" s="183">
        <v>98.42</v>
      </c>
      <c r="C32" s="64"/>
      <c r="D32" s="64"/>
      <c r="E32" s="183">
        <v>98.42</v>
      </c>
      <c r="F32" s="64"/>
      <c r="G32" s="64"/>
      <c r="H32" s="64"/>
      <c r="I32" s="64"/>
      <c r="J32" s="64"/>
      <c r="K32" s="114"/>
    </row>
    <row r="33" spans="1:11" ht="15.75" thickBot="1" x14ac:dyDescent="0.3">
      <c r="A33" s="179" t="s">
        <v>22</v>
      </c>
      <c r="B33" s="219">
        <v>98.54</v>
      </c>
      <c r="C33" s="73"/>
      <c r="D33" s="73"/>
      <c r="E33" s="219">
        <v>98.54</v>
      </c>
      <c r="F33" s="73"/>
      <c r="G33" s="73"/>
      <c r="H33" s="73"/>
      <c r="I33" s="73"/>
      <c r="J33" s="73"/>
      <c r="K33" s="180"/>
    </row>
    <row r="34" spans="1:11" ht="15.75" thickBot="1" x14ac:dyDescent="0.3">
      <c r="A34" s="216" t="s">
        <v>630</v>
      </c>
      <c r="B34" s="220">
        <f>SUM(B7:B33)</f>
        <v>2946.3100000000004</v>
      </c>
      <c r="C34" s="34"/>
      <c r="D34" s="34"/>
      <c r="E34" s="220">
        <f t="shared" ref="E34" si="0">SUM(E7:E33)</f>
        <v>2946.3100000000004</v>
      </c>
      <c r="F34" s="34"/>
      <c r="G34" s="34"/>
      <c r="H34" s="34"/>
      <c r="I34" s="34"/>
      <c r="J34" s="34"/>
      <c r="K34" s="191"/>
    </row>
    <row r="35" spans="1:11" x14ac:dyDescent="0.25">
      <c r="A35" s="181"/>
      <c r="B35" s="150"/>
      <c r="C35" s="150"/>
      <c r="D35" s="150"/>
      <c r="E35" s="150"/>
      <c r="F35" s="150"/>
      <c r="G35" s="150"/>
      <c r="H35" s="150"/>
      <c r="I35" s="150"/>
      <c r="J35" s="150"/>
      <c r="K35" s="182"/>
    </row>
    <row r="36" spans="1:11" x14ac:dyDescent="0.25">
      <c r="A36" s="117" t="s">
        <v>161</v>
      </c>
      <c r="B36" s="64"/>
      <c r="C36" s="64"/>
      <c r="D36" s="64"/>
      <c r="E36" s="64"/>
      <c r="F36" s="64"/>
      <c r="G36" s="64"/>
      <c r="H36" s="64"/>
      <c r="I36" s="64"/>
      <c r="J36" s="64"/>
      <c r="K36" s="114"/>
    </row>
    <row r="37" spans="1:11" x14ac:dyDescent="0.25">
      <c r="A37" s="118" t="s">
        <v>162</v>
      </c>
      <c r="B37" s="65">
        <v>29.47</v>
      </c>
      <c r="C37" s="64"/>
      <c r="D37" s="64"/>
      <c r="E37" s="64"/>
      <c r="F37" s="65">
        <v>29.47</v>
      </c>
      <c r="G37" s="64"/>
      <c r="H37" s="64"/>
      <c r="I37" s="64"/>
      <c r="J37" s="64"/>
      <c r="K37" s="114"/>
    </row>
    <row r="38" spans="1:11" x14ac:dyDescent="0.25">
      <c r="A38" s="119" t="s">
        <v>163</v>
      </c>
      <c r="B38" s="76">
        <v>34.86</v>
      </c>
      <c r="C38" s="64"/>
      <c r="D38" s="76">
        <v>34.86</v>
      </c>
      <c r="E38" s="76"/>
      <c r="F38" s="64"/>
      <c r="G38" s="64"/>
      <c r="H38" s="64"/>
      <c r="I38" s="64"/>
      <c r="J38" s="64"/>
      <c r="K38" s="114"/>
    </row>
    <row r="39" spans="1:11" x14ac:dyDescent="0.25">
      <c r="A39" s="119" t="s">
        <v>164</v>
      </c>
      <c r="B39" s="76">
        <v>80.22</v>
      </c>
      <c r="C39" s="64"/>
      <c r="D39" s="76">
        <v>80.22</v>
      </c>
      <c r="E39" s="64"/>
      <c r="F39" s="64"/>
      <c r="G39" s="64"/>
      <c r="H39" s="193"/>
      <c r="I39" s="193"/>
      <c r="J39" s="64"/>
      <c r="K39" s="114"/>
    </row>
    <row r="40" spans="1:11" x14ac:dyDescent="0.25">
      <c r="A40" s="118" t="s">
        <v>165</v>
      </c>
      <c r="B40" s="65">
        <v>16.5</v>
      </c>
      <c r="C40" s="64"/>
      <c r="D40" s="64"/>
      <c r="E40" s="64"/>
      <c r="F40" s="65">
        <v>16.5</v>
      </c>
      <c r="G40" s="64"/>
      <c r="H40" s="193"/>
      <c r="I40" s="193"/>
      <c r="J40" s="64"/>
      <c r="K40" s="114"/>
    </row>
    <row r="41" spans="1:11" x14ac:dyDescent="0.25">
      <c r="A41" s="118" t="s">
        <v>166</v>
      </c>
      <c r="B41" s="65">
        <v>16.48</v>
      </c>
      <c r="C41" s="64"/>
      <c r="D41" s="64"/>
      <c r="E41" s="64"/>
      <c r="F41" s="65">
        <v>16.48</v>
      </c>
      <c r="G41" s="64"/>
      <c r="H41" s="64"/>
      <c r="I41" s="64"/>
      <c r="J41" s="64"/>
      <c r="K41" s="114"/>
    </row>
    <row r="42" spans="1:11" x14ac:dyDescent="0.25">
      <c r="A42" s="119" t="s">
        <v>167</v>
      </c>
      <c r="B42" s="76">
        <v>4.47</v>
      </c>
      <c r="C42" s="64"/>
      <c r="D42" s="76">
        <v>4.47</v>
      </c>
      <c r="E42" s="64"/>
      <c r="F42" s="64"/>
      <c r="G42" s="64"/>
      <c r="H42" s="64"/>
      <c r="I42" s="64"/>
      <c r="J42" s="64"/>
      <c r="K42" s="114"/>
    </row>
    <row r="43" spans="1:11" x14ac:dyDescent="0.25">
      <c r="A43" s="118" t="s">
        <v>168</v>
      </c>
      <c r="B43" s="65">
        <v>60.22</v>
      </c>
      <c r="C43" s="64"/>
      <c r="D43" s="64"/>
      <c r="E43" s="64"/>
      <c r="F43" s="65">
        <v>60.22</v>
      </c>
      <c r="G43" s="64"/>
      <c r="H43" s="64"/>
      <c r="I43" s="64"/>
      <c r="J43" s="64"/>
      <c r="K43" s="114"/>
    </row>
    <row r="44" spans="1:11" x14ac:dyDescent="0.25">
      <c r="A44" s="119" t="s">
        <v>169</v>
      </c>
      <c r="B44" s="76">
        <v>61.25</v>
      </c>
      <c r="C44" s="64"/>
      <c r="D44" s="76">
        <v>61.25</v>
      </c>
      <c r="E44" s="64"/>
      <c r="F44" s="64"/>
      <c r="G44" s="64"/>
      <c r="H44" s="64"/>
      <c r="I44" s="64"/>
      <c r="J44" s="64"/>
      <c r="K44" s="114"/>
    </row>
    <row r="45" spans="1:11" x14ac:dyDescent="0.25">
      <c r="A45" s="119" t="s">
        <v>170</v>
      </c>
      <c r="B45" s="76">
        <v>284.37</v>
      </c>
      <c r="C45" s="64"/>
      <c r="D45" s="76">
        <v>284.37</v>
      </c>
      <c r="E45" s="64"/>
      <c r="F45" s="77"/>
      <c r="G45" s="64"/>
      <c r="H45" s="77"/>
      <c r="I45" s="77"/>
      <c r="J45" s="64"/>
      <c r="K45" s="114"/>
    </row>
    <row r="46" spans="1:11" x14ac:dyDescent="0.25">
      <c r="A46" s="119" t="s">
        <v>171</v>
      </c>
      <c r="B46" s="76">
        <v>64.84</v>
      </c>
      <c r="C46" s="64"/>
      <c r="D46" s="76">
        <v>64.84</v>
      </c>
      <c r="E46" s="64"/>
      <c r="F46" s="77"/>
      <c r="G46" s="64"/>
      <c r="H46" s="77"/>
      <c r="I46" s="77"/>
      <c r="J46" s="64"/>
      <c r="K46" s="114"/>
    </row>
    <row r="47" spans="1:11" x14ac:dyDescent="0.25">
      <c r="A47" s="119" t="s">
        <v>172</v>
      </c>
      <c r="B47" s="76">
        <v>12.6</v>
      </c>
      <c r="C47" s="64"/>
      <c r="D47" s="76">
        <v>12.6</v>
      </c>
      <c r="E47" s="64"/>
      <c r="F47" s="77"/>
      <c r="G47" s="64"/>
      <c r="H47" s="77"/>
      <c r="I47" s="77"/>
      <c r="J47" s="64"/>
      <c r="K47" s="114"/>
    </row>
    <row r="48" spans="1:11" x14ac:dyDescent="0.25">
      <c r="A48" s="119" t="s">
        <v>173</v>
      </c>
      <c r="B48" s="76">
        <v>23.16</v>
      </c>
      <c r="C48" s="64"/>
      <c r="D48" s="76">
        <v>23.16</v>
      </c>
      <c r="E48" s="64"/>
      <c r="F48" s="77"/>
      <c r="G48" s="64"/>
      <c r="H48" s="77"/>
      <c r="I48" s="77"/>
      <c r="J48" s="64"/>
      <c r="K48" s="114"/>
    </row>
    <row r="49" spans="1:11" x14ac:dyDescent="0.25">
      <c r="A49" s="120" t="s">
        <v>174</v>
      </c>
      <c r="B49" s="194">
        <v>1498.5</v>
      </c>
      <c r="C49" s="64"/>
      <c r="D49" s="64"/>
      <c r="E49" s="64"/>
      <c r="F49" s="194"/>
      <c r="G49" s="148">
        <v>1498.5</v>
      </c>
      <c r="H49" s="194"/>
      <c r="I49" s="194"/>
      <c r="J49" s="64"/>
      <c r="K49" s="114"/>
    </row>
    <row r="50" spans="1:11" x14ac:dyDescent="0.25">
      <c r="A50" s="120" t="s">
        <v>175</v>
      </c>
      <c r="B50" s="194">
        <v>275.3</v>
      </c>
      <c r="C50" s="64"/>
      <c r="D50" s="64"/>
      <c r="E50" s="64"/>
      <c r="F50" s="194"/>
      <c r="G50" s="148">
        <v>275.3</v>
      </c>
      <c r="H50" s="194"/>
      <c r="I50" s="194"/>
      <c r="J50" s="64"/>
      <c r="K50" s="114"/>
    </row>
    <row r="51" spans="1:11" x14ac:dyDescent="0.25">
      <c r="A51" s="118" t="s">
        <v>176</v>
      </c>
      <c r="B51" s="65">
        <v>2.39</v>
      </c>
      <c r="C51" s="64"/>
      <c r="D51" s="64"/>
      <c r="E51" s="64"/>
      <c r="F51" s="65">
        <v>2.39</v>
      </c>
      <c r="G51" s="65"/>
      <c r="H51" s="65"/>
      <c r="I51" s="65"/>
      <c r="J51" s="64"/>
      <c r="K51" s="114"/>
    </row>
    <row r="52" spans="1:11" x14ac:dyDescent="0.25">
      <c r="A52" s="118" t="s">
        <v>177</v>
      </c>
      <c r="B52" s="65">
        <v>2.39</v>
      </c>
      <c r="C52" s="64"/>
      <c r="D52" s="64"/>
      <c r="E52" s="64"/>
      <c r="F52" s="65">
        <v>2.39</v>
      </c>
      <c r="G52" s="65"/>
      <c r="H52" s="65"/>
      <c r="I52" s="65"/>
      <c r="J52" s="64"/>
      <c r="K52" s="114"/>
    </row>
    <row r="53" spans="1:11" x14ac:dyDescent="0.25">
      <c r="A53" s="119" t="s">
        <v>178</v>
      </c>
      <c r="B53" s="76">
        <v>7.72</v>
      </c>
      <c r="C53" s="64"/>
      <c r="D53" s="76">
        <v>7.72</v>
      </c>
      <c r="E53" s="64"/>
      <c r="F53" s="77"/>
      <c r="G53" s="77"/>
      <c r="H53" s="77"/>
      <c r="I53" s="77"/>
      <c r="J53" s="64"/>
      <c r="K53" s="114"/>
    </row>
    <row r="54" spans="1:11" x14ac:dyDescent="0.25">
      <c r="A54" s="119" t="s">
        <v>179</v>
      </c>
      <c r="B54" s="76">
        <v>5.2</v>
      </c>
      <c r="C54" s="64"/>
      <c r="D54" s="76">
        <v>5.2</v>
      </c>
      <c r="E54" s="64"/>
      <c r="F54" s="77"/>
      <c r="G54" s="77"/>
      <c r="H54" s="77"/>
      <c r="I54" s="77"/>
      <c r="J54" s="64"/>
      <c r="K54" s="114"/>
    </row>
    <row r="55" spans="1:11" x14ac:dyDescent="0.25">
      <c r="A55" s="119" t="s">
        <v>180</v>
      </c>
      <c r="B55" s="76">
        <v>5.08</v>
      </c>
      <c r="C55" s="64"/>
      <c r="D55" s="76">
        <v>5.08</v>
      </c>
      <c r="E55" s="64"/>
      <c r="F55" s="77"/>
      <c r="G55" s="64"/>
      <c r="H55" s="77"/>
      <c r="I55" s="77"/>
      <c r="J55" s="64"/>
      <c r="K55" s="114"/>
    </row>
    <row r="56" spans="1:11" x14ac:dyDescent="0.25">
      <c r="A56" s="119" t="s">
        <v>181</v>
      </c>
      <c r="B56" s="76">
        <v>6.6</v>
      </c>
      <c r="C56" s="64"/>
      <c r="D56" s="76">
        <v>6.6</v>
      </c>
      <c r="E56" s="64"/>
      <c r="F56" s="76"/>
      <c r="G56" s="64"/>
      <c r="H56" s="76"/>
      <c r="I56" s="76"/>
      <c r="J56" s="64"/>
      <c r="K56" s="114"/>
    </row>
    <row r="57" spans="1:11" ht="15.75" thickBot="1" x14ac:dyDescent="0.3">
      <c r="A57" s="196" t="s">
        <v>182</v>
      </c>
      <c r="B57" s="197">
        <v>43.5</v>
      </c>
      <c r="C57" s="73"/>
      <c r="D57" s="197"/>
      <c r="E57" s="73"/>
      <c r="F57" s="197">
        <v>43.5</v>
      </c>
      <c r="G57" s="73"/>
      <c r="H57" s="197"/>
      <c r="I57" s="197"/>
      <c r="J57" s="73"/>
      <c r="K57" s="180"/>
    </row>
    <row r="58" spans="1:11" ht="15.75" thickBot="1" x14ac:dyDescent="0.3">
      <c r="A58" s="216" t="s">
        <v>637</v>
      </c>
      <c r="B58" s="201">
        <f>SUM(B37:B57)</f>
        <v>2535.1199999999994</v>
      </c>
      <c r="C58" s="34"/>
      <c r="D58" s="218">
        <f>SUM(D37:D57)</f>
        <v>590.37000000000012</v>
      </c>
      <c r="E58" s="209"/>
      <c r="F58" s="203">
        <f t="shared" ref="F58:J58" si="1">SUM(F37:F57)</f>
        <v>170.95</v>
      </c>
      <c r="G58" s="204">
        <f t="shared" si="1"/>
        <v>1773.8</v>
      </c>
      <c r="H58" s="205">
        <f t="shared" si="1"/>
        <v>0</v>
      </c>
      <c r="I58" s="206">
        <f t="shared" si="1"/>
        <v>0</v>
      </c>
      <c r="J58" s="207">
        <f t="shared" si="1"/>
        <v>0</v>
      </c>
      <c r="K58" s="208">
        <f>SUM(D58:J58)</f>
        <v>2535.12</v>
      </c>
    </row>
    <row r="59" spans="1:11" x14ac:dyDescent="0.25">
      <c r="A59" s="217" t="s">
        <v>183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82"/>
    </row>
    <row r="60" spans="1:11" x14ac:dyDescent="0.25">
      <c r="A60" s="118" t="s">
        <v>184</v>
      </c>
      <c r="B60" s="65">
        <v>33.47</v>
      </c>
      <c r="C60" s="64"/>
      <c r="D60" s="65"/>
      <c r="E60" s="64"/>
      <c r="F60" s="65">
        <v>33.47</v>
      </c>
      <c r="G60" s="65"/>
      <c r="H60" s="65"/>
      <c r="I60" s="65"/>
      <c r="J60" s="64"/>
      <c r="K60" s="114"/>
    </row>
    <row r="61" spans="1:11" x14ac:dyDescent="0.25">
      <c r="A61" s="119" t="s">
        <v>185</v>
      </c>
      <c r="B61" s="76">
        <v>26.45</v>
      </c>
      <c r="C61" s="64"/>
      <c r="D61" s="76">
        <v>26.45</v>
      </c>
      <c r="E61" s="64"/>
      <c r="F61" s="77"/>
      <c r="G61" s="77"/>
      <c r="H61" s="77"/>
      <c r="I61" s="77"/>
      <c r="J61" s="64"/>
      <c r="K61" s="114"/>
    </row>
    <row r="62" spans="1:11" x14ac:dyDescent="0.25">
      <c r="A62" s="119" t="s">
        <v>186</v>
      </c>
      <c r="B62" s="76">
        <v>37.119999999999997</v>
      </c>
      <c r="C62" s="64"/>
      <c r="D62" s="76">
        <v>37.119999999999997</v>
      </c>
      <c r="E62" s="64"/>
      <c r="F62" s="77"/>
      <c r="G62" s="77"/>
      <c r="H62" s="77"/>
      <c r="I62" s="77"/>
      <c r="J62" s="64"/>
      <c r="K62" s="114"/>
    </row>
    <row r="63" spans="1:11" x14ac:dyDescent="0.25">
      <c r="A63" s="118" t="s">
        <v>187</v>
      </c>
      <c r="B63" s="65">
        <v>6.3</v>
      </c>
      <c r="C63" s="64"/>
      <c r="D63" s="65"/>
      <c r="E63" s="64"/>
      <c r="F63" s="65">
        <v>6.3</v>
      </c>
      <c r="G63" s="65"/>
      <c r="H63" s="65"/>
      <c r="I63" s="65"/>
      <c r="J63" s="64"/>
      <c r="K63" s="114"/>
    </row>
    <row r="64" spans="1:11" x14ac:dyDescent="0.25">
      <c r="A64" s="118" t="s">
        <v>188</v>
      </c>
      <c r="B64" s="65">
        <v>72.63</v>
      </c>
      <c r="C64" s="64"/>
      <c r="D64" s="65"/>
      <c r="E64" s="64"/>
      <c r="F64" s="65">
        <v>72.63</v>
      </c>
      <c r="G64" s="65"/>
      <c r="H64" s="65"/>
      <c r="I64" s="65"/>
      <c r="J64" s="64"/>
      <c r="K64" s="114"/>
    </row>
    <row r="65" spans="1:11" x14ac:dyDescent="0.25">
      <c r="A65" s="120" t="s">
        <v>189</v>
      </c>
      <c r="B65" s="194">
        <v>107.17</v>
      </c>
      <c r="C65" s="64"/>
      <c r="D65" s="194"/>
      <c r="E65" s="64"/>
      <c r="F65" s="194"/>
      <c r="G65" s="194">
        <v>107.17</v>
      </c>
      <c r="H65" s="194"/>
      <c r="I65" s="194"/>
      <c r="J65" s="64"/>
      <c r="K65" s="114"/>
    </row>
    <row r="66" spans="1:11" x14ac:dyDescent="0.25">
      <c r="A66" s="119" t="s">
        <v>190</v>
      </c>
      <c r="B66" s="76">
        <v>58.08</v>
      </c>
      <c r="C66" s="64"/>
      <c r="D66" s="76">
        <v>58.08</v>
      </c>
      <c r="E66" s="64"/>
      <c r="F66" s="194"/>
      <c r="G66" s="64"/>
      <c r="H66" s="77"/>
      <c r="I66" s="194"/>
      <c r="J66" s="64"/>
      <c r="K66" s="114"/>
    </row>
    <row r="67" spans="1:11" x14ac:dyDescent="0.25">
      <c r="A67" s="121" t="s">
        <v>590</v>
      </c>
      <c r="B67" s="77">
        <v>21.26</v>
      </c>
      <c r="C67" s="64"/>
      <c r="D67" s="77"/>
      <c r="E67" s="64"/>
      <c r="F67" s="77"/>
      <c r="G67" s="77"/>
      <c r="H67" s="77">
        <v>21.26</v>
      </c>
      <c r="I67" s="77"/>
      <c r="J67" s="64"/>
      <c r="K67" s="114"/>
    </row>
    <row r="68" spans="1:11" x14ac:dyDescent="0.25">
      <c r="A68" s="119" t="s">
        <v>191</v>
      </c>
      <c r="B68" s="76">
        <v>34</v>
      </c>
      <c r="C68" s="64"/>
      <c r="D68" s="76">
        <v>34</v>
      </c>
      <c r="E68" s="64"/>
      <c r="F68" s="76"/>
      <c r="G68" s="76"/>
      <c r="H68" s="76"/>
      <c r="I68" s="76"/>
      <c r="J68" s="64"/>
      <c r="K68" s="114"/>
    </row>
    <row r="69" spans="1:11" x14ac:dyDescent="0.25">
      <c r="A69" s="119" t="s">
        <v>192</v>
      </c>
      <c r="B69" s="76">
        <v>12.12</v>
      </c>
      <c r="C69" s="64"/>
      <c r="D69" s="76">
        <v>12.12</v>
      </c>
      <c r="E69" s="64"/>
      <c r="F69" s="76"/>
      <c r="G69" s="76"/>
      <c r="H69" s="76"/>
      <c r="I69" s="76"/>
      <c r="J69" s="64"/>
      <c r="K69" s="114"/>
    </row>
    <row r="70" spans="1:11" x14ac:dyDescent="0.25">
      <c r="A70" s="120" t="s">
        <v>193</v>
      </c>
      <c r="B70" s="194">
        <v>1432.7</v>
      </c>
      <c r="C70" s="64"/>
      <c r="D70" s="194"/>
      <c r="E70" s="64"/>
      <c r="F70" s="194"/>
      <c r="G70" s="148">
        <v>1432.7</v>
      </c>
      <c r="H70" s="194"/>
      <c r="I70" s="194"/>
      <c r="J70" s="64"/>
      <c r="K70" s="114"/>
    </row>
    <row r="71" spans="1:11" x14ac:dyDescent="0.25">
      <c r="A71" s="120" t="s">
        <v>619</v>
      </c>
      <c r="B71" s="194">
        <f>52.5+168.8</f>
        <v>221.3</v>
      </c>
      <c r="C71" s="64"/>
      <c r="D71" s="194"/>
      <c r="E71" s="64"/>
      <c r="F71" s="194"/>
      <c r="G71" s="148">
        <f>52.5+168.8</f>
        <v>221.3</v>
      </c>
      <c r="H71" s="194"/>
      <c r="I71" s="194"/>
      <c r="J71" s="64"/>
      <c r="K71" s="114"/>
    </row>
    <row r="72" spans="1:11" x14ac:dyDescent="0.25">
      <c r="A72" s="118" t="s">
        <v>194</v>
      </c>
      <c r="B72" s="65">
        <v>2.39</v>
      </c>
      <c r="C72" s="64"/>
      <c r="D72" s="65"/>
      <c r="E72" s="64"/>
      <c r="F72" s="65">
        <v>2.39</v>
      </c>
      <c r="G72" s="65"/>
      <c r="H72" s="65"/>
      <c r="I72" s="65"/>
      <c r="J72" s="64"/>
      <c r="K72" s="114"/>
    </row>
    <row r="73" spans="1:11" x14ac:dyDescent="0.25">
      <c r="A73" s="118" t="s">
        <v>195</v>
      </c>
      <c r="B73" s="65">
        <v>2.39</v>
      </c>
      <c r="C73" s="64"/>
      <c r="D73" s="65"/>
      <c r="E73" s="64"/>
      <c r="F73" s="65">
        <v>2.39</v>
      </c>
      <c r="G73" s="65"/>
      <c r="H73" s="65"/>
      <c r="I73" s="65"/>
      <c r="J73" s="64"/>
      <c r="K73" s="114"/>
    </row>
    <row r="74" spans="1:11" x14ac:dyDescent="0.25">
      <c r="A74" s="119" t="s">
        <v>196</v>
      </c>
      <c r="B74" s="76">
        <v>5.08</v>
      </c>
      <c r="C74" s="64"/>
      <c r="D74" s="76">
        <v>5.08</v>
      </c>
      <c r="E74" s="64"/>
      <c r="F74" s="77"/>
      <c r="G74" s="77"/>
      <c r="H74" s="77"/>
      <c r="I74" s="77"/>
      <c r="J74" s="64"/>
      <c r="K74" s="114"/>
    </row>
    <row r="75" spans="1:11" ht="15.75" thickBot="1" x14ac:dyDescent="0.3">
      <c r="A75" s="196" t="s">
        <v>197</v>
      </c>
      <c r="B75" s="197">
        <v>52.7</v>
      </c>
      <c r="C75" s="73"/>
      <c r="D75" s="197"/>
      <c r="E75" s="73"/>
      <c r="F75" s="197">
        <v>52.7</v>
      </c>
      <c r="G75" s="197"/>
      <c r="H75" s="197"/>
      <c r="I75" s="197"/>
      <c r="J75" s="73"/>
      <c r="K75" s="180"/>
    </row>
    <row r="76" spans="1:11" ht="15.75" thickBot="1" x14ac:dyDescent="0.3">
      <c r="A76" s="216" t="s">
        <v>638</v>
      </c>
      <c r="B76" s="201">
        <f>SUM(B60:B75)</f>
        <v>2125.1599999999994</v>
      </c>
      <c r="C76" s="34"/>
      <c r="D76" s="202">
        <f>SUM(D60:D75)</f>
        <v>172.85</v>
      </c>
      <c r="E76" s="209"/>
      <c r="F76" s="203">
        <f>SUM(F60:F75)</f>
        <v>169.88</v>
      </c>
      <c r="G76" s="204">
        <f>SUM(G60:G75)</f>
        <v>1761.17</v>
      </c>
      <c r="H76" s="205">
        <f>SUM(H60:H75)</f>
        <v>21.26</v>
      </c>
      <c r="I76" s="206">
        <f>SUM(I60:I75)</f>
        <v>0</v>
      </c>
      <c r="J76" s="207">
        <f>SUM(J54:J75)</f>
        <v>0</v>
      </c>
      <c r="K76" s="208">
        <f>SUM(D76:J76)</f>
        <v>2125.1600000000003</v>
      </c>
    </row>
    <row r="77" spans="1:11" x14ac:dyDescent="0.25">
      <c r="A77" s="181"/>
      <c r="B77" s="199"/>
      <c r="C77" s="150"/>
      <c r="D77" s="150"/>
      <c r="E77" s="150"/>
      <c r="F77" s="150"/>
      <c r="G77" s="150"/>
      <c r="H77" s="150"/>
      <c r="I77" s="150"/>
      <c r="J77" s="150"/>
      <c r="K77" s="182"/>
    </row>
    <row r="78" spans="1:11" x14ac:dyDescent="0.25">
      <c r="A78" s="122" t="s">
        <v>198</v>
      </c>
      <c r="B78" s="65"/>
      <c r="C78" s="64"/>
      <c r="D78" s="64"/>
      <c r="E78" s="64"/>
      <c r="F78" s="64"/>
      <c r="G78" s="64"/>
      <c r="H78" s="64"/>
      <c r="I78" s="64"/>
      <c r="J78" s="64"/>
      <c r="K78" s="114"/>
    </row>
    <row r="79" spans="1:11" x14ac:dyDescent="0.25">
      <c r="A79" s="118" t="s">
        <v>199</v>
      </c>
      <c r="B79" s="65">
        <v>36.64</v>
      </c>
      <c r="C79" s="64"/>
      <c r="D79" s="65"/>
      <c r="E79" s="64"/>
      <c r="F79" s="65">
        <v>36.64</v>
      </c>
      <c r="G79" s="64"/>
      <c r="H79" s="65"/>
      <c r="I79" s="65"/>
      <c r="J79" s="64"/>
      <c r="K79" s="114"/>
    </row>
    <row r="80" spans="1:11" x14ac:dyDescent="0.25">
      <c r="A80" s="118" t="s">
        <v>200</v>
      </c>
      <c r="B80" s="65">
        <v>26.45</v>
      </c>
      <c r="C80" s="64"/>
      <c r="D80" s="65"/>
      <c r="E80" s="64"/>
      <c r="F80" s="65">
        <v>26.45</v>
      </c>
      <c r="G80" s="64"/>
      <c r="H80" s="65"/>
      <c r="I80" s="65"/>
      <c r="J80" s="64"/>
      <c r="K80" s="114"/>
    </row>
    <row r="81" spans="1:11" x14ac:dyDescent="0.25">
      <c r="A81" s="118" t="s">
        <v>201</v>
      </c>
      <c r="B81" s="65">
        <v>510.1</v>
      </c>
      <c r="C81" s="64"/>
      <c r="D81" s="65"/>
      <c r="E81" s="64"/>
      <c r="F81" s="65">
        <v>510.1</v>
      </c>
      <c r="G81" s="64"/>
      <c r="H81" s="65"/>
      <c r="I81" s="65"/>
      <c r="J81" s="64"/>
      <c r="K81" s="114"/>
    </row>
    <row r="82" spans="1:11" x14ac:dyDescent="0.25">
      <c r="A82" s="119" t="s">
        <v>202</v>
      </c>
      <c r="B82" s="76">
        <v>11.27</v>
      </c>
      <c r="C82" s="64"/>
      <c r="D82" s="76">
        <v>11.27</v>
      </c>
      <c r="E82" s="64"/>
      <c r="F82" s="76"/>
      <c r="G82" s="64"/>
      <c r="H82" s="76"/>
      <c r="I82" s="76"/>
      <c r="J82" s="64"/>
      <c r="K82" s="114"/>
    </row>
    <row r="83" spans="1:11" x14ac:dyDescent="0.25">
      <c r="A83" s="118" t="s">
        <v>203</v>
      </c>
      <c r="B83" s="65">
        <v>72.63</v>
      </c>
      <c r="C83" s="64"/>
      <c r="D83" s="65"/>
      <c r="E83" s="64"/>
      <c r="F83" s="65">
        <v>72.63</v>
      </c>
      <c r="G83" s="64"/>
      <c r="H83" s="65"/>
      <c r="I83" s="65"/>
      <c r="J83" s="64"/>
      <c r="K83" s="114"/>
    </row>
    <row r="84" spans="1:11" x14ac:dyDescent="0.25">
      <c r="A84" s="121" t="s">
        <v>591</v>
      </c>
      <c r="B84" s="77">
        <v>23.21</v>
      </c>
      <c r="C84" s="64"/>
      <c r="D84" s="77"/>
      <c r="E84" s="64"/>
      <c r="F84" s="77"/>
      <c r="G84" s="64"/>
      <c r="H84" s="77">
        <v>23.21</v>
      </c>
      <c r="I84" s="77"/>
      <c r="J84" s="64"/>
      <c r="K84" s="114"/>
    </row>
    <row r="85" spans="1:11" x14ac:dyDescent="0.25">
      <c r="A85" s="118" t="s">
        <v>204</v>
      </c>
      <c r="B85" s="65">
        <v>32.97</v>
      </c>
      <c r="C85" s="64"/>
      <c r="D85" s="65"/>
      <c r="E85" s="64"/>
      <c r="F85" s="65">
        <v>32.97</v>
      </c>
      <c r="G85" s="64"/>
      <c r="H85" s="65"/>
      <c r="I85" s="65"/>
      <c r="J85" s="64"/>
      <c r="K85" s="114"/>
    </row>
    <row r="86" spans="1:11" x14ac:dyDescent="0.25">
      <c r="A86" s="123" t="s">
        <v>615</v>
      </c>
      <c r="B86" s="195">
        <v>22.38</v>
      </c>
      <c r="C86" s="140"/>
      <c r="D86" s="76"/>
      <c r="E86" s="64"/>
      <c r="F86" s="76"/>
      <c r="G86" s="64"/>
      <c r="H86" s="76"/>
      <c r="I86" s="195">
        <v>22.38</v>
      </c>
      <c r="J86" s="64"/>
      <c r="K86" s="114"/>
    </row>
    <row r="87" spans="1:11" x14ac:dyDescent="0.25">
      <c r="A87" s="118" t="s">
        <v>205</v>
      </c>
      <c r="B87" s="65">
        <v>131.36000000000001</v>
      </c>
      <c r="C87" s="64"/>
      <c r="D87" s="65"/>
      <c r="E87" s="64"/>
      <c r="F87" s="65">
        <v>131.36000000000001</v>
      </c>
      <c r="G87" s="64"/>
      <c r="H87" s="65"/>
      <c r="I87" s="65"/>
      <c r="J87" s="64"/>
      <c r="K87" s="114"/>
    </row>
    <row r="88" spans="1:11" x14ac:dyDescent="0.25">
      <c r="A88" s="118" t="s">
        <v>206</v>
      </c>
      <c r="B88" s="65">
        <v>28.92</v>
      </c>
      <c r="C88" s="64"/>
      <c r="D88" s="65"/>
      <c r="E88" s="64"/>
      <c r="F88" s="65">
        <v>28.92</v>
      </c>
      <c r="G88" s="64"/>
      <c r="H88" s="65"/>
      <c r="I88" s="65"/>
      <c r="J88" s="64"/>
      <c r="K88" s="114"/>
    </row>
    <row r="89" spans="1:11" x14ac:dyDescent="0.25">
      <c r="A89" s="118" t="s">
        <v>207</v>
      </c>
      <c r="B89" s="65">
        <v>4.53</v>
      </c>
      <c r="C89" s="64"/>
      <c r="D89" s="64"/>
      <c r="E89" s="64"/>
      <c r="F89" s="65">
        <v>4.53</v>
      </c>
      <c r="G89" s="64"/>
      <c r="H89" s="64"/>
      <c r="I89" s="64"/>
      <c r="J89" s="64"/>
      <c r="K89" s="114"/>
    </row>
    <row r="90" spans="1:11" ht="15.75" thickBot="1" x14ac:dyDescent="0.3">
      <c r="A90" s="196" t="s">
        <v>208</v>
      </c>
      <c r="B90" s="197">
        <v>21.7</v>
      </c>
      <c r="C90" s="73"/>
      <c r="D90" s="197"/>
      <c r="E90" s="73"/>
      <c r="F90" s="197">
        <v>21.7</v>
      </c>
      <c r="G90" s="73"/>
      <c r="H90" s="73"/>
      <c r="I90" s="73"/>
      <c r="J90" s="73"/>
      <c r="K90" s="180"/>
    </row>
    <row r="91" spans="1:11" ht="15.75" thickBot="1" x14ac:dyDescent="0.3">
      <c r="A91" s="200" t="s">
        <v>639</v>
      </c>
      <c r="B91" s="201">
        <f>SUM(B79:B90)</f>
        <v>922.16000000000008</v>
      </c>
      <c r="C91" s="34"/>
      <c r="D91" s="202">
        <f>SUM(D79:D90)</f>
        <v>11.27</v>
      </c>
      <c r="E91" s="209"/>
      <c r="F91" s="203">
        <f t="shared" ref="F91:J91" si="2">SUM(F79:F90)</f>
        <v>865.30000000000007</v>
      </c>
      <c r="G91" s="204">
        <f t="shared" si="2"/>
        <v>0</v>
      </c>
      <c r="H91" s="205">
        <f t="shared" si="2"/>
        <v>23.21</v>
      </c>
      <c r="I91" s="206">
        <f t="shared" si="2"/>
        <v>22.38</v>
      </c>
      <c r="J91" s="207">
        <f t="shared" si="2"/>
        <v>0</v>
      </c>
      <c r="K91" s="208">
        <f>SUM(D91:J91)</f>
        <v>922.16000000000008</v>
      </c>
    </row>
    <row r="92" spans="1:11" x14ac:dyDescent="0.25">
      <c r="A92" s="198" t="s">
        <v>642</v>
      </c>
      <c r="B92" s="199"/>
      <c r="C92" s="150"/>
      <c r="D92" s="150"/>
      <c r="E92" s="150"/>
      <c r="F92" s="150"/>
      <c r="G92" s="150"/>
      <c r="H92" s="150"/>
      <c r="I92" s="150"/>
      <c r="J92" s="150"/>
      <c r="K92" s="182"/>
    </row>
    <row r="93" spans="1:11" x14ac:dyDescent="0.25">
      <c r="A93" s="118" t="s">
        <v>210</v>
      </c>
      <c r="B93" s="65">
        <v>34.78</v>
      </c>
      <c r="C93" s="64"/>
      <c r="D93" s="64"/>
      <c r="E93" s="64"/>
      <c r="F93" s="65">
        <v>34.78</v>
      </c>
      <c r="G93" s="64"/>
      <c r="H93" s="64"/>
      <c r="I93" s="64"/>
      <c r="J93" s="64"/>
      <c r="K93" s="114"/>
    </row>
    <row r="94" spans="1:11" x14ac:dyDescent="0.25">
      <c r="A94" s="118" t="s">
        <v>209</v>
      </c>
      <c r="B94" s="65">
        <v>38.32</v>
      </c>
      <c r="C94" s="64"/>
      <c r="D94" s="64"/>
      <c r="E94" s="64"/>
      <c r="F94" s="65">
        <v>38.32</v>
      </c>
      <c r="G94" s="64"/>
      <c r="H94" s="64"/>
      <c r="I94" s="64"/>
      <c r="J94" s="64"/>
      <c r="K94" s="114"/>
    </row>
    <row r="95" spans="1:11" x14ac:dyDescent="0.25">
      <c r="A95" s="124" t="s">
        <v>211</v>
      </c>
      <c r="B95" s="84">
        <v>25.22</v>
      </c>
      <c r="C95" s="64"/>
      <c r="D95" s="64"/>
      <c r="E95" s="64"/>
      <c r="F95" s="65"/>
      <c r="G95" s="64"/>
      <c r="H95" s="64"/>
      <c r="I95" s="64"/>
      <c r="J95" s="84">
        <v>25.22</v>
      </c>
      <c r="K95" s="114"/>
    </row>
    <row r="96" spans="1:11" x14ac:dyDescent="0.25">
      <c r="A96" s="124" t="s">
        <v>212</v>
      </c>
      <c r="B96" s="84">
        <v>12.77</v>
      </c>
      <c r="C96" s="64"/>
      <c r="D96" s="64"/>
      <c r="E96" s="64"/>
      <c r="F96" s="65"/>
      <c r="G96" s="64"/>
      <c r="H96" s="64"/>
      <c r="I96" s="64"/>
      <c r="J96" s="84">
        <v>12.77</v>
      </c>
      <c r="K96" s="114"/>
    </row>
    <row r="97" spans="1:11" x14ac:dyDescent="0.25">
      <c r="A97" s="124" t="s">
        <v>213</v>
      </c>
      <c r="B97" s="84">
        <v>21.43</v>
      </c>
      <c r="C97" s="64"/>
      <c r="D97" s="64"/>
      <c r="E97" s="64"/>
      <c r="F97" s="65"/>
      <c r="G97" s="64"/>
      <c r="H97" s="64"/>
      <c r="I97" s="64"/>
      <c r="J97" s="84">
        <v>21.43</v>
      </c>
      <c r="K97" s="114"/>
    </row>
    <row r="98" spans="1:11" x14ac:dyDescent="0.25">
      <c r="A98" s="124" t="s">
        <v>215</v>
      </c>
      <c r="B98" s="84">
        <v>13.52</v>
      </c>
      <c r="C98" s="64"/>
      <c r="D98" s="64"/>
      <c r="E98" s="64"/>
      <c r="F98" s="65"/>
      <c r="G98" s="64"/>
      <c r="H98" s="64"/>
      <c r="I98" s="64"/>
      <c r="J98" s="84">
        <v>13.52</v>
      </c>
      <c r="K98" s="114"/>
    </row>
    <row r="99" spans="1:11" x14ac:dyDescent="0.25">
      <c r="A99" s="125" t="s">
        <v>214</v>
      </c>
      <c r="B99" s="134">
        <v>3.98</v>
      </c>
      <c r="C99" s="64"/>
      <c r="D99" s="64"/>
      <c r="E99" s="64"/>
      <c r="F99" s="138"/>
      <c r="G99" s="64"/>
      <c r="H99" s="64"/>
      <c r="I99" s="64"/>
      <c r="J99" s="134">
        <v>3.98</v>
      </c>
      <c r="K99" s="114"/>
    </row>
    <row r="100" spans="1:11" x14ac:dyDescent="0.25">
      <c r="A100" s="125" t="s">
        <v>216</v>
      </c>
      <c r="B100" s="134">
        <v>4.62</v>
      </c>
      <c r="C100" s="64"/>
      <c r="D100" s="64"/>
      <c r="E100" s="64"/>
      <c r="F100" s="138"/>
      <c r="G100" s="64"/>
      <c r="H100" s="64"/>
      <c r="I100" s="64"/>
      <c r="J100" s="134">
        <v>4.62</v>
      </c>
      <c r="K100" s="114"/>
    </row>
    <row r="101" spans="1:11" x14ac:dyDescent="0.25">
      <c r="A101" s="125" t="s">
        <v>217</v>
      </c>
      <c r="B101" s="134">
        <v>9</v>
      </c>
      <c r="C101" s="64"/>
      <c r="D101" s="64"/>
      <c r="E101" s="64"/>
      <c r="F101" s="138"/>
      <c r="G101" s="64"/>
      <c r="H101" s="64"/>
      <c r="I101" s="64"/>
      <c r="J101" s="134">
        <v>9</v>
      </c>
      <c r="K101" s="126"/>
    </row>
    <row r="102" spans="1:11" x14ac:dyDescent="0.25">
      <c r="A102" s="127" t="s">
        <v>218</v>
      </c>
      <c r="B102" s="138">
        <v>27.04</v>
      </c>
      <c r="C102" s="64"/>
      <c r="D102" s="64"/>
      <c r="E102" s="64"/>
      <c r="F102" s="138">
        <v>27.04</v>
      </c>
      <c r="G102" s="64"/>
      <c r="H102" s="64"/>
      <c r="I102" s="64"/>
      <c r="J102" s="64"/>
      <c r="K102" s="114"/>
    </row>
    <row r="103" spans="1:11" x14ac:dyDescent="0.25">
      <c r="A103" s="127" t="s">
        <v>220</v>
      </c>
      <c r="B103" s="138">
        <v>30.84</v>
      </c>
      <c r="C103" s="64"/>
      <c r="D103" s="64"/>
      <c r="E103" s="64"/>
      <c r="F103" s="138">
        <v>30.84</v>
      </c>
      <c r="G103" s="64"/>
      <c r="H103" s="64"/>
      <c r="I103" s="64"/>
      <c r="J103" s="64"/>
      <c r="K103" s="114"/>
    </row>
    <row r="104" spans="1:11" x14ac:dyDescent="0.25">
      <c r="A104" s="128" t="s">
        <v>219</v>
      </c>
      <c r="B104" s="141">
        <v>4.9800000000000004</v>
      </c>
      <c r="C104" s="64"/>
      <c r="D104" s="141">
        <v>4.9800000000000004</v>
      </c>
      <c r="E104" s="64"/>
      <c r="F104" s="64"/>
      <c r="G104" s="64"/>
      <c r="H104" s="142"/>
      <c r="I104" s="142"/>
      <c r="J104" s="64"/>
      <c r="K104" s="114"/>
    </row>
    <row r="105" spans="1:11" x14ac:dyDescent="0.25">
      <c r="A105" s="128" t="s">
        <v>221</v>
      </c>
      <c r="B105" s="141">
        <v>15.17</v>
      </c>
      <c r="C105" s="64"/>
      <c r="D105" s="141">
        <v>15.17</v>
      </c>
      <c r="E105" s="64"/>
      <c r="F105" s="64"/>
      <c r="G105" s="64"/>
      <c r="H105" s="142"/>
      <c r="I105" s="142"/>
      <c r="J105" s="64"/>
      <c r="K105" s="114"/>
    </row>
    <row r="106" spans="1:11" x14ac:dyDescent="0.25">
      <c r="A106" s="128" t="s">
        <v>222</v>
      </c>
      <c r="B106" s="141">
        <v>36.07</v>
      </c>
      <c r="C106" s="64"/>
      <c r="D106" s="141">
        <v>36.07</v>
      </c>
      <c r="E106" s="64"/>
      <c r="F106" s="64"/>
      <c r="G106" s="64"/>
      <c r="H106" s="142"/>
      <c r="I106" s="142"/>
      <c r="J106" s="64"/>
      <c r="K106" s="114"/>
    </row>
    <row r="107" spans="1:11" x14ac:dyDescent="0.25">
      <c r="A107" s="129" t="s">
        <v>223</v>
      </c>
      <c r="B107" s="142">
        <v>23.27</v>
      </c>
      <c r="C107" s="64"/>
      <c r="D107" s="64"/>
      <c r="E107" s="64"/>
      <c r="F107" s="64"/>
      <c r="G107" s="64"/>
      <c r="H107" s="142">
        <v>23.27</v>
      </c>
      <c r="I107" s="142"/>
      <c r="J107" s="64"/>
      <c r="K107" s="114"/>
    </row>
    <row r="108" spans="1:11" x14ac:dyDescent="0.25">
      <c r="A108" s="127" t="s">
        <v>224</v>
      </c>
      <c r="B108" s="138">
        <v>36.39</v>
      </c>
      <c r="C108" s="64"/>
      <c r="D108" s="64"/>
      <c r="E108" s="64"/>
      <c r="F108" s="138">
        <v>36.39</v>
      </c>
      <c r="G108" s="64"/>
      <c r="H108" s="64"/>
      <c r="I108" s="64"/>
      <c r="J108" s="64"/>
      <c r="K108" s="114"/>
    </row>
    <row r="109" spans="1:11" x14ac:dyDescent="0.25">
      <c r="A109" s="127" t="s">
        <v>225</v>
      </c>
      <c r="B109" s="138">
        <v>318</v>
      </c>
      <c r="C109" s="64"/>
      <c r="D109" s="64"/>
      <c r="E109" s="64"/>
      <c r="F109" s="138">
        <v>318</v>
      </c>
      <c r="G109" s="64"/>
      <c r="H109" s="64"/>
      <c r="I109" s="64"/>
      <c r="J109" s="64"/>
      <c r="K109" s="114"/>
    </row>
    <row r="110" spans="1:11" x14ac:dyDescent="0.25">
      <c r="A110" s="125" t="s">
        <v>616</v>
      </c>
      <c r="B110" s="134">
        <v>22.38</v>
      </c>
      <c r="C110" s="140"/>
      <c r="D110" s="141"/>
      <c r="E110" s="64"/>
      <c r="F110" s="64"/>
      <c r="G110" s="64"/>
      <c r="H110" s="64"/>
      <c r="I110" s="64"/>
      <c r="J110" s="134">
        <v>22.38</v>
      </c>
      <c r="K110" s="114"/>
    </row>
    <row r="111" spans="1:11" x14ac:dyDescent="0.25">
      <c r="A111" s="127" t="s">
        <v>226</v>
      </c>
      <c r="B111" s="138">
        <v>35.729999999999997</v>
      </c>
      <c r="C111" s="64"/>
      <c r="D111" s="64"/>
      <c r="E111" s="64"/>
      <c r="F111" s="138">
        <v>35.729999999999997</v>
      </c>
      <c r="G111" s="64"/>
      <c r="H111" s="64"/>
      <c r="I111" s="64"/>
      <c r="J111" s="64"/>
      <c r="K111" s="114"/>
    </row>
    <row r="112" spans="1:11" x14ac:dyDescent="0.25">
      <c r="A112" s="128" t="s">
        <v>585</v>
      </c>
      <c r="B112" s="141">
        <v>5.55</v>
      </c>
      <c r="C112" s="64"/>
      <c r="D112" s="141">
        <v>5.55</v>
      </c>
      <c r="E112" s="64"/>
      <c r="F112" s="64"/>
      <c r="G112" s="64"/>
      <c r="H112" s="142"/>
      <c r="I112" s="142"/>
      <c r="J112" s="64"/>
      <c r="K112" s="114"/>
    </row>
    <row r="113" spans="1:11" x14ac:dyDescent="0.25">
      <c r="A113" s="127" t="s">
        <v>227</v>
      </c>
      <c r="B113" s="138">
        <v>131.36000000000001</v>
      </c>
      <c r="C113" s="64"/>
      <c r="D113" s="64"/>
      <c r="E113" s="64"/>
      <c r="F113" s="138">
        <v>131.36000000000001</v>
      </c>
      <c r="G113" s="64"/>
      <c r="H113" s="64"/>
      <c r="I113" s="64"/>
      <c r="J113" s="64"/>
      <c r="K113" s="114"/>
    </row>
    <row r="114" spans="1:11" x14ac:dyDescent="0.25">
      <c r="A114" s="125" t="s">
        <v>228</v>
      </c>
      <c r="B114" s="134">
        <v>3.68</v>
      </c>
      <c r="C114" s="64"/>
      <c r="D114" s="64"/>
      <c r="E114" s="64"/>
      <c r="F114" s="64"/>
      <c r="G114" s="64"/>
      <c r="H114" s="64"/>
      <c r="I114" s="64"/>
      <c r="J114" s="134">
        <v>3.68</v>
      </c>
      <c r="K114" s="114"/>
    </row>
    <row r="115" spans="1:11" ht="24" x14ac:dyDescent="0.25">
      <c r="A115" s="130" t="s">
        <v>229</v>
      </c>
      <c r="B115" s="133">
        <v>32.950000000000003</v>
      </c>
      <c r="C115" s="64"/>
      <c r="D115" s="64"/>
      <c r="E115" s="64"/>
      <c r="F115" s="64"/>
      <c r="G115" s="64"/>
      <c r="H115" s="64"/>
      <c r="I115" s="64"/>
      <c r="J115" s="133">
        <v>32.950000000000003</v>
      </c>
      <c r="K115" s="114"/>
    </row>
    <row r="116" spans="1:11" x14ac:dyDescent="0.25">
      <c r="A116" s="125" t="s">
        <v>242</v>
      </c>
      <c r="B116" s="134">
        <v>3.62</v>
      </c>
      <c r="C116" s="64"/>
      <c r="D116" s="64"/>
      <c r="E116" s="64"/>
      <c r="F116" s="64"/>
      <c r="G116" s="64"/>
      <c r="H116" s="64"/>
      <c r="I116" s="64"/>
      <c r="J116" s="134">
        <v>3.62</v>
      </c>
      <c r="K116" s="114"/>
    </row>
    <row r="117" spans="1:11" x14ac:dyDescent="0.25">
      <c r="A117" s="125" t="s">
        <v>230</v>
      </c>
      <c r="B117" s="134">
        <v>28.96</v>
      </c>
      <c r="C117" s="64"/>
      <c r="D117" s="64"/>
      <c r="E117" s="64"/>
      <c r="F117" s="64"/>
      <c r="G117" s="64"/>
      <c r="H117" s="64"/>
      <c r="I117" s="64"/>
      <c r="J117" s="134">
        <v>28.96</v>
      </c>
      <c r="K117" s="114"/>
    </row>
    <row r="118" spans="1:11" x14ac:dyDescent="0.25">
      <c r="A118" s="125" t="s">
        <v>231</v>
      </c>
      <c r="B118" s="134">
        <v>27.88</v>
      </c>
      <c r="C118" s="64"/>
      <c r="D118" s="64"/>
      <c r="E118" s="64"/>
      <c r="F118" s="64"/>
      <c r="G118" s="64"/>
      <c r="H118" s="64"/>
      <c r="I118" s="64"/>
      <c r="J118" s="134">
        <v>27.88</v>
      </c>
      <c r="K118" s="114"/>
    </row>
    <row r="119" spans="1:11" x14ac:dyDescent="0.25">
      <c r="A119" s="125" t="s">
        <v>232</v>
      </c>
      <c r="B119" s="134">
        <v>20.53</v>
      </c>
      <c r="C119" s="64"/>
      <c r="D119" s="64"/>
      <c r="E119" s="64"/>
      <c r="F119" s="64"/>
      <c r="G119" s="64"/>
      <c r="H119" s="64"/>
      <c r="I119" s="64"/>
      <c r="J119" s="134">
        <v>20.53</v>
      </c>
      <c r="K119" s="114"/>
    </row>
    <row r="120" spans="1:11" x14ac:dyDescent="0.25">
      <c r="A120" s="125" t="s">
        <v>233</v>
      </c>
      <c r="B120" s="134">
        <v>21.4</v>
      </c>
      <c r="C120" s="64"/>
      <c r="D120" s="64"/>
      <c r="E120" s="64"/>
      <c r="F120" s="64"/>
      <c r="G120" s="64"/>
      <c r="H120" s="64"/>
      <c r="I120" s="64"/>
      <c r="J120" s="134">
        <v>21.4</v>
      </c>
      <c r="K120" s="114"/>
    </row>
    <row r="121" spans="1:11" x14ac:dyDescent="0.25">
      <c r="A121" s="125" t="s">
        <v>234</v>
      </c>
      <c r="B121" s="134">
        <v>14</v>
      </c>
      <c r="C121" s="64"/>
      <c r="D121" s="64"/>
      <c r="E121" s="64"/>
      <c r="F121" s="64"/>
      <c r="G121" s="64"/>
      <c r="H121" s="64"/>
      <c r="I121" s="64"/>
      <c r="J121" s="134">
        <v>14</v>
      </c>
      <c r="K121" s="114"/>
    </row>
    <row r="122" spans="1:11" x14ac:dyDescent="0.25">
      <c r="A122" s="125" t="s">
        <v>235</v>
      </c>
      <c r="B122" s="134">
        <v>14.06</v>
      </c>
      <c r="C122" s="64"/>
      <c r="D122" s="64"/>
      <c r="E122" s="64"/>
      <c r="F122" s="64"/>
      <c r="G122" s="64"/>
      <c r="H122" s="64"/>
      <c r="I122" s="64"/>
      <c r="J122" s="134">
        <v>14.06</v>
      </c>
      <c r="K122" s="114"/>
    </row>
    <row r="123" spans="1:11" x14ac:dyDescent="0.25">
      <c r="A123" s="125" t="s">
        <v>236</v>
      </c>
      <c r="B123" s="134">
        <v>14</v>
      </c>
      <c r="C123" s="64"/>
      <c r="D123" s="64"/>
      <c r="E123" s="64"/>
      <c r="F123" s="64"/>
      <c r="G123" s="64"/>
      <c r="H123" s="64"/>
      <c r="I123" s="64"/>
      <c r="J123" s="134">
        <v>14</v>
      </c>
      <c r="K123" s="114"/>
    </row>
    <row r="124" spans="1:11" x14ac:dyDescent="0.25">
      <c r="A124" s="125" t="s">
        <v>237</v>
      </c>
      <c r="B124" s="134">
        <v>21.4</v>
      </c>
      <c r="C124" s="64"/>
      <c r="D124" s="64"/>
      <c r="E124" s="64"/>
      <c r="F124" s="64"/>
      <c r="G124" s="64"/>
      <c r="H124" s="64"/>
      <c r="I124" s="64"/>
      <c r="J124" s="134">
        <v>21.4</v>
      </c>
      <c r="K124" s="114"/>
    </row>
    <row r="125" spans="1:11" x14ac:dyDescent="0.25">
      <c r="A125" s="125" t="s">
        <v>238</v>
      </c>
      <c r="B125" s="134">
        <v>21.2</v>
      </c>
      <c r="C125" s="64"/>
      <c r="D125" s="64"/>
      <c r="E125" s="64"/>
      <c r="F125" s="64"/>
      <c r="G125" s="64"/>
      <c r="H125" s="64"/>
      <c r="I125" s="64"/>
      <c r="J125" s="134">
        <v>21.2</v>
      </c>
      <c r="K125" s="114"/>
    </row>
    <row r="126" spans="1:11" x14ac:dyDescent="0.25">
      <c r="A126" s="118" t="s">
        <v>239</v>
      </c>
      <c r="B126" s="65">
        <v>28.92</v>
      </c>
      <c r="C126" s="64"/>
      <c r="D126" s="64"/>
      <c r="E126" s="64"/>
      <c r="F126" s="65">
        <v>28.92</v>
      </c>
      <c r="G126" s="64"/>
      <c r="H126" s="64"/>
      <c r="I126" s="64"/>
      <c r="J126" s="64"/>
      <c r="K126" s="114"/>
    </row>
    <row r="127" spans="1:11" x14ac:dyDescent="0.25">
      <c r="A127" s="118" t="s">
        <v>240</v>
      </c>
      <c r="B127" s="65">
        <v>4.53</v>
      </c>
      <c r="C127" s="64"/>
      <c r="D127" s="64"/>
      <c r="E127" s="64"/>
      <c r="F127" s="65">
        <v>4.53</v>
      </c>
      <c r="G127" s="64"/>
      <c r="H127" s="64"/>
      <c r="I127" s="64"/>
      <c r="J127" s="64"/>
      <c r="K127" s="114"/>
    </row>
    <row r="128" spans="1:11" ht="15.75" thickBot="1" x14ac:dyDescent="0.3">
      <c r="A128" s="196" t="s">
        <v>241</v>
      </c>
      <c r="B128" s="197">
        <v>21.7</v>
      </c>
      <c r="C128" s="73"/>
      <c r="D128" s="73"/>
      <c r="E128" s="73"/>
      <c r="F128" s="197">
        <v>21.7</v>
      </c>
      <c r="G128" s="73"/>
      <c r="H128" s="73"/>
      <c r="I128" s="73"/>
      <c r="J128" s="73"/>
      <c r="K128" s="180"/>
    </row>
    <row r="129" spans="1:11" ht="15.75" thickBot="1" x14ac:dyDescent="0.3">
      <c r="A129" s="200" t="s">
        <v>643</v>
      </c>
      <c r="B129" s="201">
        <f>SUM(B93:B128)</f>
        <v>1129.25</v>
      </c>
      <c r="C129" s="34"/>
      <c r="D129" s="202">
        <f>SUM(D93:D128)</f>
        <v>61.769999999999996</v>
      </c>
      <c r="E129" s="201"/>
      <c r="F129" s="203">
        <f t="shared" ref="F129:J129" si="3">SUM(F93:F128)</f>
        <v>707.61</v>
      </c>
      <c r="G129" s="204">
        <f t="shared" si="3"/>
        <v>0</v>
      </c>
      <c r="H129" s="205">
        <f t="shared" si="3"/>
        <v>23.27</v>
      </c>
      <c r="I129" s="206">
        <f t="shared" si="3"/>
        <v>0</v>
      </c>
      <c r="J129" s="207">
        <f t="shared" si="3"/>
        <v>336.6</v>
      </c>
      <c r="K129" s="208">
        <f>SUM(D129:J129)</f>
        <v>1129.25</v>
      </c>
    </row>
    <row r="130" spans="1:11" x14ac:dyDescent="0.25">
      <c r="A130" s="198" t="s">
        <v>243</v>
      </c>
      <c r="B130" s="199"/>
      <c r="C130" s="150"/>
      <c r="D130" s="150"/>
      <c r="E130" s="150"/>
      <c r="F130" s="150"/>
      <c r="G130" s="150"/>
      <c r="H130" s="150"/>
      <c r="I130" s="150"/>
      <c r="J130" s="150"/>
      <c r="K130" s="182"/>
    </row>
    <row r="131" spans="1:11" x14ac:dyDescent="0.25">
      <c r="A131" s="118" t="s">
        <v>244</v>
      </c>
      <c r="B131" s="65">
        <v>34.78</v>
      </c>
      <c r="C131" s="64"/>
      <c r="D131" s="64"/>
      <c r="E131" s="64"/>
      <c r="F131" s="65">
        <v>34.78</v>
      </c>
      <c r="G131" s="64"/>
      <c r="H131" s="64"/>
      <c r="I131" s="64"/>
      <c r="J131" s="64"/>
      <c r="K131" s="114"/>
    </row>
    <row r="132" spans="1:11" x14ac:dyDescent="0.25">
      <c r="A132" s="118" t="s">
        <v>245</v>
      </c>
      <c r="B132" s="65">
        <v>34.549999999999997</v>
      </c>
      <c r="C132" s="64"/>
      <c r="D132" s="64"/>
      <c r="E132" s="64"/>
      <c r="F132" s="65">
        <v>34.549999999999997</v>
      </c>
      <c r="G132" s="64"/>
      <c r="H132" s="64"/>
      <c r="I132" s="64"/>
      <c r="J132" s="64"/>
      <c r="K132" s="114"/>
    </row>
    <row r="133" spans="1:11" x14ac:dyDescent="0.25">
      <c r="A133" s="129" t="s">
        <v>246</v>
      </c>
      <c r="B133" s="77">
        <v>23.27</v>
      </c>
      <c r="C133" s="64"/>
      <c r="D133" s="64"/>
      <c r="E133" s="64"/>
      <c r="F133" s="64"/>
      <c r="G133" s="64"/>
      <c r="H133" s="77">
        <v>23.27</v>
      </c>
      <c r="I133" s="77"/>
      <c r="J133" s="64"/>
      <c r="K133" s="114"/>
    </row>
    <row r="134" spans="1:11" x14ac:dyDescent="0.25">
      <c r="A134" s="127" t="s">
        <v>247</v>
      </c>
      <c r="B134" s="138">
        <v>36.39</v>
      </c>
      <c r="C134" s="64"/>
      <c r="D134" s="64"/>
      <c r="E134" s="64"/>
      <c r="F134" s="138">
        <v>36.39</v>
      </c>
      <c r="G134" s="64"/>
      <c r="H134" s="64"/>
      <c r="I134" s="64"/>
      <c r="J134" s="64"/>
      <c r="K134" s="114"/>
    </row>
    <row r="135" spans="1:11" x14ac:dyDescent="0.25">
      <c r="A135" s="127" t="s">
        <v>248</v>
      </c>
      <c r="B135" s="138">
        <v>391</v>
      </c>
      <c r="C135" s="64"/>
      <c r="D135" s="64"/>
      <c r="E135" s="64"/>
      <c r="F135" s="138">
        <v>391</v>
      </c>
      <c r="G135" s="64"/>
      <c r="H135" s="64"/>
      <c r="I135" s="64"/>
      <c r="J135" s="64"/>
      <c r="K135" s="114"/>
    </row>
    <row r="136" spans="1:11" x14ac:dyDescent="0.25">
      <c r="A136" s="131" t="s">
        <v>617</v>
      </c>
      <c r="B136" s="139">
        <v>22.38</v>
      </c>
      <c r="C136" s="140"/>
      <c r="D136" s="141"/>
      <c r="E136" s="64"/>
      <c r="F136" s="64"/>
      <c r="G136" s="64"/>
      <c r="H136" s="64"/>
      <c r="I136" s="139">
        <v>22.38</v>
      </c>
      <c r="J136" s="64"/>
      <c r="K136" s="114"/>
    </row>
    <row r="137" spans="1:11" x14ac:dyDescent="0.25">
      <c r="A137" s="127" t="s">
        <v>249</v>
      </c>
      <c r="B137" s="138">
        <v>35.729999999999997</v>
      </c>
      <c r="C137" s="64"/>
      <c r="D137" s="64"/>
      <c r="E137" s="64"/>
      <c r="F137" s="138">
        <v>35.729999999999997</v>
      </c>
      <c r="G137" s="64"/>
      <c r="H137" s="64"/>
      <c r="I137" s="64"/>
      <c r="J137" s="64"/>
      <c r="K137" s="114"/>
    </row>
    <row r="138" spans="1:11" x14ac:dyDescent="0.25">
      <c r="A138" s="128" t="s">
        <v>586</v>
      </c>
      <c r="B138" s="141">
        <v>5.55</v>
      </c>
      <c r="C138" s="64"/>
      <c r="D138" s="141">
        <v>5.55</v>
      </c>
      <c r="E138" s="64"/>
      <c r="F138" s="64"/>
      <c r="G138" s="64"/>
      <c r="H138" s="142"/>
      <c r="I138" s="142"/>
      <c r="J138" s="64"/>
      <c r="K138" s="114"/>
    </row>
    <row r="139" spans="1:11" x14ac:dyDescent="0.25">
      <c r="A139" s="127" t="s">
        <v>250</v>
      </c>
      <c r="B139" s="138">
        <v>127.18</v>
      </c>
      <c r="C139" s="64"/>
      <c r="D139" s="64"/>
      <c r="E139" s="64"/>
      <c r="F139" s="138">
        <v>127.18</v>
      </c>
      <c r="G139" s="64"/>
      <c r="H139" s="64"/>
      <c r="I139" s="64"/>
      <c r="J139" s="64"/>
      <c r="K139" s="114"/>
    </row>
    <row r="140" spans="1:11" x14ac:dyDescent="0.25">
      <c r="A140" s="125" t="s">
        <v>251</v>
      </c>
      <c r="B140" s="134">
        <v>3.68</v>
      </c>
      <c r="C140" s="64"/>
      <c r="D140" s="64"/>
      <c r="E140" s="64"/>
      <c r="F140" s="64"/>
      <c r="G140" s="64"/>
      <c r="H140" s="64"/>
      <c r="I140" s="64"/>
      <c r="J140" s="134">
        <v>3.68</v>
      </c>
      <c r="K140" s="114"/>
    </row>
    <row r="141" spans="1:11" ht="24" x14ac:dyDescent="0.25">
      <c r="A141" s="130" t="s">
        <v>252</v>
      </c>
      <c r="B141" s="133">
        <v>32.950000000000003</v>
      </c>
      <c r="C141" s="64"/>
      <c r="D141" s="64"/>
      <c r="E141" s="64"/>
      <c r="F141" s="64"/>
      <c r="G141" s="64"/>
      <c r="H141" s="64"/>
      <c r="I141" s="64"/>
      <c r="J141" s="133">
        <v>32.950000000000003</v>
      </c>
      <c r="K141" s="114"/>
    </row>
    <row r="142" spans="1:11" x14ac:dyDescent="0.25">
      <c r="A142" s="125" t="s">
        <v>253</v>
      </c>
      <c r="B142" s="134">
        <v>3.62</v>
      </c>
      <c r="C142" s="64"/>
      <c r="D142" s="64"/>
      <c r="E142" s="64"/>
      <c r="F142" s="64"/>
      <c r="G142" s="64"/>
      <c r="H142" s="64"/>
      <c r="I142" s="64"/>
      <c r="J142" s="134">
        <v>3.62</v>
      </c>
      <c r="K142" s="114"/>
    </row>
    <row r="143" spans="1:11" x14ac:dyDescent="0.25">
      <c r="A143" s="125" t="s">
        <v>254</v>
      </c>
      <c r="B143" s="134">
        <v>20.53</v>
      </c>
      <c r="C143" s="64"/>
      <c r="D143" s="64"/>
      <c r="E143" s="64"/>
      <c r="F143" s="64"/>
      <c r="G143" s="64"/>
      <c r="H143" s="64"/>
      <c r="I143" s="64"/>
      <c r="J143" s="134">
        <v>20.53</v>
      </c>
      <c r="K143" s="114"/>
    </row>
    <row r="144" spans="1:11" x14ac:dyDescent="0.25">
      <c r="A144" s="125" t="s">
        <v>255</v>
      </c>
      <c r="B144" s="134">
        <v>21.4</v>
      </c>
      <c r="C144" s="64"/>
      <c r="D144" s="64"/>
      <c r="E144" s="64"/>
      <c r="F144" s="64"/>
      <c r="G144" s="64"/>
      <c r="H144" s="64"/>
      <c r="I144" s="64"/>
      <c r="J144" s="134">
        <v>21.4</v>
      </c>
      <c r="K144" s="114"/>
    </row>
    <row r="145" spans="1:11" x14ac:dyDescent="0.25">
      <c r="A145" s="125" t="s">
        <v>256</v>
      </c>
      <c r="B145" s="134">
        <v>14</v>
      </c>
      <c r="C145" s="64"/>
      <c r="D145" s="64"/>
      <c r="E145" s="64"/>
      <c r="F145" s="64"/>
      <c r="G145" s="64"/>
      <c r="H145" s="64"/>
      <c r="I145" s="64"/>
      <c r="J145" s="134">
        <v>14</v>
      </c>
      <c r="K145" s="114"/>
    </row>
    <row r="146" spans="1:11" x14ac:dyDescent="0.25">
      <c r="A146" s="125" t="s">
        <v>257</v>
      </c>
      <c r="B146" s="134">
        <v>14.06</v>
      </c>
      <c r="C146" s="64"/>
      <c r="D146" s="64"/>
      <c r="E146" s="64"/>
      <c r="F146" s="64"/>
      <c r="G146" s="64"/>
      <c r="H146" s="64"/>
      <c r="I146" s="64"/>
      <c r="J146" s="134">
        <v>14.06</v>
      </c>
      <c r="K146" s="114"/>
    </row>
    <row r="147" spans="1:11" x14ac:dyDescent="0.25">
      <c r="A147" s="125" t="s">
        <v>258</v>
      </c>
      <c r="B147" s="134">
        <v>14</v>
      </c>
      <c r="C147" s="64"/>
      <c r="D147" s="64"/>
      <c r="E147" s="64"/>
      <c r="F147" s="64"/>
      <c r="G147" s="64"/>
      <c r="H147" s="64"/>
      <c r="I147" s="64"/>
      <c r="J147" s="134">
        <v>14</v>
      </c>
      <c r="K147" s="114"/>
    </row>
    <row r="148" spans="1:11" x14ac:dyDescent="0.25">
      <c r="A148" s="125" t="s">
        <v>259</v>
      </c>
      <c r="B148" s="134">
        <v>21.4</v>
      </c>
      <c r="C148" s="64"/>
      <c r="D148" s="64"/>
      <c r="E148" s="64"/>
      <c r="F148" s="64"/>
      <c r="G148" s="64"/>
      <c r="H148" s="64"/>
      <c r="I148" s="64"/>
      <c r="J148" s="134">
        <v>21.4</v>
      </c>
      <c r="K148" s="114"/>
    </row>
    <row r="149" spans="1:11" x14ac:dyDescent="0.25">
      <c r="A149" s="125" t="s">
        <v>260</v>
      </c>
      <c r="B149" s="134">
        <v>21.2</v>
      </c>
      <c r="C149" s="64"/>
      <c r="D149" s="64"/>
      <c r="E149" s="64"/>
      <c r="F149" s="64"/>
      <c r="G149" s="64"/>
      <c r="H149" s="64"/>
      <c r="I149" s="64"/>
      <c r="J149" s="134">
        <v>21.2</v>
      </c>
      <c r="K149" s="114"/>
    </row>
    <row r="150" spans="1:11" x14ac:dyDescent="0.25">
      <c r="A150" s="118" t="s">
        <v>261</v>
      </c>
      <c r="B150" s="65">
        <v>28.92</v>
      </c>
      <c r="C150" s="64"/>
      <c r="D150" s="64"/>
      <c r="E150" s="64"/>
      <c r="F150" s="65">
        <v>28.92</v>
      </c>
      <c r="G150" s="64"/>
      <c r="H150" s="64"/>
      <c r="I150" s="64"/>
      <c r="J150" s="64"/>
      <c r="K150" s="114"/>
    </row>
    <row r="151" spans="1:11" x14ac:dyDescent="0.25">
      <c r="A151" s="118" t="s">
        <v>262</v>
      </c>
      <c r="B151" s="65">
        <v>4.53</v>
      </c>
      <c r="C151" s="64"/>
      <c r="D151" s="64"/>
      <c r="E151" s="64"/>
      <c r="F151" s="65">
        <v>4.53</v>
      </c>
      <c r="G151" s="64"/>
      <c r="H151" s="64"/>
      <c r="I151" s="64"/>
      <c r="J151" s="64"/>
      <c r="K151" s="114"/>
    </row>
    <row r="152" spans="1:11" ht="15.75" thickBot="1" x14ac:dyDescent="0.3">
      <c r="A152" s="196" t="s">
        <v>263</v>
      </c>
      <c r="B152" s="197">
        <v>21.7</v>
      </c>
      <c r="C152" s="73"/>
      <c r="D152" s="73"/>
      <c r="E152" s="73"/>
      <c r="F152" s="197">
        <v>21.7</v>
      </c>
      <c r="G152" s="73"/>
      <c r="H152" s="73"/>
      <c r="I152" s="73"/>
      <c r="J152" s="73"/>
      <c r="K152" s="180"/>
    </row>
    <row r="153" spans="1:11" ht="15.75" thickBot="1" x14ac:dyDescent="0.3">
      <c r="A153" s="200" t="s">
        <v>640</v>
      </c>
      <c r="B153" s="201">
        <f>SUM(B131:B152)</f>
        <v>932.81999999999982</v>
      </c>
      <c r="C153" s="34"/>
      <c r="D153" s="202">
        <f>SUM(D131:D152)</f>
        <v>5.55</v>
      </c>
      <c r="E153" s="209"/>
      <c r="F153" s="203">
        <f>SUM(F131:F152)</f>
        <v>714.78000000000009</v>
      </c>
      <c r="G153" s="204">
        <f t="shared" ref="G153:I153" si="4">SUM(G131:G152)</f>
        <v>0</v>
      </c>
      <c r="H153" s="205">
        <f t="shared" si="4"/>
        <v>23.27</v>
      </c>
      <c r="I153" s="206">
        <f t="shared" si="4"/>
        <v>22.38</v>
      </c>
      <c r="J153" s="207">
        <f>SUM(J131:J152)</f>
        <v>166.84</v>
      </c>
      <c r="K153" s="208">
        <f>SUM(D153:J153)</f>
        <v>932.82</v>
      </c>
    </row>
    <row r="154" spans="1:11" x14ac:dyDescent="0.25">
      <c r="A154" s="198" t="s">
        <v>641</v>
      </c>
      <c r="B154" s="150"/>
      <c r="C154" s="150"/>
      <c r="D154" s="150"/>
      <c r="E154" s="150"/>
      <c r="F154" s="150"/>
      <c r="G154" s="150"/>
      <c r="H154" s="150"/>
      <c r="I154" s="150"/>
      <c r="J154" s="150"/>
      <c r="K154" s="182"/>
    </row>
    <row r="155" spans="1:11" x14ac:dyDescent="0.25">
      <c r="A155" s="118" t="s">
        <v>264</v>
      </c>
      <c r="B155" s="65">
        <v>32.549999999999997</v>
      </c>
      <c r="C155" s="64"/>
      <c r="D155" s="64"/>
      <c r="E155" s="64"/>
      <c r="F155" s="65">
        <v>32.549999999999997</v>
      </c>
      <c r="G155" s="64"/>
      <c r="H155" s="64"/>
      <c r="I155" s="64"/>
      <c r="J155" s="64"/>
      <c r="K155" s="114"/>
    </row>
    <row r="156" spans="1:11" x14ac:dyDescent="0.25">
      <c r="A156" s="118" t="s">
        <v>265</v>
      </c>
      <c r="B156" s="65">
        <v>34.549999999999997</v>
      </c>
      <c r="C156" s="64"/>
      <c r="D156" s="64"/>
      <c r="E156" s="64"/>
      <c r="F156" s="65">
        <v>34.549999999999997</v>
      </c>
      <c r="G156" s="64"/>
      <c r="H156" s="64"/>
      <c r="I156" s="64"/>
      <c r="J156" s="64"/>
      <c r="K156" s="114"/>
    </row>
    <row r="157" spans="1:11" x14ac:dyDescent="0.25">
      <c r="A157" s="124" t="s">
        <v>266</v>
      </c>
      <c r="B157" s="84">
        <v>3.79</v>
      </c>
      <c r="C157" s="64"/>
      <c r="D157" s="64"/>
      <c r="E157" s="64"/>
      <c r="F157" s="64"/>
      <c r="G157" s="64"/>
      <c r="H157" s="64"/>
      <c r="I157" s="64"/>
      <c r="J157" s="84">
        <v>3.79</v>
      </c>
      <c r="K157" s="114"/>
    </row>
    <row r="158" spans="1:11" ht="24" x14ac:dyDescent="0.25">
      <c r="A158" s="130" t="s">
        <v>267</v>
      </c>
      <c r="B158" s="134">
        <v>50.82</v>
      </c>
      <c r="C158" s="64"/>
      <c r="D158" s="64"/>
      <c r="E158" s="64"/>
      <c r="F158" s="64"/>
      <c r="G158" s="64"/>
      <c r="H158" s="64"/>
      <c r="I158" s="64"/>
      <c r="J158" s="134">
        <v>50.82</v>
      </c>
      <c r="K158" s="114"/>
    </row>
    <row r="159" spans="1:11" x14ac:dyDescent="0.25">
      <c r="A159" s="124" t="s">
        <v>268</v>
      </c>
      <c r="B159" s="84">
        <v>28.09</v>
      </c>
      <c r="C159" s="64"/>
      <c r="D159" s="64"/>
      <c r="E159" s="64"/>
      <c r="F159" s="64"/>
      <c r="G159" s="64"/>
      <c r="H159" s="64"/>
      <c r="I159" s="64"/>
      <c r="J159" s="84">
        <v>28.09</v>
      </c>
      <c r="K159" s="114"/>
    </row>
    <row r="160" spans="1:11" x14ac:dyDescent="0.25">
      <c r="A160" s="124" t="s">
        <v>269</v>
      </c>
      <c r="B160" s="84">
        <v>20.25</v>
      </c>
      <c r="C160" s="64"/>
      <c r="D160" s="64"/>
      <c r="E160" s="64"/>
      <c r="F160" s="64"/>
      <c r="G160" s="64"/>
      <c r="H160" s="64"/>
      <c r="I160" s="64"/>
      <c r="J160" s="84">
        <v>20.25</v>
      </c>
      <c r="K160" s="114"/>
    </row>
    <row r="161" spans="1:11" x14ac:dyDescent="0.25">
      <c r="A161" s="125" t="s">
        <v>270</v>
      </c>
      <c r="B161" s="134">
        <v>13.25</v>
      </c>
      <c r="C161" s="64"/>
      <c r="D161" s="64"/>
      <c r="E161" s="64"/>
      <c r="F161" s="64"/>
      <c r="G161" s="64"/>
      <c r="H161" s="64"/>
      <c r="I161" s="64"/>
      <c r="J161" s="134">
        <v>13.25</v>
      </c>
      <c r="K161" s="114"/>
    </row>
    <row r="162" spans="1:11" x14ac:dyDescent="0.25">
      <c r="A162" s="125" t="s">
        <v>271</v>
      </c>
      <c r="B162" s="134">
        <v>13.3</v>
      </c>
      <c r="C162" s="64"/>
      <c r="D162" s="64"/>
      <c r="E162" s="64"/>
      <c r="F162" s="64"/>
      <c r="G162" s="64"/>
      <c r="H162" s="64"/>
      <c r="I162" s="64"/>
      <c r="J162" s="134">
        <v>13.3</v>
      </c>
      <c r="K162" s="114"/>
    </row>
    <row r="163" spans="1:11" x14ac:dyDescent="0.25">
      <c r="A163" s="125" t="s">
        <v>272</v>
      </c>
      <c r="B163" s="134">
        <v>13.25</v>
      </c>
      <c r="C163" s="64"/>
      <c r="D163" s="64"/>
      <c r="E163" s="64"/>
      <c r="F163" s="64"/>
      <c r="G163" s="64"/>
      <c r="H163" s="64"/>
      <c r="I163" s="64"/>
      <c r="J163" s="134">
        <v>13.25</v>
      </c>
      <c r="K163" s="114"/>
    </row>
    <row r="164" spans="1:11" x14ac:dyDescent="0.25">
      <c r="A164" s="125" t="s">
        <v>273</v>
      </c>
      <c r="B164" s="134">
        <v>20.2</v>
      </c>
      <c r="C164" s="64"/>
      <c r="D164" s="64"/>
      <c r="E164" s="64"/>
      <c r="F164" s="64"/>
      <c r="G164" s="64"/>
      <c r="H164" s="64"/>
      <c r="I164" s="64"/>
      <c r="J164" s="134">
        <v>20.2</v>
      </c>
      <c r="K164" s="114"/>
    </row>
    <row r="165" spans="1:11" x14ac:dyDescent="0.25">
      <c r="A165" s="125" t="s">
        <v>274</v>
      </c>
      <c r="B165" s="134">
        <v>19.79</v>
      </c>
      <c r="C165" s="64"/>
      <c r="D165" s="64"/>
      <c r="E165" s="64"/>
      <c r="F165" s="64"/>
      <c r="G165" s="64"/>
      <c r="H165" s="64"/>
      <c r="I165" s="64"/>
      <c r="J165" s="134">
        <v>19.79</v>
      </c>
      <c r="K165" s="114"/>
    </row>
    <row r="166" spans="1:11" x14ac:dyDescent="0.25">
      <c r="A166" s="125" t="s">
        <v>275</v>
      </c>
      <c r="B166" s="134">
        <v>20.18</v>
      </c>
      <c r="C166" s="64"/>
      <c r="D166" s="64"/>
      <c r="E166" s="64"/>
      <c r="F166" s="64"/>
      <c r="G166" s="64"/>
      <c r="H166" s="64"/>
      <c r="I166" s="64"/>
      <c r="J166" s="134">
        <v>20.18</v>
      </c>
      <c r="K166" s="114"/>
    </row>
    <row r="167" spans="1:11" x14ac:dyDescent="0.25">
      <c r="A167" s="125" t="s">
        <v>276</v>
      </c>
      <c r="B167" s="134">
        <v>18.32</v>
      </c>
      <c r="C167" s="64"/>
      <c r="D167" s="64"/>
      <c r="E167" s="64"/>
      <c r="F167" s="64"/>
      <c r="G167" s="64"/>
      <c r="H167" s="64"/>
      <c r="I167" s="64"/>
      <c r="J167" s="134">
        <v>18.32</v>
      </c>
      <c r="K167" s="114"/>
    </row>
    <row r="168" spans="1:11" x14ac:dyDescent="0.25">
      <c r="A168" s="127" t="s">
        <v>277</v>
      </c>
      <c r="B168" s="138">
        <v>27.04</v>
      </c>
      <c r="C168" s="64"/>
      <c r="D168" s="64"/>
      <c r="E168" s="64"/>
      <c r="F168" s="138">
        <v>27.04</v>
      </c>
      <c r="G168" s="64"/>
      <c r="H168" s="64"/>
      <c r="I168" s="64"/>
      <c r="J168" s="64"/>
      <c r="K168" s="114"/>
    </row>
    <row r="169" spans="1:11" x14ac:dyDescent="0.25">
      <c r="A169" s="127" t="s">
        <v>278</v>
      </c>
      <c r="B169" s="138">
        <v>30.84</v>
      </c>
      <c r="C169" s="64"/>
      <c r="D169" s="64"/>
      <c r="E169" s="64"/>
      <c r="F169" s="138">
        <v>30.84</v>
      </c>
      <c r="G169" s="64"/>
      <c r="H169" s="193"/>
      <c r="I169" s="193"/>
      <c r="J169" s="64"/>
      <c r="K169" s="114"/>
    </row>
    <row r="170" spans="1:11" x14ac:dyDescent="0.25">
      <c r="A170" s="128" t="s">
        <v>587</v>
      </c>
      <c r="B170" s="141">
        <v>4.9800000000000004</v>
      </c>
      <c r="C170" s="64"/>
      <c r="D170" s="141">
        <v>4.9800000000000004</v>
      </c>
      <c r="E170" s="64"/>
      <c r="F170" s="64"/>
      <c r="G170" s="64"/>
      <c r="H170" s="193"/>
      <c r="I170" s="193"/>
      <c r="J170" s="64"/>
      <c r="K170" s="114"/>
    </row>
    <row r="171" spans="1:11" x14ac:dyDescent="0.25">
      <c r="A171" s="128" t="s">
        <v>279</v>
      </c>
      <c r="B171" s="141">
        <v>23.39</v>
      </c>
      <c r="C171" s="64"/>
      <c r="D171" s="141">
        <v>23.39</v>
      </c>
      <c r="E171" s="64"/>
      <c r="F171" s="64"/>
      <c r="G171" s="64"/>
      <c r="H171" s="142"/>
      <c r="I171" s="142"/>
      <c r="J171" s="64"/>
      <c r="K171" s="114"/>
    </row>
    <row r="172" spans="1:11" ht="24" x14ac:dyDescent="0.25">
      <c r="A172" s="132" t="s">
        <v>280</v>
      </c>
      <c r="B172" s="141">
        <v>29.22</v>
      </c>
      <c r="C172" s="64"/>
      <c r="D172" s="141">
        <v>29.22</v>
      </c>
      <c r="E172" s="64"/>
      <c r="F172" s="64"/>
      <c r="G172" s="64"/>
      <c r="H172" s="193"/>
      <c r="I172" s="193"/>
      <c r="J172" s="64"/>
      <c r="K172" s="114"/>
    </row>
    <row r="173" spans="1:11" x14ac:dyDescent="0.25">
      <c r="A173" s="129" t="s">
        <v>281</v>
      </c>
      <c r="B173" s="142">
        <v>18.05</v>
      </c>
      <c r="C173" s="64"/>
      <c r="D173" s="64"/>
      <c r="E173" s="64"/>
      <c r="F173" s="64"/>
      <c r="G173" s="64"/>
      <c r="H173" s="142">
        <v>18.05</v>
      </c>
      <c r="I173" s="142"/>
      <c r="J173" s="64"/>
      <c r="K173" s="114"/>
    </row>
    <row r="174" spans="1:11" x14ac:dyDescent="0.25">
      <c r="A174" s="127" t="s">
        <v>282</v>
      </c>
      <c r="B174" s="138">
        <v>36.39</v>
      </c>
      <c r="C174" s="64"/>
      <c r="D174" s="64"/>
      <c r="E174" s="64"/>
      <c r="F174" s="138">
        <v>36.39</v>
      </c>
      <c r="G174" s="64"/>
      <c r="H174" s="193"/>
      <c r="I174" s="193"/>
      <c r="J174" s="64"/>
      <c r="K174" s="114"/>
    </row>
    <row r="175" spans="1:11" x14ac:dyDescent="0.25">
      <c r="A175" s="127" t="s">
        <v>283</v>
      </c>
      <c r="B175" s="138">
        <v>317.60000000000002</v>
      </c>
      <c r="C175" s="64"/>
      <c r="D175" s="64"/>
      <c r="E175" s="64"/>
      <c r="F175" s="138">
        <v>317.60000000000002</v>
      </c>
      <c r="G175" s="64"/>
      <c r="H175" s="193"/>
      <c r="I175" s="193"/>
      <c r="J175" s="64"/>
      <c r="K175" s="114"/>
    </row>
    <row r="176" spans="1:11" x14ac:dyDescent="0.25">
      <c r="A176" s="131" t="s">
        <v>284</v>
      </c>
      <c r="B176" s="139">
        <v>22.38</v>
      </c>
      <c r="C176" s="140"/>
      <c r="D176" s="141"/>
      <c r="E176" s="64"/>
      <c r="F176" s="64"/>
      <c r="G176" s="64"/>
      <c r="H176" s="193"/>
      <c r="I176" s="139">
        <v>22.38</v>
      </c>
      <c r="J176" s="64"/>
      <c r="K176" s="114"/>
    </row>
    <row r="177" spans="1:11" x14ac:dyDescent="0.25">
      <c r="A177" s="127" t="s">
        <v>285</v>
      </c>
      <c r="B177" s="138">
        <v>35.729999999999997</v>
      </c>
      <c r="C177" s="64"/>
      <c r="D177" s="141"/>
      <c r="E177" s="64"/>
      <c r="F177" s="64">
        <v>35.729999999999997</v>
      </c>
      <c r="G177" s="64"/>
      <c r="H177" s="193"/>
      <c r="I177" s="193"/>
      <c r="J177" s="64"/>
      <c r="K177" s="114"/>
    </row>
    <row r="178" spans="1:11" x14ac:dyDescent="0.25">
      <c r="A178" s="128" t="s">
        <v>588</v>
      </c>
      <c r="B178" s="141">
        <v>5.55</v>
      </c>
      <c r="C178" s="64"/>
      <c r="D178" s="141">
        <v>5.55</v>
      </c>
      <c r="E178" s="64"/>
      <c r="F178" s="64"/>
      <c r="G178" s="64"/>
      <c r="H178" s="193"/>
      <c r="I178" s="193"/>
      <c r="J178" s="64"/>
      <c r="K178" s="114"/>
    </row>
    <row r="179" spans="1:11" x14ac:dyDescent="0.25">
      <c r="A179" s="127" t="s">
        <v>286</v>
      </c>
      <c r="B179" s="138">
        <v>127.18</v>
      </c>
      <c r="C179" s="64"/>
      <c r="D179" s="64"/>
      <c r="E179" s="64"/>
      <c r="F179" s="64">
        <v>127.18</v>
      </c>
      <c r="G179" s="64"/>
      <c r="H179" s="193"/>
      <c r="I179" s="193"/>
      <c r="J179" s="64"/>
      <c r="K179" s="114"/>
    </row>
    <row r="180" spans="1:11" x14ac:dyDescent="0.25">
      <c r="A180" s="125" t="s">
        <v>287</v>
      </c>
      <c r="B180" s="134">
        <v>3.68</v>
      </c>
      <c r="C180" s="64"/>
      <c r="D180" s="64"/>
      <c r="E180" s="64"/>
      <c r="F180" s="64"/>
      <c r="G180" s="64"/>
      <c r="H180" s="193"/>
      <c r="I180" s="193"/>
      <c r="J180" s="134">
        <v>3.68</v>
      </c>
      <c r="K180" s="114"/>
    </row>
    <row r="181" spans="1:11" ht="24" x14ac:dyDescent="0.25">
      <c r="A181" s="130" t="s">
        <v>288</v>
      </c>
      <c r="B181" s="133">
        <v>32.950000000000003</v>
      </c>
      <c r="C181" s="64"/>
      <c r="D181" s="64"/>
      <c r="E181" s="64"/>
      <c r="F181" s="64"/>
      <c r="G181" s="64"/>
      <c r="H181" s="64"/>
      <c r="I181" s="64"/>
      <c r="J181" s="133">
        <v>32.950000000000003</v>
      </c>
      <c r="K181" s="114"/>
    </row>
    <row r="182" spans="1:11" x14ac:dyDescent="0.25">
      <c r="A182" s="125" t="s">
        <v>289</v>
      </c>
      <c r="B182" s="134">
        <v>3.62</v>
      </c>
      <c r="C182" s="64"/>
      <c r="D182" s="64"/>
      <c r="E182" s="64"/>
      <c r="F182" s="64"/>
      <c r="G182" s="64"/>
      <c r="H182" s="64"/>
      <c r="I182" s="64"/>
      <c r="J182" s="134">
        <v>3.62</v>
      </c>
      <c r="K182" s="114"/>
    </row>
    <row r="183" spans="1:11" x14ac:dyDescent="0.25">
      <c r="A183" s="125" t="s">
        <v>290</v>
      </c>
      <c r="B183" s="134">
        <v>20.53</v>
      </c>
      <c r="C183" s="64"/>
      <c r="D183" s="64"/>
      <c r="E183" s="64"/>
      <c r="F183" s="64"/>
      <c r="G183" s="64"/>
      <c r="H183" s="64"/>
      <c r="I183" s="64"/>
      <c r="J183" s="134">
        <v>20.53</v>
      </c>
      <c r="K183" s="114"/>
    </row>
    <row r="184" spans="1:11" x14ac:dyDescent="0.25">
      <c r="A184" s="125" t="s">
        <v>291</v>
      </c>
      <c r="B184" s="134">
        <v>21.4</v>
      </c>
      <c r="C184" s="64"/>
      <c r="D184" s="64"/>
      <c r="E184" s="64"/>
      <c r="F184" s="64"/>
      <c r="G184" s="64"/>
      <c r="H184" s="64"/>
      <c r="I184" s="64"/>
      <c r="J184" s="134">
        <v>21.4</v>
      </c>
      <c r="K184" s="114"/>
    </row>
    <row r="185" spans="1:11" x14ac:dyDescent="0.25">
      <c r="A185" s="125" t="s">
        <v>292</v>
      </c>
      <c r="B185" s="134">
        <v>21.4</v>
      </c>
      <c r="C185" s="64"/>
      <c r="D185" s="64"/>
      <c r="E185" s="64"/>
      <c r="F185" s="64"/>
      <c r="G185" s="64"/>
      <c r="H185" s="64"/>
      <c r="I185" s="64"/>
      <c r="J185" s="134">
        <v>21.4</v>
      </c>
      <c r="K185" s="114"/>
    </row>
    <row r="186" spans="1:11" x14ac:dyDescent="0.25">
      <c r="A186" s="125" t="s">
        <v>293</v>
      </c>
      <c r="B186" s="134">
        <v>21.4</v>
      </c>
      <c r="C186" s="64"/>
      <c r="D186" s="64"/>
      <c r="E186" s="64"/>
      <c r="F186" s="64"/>
      <c r="G186" s="64"/>
      <c r="H186" s="64"/>
      <c r="I186" s="64"/>
      <c r="J186" s="134">
        <v>21.4</v>
      </c>
      <c r="K186" s="114"/>
    </row>
    <row r="187" spans="1:11" x14ac:dyDescent="0.25">
      <c r="A187" s="125" t="s">
        <v>294</v>
      </c>
      <c r="B187" s="134">
        <v>21.4</v>
      </c>
      <c r="C187" s="64"/>
      <c r="D187" s="64"/>
      <c r="E187" s="64"/>
      <c r="F187" s="64"/>
      <c r="G187" s="64"/>
      <c r="H187" s="64"/>
      <c r="I187" s="64"/>
      <c r="J187" s="134">
        <v>21.4</v>
      </c>
      <c r="K187" s="114"/>
    </row>
    <row r="188" spans="1:11" x14ac:dyDescent="0.25">
      <c r="A188" s="125" t="s">
        <v>295</v>
      </c>
      <c r="B188" s="134">
        <v>21.2</v>
      </c>
      <c r="C188" s="64"/>
      <c r="D188" s="64"/>
      <c r="E188" s="64"/>
      <c r="F188" s="64"/>
      <c r="G188" s="64"/>
      <c r="H188" s="64"/>
      <c r="I188" s="64"/>
      <c r="J188" s="134">
        <v>21.2</v>
      </c>
      <c r="K188" s="114"/>
    </row>
    <row r="189" spans="1:11" x14ac:dyDescent="0.25">
      <c r="A189" s="118" t="s">
        <v>296</v>
      </c>
      <c r="B189" s="65">
        <v>21.7</v>
      </c>
      <c r="C189" s="64"/>
      <c r="D189" s="64"/>
      <c r="E189" s="64"/>
      <c r="F189" s="65">
        <v>21.7</v>
      </c>
      <c r="G189" s="64"/>
      <c r="H189" s="64"/>
      <c r="I189" s="64"/>
      <c r="J189" s="64"/>
      <c r="K189" s="114"/>
    </row>
    <row r="190" spans="1:11" x14ac:dyDescent="0.25">
      <c r="A190" s="118" t="s">
        <v>297</v>
      </c>
      <c r="B190" s="65">
        <v>4.53</v>
      </c>
      <c r="C190" s="64"/>
      <c r="D190" s="64"/>
      <c r="E190" s="64"/>
      <c r="F190" s="65">
        <v>4.53</v>
      </c>
      <c r="G190" s="64"/>
      <c r="H190" s="64"/>
      <c r="I190" s="64"/>
      <c r="J190" s="64"/>
      <c r="K190" s="114"/>
    </row>
    <row r="191" spans="1:11" ht="15.75" thickBot="1" x14ac:dyDescent="0.3">
      <c r="A191" s="196" t="s">
        <v>298</v>
      </c>
      <c r="B191" s="197">
        <v>28.92</v>
      </c>
      <c r="C191" s="73"/>
      <c r="D191" s="73"/>
      <c r="E191" s="73"/>
      <c r="F191" s="197">
        <v>28.92</v>
      </c>
      <c r="G191" s="73"/>
      <c r="H191" s="73"/>
      <c r="I191" s="73"/>
      <c r="J191" s="73"/>
      <c r="K191" s="180"/>
    </row>
    <row r="192" spans="1:11" ht="15.75" thickBot="1" x14ac:dyDescent="0.3">
      <c r="A192" s="200" t="s">
        <v>644</v>
      </c>
      <c r="B192" s="201">
        <f>SUM(B155:B191)</f>
        <v>1189.4200000000003</v>
      </c>
      <c r="C192" s="34"/>
      <c r="D192" s="202">
        <f>SUM(D155:D191)</f>
        <v>63.14</v>
      </c>
      <c r="E192" s="209"/>
      <c r="F192" s="203">
        <f t="shared" ref="F192:I192" si="5">SUM(F155:F191)</f>
        <v>697.03000000000009</v>
      </c>
      <c r="G192" s="204">
        <f t="shared" si="5"/>
        <v>0</v>
      </c>
      <c r="H192" s="205">
        <f t="shared" si="5"/>
        <v>18.05</v>
      </c>
      <c r="I192" s="206">
        <f t="shared" si="5"/>
        <v>22.38</v>
      </c>
      <c r="J192" s="207">
        <f>SUM(J155:J191)</f>
        <v>388.81999999999988</v>
      </c>
      <c r="K192" s="208">
        <f>SUM(D192:J192)</f>
        <v>1189.4199999999998</v>
      </c>
    </row>
    <row r="193" spans="1:11" x14ac:dyDescent="0.25">
      <c r="A193" s="198" t="s">
        <v>326</v>
      </c>
      <c r="B193" s="150"/>
      <c r="C193" s="150"/>
      <c r="D193" s="150"/>
      <c r="E193" s="150"/>
      <c r="F193" s="150"/>
      <c r="G193" s="150"/>
      <c r="H193" s="150"/>
      <c r="I193" s="150"/>
      <c r="J193" s="150"/>
      <c r="K193" s="182"/>
    </row>
    <row r="194" spans="1:11" x14ac:dyDescent="0.25">
      <c r="A194" s="118" t="s">
        <v>328</v>
      </c>
      <c r="B194" s="65">
        <v>22.4</v>
      </c>
      <c r="C194" s="64"/>
      <c r="D194" s="64"/>
      <c r="E194" s="64"/>
      <c r="F194" s="65">
        <v>22.4</v>
      </c>
      <c r="G194" s="64"/>
      <c r="H194" s="64"/>
      <c r="I194" s="64"/>
      <c r="J194" s="64"/>
      <c r="K194" s="114"/>
    </row>
    <row r="195" spans="1:11" x14ac:dyDescent="0.25">
      <c r="A195" s="124" t="s">
        <v>327</v>
      </c>
      <c r="B195" s="84">
        <v>3.15</v>
      </c>
      <c r="C195" s="64"/>
      <c r="D195" s="64"/>
      <c r="E195" s="64"/>
      <c r="F195" s="64"/>
      <c r="G195" s="64"/>
      <c r="H195" s="64"/>
      <c r="I195" s="64"/>
      <c r="J195" s="84">
        <v>3.15</v>
      </c>
      <c r="K195" s="114"/>
    </row>
    <row r="196" spans="1:11" x14ac:dyDescent="0.25">
      <c r="A196" s="124" t="s">
        <v>329</v>
      </c>
      <c r="B196" s="84">
        <v>1.88</v>
      </c>
      <c r="C196" s="64"/>
      <c r="D196" s="64"/>
      <c r="E196" s="64"/>
      <c r="F196" s="64"/>
      <c r="G196" s="64"/>
      <c r="H196" s="64"/>
      <c r="I196" s="64"/>
      <c r="J196" s="84">
        <v>1.88</v>
      </c>
      <c r="K196" s="114"/>
    </row>
    <row r="197" spans="1:11" x14ac:dyDescent="0.25">
      <c r="A197" s="124" t="s">
        <v>330</v>
      </c>
      <c r="B197" s="134">
        <v>5.64</v>
      </c>
      <c r="C197" s="64"/>
      <c r="D197" s="64"/>
      <c r="E197" s="64"/>
      <c r="F197" s="64"/>
      <c r="G197" s="64"/>
      <c r="H197" s="64"/>
      <c r="I197" s="64"/>
      <c r="J197" s="134">
        <v>5.64</v>
      </c>
      <c r="K197" s="114"/>
    </row>
    <row r="198" spans="1:11" x14ac:dyDescent="0.25">
      <c r="A198" s="124" t="s">
        <v>331</v>
      </c>
      <c r="B198" s="84">
        <v>6.42</v>
      </c>
      <c r="C198" s="64"/>
      <c r="D198" s="64"/>
      <c r="E198" s="64"/>
      <c r="F198" s="64"/>
      <c r="G198" s="64"/>
      <c r="H198" s="64"/>
      <c r="I198" s="64"/>
      <c r="J198" s="84">
        <v>6.42</v>
      </c>
      <c r="K198" s="114"/>
    </row>
    <row r="199" spans="1:11" x14ac:dyDescent="0.25">
      <c r="A199" s="124" t="s">
        <v>332</v>
      </c>
      <c r="B199" s="134">
        <v>6.98</v>
      </c>
      <c r="C199" s="64"/>
      <c r="D199" s="64"/>
      <c r="E199" s="64"/>
      <c r="F199" s="64"/>
      <c r="G199" s="64"/>
      <c r="H199" s="64"/>
      <c r="I199" s="64"/>
      <c r="J199" s="134">
        <v>6.98</v>
      </c>
      <c r="K199" s="114"/>
    </row>
    <row r="200" spans="1:11" x14ac:dyDescent="0.25">
      <c r="A200" s="125" t="s">
        <v>333</v>
      </c>
      <c r="B200" s="134">
        <v>12.95</v>
      </c>
      <c r="C200" s="64"/>
      <c r="D200" s="64"/>
      <c r="E200" s="64"/>
      <c r="F200" s="64"/>
      <c r="G200" s="64"/>
      <c r="H200" s="64"/>
      <c r="I200" s="64"/>
      <c r="J200" s="134">
        <v>12.95</v>
      </c>
      <c r="K200" s="114"/>
    </row>
    <row r="201" spans="1:11" x14ac:dyDescent="0.25">
      <c r="A201" s="125" t="s">
        <v>325</v>
      </c>
      <c r="B201" s="134">
        <v>3.9</v>
      </c>
      <c r="C201" s="64"/>
      <c r="D201" s="64"/>
      <c r="E201" s="64"/>
      <c r="F201" s="64"/>
      <c r="G201" s="64"/>
      <c r="H201" s="64"/>
      <c r="I201" s="64"/>
      <c r="J201" s="134">
        <v>3.9</v>
      </c>
      <c r="K201" s="114"/>
    </row>
    <row r="202" spans="1:11" x14ac:dyDescent="0.25">
      <c r="A202" s="125" t="s">
        <v>334</v>
      </c>
      <c r="B202" s="134">
        <v>28.35</v>
      </c>
      <c r="C202" s="64"/>
      <c r="D202" s="64"/>
      <c r="E202" s="64"/>
      <c r="F202" s="64"/>
      <c r="G202" s="64"/>
      <c r="H202" s="64"/>
      <c r="I202" s="64"/>
      <c r="J202" s="134">
        <v>28.35</v>
      </c>
      <c r="K202" s="114"/>
    </row>
    <row r="203" spans="1:11" x14ac:dyDescent="0.25">
      <c r="A203" s="125" t="s">
        <v>325</v>
      </c>
      <c r="B203" s="134">
        <v>2.67</v>
      </c>
      <c r="C203" s="65"/>
      <c r="D203" s="64"/>
      <c r="E203" s="64"/>
      <c r="F203" s="64"/>
      <c r="G203" s="64"/>
      <c r="H203" s="64"/>
      <c r="I203" s="64"/>
      <c r="J203" s="134">
        <v>2.67</v>
      </c>
      <c r="K203" s="114"/>
    </row>
    <row r="204" spans="1:11" x14ac:dyDescent="0.25">
      <c r="A204" s="127" t="s">
        <v>335</v>
      </c>
      <c r="B204" s="138">
        <v>366.15</v>
      </c>
      <c r="C204" s="64"/>
      <c r="D204" s="64"/>
      <c r="E204" s="64"/>
      <c r="F204" s="138">
        <v>366.15</v>
      </c>
      <c r="G204" s="64"/>
      <c r="H204" s="64"/>
      <c r="I204" s="64"/>
      <c r="J204" s="64"/>
      <c r="K204" s="114"/>
    </row>
    <row r="205" spans="1:11" x14ac:dyDescent="0.25">
      <c r="A205" s="127" t="s">
        <v>336</v>
      </c>
      <c r="B205" s="138">
        <v>98.55</v>
      </c>
      <c r="C205" s="64"/>
      <c r="D205" s="64"/>
      <c r="E205" s="64"/>
      <c r="F205" s="138">
        <v>98.55</v>
      </c>
      <c r="G205" s="64"/>
      <c r="H205" s="64"/>
      <c r="I205" s="64"/>
      <c r="J205" s="64"/>
      <c r="K205" s="114"/>
    </row>
    <row r="206" spans="1:11" x14ac:dyDescent="0.25">
      <c r="A206" s="131" t="s">
        <v>618</v>
      </c>
      <c r="B206" s="139">
        <v>22.38</v>
      </c>
      <c r="C206" s="140"/>
      <c r="D206" s="141"/>
      <c r="E206" s="64"/>
      <c r="F206" s="64"/>
      <c r="G206" s="64"/>
      <c r="H206" s="64"/>
      <c r="I206" s="139">
        <v>22.38</v>
      </c>
      <c r="J206" s="64"/>
      <c r="K206" s="114"/>
    </row>
    <row r="207" spans="1:11" x14ac:dyDescent="0.25">
      <c r="A207" s="127" t="s">
        <v>92</v>
      </c>
      <c r="B207" s="138">
        <v>127.18</v>
      </c>
      <c r="C207" s="64"/>
      <c r="D207" s="64"/>
      <c r="E207" s="64"/>
      <c r="F207" s="138">
        <v>127.18</v>
      </c>
      <c r="G207" s="64"/>
      <c r="H207" s="64"/>
      <c r="I207" s="64"/>
      <c r="J207" s="64"/>
      <c r="K207" s="114"/>
    </row>
    <row r="208" spans="1:11" x14ac:dyDescent="0.25">
      <c r="A208" s="127" t="s">
        <v>337</v>
      </c>
      <c r="B208" s="138">
        <v>28.7</v>
      </c>
      <c r="C208" s="64"/>
      <c r="D208" s="64"/>
      <c r="E208" s="64"/>
      <c r="F208" s="138">
        <v>28.7</v>
      </c>
      <c r="G208" s="64"/>
      <c r="H208" s="64"/>
      <c r="I208" s="142"/>
      <c r="J208" s="64"/>
      <c r="K208" s="114"/>
    </row>
    <row r="209" spans="1:11" x14ac:dyDescent="0.25">
      <c r="A209" s="128" t="s">
        <v>589</v>
      </c>
      <c r="B209" s="141">
        <v>5.55</v>
      </c>
      <c r="C209" s="64"/>
      <c r="D209" s="141">
        <v>5.55</v>
      </c>
      <c r="E209" s="64"/>
      <c r="F209" s="64"/>
      <c r="G209" s="64"/>
      <c r="H209" s="142"/>
      <c r="I209" s="64"/>
      <c r="J209" s="64"/>
      <c r="K209" s="114"/>
    </row>
    <row r="210" spans="1:11" x14ac:dyDescent="0.25">
      <c r="A210" s="125" t="s">
        <v>338</v>
      </c>
      <c r="B210" s="134">
        <v>19.86</v>
      </c>
      <c r="C210" s="64"/>
      <c r="D210" s="64"/>
      <c r="E210" s="64"/>
      <c r="F210" s="64"/>
      <c r="G210" s="64"/>
      <c r="H210" s="64"/>
      <c r="I210" s="64"/>
      <c r="J210" s="134">
        <v>19.86</v>
      </c>
      <c r="K210" s="114"/>
    </row>
    <row r="211" spans="1:11" x14ac:dyDescent="0.25">
      <c r="A211" s="125" t="s">
        <v>339</v>
      </c>
      <c r="B211" s="134">
        <v>21.11</v>
      </c>
      <c r="C211" s="64"/>
      <c r="D211" s="64"/>
      <c r="E211" s="64"/>
      <c r="F211" s="64"/>
      <c r="G211" s="64"/>
      <c r="H211" s="64"/>
      <c r="I211" s="64"/>
      <c r="J211" s="134">
        <v>21.11</v>
      </c>
      <c r="K211" s="114"/>
    </row>
    <row r="212" spans="1:11" x14ac:dyDescent="0.25">
      <c r="A212" s="125" t="s">
        <v>340</v>
      </c>
      <c r="B212" s="134">
        <v>21.11</v>
      </c>
      <c r="C212" s="64"/>
      <c r="D212" s="64"/>
      <c r="E212" s="64"/>
      <c r="F212" s="64"/>
      <c r="G212" s="64"/>
      <c r="H212" s="64"/>
      <c r="I212" s="64"/>
      <c r="J212" s="134">
        <v>21.11</v>
      </c>
      <c r="K212" s="114"/>
    </row>
    <row r="213" spans="1:11" x14ac:dyDescent="0.25">
      <c r="A213" s="125" t="s">
        <v>341</v>
      </c>
      <c r="B213" s="134">
        <v>21.11</v>
      </c>
      <c r="C213" s="64"/>
      <c r="D213" s="64"/>
      <c r="E213" s="64"/>
      <c r="F213" s="64"/>
      <c r="G213" s="64"/>
      <c r="H213" s="64"/>
      <c r="I213" s="64"/>
      <c r="J213" s="134">
        <v>21.11</v>
      </c>
      <c r="K213" s="114"/>
    </row>
    <row r="214" spans="1:11" x14ac:dyDescent="0.25">
      <c r="A214" s="125" t="s">
        <v>342</v>
      </c>
      <c r="B214" s="134">
        <v>21.11</v>
      </c>
      <c r="C214" s="64"/>
      <c r="D214" s="64"/>
      <c r="E214" s="64"/>
      <c r="F214" s="64"/>
      <c r="G214" s="64"/>
      <c r="H214" s="64"/>
      <c r="I214" s="64"/>
      <c r="J214" s="134">
        <v>21.11</v>
      </c>
      <c r="K214" s="114"/>
    </row>
    <row r="215" spans="1:11" x14ac:dyDescent="0.25">
      <c r="A215" s="125" t="s">
        <v>343</v>
      </c>
      <c r="B215" s="134">
        <v>20.95</v>
      </c>
      <c r="C215" s="64"/>
      <c r="D215" s="64"/>
      <c r="E215" s="64"/>
      <c r="F215" s="64"/>
      <c r="G215" s="64"/>
      <c r="H215" s="64"/>
      <c r="I215" s="64"/>
      <c r="J215" s="134">
        <v>20.95</v>
      </c>
      <c r="K215" s="114"/>
    </row>
    <row r="216" spans="1:11" x14ac:dyDescent="0.25">
      <c r="A216" s="118" t="s">
        <v>344</v>
      </c>
      <c r="B216" s="65">
        <v>17.170000000000002</v>
      </c>
      <c r="C216" s="64"/>
      <c r="D216" s="64"/>
      <c r="E216" s="64"/>
      <c r="F216" s="65">
        <v>17.170000000000002</v>
      </c>
      <c r="G216" s="64"/>
      <c r="H216" s="64"/>
      <c r="I216" s="64"/>
      <c r="J216" s="64"/>
      <c r="K216" s="114"/>
    </row>
    <row r="217" spans="1:11" x14ac:dyDescent="0.25">
      <c r="A217" s="118" t="s">
        <v>345</v>
      </c>
      <c r="B217" s="65">
        <v>3.84</v>
      </c>
      <c r="C217" s="64"/>
      <c r="D217" s="64"/>
      <c r="E217" s="64"/>
      <c r="F217" s="65">
        <v>3.84</v>
      </c>
      <c r="G217" s="64"/>
      <c r="H217" s="64"/>
      <c r="I217" s="64"/>
      <c r="J217" s="64"/>
      <c r="K217" s="114"/>
    </row>
    <row r="218" spans="1:11" x14ac:dyDescent="0.25">
      <c r="A218" s="118" t="s">
        <v>346</v>
      </c>
      <c r="B218" s="65">
        <v>22.78</v>
      </c>
      <c r="C218" s="64"/>
      <c r="D218" s="64"/>
      <c r="E218" s="64"/>
      <c r="F218" s="65">
        <v>22.78</v>
      </c>
      <c r="G218" s="64"/>
      <c r="H218" s="64"/>
      <c r="I218" s="64"/>
      <c r="J218" s="64"/>
      <c r="K218" s="114"/>
    </row>
    <row r="219" spans="1:11" x14ac:dyDescent="0.25">
      <c r="A219" s="118" t="s">
        <v>347</v>
      </c>
      <c r="B219" s="65">
        <v>19.96</v>
      </c>
      <c r="C219" s="64"/>
      <c r="D219" s="64"/>
      <c r="E219" s="64"/>
      <c r="F219" s="65">
        <v>19.96</v>
      </c>
      <c r="G219" s="64"/>
      <c r="H219" s="64"/>
      <c r="I219" s="64"/>
      <c r="J219" s="64"/>
      <c r="K219" s="114"/>
    </row>
    <row r="220" spans="1:11" ht="15.75" thickBot="1" x14ac:dyDescent="0.3">
      <c r="A220" s="210" t="s">
        <v>348</v>
      </c>
      <c r="B220" s="211">
        <v>109.28</v>
      </c>
      <c r="C220" s="73"/>
      <c r="D220" s="211">
        <v>109.28</v>
      </c>
      <c r="E220" s="73"/>
      <c r="F220" s="73"/>
      <c r="G220" s="73"/>
      <c r="H220" s="212"/>
      <c r="I220" s="212"/>
      <c r="J220" s="73"/>
      <c r="K220" s="180"/>
    </row>
    <row r="221" spans="1:11" ht="15.75" thickBot="1" x14ac:dyDescent="0.3">
      <c r="A221" s="200" t="s">
        <v>645</v>
      </c>
      <c r="B221" s="201">
        <f>SUM(B194:B220)</f>
        <v>1041.1300000000001</v>
      </c>
      <c r="C221" s="34"/>
      <c r="D221" s="202">
        <f>SUM(D194:D220)</f>
        <v>114.83</v>
      </c>
      <c r="E221" s="209"/>
      <c r="F221" s="203">
        <f>SUM(F194:F220)</f>
        <v>706.73</v>
      </c>
      <c r="G221" s="204">
        <f t="shared" ref="G221:I221" si="6">SUM(G194:G220)</f>
        <v>0</v>
      </c>
      <c r="H221" s="205">
        <f t="shared" si="6"/>
        <v>0</v>
      </c>
      <c r="I221" s="206">
        <f t="shared" si="6"/>
        <v>22.38</v>
      </c>
      <c r="J221" s="207">
        <f>SUM(J194:J220)</f>
        <v>197.19</v>
      </c>
      <c r="K221" s="208">
        <f>SUM(D221:J221)</f>
        <v>1041.1300000000001</v>
      </c>
    </row>
    <row r="222" spans="1:11" ht="15.75" thickBot="1" x14ac:dyDescent="0.3">
      <c r="A222" s="213"/>
      <c r="B222" s="214"/>
      <c r="C222" s="19"/>
      <c r="D222" s="19"/>
      <c r="E222" s="19"/>
      <c r="F222" s="19"/>
      <c r="G222" s="19"/>
      <c r="H222" s="19"/>
      <c r="I222" s="19"/>
      <c r="J222" s="19"/>
      <c r="K222" s="215"/>
    </row>
    <row r="223" spans="1:11" ht="30.75" thickBot="1" x14ac:dyDescent="0.3">
      <c r="A223" s="187" t="s">
        <v>646</v>
      </c>
      <c r="B223" s="33">
        <f>B58+B76+B91+B129+B153+B192+B221</f>
        <v>9875.0599999999977</v>
      </c>
      <c r="C223" s="34"/>
      <c r="D223" s="153">
        <f>D58+D76+D91+D129+D153+D192+D221</f>
        <v>1019.7800000000001</v>
      </c>
      <c r="E223" s="154">
        <f>E34</f>
        <v>2946.3100000000004</v>
      </c>
      <c r="F223" s="155">
        <f>F58+F76+F91+F129+F153+F192+F221</f>
        <v>4032.2800000000007</v>
      </c>
      <c r="G223" s="156">
        <f>G58+G76+G91+G129+G153+G192+G221</f>
        <v>3534.9700000000003</v>
      </c>
      <c r="H223" s="157">
        <f>H58+H76+H91+H129+H153+H192+H221</f>
        <v>109.05999999999999</v>
      </c>
      <c r="I223" s="158">
        <f>I58+I76+I91+I129+I153+I192+I221</f>
        <v>89.52</v>
      </c>
      <c r="J223" s="159">
        <f>J58+J76+J91+J129+J153+J192+J221</f>
        <v>1089.45</v>
      </c>
      <c r="K223" s="190">
        <f>SUM(D223:J223)</f>
        <v>12821.37</v>
      </c>
    </row>
    <row r="224" spans="1:11" x14ac:dyDescent="0.25">
      <c r="A224" s="181"/>
      <c r="B224" s="150"/>
      <c r="C224" s="150"/>
      <c r="D224" s="151"/>
      <c r="E224" s="434">
        <f>E223+F223</f>
        <v>6978.5900000000011</v>
      </c>
      <c r="F224" s="434"/>
      <c r="G224" s="150"/>
      <c r="H224" s="150"/>
      <c r="I224" s="150"/>
      <c r="J224" s="150"/>
      <c r="K224" s="182"/>
    </row>
    <row r="225" spans="1:11" x14ac:dyDescent="0.25">
      <c r="A225" s="116"/>
      <c r="B225" s="64"/>
      <c r="C225" s="64"/>
      <c r="D225" s="145"/>
      <c r="E225" s="160"/>
      <c r="F225" s="161" t="s">
        <v>620</v>
      </c>
      <c r="G225" s="64"/>
      <c r="H225" s="64"/>
      <c r="I225" s="64"/>
      <c r="J225" s="64"/>
      <c r="K225" s="114"/>
    </row>
    <row r="226" spans="1:11" x14ac:dyDescent="0.25">
      <c r="A226" s="116"/>
      <c r="B226" s="64"/>
      <c r="C226" s="64"/>
      <c r="D226" s="145"/>
      <c r="E226" s="146"/>
      <c r="F226" s="147" t="s">
        <v>621</v>
      </c>
      <c r="G226" s="148">
        <f>G49+G50+G70+G71</f>
        <v>3427.8</v>
      </c>
      <c r="H226" s="64"/>
      <c r="I226" s="64"/>
      <c r="J226" s="64"/>
      <c r="K226" s="114"/>
    </row>
    <row r="227" spans="1:11" ht="15.75" thickBot="1" x14ac:dyDescent="0.3">
      <c r="A227" s="186"/>
      <c r="B227" s="73"/>
      <c r="C227" s="73"/>
      <c r="D227" s="162"/>
      <c r="E227" s="163"/>
      <c r="F227" s="164" t="s">
        <v>622</v>
      </c>
      <c r="G227" s="165">
        <f>G223-G226</f>
        <v>107.17000000000007</v>
      </c>
      <c r="H227" s="73"/>
      <c r="I227" s="73"/>
      <c r="J227" s="73"/>
      <c r="K227" s="180"/>
    </row>
    <row r="228" spans="1:11" ht="15.75" thickBot="1" x14ac:dyDescent="0.3">
      <c r="A228" s="188" t="s">
        <v>130</v>
      </c>
      <c r="B228" s="42">
        <f>B34+B223</f>
        <v>12821.369999999999</v>
      </c>
      <c r="C228" s="34"/>
      <c r="D228" s="153">
        <f>D223</f>
        <v>1019.7800000000001</v>
      </c>
      <c r="E228" s="441">
        <f>E223+F223+G223+H223+I223+J223</f>
        <v>11801.590000000002</v>
      </c>
      <c r="F228" s="442"/>
      <c r="G228" s="442"/>
      <c r="H228" s="442"/>
      <c r="I228" s="442"/>
      <c r="J228" s="442"/>
      <c r="K228" s="191"/>
    </row>
    <row r="229" spans="1:11" ht="15.75" thickBot="1" x14ac:dyDescent="0.3">
      <c r="A229" s="189"/>
      <c r="B229" s="166"/>
      <c r="C229" s="166"/>
      <c r="D229" s="433">
        <f>D228+E228</f>
        <v>12821.370000000003</v>
      </c>
      <c r="E229" s="433"/>
      <c r="F229" s="433"/>
      <c r="G229" s="433"/>
      <c r="H229" s="433"/>
      <c r="I229" s="433"/>
      <c r="J229" s="433"/>
      <c r="K229" s="192"/>
    </row>
  </sheetData>
  <mergeCells count="10">
    <mergeCell ref="K3:K5"/>
    <mergeCell ref="A3:A5"/>
    <mergeCell ref="B3:B5"/>
    <mergeCell ref="C3:C5"/>
    <mergeCell ref="E228:J228"/>
    <mergeCell ref="D229:J229"/>
    <mergeCell ref="E3:J3"/>
    <mergeCell ref="G4:I4"/>
    <mergeCell ref="E224:F224"/>
    <mergeCell ref="D3:D5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55"/>
  <sheetViews>
    <sheetView showWhiteSpace="0" view="pageLayout" topLeftCell="A577" zoomScaleNormal="100" workbookViewId="0">
      <selection activeCell="G633" sqref="G633"/>
    </sheetView>
  </sheetViews>
  <sheetFormatPr defaultRowHeight="15" x14ac:dyDescent="0.25"/>
  <cols>
    <col min="1" max="1" width="20.85546875" style="9" customWidth="1"/>
    <col min="2" max="2" width="11" customWidth="1"/>
    <col min="3" max="3" width="9.85546875" customWidth="1"/>
    <col min="4" max="4" width="12.140625" customWidth="1"/>
    <col min="5" max="6" width="14.5703125" customWidth="1"/>
    <col min="7" max="7" width="15.5703125" style="4" customWidth="1"/>
    <col min="8" max="9" width="11.85546875" style="4" customWidth="1"/>
    <col min="10" max="11" width="11.28515625" style="4" customWidth="1"/>
    <col min="12" max="12" width="12.140625" style="4" customWidth="1"/>
    <col min="13" max="13" width="11.85546875" customWidth="1"/>
  </cols>
  <sheetData>
    <row r="1" spans="1:14" ht="15.75" x14ac:dyDescent="0.25">
      <c r="A1" s="11" t="s">
        <v>628</v>
      </c>
    </row>
    <row r="2" spans="1:14" s="13" customFormat="1" ht="16.5" thickBot="1" x14ac:dyDescent="0.3">
      <c r="A2" s="12" t="s">
        <v>71</v>
      </c>
      <c r="B2" s="12"/>
      <c r="G2" s="14"/>
      <c r="H2" s="14"/>
      <c r="I2" s="14"/>
      <c r="J2" s="14"/>
      <c r="K2" s="14"/>
      <c r="L2" s="14"/>
    </row>
    <row r="3" spans="1:14" ht="18.75" customHeight="1" x14ac:dyDescent="0.25">
      <c r="A3" s="422" t="s">
        <v>66</v>
      </c>
      <c r="B3" s="408" t="s">
        <v>65</v>
      </c>
      <c r="C3" s="454"/>
      <c r="D3" s="430" t="s">
        <v>555</v>
      </c>
      <c r="E3" s="443" t="s">
        <v>554</v>
      </c>
      <c r="F3" s="443"/>
      <c r="G3" s="443"/>
      <c r="H3" s="443"/>
      <c r="I3" s="443"/>
      <c r="J3" s="443"/>
      <c r="K3" s="443"/>
      <c r="L3" s="443"/>
      <c r="M3" s="445"/>
      <c r="N3" s="8"/>
    </row>
    <row r="4" spans="1:14" ht="72" customHeight="1" x14ac:dyDescent="0.25">
      <c r="A4" s="423"/>
      <c r="B4" s="409"/>
      <c r="C4" s="455"/>
      <c r="D4" s="431"/>
      <c r="E4" s="431" t="s">
        <v>67</v>
      </c>
      <c r="F4" s="431"/>
      <c r="G4" s="18" t="s">
        <v>670</v>
      </c>
      <c r="H4" s="412" t="s">
        <v>560</v>
      </c>
      <c r="I4" s="412"/>
      <c r="J4" s="412"/>
      <c r="K4" s="412"/>
      <c r="L4" s="17" t="s">
        <v>534</v>
      </c>
      <c r="M4" s="446"/>
      <c r="N4" s="7"/>
    </row>
    <row r="5" spans="1:14" ht="216.75" customHeight="1" thickBot="1" x14ac:dyDescent="0.3">
      <c r="A5" s="424"/>
      <c r="B5" s="410"/>
      <c r="C5" s="456"/>
      <c r="D5" s="432"/>
      <c r="E5" s="58" t="s">
        <v>608</v>
      </c>
      <c r="F5" s="301" t="s">
        <v>624</v>
      </c>
      <c r="G5" s="58" t="s">
        <v>609</v>
      </c>
      <c r="H5" s="59" t="s">
        <v>563</v>
      </c>
      <c r="I5" s="59" t="s">
        <v>625</v>
      </c>
      <c r="J5" s="59" t="s">
        <v>561</v>
      </c>
      <c r="K5" s="110" t="s">
        <v>689</v>
      </c>
      <c r="L5" s="61" t="s">
        <v>562</v>
      </c>
      <c r="M5" s="447"/>
      <c r="N5" s="7"/>
    </row>
    <row r="6" spans="1:14" x14ac:dyDescent="0.25">
      <c r="A6" s="273" t="s">
        <v>67</v>
      </c>
      <c r="B6" s="168"/>
      <c r="C6" s="170"/>
      <c r="D6" s="170"/>
      <c r="E6" s="170"/>
      <c r="F6" s="170"/>
      <c r="G6" s="302"/>
      <c r="H6" s="302"/>
      <c r="I6" s="302"/>
      <c r="J6" s="302"/>
      <c r="K6" s="302"/>
      <c r="L6" s="303"/>
      <c r="M6" s="232"/>
    </row>
    <row r="7" spans="1:14" x14ac:dyDescent="0.25">
      <c r="A7" s="67" t="s">
        <v>72</v>
      </c>
      <c r="B7" s="63">
        <v>119.83</v>
      </c>
      <c r="C7" s="64"/>
      <c r="D7" s="64"/>
      <c r="E7" s="63">
        <v>119.83</v>
      </c>
      <c r="F7" s="63"/>
      <c r="G7" s="65"/>
      <c r="H7" s="63"/>
      <c r="I7" s="63"/>
      <c r="J7" s="63"/>
      <c r="K7" s="63"/>
      <c r="L7" s="304"/>
      <c r="M7" s="78"/>
    </row>
    <row r="8" spans="1:14" x14ac:dyDescent="0.25">
      <c r="A8" s="86" t="s">
        <v>550</v>
      </c>
      <c r="B8" s="66">
        <v>37.97</v>
      </c>
      <c r="C8" s="64"/>
      <c r="D8" s="64"/>
      <c r="E8" s="66">
        <v>37.97</v>
      </c>
      <c r="F8" s="66"/>
      <c r="G8" s="65"/>
      <c r="H8" s="66"/>
      <c r="I8" s="66"/>
      <c r="J8" s="66"/>
      <c r="K8" s="66"/>
      <c r="L8" s="305"/>
      <c r="M8" s="78"/>
    </row>
    <row r="9" spans="1:14" x14ac:dyDescent="0.25">
      <c r="A9" s="86" t="s">
        <v>73</v>
      </c>
      <c r="B9" s="66">
        <v>35.630000000000003</v>
      </c>
      <c r="C9" s="64"/>
      <c r="D9" s="64"/>
      <c r="E9" s="66">
        <v>35.630000000000003</v>
      </c>
      <c r="F9" s="66"/>
      <c r="G9" s="65"/>
      <c r="H9" s="66"/>
      <c r="I9" s="66"/>
      <c r="J9" s="66"/>
      <c r="K9" s="66"/>
      <c r="L9" s="305"/>
      <c r="M9" s="78"/>
    </row>
    <row r="10" spans="1:14" ht="48" x14ac:dyDescent="0.25">
      <c r="A10" s="67" t="s">
        <v>564</v>
      </c>
      <c r="B10" s="63">
        <v>36.44</v>
      </c>
      <c r="C10" s="64"/>
      <c r="D10" s="64"/>
      <c r="E10" s="63">
        <v>36.44</v>
      </c>
      <c r="F10" s="63"/>
      <c r="G10" s="65"/>
      <c r="H10" s="63"/>
      <c r="I10" s="63"/>
      <c r="J10" s="63"/>
      <c r="K10" s="63"/>
      <c r="L10" s="304"/>
      <c r="M10" s="78"/>
    </row>
    <row r="11" spans="1:14" ht="18.75" customHeight="1" x14ac:dyDescent="0.25">
      <c r="A11" s="67" t="s">
        <v>84</v>
      </c>
      <c r="B11" s="63">
        <v>58.84</v>
      </c>
      <c r="C11" s="64"/>
      <c r="D11" s="64"/>
      <c r="E11" s="63">
        <v>58.84</v>
      </c>
      <c r="F11" s="63"/>
      <c r="G11" s="65"/>
      <c r="H11" s="63"/>
      <c r="I11" s="63"/>
      <c r="J11" s="63"/>
      <c r="K11" s="63"/>
      <c r="L11" s="304"/>
      <c r="M11" s="78"/>
    </row>
    <row r="12" spans="1:14" x14ac:dyDescent="0.25">
      <c r="A12" s="62" t="s">
        <v>74</v>
      </c>
      <c r="B12" s="63">
        <v>58.84</v>
      </c>
      <c r="C12" s="64"/>
      <c r="D12" s="64"/>
      <c r="E12" s="63">
        <v>58.84</v>
      </c>
      <c r="F12" s="63"/>
      <c r="G12" s="65"/>
      <c r="H12" s="63"/>
      <c r="I12" s="63"/>
      <c r="J12" s="63"/>
      <c r="K12" s="63"/>
      <c r="L12" s="304"/>
      <c r="M12" s="78"/>
    </row>
    <row r="13" spans="1:14" x14ac:dyDescent="0.25">
      <c r="A13" s="62" t="s">
        <v>75</v>
      </c>
      <c r="B13" s="63">
        <v>58.18</v>
      </c>
      <c r="C13" s="64"/>
      <c r="D13" s="64"/>
      <c r="E13" s="63">
        <v>58.18</v>
      </c>
      <c r="F13" s="63"/>
      <c r="G13" s="65"/>
      <c r="H13" s="63"/>
      <c r="I13" s="63"/>
      <c r="J13" s="63"/>
      <c r="K13" s="63"/>
      <c r="L13" s="304"/>
      <c r="M13" s="78"/>
    </row>
    <row r="14" spans="1:14" x14ac:dyDescent="0.25">
      <c r="A14" s="62" t="s">
        <v>76</v>
      </c>
      <c r="B14" s="63">
        <v>57.88</v>
      </c>
      <c r="C14" s="64"/>
      <c r="D14" s="64"/>
      <c r="E14" s="63">
        <v>57.88</v>
      </c>
      <c r="F14" s="63"/>
      <c r="G14" s="65"/>
      <c r="H14" s="63"/>
      <c r="I14" s="63"/>
      <c r="J14" s="63"/>
      <c r="K14" s="63"/>
      <c r="L14" s="304"/>
      <c r="M14" s="78"/>
    </row>
    <row r="15" spans="1:14" x14ac:dyDescent="0.25">
      <c r="A15" s="87" t="s">
        <v>565</v>
      </c>
      <c r="B15" s="171">
        <v>26.95</v>
      </c>
      <c r="C15" s="185"/>
      <c r="D15" s="185"/>
      <c r="E15" s="171">
        <v>26.95</v>
      </c>
      <c r="F15" s="99"/>
      <c r="G15" s="65"/>
      <c r="H15" s="99"/>
      <c r="I15" s="99"/>
      <c r="J15" s="99"/>
      <c r="K15" s="99"/>
      <c r="L15" s="304"/>
      <c r="M15" s="78"/>
    </row>
    <row r="16" spans="1:14" x14ac:dyDescent="0.25">
      <c r="A16" s="87" t="s">
        <v>77</v>
      </c>
      <c r="B16" s="171">
        <v>28.88</v>
      </c>
      <c r="C16" s="64"/>
      <c r="D16" s="64"/>
      <c r="E16" s="171">
        <v>28.88</v>
      </c>
      <c r="F16" s="171"/>
      <c r="G16" s="65"/>
      <c r="H16" s="171"/>
      <c r="I16" s="171"/>
      <c r="J16" s="171"/>
      <c r="K16" s="171"/>
      <c r="L16" s="304"/>
      <c r="M16" s="78"/>
    </row>
    <row r="17" spans="1:13" x14ac:dyDescent="0.25">
      <c r="A17" s="87" t="s">
        <v>78</v>
      </c>
      <c r="B17" s="171">
        <v>18.11</v>
      </c>
      <c r="C17" s="64"/>
      <c r="D17" s="64"/>
      <c r="E17" s="171">
        <v>18.11</v>
      </c>
      <c r="F17" s="171"/>
      <c r="G17" s="65"/>
      <c r="H17" s="171"/>
      <c r="I17" s="171"/>
      <c r="J17" s="171"/>
      <c r="K17" s="171"/>
      <c r="L17" s="304"/>
      <c r="M17" s="78"/>
    </row>
    <row r="18" spans="1:13" x14ac:dyDescent="0.25">
      <c r="A18" s="87" t="s">
        <v>85</v>
      </c>
      <c r="B18" s="171">
        <v>24.37</v>
      </c>
      <c r="C18" s="64"/>
      <c r="D18" s="64"/>
      <c r="E18" s="171">
        <v>24.37</v>
      </c>
      <c r="F18" s="171"/>
      <c r="G18" s="65"/>
      <c r="H18" s="171"/>
      <c r="I18" s="171"/>
      <c r="J18" s="171"/>
      <c r="K18" s="171"/>
      <c r="L18" s="304"/>
      <c r="M18" s="78"/>
    </row>
    <row r="19" spans="1:13" x14ac:dyDescent="0.25">
      <c r="A19" s="87" t="s">
        <v>79</v>
      </c>
      <c r="B19" s="171">
        <v>28.8</v>
      </c>
      <c r="C19" s="64"/>
      <c r="D19" s="64"/>
      <c r="E19" s="171">
        <v>28.8</v>
      </c>
      <c r="F19" s="171"/>
      <c r="G19" s="65"/>
      <c r="H19" s="171"/>
      <c r="I19" s="171"/>
      <c r="J19" s="171"/>
      <c r="K19" s="171"/>
      <c r="L19" s="304"/>
      <c r="M19" s="78"/>
    </row>
    <row r="20" spans="1:13" x14ac:dyDescent="0.25">
      <c r="A20" s="87" t="s">
        <v>80</v>
      </c>
      <c r="B20" s="171">
        <v>58.28</v>
      </c>
      <c r="C20" s="64"/>
      <c r="D20" s="64"/>
      <c r="E20" s="171">
        <v>58.28</v>
      </c>
      <c r="F20" s="171"/>
      <c r="G20" s="65"/>
      <c r="H20" s="171"/>
      <c r="I20" s="171"/>
      <c r="J20" s="171"/>
      <c r="K20" s="171"/>
      <c r="L20" s="304"/>
      <c r="M20" s="78"/>
    </row>
    <row r="21" spans="1:13" x14ac:dyDescent="0.25">
      <c r="A21" s="87" t="s">
        <v>81</v>
      </c>
      <c r="B21" s="171">
        <v>61.43</v>
      </c>
      <c r="C21" s="64"/>
      <c r="D21" s="64"/>
      <c r="E21" s="171">
        <v>61.43</v>
      </c>
      <c r="F21" s="171"/>
      <c r="G21" s="65"/>
      <c r="H21" s="171"/>
      <c r="I21" s="171"/>
      <c r="J21" s="171"/>
      <c r="K21" s="171"/>
      <c r="L21" s="304"/>
      <c r="M21" s="78"/>
    </row>
    <row r="22" spans="1:13" x14ac:dyDescent="0.25">
      <c r="A22" s="87" t="s">
        <v>82</v>
      </c>
      <c r="B22" s="171">
        <v>58.9</v>
      </c>
      <c r="C22" s="64"/>
      <c r="D22" s="64"/>
      <c r="E22" s="171">
        <v>58.9</v>
      </c>
      <c r="F22" s="171"/>
      <c r="G22" s="65"/>
      <c r="H22" s="171"/>
      <c r="I22" s="171"/>
      <c r="J22" s="171"/>
      <c r="K22" s="171"/>
      <c r="L22" s="304"/>
      <c r="M22" s="78"/>
    </row>
    <row r="23" spans="1:13" x14ac:dyDescent="0.25">
      <c r="A23" s="87" t="s">
        <v>83</v>
      </c>
      <c r="B23" s="171">
        <v>115.75</v>
      </c>
      <c r="C23" s="306"/>
      <c r="D23" s="185"/>
      <c r="E23" s="171">
        <v>115.75</v>
      </c>
      <c r="F23" s="99"/>
      <c r="G23" s="65"/>
      <c r="H23" s="99"/>
      <c r="I23" s="99"/>
      <c r="J23" s="99"/>
      <c r="K23" s="99"/>
      <c r="L23" s="304"/>
      <c r="M23" s="78"/>
    </row>
    <row r="24" spans="1:13" x14ac:dyDescent="0.25">
      <c r="A24" s="307" t="s">
        <v>569</v>
      </c>
      <c r="B24" s="96">
        <v>58.87</v>
      </c>
      <c r="C24" s="98"/>
      <c r="D24" s="64"/>
      <c r="E24" s="96"/>
      <c r="F24" s="308">
        <v>58.87</v>
      </c>
      <c r="G24" s="65"/>
      <c r="H24" s="99"/>
      <c r="I24" s="99"/>
      <c r="J24" s="99"/>
      <c r="K24" s="99"/>
      <c r="L24" s="304"/>
      <c r="M24" s="78"/>
    </row>
    <row r="25" spans="1:13" x14ac:dyDescent="0.25">
      <c r="A25" s="307" t="s">
        <v>568</v>
      </c>
      <c r="B25" s="171">
        <v>34.44</v>
      </c>
      <c r="C25" s="98"/>
      <c r="D25" s="64"/>
      <c r="E25" s="99"/>
      <c r="F25" s="309">
        <v>34.44</v>
      </c>
      <c r="G25" s="65"/>
      <c r="H25" s="99"/>
      <c r="I25" s="99"/>
      <c r="J25" s="99"/>
      <c r="K25" s="99"/>
      <c r="L25" s="304"/>
      <c r="M25" s="78"/>
    </row>
    <row r="26" spans="1:13" x14ac:dyDescent="0.25">
      <c r="A26" s="307" t="s">
        <v>566</v>
      </c>
      <c r="B26" s="171">
        <v>14.29</v>
      </c>
      <c r="C26" s="98"/>
      <c r="D26" s="64"/>
      <c r="E26" s="99"/>
      <c r="F26" s="309">
        <v>14.29</v>
      </c>
      <c r="G26" s="65"/>
      <c r="H26" s="99"/>
      <c r="I26" s="99"/>
      <c r="J26" s="99"/>
      <c r="K26" s="99"/>
      <c r="L26" s="304"/>
      <c r="M26" s="78"/>
    </row>
    <row r="27" spans="1:13" x14ac:dyDescent="0.25">
      <c r="A27" s="307" t="s">
        <v>572</v>
      </c>
      <c r="B27" s="171">
        <v>16.14</v>
      </c>
      <c r="C27" s="98"/>
      <c r="D27" s="64"/>
      <c r="E27" s="99"/>
      <c r="F27" s="309">
        <v>16.14</v>
      </c>
      <c r="G27" s="65"/>
      <c r="H27" s="99"/>
      <c r="I27" s="99"/>
      <c r="J27" s="99"/>
      <c r="K27" s="99"/>
      <c r="L27" s="304"/>
      <c r="M27" s="78"/>
    </row>
    <row r="28" spans="1:13" x14ac:dyDescent="0.25">
      <c r="A28" s="307" t="s">
        <v>570</v>
      </c>
      <c r="B28" s="171">
        <v>58.56</v>
      </c>
      <c r="C28" s="98"/>
      <c r="D28" s="64"/>
      <c r="E28" s="99"/>
      <c r="F28" s="309">
        <v>58.56</v>
      </c>
      <c r="G28" s="65"/>
      <c r="H28" s="99"/>
      <c r="I28" s="99"/>
      <c r="J28" s="99"/>
      <c r="K28" s="99"/>
      <c r="L28" s="304"/>
      <c r="M28" s="78"/>
    </row>
    <row r="29" spans="1:13" x14ac:dyDescent="0.25">
      <c r="A29" s="307" t="s">
        <v>567</v>
      </c>
      <c r="B29" s="171">
        <v>24.05</v>
      </c>
      <c r="C29" s="98"/>
      <c r="D29" s="64"/>
      <c r="E29" s="99"/>
      <c r="F29" s="309">
        <v>24.05</v>
      </c>
      <c r="G29" s="65"/>
      <c r="H29" s="99"/>
      <c r="I29" s="99"/>
      <c r="J29" s="99"/>
      <c r="K29" s="99"/>
      <c r="L29" s="304"/>
      <c r="M29" s="78"/>
    </row>
    <row r="30" spans="1:13" ht="15.75" thickBot="1" x14ac:dyDescent="0.3">
      <c r="A30" s="341" t="s">
        <v>571</v>
      </c>
      <c r="B30" s="342">
        <v>27.56</v>
      </c>
      <c r="C30" s="73"/>
      <c r="D30" s="73"/>
      <c r="E30" s="73"/>
      <c r="F30" s="343">
        <v>27.56</v>
      </c>
      <c r="G30" s="197"/>
      <c r="H30" s="197"/>
      <c r="I30" s="197"/>
      <c r="J30" s="197"/>
      <c r="K30" s="197"/>
      <c r="L30" s="197"/>
      <c r="M30" s="74"/>
    </row>
    <row r="31" spans="1:13" ht="15.75" thickBot="1" x14ac:dyDescent="0.3">
      <c r="A31" s="109" t="s">
        <v>630</v>
      </c>
      <c r="B31" s="345">
        <f>SUM(B7:B30)</f>
        <v>1118.9899999999998</v>
      </c>
      <c r="C31" s="34"/>
      <c r="D31" s="34"/>
      <c r="E31" s="345">
        <f>SUM(E7:E30)</f>
        <v>885.07999999999993</v>
      </c>
      <c r="F31" s="346">
        <f>SUM(F7:F30)</f>
        <v>233.91000000000003</v>
      </c>
      <c r="G31" s="299"/>
      <c r="H31" s="347"/>
      <c r="I31" s="347"/>
      <c r="J31" s="347"/>
      <c r="K31" s="347"/>
      <c r="L31" s="348"/>
      <c r="M31" s="349">
        <f>E31+F31</f>
        <v>1118.99</v>
      </c>
    </row>
    <row r="32" spans="1:13" x14ac:dyDescent="0.25">
      <c r="A32" s="265"/>
      <c r="B32" s="281"/>
      <c r="C32" s="150"/>
      <c r="D32" s="150"/>
      <c r="E32" s="150"/>
      <c r="F32" s="150"/>
      <c r="G32" s="199"/>
      <c r="H32" s="199"/>
      <c r="I32" s="199"/>
      <c r="J32" s="199"/>
      <c r="K32" s="199"/>
      <c r="L32" s="344"/>
      <c r="M32" s="152"/>
    </row>
    <row r="33" spans="1:13" x14ac:dyDescent="0.25">
      <c r="A33" s="311" t="s">
        <v>86</v>
      </c>
      <c r="B33" s="64"/>
      <c r="C33" s="64"/>
      <c r="D33" s="64"/>
      <c r="E33" s="64"/>
      <c r="F33" s="64"/>
      <c r="G33" s="65"/>
      <c r="H33" s="65"/>
      <c r="I33" s="65"/>
      <c r="J33" s="65"/>
      <c r="K33" s="65"/>
      <c r="L33" s="310"/>
      <c r="M33" s="78"/>
    </row>
    <row r="34" spans="1:13" ht="18.75" customHeight="1" x14ac:dyDescent="0.25">
      <c r="A34" s="234" t="s">
        <v>669</v>
      </c>
      <c r="B34" s="76">
        <v>13.44</v>
      </c>
      <c r="C34" s="452" t="s">
        <v>324</v>
      </c>
      <c r="D34" s="76">
        <v>13.44</v>
      </c>
      <c r="E34" s="76"/>
      <c r="F34" s="76"/>
      <c r="G34" s="76"/>
      <c r="H34" s="76"/>
      <c r="I34" s="76"/>
      <c r="J34" s="77"/>
      <c r="K34" s="77"/>
      <c r="L34" s="310"/>
      <c r="M34" s="78"/>
    </row>
    <row r="35" spans="1:13" ht="18.75" customHeight="1" x14ac:dyDescent="0.25">
      <c r="A35" s="234" t="s">
        <v>300</v>
      </c>
      <c r="B35" s="76">
        <v>5.5</v>
      </c>
      <c r="C35" s="452"/>
      <c r="D35" s="76">
        <v>5.5</v>
      </c>
      <c r="E35" s="76"/>
      <c r="F35" s="76"/>
      <c r="G35" s="76"/>
      <c r="H35" s="76"/>
      <c r="I35" s="76"/>
      <c r="J35" s="77"/>
      <c r="K35" s="77"/>
      <c r="L35" s="310"/>
      <c r="M35" s="78"/>
    </row>
    <row r="36" spans="1:13" x14ac:dyDescent="0.25">
      <c r="A36" s="62" t="s">
        <v>301</v>
      </c>
      <c r="B36" s="65">
        <v>9.85</v>
      </c>
      <c r="C36" s="64"/>
      <c r="D36" s="64"/>
      <c r="E36" s="64"/>
      <c r="F36" s="64"/>
      <c r="G36" s="65">
        <v>9.85</v>
      </c>
      <c r="H36" s="65"/>
      <c r="I36" s="65"/>
      <c r="J36" s="77"/>
      <c r="K36" s="77"/>
      <c r="L36" s="310"/>
      <c r="M36" s="78"/>
    </row>
    <row r="37" spans="1:13" x14ac:dyDescent="0.25">
      <c r="A37" s="79" t="s">
        <v>302</v>
      </c>
      <c r="B37" s="76">
        <v>3.52</v>
      </c>
      <c r="C37" s="64"/>
      <c r="D37" s="76">
        <v>3.52</v>
      </c>
      <c r="E37" s="76"/>
      <c r="F37" s="76"/>
      <c r="G37" s="107"/>
      <c r="H37" s="107"/>
      <c r="I37" s="107"/>
      <c r="J37" s="236"/>
      <c r="K37" s="236"/>
      <c r="L37" s="312"/>
      <c r="M37" s="78"/>
    </row>
    <row r="38" spans="1:13" x14ac:dyDescent="0.25">
      <c r="A38" s="62" t="s">
        <v>303</v>
      </c>
      <c r="B38" s="65">
        <v>13.31</v>
      </c>
      <c r="C38" s="64"/>
      <c r="D38" s="64"/>
      <c r="E38" s="64"/>
      <c r="F38" s="64"/>
      <c r="G38" s="65">
        <v>13.31</v>
      </c>
      <c r="H38" s="65"/>
      <c r="I38" s="65"/>
      <c r="J38" s="77"/>
      <c r="K38" s="77"/>
      <c r="L38" s="310"/>
      <c r="M38" s="78"/>
    </row>
    <row r="39" spans="1:13" x14ac:dyDescent="0.25">
      <c r="A39" s="313" t="s">
        <v>614</v>
      </c>
      <c r="B39" s="195">
        <v>8.33</v>
      </c>
      <c r="C39" s="64"/>
      <c r="D39" s="64"/>
      <c r="E39" s="64"/>
      <c r="F39" s="64"/>
      <c r="G39" s="65"/>
      <c r="H39" s="194"/>
      <c r="I39" s="194"/>
      <c r="J39" s="77"/>
      <c r="K39" s="195">
        <v>8.33</v>
      </c>
      <c r="L39" s="310"/>
      <c r="M39" s="78"/>
    </row>
    <row r="40" spans="1:13" x14ac:dyDescent="0.25">
      <c r="A40" s="314" t="s">
        <v>304</v>
      </c>
      <c r="B40" s="194">
        <v>8.34</v>
      </c>
      <c r="C40" s="64"/>
      <c r="D40" s="64"/>
      <c r="E40" s="64"/>
      <c r="F40" s="64"/>
      <c r="G40" s="65"/>
      <c r="H40" s="194">
        <v>8.34</v>
      </c>
      <c r="I40" s="194"/>
      <c r="J40" s="77"/>
      <c r="K40" s="77"/>
      <c r="L40" s="310"/>
      <c r="M40" s="78"/>
    </row>
    <row r="41" spans="1:13" x14ac:dyDescent="0.25">
      <c r="A41" s="314" t="s">
        <v>305</v>
      </c>
      <c r="B41" s="194">
        <v>15</v>
      </c>
      <c r="C41" s="64"/>
      <c r="D41" s="64"/>
      <c r="E41" s="64"/>
      <c r="F41" s="64"/>
      <c r="G41" s="65"/>
      <c r="H41" s="194">
        <v>15</v>
      </c>
      <c r="I41" s="194"/>
      <c r="J41" s="77"/>
      <c r="K41" s="77"/>
      <c r="L41" s="310"/>
      <c r="M41" s="78"/>
    </row>
    <row r="42" spans="1:13" x14ac:dyDescent="0.25">
      <c r="A42" s="62" t="s">
        <v>306</v>
      </c>
      <c r="B42" s="65">
        <v>10.8</v>
      </c>
      <c r="C42" s="64"/>
      <c r="D42" s="64"/>
      <c r="E42" s="64"/>
      <c r="F42" s="64"/>
      <c r="G42" s="65">
        <v>10.8</v>
      </c>
      <c r="H42" s="65"/>
      <c r="I42" s="65"/>
      <c r="J42" s="77"/>
      <c r="K42" s="77"/>
      <c r="L42" s="310"/>
      <c r="M42" s="78"/>
    </row>
    <row r="43" spans="1:13" x14ac:dyDescent="0.25">
      <c r="A43" s="79" t="s">
        <v>131</v>
      </c>
      <c r="B43" s="76">
        <v>13.75</v>
      </c>
      <c r="C43" s="64"/>
      <c r="D43" s="76">
        <v>13.75</v>
      </c>
      <c r="E43" s="76"/>
      <c r="F43" s="76"/>
      <c r="G43" s="76"/>
      <c r="H43" s="76"/>
      <c r="I43" s="76"/>
      <c r="J43" s="77"/>
      <c r="K43" s="77"/>
      <c r="L43" s="310"/>
      <c r="M43" s="78"/>
    </row>
    <row r="44" spans="1:13" x14ac:dyDescent="0.25">
      <c r="A44" s="79" t="s">
        <v>131</v>
      </c>
      <c r="B44" s="76">
        <v>13.7</v>
      </c>
      <c r="C44" s="64"/>
      <c r="D44" s="76">
        <v>13.7</v>
      </c>
      <c r="E44" s="76"/>
      <c r="F44" s="76"/>
      <c r="G44" s="76"/>
      <c r="H44" s="76"/>
      <c r="I44" s="76"/>
      <c r="J44" s="77"/>
      <c r="K44" s="77"/>
      <c r="L44" s="310"/>
      <c r="M44" s="78"/>
    </row>
    <row r="45" spans="1:13" x14ac:dyDescent="0.25">
      <c r="A45" s="79" t="s">
        <v>307</v>
      </c>
      <c r="B45" s="76">
        <v>79.72</v>
      </c>
      <c r="C45" s="193"/>
      <c r="D45" s="145">
        <v>79.72</v>
      </c>
      <c r="E45" s="193"/>
      <c r="F45" s="193"/>
      <c r="G45" s="77"/>
      <c r="H45" s="77"/>
      <c r="I45" s="77"/>
      <c r="J45" s="77"/>
      <c r="K45" s="77"/>
      <c r="L45" s="310"/>
      <c r="M45" s="78"/>
    </row>
    <row r="46" spans="1:13" x14ac:dyDescent="0.25">
      <c r="A46" s="79" t="s">
        <v>308</v>
      </c>
      <c r="B46" s="76">
        <v>233.94</v>
      </c>
      <c r="C46" s="64"/>
      <c r="D46" s="76">
        <v>233.94</v>
      </c>
      <c r="E46" s="76"/>
      <c r="F46" s="76"/>
      <c r="G46" s="76"/>
      <c r="H46" s="76"/>
      <c r="I46" s="76"/>
      <c r="J46" s="77"/>
      <c r="K46" s="77"/>
      <c r="L46" s="310"/>
      <c r="M46" s="78"/>
    </row>
    <row r="47" spans="1:13" x14ac:dyDescent="0.25">
      <c r="A47" s="79" t="s">
        <v>309</v>
      </c>
      <c r="B47" s="76">
        <v>24.86</v>
      </c>
      <c r="C47" s="64"/>
      <c r="D47" s="76">
        <v>24.86</v>
      </c>
      <c r="E47" s="76"/>
      <c r="F47" s="76"/>
      <c r="G47" s="76"/>
      <c r="H47" s="76"/>
      <c r="I47" s="76"/>
      <c r="J47" s="77"/>
      <c r="K47" s="77"/>
      <c r="L47" s="310"/>
      <c r="M47" s="78"/>
    </row>
    <row r="48" spans="1:13" x14ac:dyDescent="0.25">
      <c r="A48" s="79" t="s">
        <v>88</v>
      </c>
      <c r="B48" s="76">
        <v>32.049999999999997</v>
      </c>
      <c r="C48" s="193"/>
      <c r="D48" s="76">
        <v>32.049999999999997</v>
      </c>
      <c r="E48" s="193"/>
      <c r="F48" s="193"/>
      <c r="G48" s="77"/>
      <c r="H48" s="77"/>
      <c r="I48" s="77"/>
      <c r="J48" s="77"/>
      <c r="K48" s="77"/>
      <c r="L48" s="310"/>
      <c r="M48" s="78"/>
    </row>
    <row r="49" spans="1:13" x14ac:dyDescent="0.25">
      <c r="A49" s="79" t="s">
        <v>310</v>
      </c>
      <c r="B49" s="76">
        <v>6.16</v>
      </c>
      <c r="C49" s="193"/>
      <c r="D49" s="76">
        <v>6.16</v>
      </c>
      <c r="E49" s="193"/>
      <c r="F49" s="193"/>
      <c r="G49" s="77"/>
      <c r="H49" s="77"/>
      <c r="I49" s="77"/>
      <c r="J49" s="77"/>
      <c r="K49" s="77"/>
      <c r="L49" s="310"/>
      <c r="M49" s="78"/>
    </row>
    <row r="50" spans="1:13" x14ac:dyDescent="0.25">
      <c r="A50" s="79" t="s">
        <v>311</v>
      </c>
      <c r="B50" s="76">
        <v>16.579999999999998</v>
      </c>
      <c r="C50" s="193"/>
      <c r="D50" s="76">
        <v>16.579999999999998</v>
      </c>
      <c r="E50" s="193"/>
      <c r="F50" s="193"/>
      <c r="G50" s="77"/>
      <c r="H50" s="77"/>
      <c r="I50" s="77"/>
      <c r="J50" s="77"/>
      <c r="K50" s="77"/>
      <c r="L50" s="310"/>
      <c r="M50" s="78"/>
    </row>
    <row r="51" spans="1:13" x14ac:dyDescent="0.25">
      <c r="A51" s="79" t="s">
        <v>312</v>
      </c>
      <c r="B51" s="76">
        <v>58.33</v>
      </c>
      <c r="C51" s="64"/>
      <c r="D51" s="76">
        <v>58.33</v>
      </c>
      <c r="E51" s="76"/>
      <c r="F51" s="76"/>
      <c r="G51" s="76"/>
      <c r="H51" s="76"/>
      <c r="I51" s="76"/>
      <c r="J51" s="77"/>
      <c r="K51" s="77"/>
      <c r="L51" s="310"/>
      <c r="M51" s="78"/>
    </row>
    <row r="52" spans="1:13" x14ac:dyDescent="0.25">
      <c r="A52" s="79" t="s">
        <v>311</v>
      </c>
      <c r="B52" s="76">
        <v>32.090000000000003</v>
      </c>
      <c r="C52" s="64"/>
      <c r="D52" s="76">
        <v>32.090000000000003</v>
      </c>
      <c r="E52" s="64"/>
      <c r="F52" s="64"/>
      <c r="G52" s="65"/>
      <c r="H52" s="65"/>
      <c r="I52" s="65"/>
      <c r="J52" s="77"/>
      <c r="K52" s="77"/>
      <c r="L52" s="310"/>
      <c r="M52" s="78"/>
    </row>
    <row r="53" spans="1:13" x14ac:dyDescent="0.25">
      <c r="A53" s="79" t="s">
        <v>313</v>
      </c>
      <c r="B53" s="76">
        <v>31.52</v>
      </c>
      <c r="C53" s="145"/>
      <c r="D53" s="76">
        <v>31.52</v>
      </c>
      <c r="E53" s="76"/>
      <c r="F53" s="76"/>
      <c r="G53" s="76"/>
      <c r="H53" s="76"/>
      <c r="I53" s="76"/>
      <c r="J53" s="77"/>
      <c r="K53" s="77"/>
      <c r="L53" s="310"/>
      <c r="M53" s="78"/>
    </row>
    <row r="54" spans="1:13" x14ac:dyDescent="0.25">
      <c r="A54" s="79" t="s">
        <v>314</v>
      </c>
      <c r="B54" s="76">
        <v>31.4</v>
      </c>
      <c r="C54" s="145"/>
      <c r="D54" s="76">
        <v>31.4</v>
      </c>
      <c r="E54" s="76"/>
      <c r="F54" s="76"/>
      <c r="G54" s="76"/>
      <c r="H54" s="76"/>
      <c r="I54" s="76"/>
      <c r="J54" s="77"/>
      <c r="K54" s="77"/>
      <c r="L54" s="310"/>
      <c r="M54" s="78"/>
    </row>
    <row r="55" spans="1:13" x14ac:dyDescent="0.25">
      <c r="A55" s="79" t="s">
        <v>315</v>
      </c>
      <c r="B55" s="76">
        <v>33.39</v>
      </c>
      <c r="C55" s="145"/>
      <c r="D55" s="76">
        <v>33.39</v>
      </c>
      <c r="E55" s="76"/>
      <c r="F55" s="76"/>
      <c r="G55" s="76"/>
      <c r="H55" s="76"/>
      <c r="I55" s="76"/>
      <c r="J55" s="77"/>
      <c r="K55" s="77"/>
      <c r="L55" s="310"/>
      <c r="M55" s="78"/>
    </row>
    <row r="56" spans="1:13" x14ac:dyDescent="0.25">
      <c r="A56" s="79" t="s">
        <v>132</v>
      </c>
      <c r="B56" s="76">
        <v>6.44</v>
      </c>
      <c r="C56" s="145"/>
      <c r="D56" s="76">
        <v>6.44</v>
      </c>
      <c r="E56" s="76"/>
      <c r="F56" s="76"/>
      <c r="G56" s="76"/>
      <c r="H56" s="76"/>
      <c r="I56" s="76"/>
      <c r="J56" s="77"/>
      <c r="K56" s="77"/>
      <c r="L56" s="310"/>
      <c r="M56" s="78"/>
    </row>
    <row r="57" spans="1:13" x14ac:dyDescent="0.25">
      <c r="A57" s="79" t="s">
        <v>316</v>
      </c>
      <c r="B57" s="76">
        <v>37.58</v>
      </c>
      <c r="C57" s="145"/>
      <c r="D57" s="76">
        <v>37.58</v>
      </c>
      <c r="E57" s="76"/>
      <c r="F57" s="76"/>
      <c r="G57" s="76"/>
      <c r="H57" s="76"/>
      <c r="I57" s="76"/>
      <c r="J57" s="77"/>
      <c r="K57" s="77"/>
      <c r="L57" s="310"/>
      <c r="M57" s="78"/>
    </row>
    <row r="58" spans="1:13" x14ac:dyDescent="0.25">
      <c r="A58" s="79" t="s">
        <v>317</v>
      </c>
      <c r="B58" s="76">
        <v>32.71</v>
      </c>
      <c r="C58" s="145"/>
      <c r="D58" s="76">
        <v>32.71</v>
      </c>
      <c r="E58" s="76"/>
      <c r="F58" s="76"/>
      <c r="G58" s="76"/>
      <c r="H58" s="76"/>
      <c r="I58" s="76"/>
      <c r="J58" s="77"/>
      <c r="K58" s="77"/>
      <c r="L58" s="310"/>
      <c r="M58" s="78"/>
    </row>
    <row r="59" spans="1:13" x14ac:dyDescent="0.25">
      <c r="A59" s="79" t="s">
        <v>318</v>
      </c>
      <c r="B59" s="76">
        <v>7.93</v>
      </c>
      <c r="C59" s="145"/>
      <c r="D59" s="76">
        <v>7.93</v>
      </c>
      <c r="E59" s="76"/>
      <c r="F59" s="76"/>
      <c r="G59" s="76"/>
      <c r="H59" s="76"/>
      <c r="I59" s="76"/>
      <c r="J59" s="77"/>
      <c r="K59" s="77"/>
      <c r="L59" s="310"/>
      <c r="M59" s="78"/>
    </row>
    <row r="60" spans="1:13" x14ac:dyDescent="0.25">
      <c r="A60" s="79" t="s">
        <v>319</v>
      </c>
      <c r="B60" s="76">
        <v>24.51</v>
      </c>
      <c r="C60" s="145"/>
      <c r="D60" s="76">
        <v>24.51</v>
      </c>
      <c r="E60" s="76"/>
      <c r="F60" s="76"/>
      <c r="G60" s="76"/>
      <c r="H60" s="76"/>
      <c r="I60" s="76"/>
      <c r="J60" s="77"/>
      <c r="K60" s="77"/>
      <c r="L60" s="310"/>
      <c r="M60" s="78"/>
    </row>
    <row r="61" spans="1:13" x14ac:dyDescent="0.25">
      <c r="A61" s="79" t="s">
        <v>319</v>
      </c>
      <c r="B61" s="76">
        <v>43.35</v>
      </c>
      <c r="C61" s="145"/>
      <c r="D61" s="76">
        <v>43.35</v>
      </c>
      <c r="E61" s="76"/>
      <c r="F61" s="76"/>
      <c r="G61" s="76"/>
      <c r="H61" s="76"/>
      <c r="I61" s="76"/>
      <c r="J61" s="77"/>
      <c r="K61" s="77"/>
      <c r="L61" s="310"/>
      <c r="M61" s="78"/>
    </row>
    <row r="62" spans="1:13" x14ac:dyDescent="0.25">
      <c r="A62" s="79" t="s">
        <v>320</v>
      </c>
      <c r="B62" s="76">
        <v>5.32</v>
      </c>
      <c r="C62" s="64"/>
      <c r="D62" s="76">
        <v>5.32</v>
      </c>
      <c r="E62" s="76"/>
      <c r="F62" s="76"/>
      <c r="G62" s="76"/>
      <c r="H62" s="65"/>
      <c r="I62" s="65"/>
      <c r="J62" s="77"/>
      <c r="K62" s="77"/>
      <c r="L62" s="310"/>
      <c r="M62" s="78"/>
    </row>
    <row r="63" spans="1:13" x14ac:dyDescent="0.25">
      <c r="A63" s="79" t="s">
        <v>321</v>
      </c>
      <c r="B63" s="76">
        <v>11.39</v>
      </c>
      <c r="C63" s="64"/>
      <c r="D63" s="76">
        <v>11.39</v>
      </c>
      <c r="E63" s="76"/>
      <c r="F63" s="76"/>
      <c r="G63" s="76"/>
      <c r="H63" s="65"/>
      <c r="I63" s="65"/>
      <c r="J63" s="77"/>
      <c r="K63" s="77"/>
      <c r="L63" s="310"/>
      <c r="M63" s="78"/>
    </row>
    <row r="64" spans="1:13" x14ac:dyDescent="0.25">
      <c r="A64" s="62" t="s">
        <v>322</v>
      </c>
      <c r="B64" s="65">
        <v>13.13</v>
      </c>
      <c r="C64" s="64"/>
      <c r="D64" s="64"/>
      <c r="E64" s="64"/>
      <c r="F64" s="64"/>
      <c r="G64" s="65">
        <v>13.13</v>
      </c>
      <c r="H64" s="65"/>
      <c r="I64" s="65"/>
      <c r="J64" s="77"/>
      <c r="K64" s="77"/>
      <c r="L64" s="310"/>
      <c r="M64" s="78"/>
    </row>
    <row r="65" spans="1:13" ht="15.75" thickBot="1" x14ac:dyDescent="0.3">
      <c r="A65" s="350" t="s">
        <v>323</v>
      </c>
      <c r="B65" s="211">
        <v>33.35</v>
      </c>
      <c r="C65" s="73"/>
      <c r="D65" s="211">
        <v>33.35</v>
      </c>
      <c r="E65" s="211"/>
      <c r="F65" s="211"/>
      <c r="G65" s="211"/>
      <c r="H65" s="211"/>
      <c r="I65" s="211"/>
      <c r="J65" s="212"/>
      <c r="K65" s="212"/>
      <c r="L65" s="351"/>
      <c r="M65" s="74"/>
    </row>
    <row r="66" spans="1:13" ht="15.75" thickBot="1" x14ac:dyDescent="0.3">
      <c r="A66" s="109" t="s">
        <v>631</v>
      </c>
      <c r="B66" s="203">
        <f>SUM(B34:B65)</f>
        <v>911.29000000000019</v>
      </c>
      <c r="C66" s="34"/>
      <c r="D66" s="202">
        <f>SUM(D34:D65)</f>
        <v>832.53000000000009</v>
      </c>
      <c r="E66" s="202"/>
      <c r="F66" s="202"/>
      <c r="G66" s="201">
        <f>SUM(G34:G65)</f>
        <v>47.09</v>
      </c>
      <c r="H66" s="204">
        <f>SUM(H34:H65)</f>
        <v>23.34</v>
      </c>
      <c r="I66" s="205">
        <f>SUM(I34:I65)</f>
        <v>0</v>
      </c>
      <c r="J66" s="205">
        <f>SUM(J34:J65)</f>
        <v>0</v>
      </c>
      <c r="K66" s="206">
        <f>SUM(K34:K65)</f>
        <v>8.33</v>
      </c>
      <c r="L66" s="353"/>
      <c r="M66" s="223">
        <f>SUM(D66:L66)</f>
        <v>911.29000000000019</v>
      </c>
    </row>
    <row r="67" spans="1:13" x14ac:dyDescent="0.25">
      <c r="A67" s="265"/>
      <c r="B67" s="199"/>
      <c r="C67" s="150"/>
      <c r="D67" s="150"/>
      <c r="E67" s="150"/>
      <c r="F67" s="150"/>
      <c r="G67" s="199"/>
      <c r="H67" s="199"/>
      <c r="I67" s="199"/>
      <c r="J67" s="352"/>
      <c r="K67" s="352"/>
      <c r="L67" s="344"/>
      <c r="M67" s="152"/>
    </row>
    <row r="68" spans="1:13" x14ac:dyDescent="0.25">
      <c r="A68" s="311" t="s">
        <v>107</v>
      </c>
      <c r="B68" s="65"/>
      <c r="C68" s="64"/>
      <c r="D68" s="64"/>
      <c r="E68" s="64"/>
      <c r="F68" s="64"/>
      <c r="G68" s="65"/>
      <c r="H68" s="65"/>
      <c r="I68" s="65"/>
      <c r="J68" s="77"/>
      <c r="K68" s="77"/>
      <c r="L68" s="84"/>
      <c r="M68" s="78"/>
    </row>
    <row r="69" spans="1:13" x14ac:dyDescent="0.25">
      <c r="A69" s="87" t="s">
        <v>349</v>
      </c>
      <c r="B69" s="246">
        <v>13.75</v>
      </c>
      <c r="C69" s="64"/>
      <c r="D69" s="64"/>
      <c r="E69" s="64"/>
      <c r="F69" s="64"/>
      <c r="G69" s="246">
        <v>13.75</v>
      </c>
      <c r="H69" s="246"/>
      <c r="I69" s="246"/>
      <c r="J69" s="315"/>
      <c r="K69" s="315"/>
      <c r="L69" s="316"/>
      <c r="M69" s="78"/>
    </row>
    <row r="70" spans="1:13" x14ac:dyDescent="0.25">
      <c r="A70" s="87" t="s">
        <v>350</v>
      </c>
      <c r="B70" s="246">
        <v>12.62</v>
      </c>
      <c r="C70" s="64"/>
      <c r="D70" s="64"/>
      <c r="E70" s="64"/>
      <c r="F70" s="64"/>
      <c r="G70" s="246">
        <v>12.62</v>
      </c>
      <c r="H70" s="246"/>
      <c r="I70" s="246"/>
      <c r="J70" s="315"/>
      <c r="K70" s="315"/>
      <c r="L70" s="316"/>
      <c r="M70" s="78"/>
    </row>
    <row r="71" spans="1:13" x14ac:dyDescent="0.25">
      <c r="A71" s="87" t="s">
        <v>351</v>
      </c>
      <c r="B71" s="246">
        <v>49.2</v>
      </c>
      <c r="C71" s="145"/>
      <c r="D71" s="64"/>
      <c r="E71" s="64"/>
      <c r="F71" s="64"/>
      <c r="G71" s="246">
        <v>49.2</v>
      </c>
      <c r="H71" s="246"/>
      <c r="I71" s="246"/>
      <c r="J71" s="315"/>
      <c r="K71" s="315"/>
      <c r="L71" s="316"/>
      <c r="M71" s="78"/>
    </row>
    <row r="72" spans="1:13" x14ac:dyDescent="0.25">
      <c r="A72" s="87" t="s">
        <v>352</v>
      </c>
      <c r="B72" s="65">
        <v>21.5</v>
      </c>
      <c r="C72" s="145"/>
      <c r="D72" s="64"/>
      <c r="E72" s="64"/>
      <c r="F72" s="64"/>
      <c r="G72" s="65">
        <v>21.5</v>
      </c>
      <c r="H72" s="65"/>
      <c r="I72" s="65"/>
      <c r="J72" s="77"/>
      <c r="K72" s="77"/>
      <c r="L72" s="84"/>
      <c r="M72" s="78"/>
    </row>
    <row r="73" spans="1:13" x14ac:dyDescent="0.25">
      <c r="A73" s="87" t="s">
        <v>353</v>
      </c>
      <c r="B73" s="65">
        <v>31.33</v>
      </c>
      <c r="C73" s="145"/>
      <c r="D73" s="64"/>
      <c r="E73" s="64"/>
      <c r="F73" s="64"/>
      <c r="G73" s="65">
        <v>31.33</v>
      </c>
      <c r="H73" s="65"/>
      <c r="I73" s="65"/>
      <c r="J73" s="77"/>
      <c r="K73" s="77"/>
      <c r="L73" s="84"/>
      <c r="M73" s="78"/>
    </row>
    <row r="74" spans="1:13" x14ac:dyDescent="0.25">
      <c r="A74" s="87" t="s">
        <v>354</v>
      </c>
      <c r="B74" s="65">
        <v>8.5500000000000007</v>
      </c>
      <c r="C74" s="145"/>
      <c r="D74" s="64"/>
      <c r="E74" s="64"/>
      <c r="F74" s="64"/>
      <c r="G74" s="65">
        <v>8.5500000000000007</v>
      </c>
      <c r="H74" s="65"/>
      <c r="I74" s="65"/>
      <c r="J74" s="77"/>
      <c r="K74" s="77"/>
      <c r="L74" s="84"/>
      <c r="M74" s="78"/>
    </row>
    <row r="75" spans="1:13" x14ac:dyDescent="0.25">
      <c r="A75" s="87" t="s">
        <v>301</v>
      </c>
      <c r="B75" s="65">
        <v>7</v>
      </c>
      <c r="C75" s="145"/>
      <c r="D75" s="64"/>
      <c r="E75" s="64"/>
      <c r="F75" s="64"/>
      <c r="G75" s="65">
        <v>7</v>
      </c>
      <c r="H75" s="65"/>
      <c r="I75" s="65"/>
      <c r="J75" s="77"/>
      <c r="K75" s="77"/>
      <c r="L75" s="84"/>
      <c r="M75" s="78"/>
    </row>
    <row r="76" spans="1:13" x14ac:dyDescent="0.25">
      <c r="A76" s="87" t="s">
        <v>355</v>
      </c>
      <c r="B76" s="65">
        <v>6.67</v>
      </c>
      <c r="C76" s="145"/>
      <c r="D76" s="64"/>
      <c r="E76" s="64"/>
      <c r="F76" s="64"/>
      <c r="G76" s="65">
        <v>6.67</v>
      </c>
      <c r="H76" s="65"/>
      <c r="I76" s="65"/>
      <c r="J76" s="77"/>
      <c r="K76" s="77"/>
      <c r="L76" s="84"/>
      <c r="M76" s="78"/>
    </row>
    <row r="77" spans="1:13" x14ac:dyDescent="0.25">
      <c r="A77" s="87" t="s">
        <v>356</v>
      </c>
      <c r="B77" s="246">
        <f>360.54-(56.52+5)</f>
        <v>299.02000000000004</v>
      </c>
      <c r="C77" s="145"/>
      <c r="D77" s="64"/>
      <c r="E77" s="64"/>
      <c r="F77" s="64"/>
      <c r="G77" s="246">
        <f>360.54-(56.52+5)</f>
        <v>299.02000000000004</v>
      </c>
      <c r="H77" s="246"/>
      <c r="I77" s="246"/>
      <c r="J77" s="315"/>
      <c r="K77" s="315"/>
      <c r="L77" s="316"/>
      <c r="M77" s="78"/>
    </row>
    <row r="78" spans="1:13" x14ac:dyDescent="0.25">
      <c r="A78" s="79" t="s">
        <v>109</v>
      </c>
      <c r="B78" s="317">
        <v>56.52</v>
      </c>
      <c r="C78" s="145"/>
      <c r="D78" s="317">
        <v>56.52</v>
      </c>
      <c r="E78" s="317"/>
      <c r="F78" s="317"/>
      <c r="G78" s="76"/>
      <c r="H78" s="76"/>
      <c r="I78" s="76"/>
      <c r="J78" s="77"/>
      <c r="K78" s="77"/>
      <c r="L78" s="84"/>
      <c r="M78" s="78"/>
    </row>
    <row r="79" spans="1:13" ht="24.75" customHeight="1" x14ac:dyDescent="0.25">
      <c r="A79" s="318" t="s">
        <v>357</v>
      </c>
      <c r="B79" s="102">
        <f>(2.26+0.12+2.12-0.8)*2.85</f>
        <v>10.545000000000002</v>
      </c>
      <c r="C79" s="319"/>
      <c r="D79" s="64"/>
      <c r="E79" s="64"/>
      <c r="F79" s="64"/>
      <c r="G79" s="102">
        <f>(2.26+0.12+2.12-0.8)*2.85</f>
        <v>10.545000000000002</v>
      </c>
      <c r="H79" s="102"/>
      <c r="I79" s="102"/>
      <c r="J79" s="236"/>
      <c r="K79" s="236"/>
      <c r="L79" s="95"/>
      <c r="M79" s="78"/>
    </row>
    <row r="80" spans="1:13" x14ac:dyDescent="0.25">
      <c r="A80" s="320" t="s">
        <v>137</v>
      </c>
      <c r="B80" s="65">
        <v>81.09</v>
      </c>
      <c r="C80" s="64"/>
      <c r="D80" s="64"/>
      <c r="E80" s="64"/>
      <c r="F80" s="64"/>
      <c r="G80" s="65">
        <v>81.09</v>
      </c>
      <c r="H80" s="65"/>
      <c r="I80" s="65"/>
      <c r="J80" s="77"/>
      <c r="K80" s="77"/>
      <c r="L80" s="84"/>
      <c r="M80" s="78"/>
    </row>
    <row r="81" spans="1:13" x14ac:dyDescent="0.25">
      <c r="A81" s="321" t="s">
        <v>535</v>
      </c>
      <c r="B81" s="76">
        <v>10.14</v>
      </c>
      <c r="C81" s="64"/>
      <c r="D81" s="76">
        <v>10.14</v>
      </c>
      <c r="E81" s="76"/>
      <c r="F81" s="76"/>
      <c r="G81" s="76"/>
      <c r="H81" s="76"/>
      <c r="I81" s="76"/>
      <c r="J81" s="77"/>
      <c r="K81" s="77"/>
      <c r="L81" s="84"/>
      <c r="M81" s="78"/>
    </row>
    <row r="82" spans="1:13" ht="24" x14ac:dyDescent="0.25">
      <c r="A82" s="322" t="s">
        <v>536</v>
      </c>
      <c r="B82" s="141">
        <v>4.5599999999999996</v>
      </c>
      <c r="C82" s="64"/>
      <c r="D82" s="141">
        <v>4.5599999999999996</v>
      </c>
      <c r="E82" s="141"/>
      <c r="F82" s="141"/>
      <c r="G82" s="76"/>
      <c r="H82" s="76"/>
      <c r="I82" s="76"/>
      <c r="J82" s="77"/>
      <c r="K82" s="77"/>
      <c r="L82" s="84"/>
      <c r="M82" s="78"/>
    </row>
    <row r="83" spans="1:13" ht="24" x14ac:dyDescent="0.25">
      <c r="A83" s="322" t="s">
        <v>537</v>
      </c>
      <c r="B83" s="141">
        <v>4.74</v>
      </c>
      <c r="C83" s="64"/>
      <c r="D83" s="141">
        <v>4.74</v>
      </c>
      <c r="E83" s="141"/>
      <c r="F83" s="141"/>
      <c r="G83" s="107"/>
      <c r="H83" s="107"/>
      <c r="I83" s="107"/>
      <c r="J83" s="236"/>
      <c r="K83" s="236"/>
      <c r="L83" s="95"/>
      <c r="M83" s="78"/>
    </row>
    <row r="84" spans="1:13" x14ac:dyDescent="0.25">
      <c r="A84" s="321" t="s">
        <v>538</v>
      </c>
      <c r="B84" s="76">
        <v>3.41</v>
      </c>
      <c r="C84" s="64"/>
      <c r="D84" s="76">
        <v>3.41</v>
      </c>
      <c r="E84" s="76"/>
      <c r="F84" s="76"/>
      <c r="G84" s="76"/>
      <c r="H84" s="76"/>
      <c r="I84" s="76"/>
      <c r="J84" s="77"/>
      <c r="K84" s="77"/>
      <c r="L84" s="84"/>
      <c r="M84" s="78"/>
    </row>
    <row r="85" spans="1:13" x14ac:dyDescent="0.25">
      <c r="A85" s="321" t="s">
        <v>538</v>
      </c>
      <c r="B85" s="76">
        <v>4.74</v>
      </c>
      <c r="C85" s="64"/>
      <c r="D85" s="76">
        <v>4.74</v>
      </c>
      <c r="E85" s="76"/>
      <c r="F85" s="76"/>
      <c r="G85" s="76"/>
      <c r="H85" s="76"/>
      <c r="I85" s="76"/>
      <c r="J85" s="77"/>
      <c r="K85" s="77"/>
      <c r="L85" s="84"/>
      <c r="M85" s="78"/>
    </row>
    <row r="86" spans="1:13" x14ac:dyDescent="0.25">
      <c r="A86" s="321" t="s">
        <v>539</v>
      </c>
      <c r="B86" s="76">
        <v>10.96</v>
      </c>
      <c r="C86" s="64"/>
      <c r="D86" s="76">
        <v>10.96</v>
      </c>
      <c r="E86" s="76"/>
      <c r="F86" s="76"/>
      <c r="G86" s="76"/>
      <c r="H86" s="76"/>
      <c r="I86" s="76"/>
      <c r="J86" s="77"/>
      <c r="K86" s="77"/>
      <c r="L86" s="84"/>
      <c r="M86" s="78"/>
    </row>
    <row r="87" spans="1:13" x14ac:dyDescent="0.25">
      <c r="A87" s="321" t="s">
        <v>540</v>
      </c>
      <c r="B87" s="76">
        <v>12.02</v>
      </c>
      <c r="C87" s="64"/>
      <c r="D87" s="76">
        <v>12.02</v>
      </c>
      <c r="E87" s="76"/>
      <c r="F87" s="76"/>
      <c r="G87" s="76"/>
      <c r="H87" s="76"/>
      <c r="I87" s="76"/>
      <c r="J87" s="77"/>
      <c r="K87" s="77"/>
      <c r="L87" s="84"/>
      <c r="M87" s="78"/>
    </row>
    <row r="88" spans="1:13" x14ac:dyDescent="0.25">
      <c r="A88" s="320" t="s">
        <v>551</v>
      </c>
      <c r="B88" s="246">
        <v>12.03</v>
      </c>
      <c r="C88" s="64"/>
      <c r="D88" s="64"/>
      <c r="E88" s="64"/>
      <c r="F88" s="64"/>
      <c r="G88" s="246">
        <v>12.03</v>
      </c>
      <c r="H88" s="246"/>
      <c r="I88" s="246"/>
      <c r="J88" s="315"/>
      <c r="K88" s="315"/>
      <c r="L88" s="316"/>
      <c r="M88" s="78"/>
    </row>
    <row r="89" spans="1:13" x14ac:dyDescent="0.25">
      <c r="A89" s="75" t="s">
        <v>301</v>
      </c>
      <c r="B89" s="65">
        <v>3.72</v>
      </c>
      <c r="C89" s="64"/>
      <c r="D89" s="64"/>
      <c r="E89" s="64"/>
      <c r="F89" s="64"/>
      <c r="G89" s="65">
        <v>3.72</v>
      </c>
      <c r="H89" s="65"/>
      <c r="I89" s="65"/>
      <c r="J89" s="77"/>
      <c r="K89" s="77"/>
      <c r="L89" s="84"/>
      <c r="M89" s="78"/>
    </row>
    <row r="90" spans="1:13" x14ac:dyDescent="0.25">
      <c r="A90" s="320" t="s">
        <v>552</v>
      </c>
      <c r="B90" s="246">
        <v>11.93</v>
      </c>
      <c r="C90" s="64"/>
      <c r="D90" s="64"/>
      <c r="E90" s="64"/>
      <c r="F90" s="64"/>
      <c r="G90" s="246">
        <v>11.93</v>
      </c>
      <c r="H90" s="246"/>
      <c r="I90" s="246"/>
      <c r="J90" s="315"/>
      <c r="K90" s="315"/>
      <c r="L90" s="316"/>
      <c r="M90" s="78"/>
    </row>
    <row r="91" spans="1:13" x14ac:dyDescent="0.25">
      <c r="A91" s="75" t="s">
        <v>358</v>
      </c>
      <c r="B91" s="65">
        <v>11.06</v>
      </c>
      <c r="C91" s="64"/>
      <c r="D91" s="64"/>
      <c r="E91" s="64"/>
      <c r="F91" s="64"/>
      <c r="G91" s="65">
        <v>11.06</v>
      </c>
      <c r="H91" s="65"/>
      <c r="I91" s="65"/>
      <c r="J91" s="77"/>
      <c r="K91" s="77"/>
      <c r="L91" s="84"/>
      <c r="M91" s="78"/>
    </row>
    <row r="92" spans="1:13" x14ac:dyDescent="0.25">
      <c r="A92" s="321" t="s">
        <v>318</v>
      </c>
      <c r="B92" s="76">
        <v>34.46</v>
      </c>
      <c r="C92" s="64"/>
      <c r="D92" s="76">
        <v>34.46</v>
      </c>
      <c r="E92" s="76"/>
      <c r="F92" s="76"/>
      <c r="G92" s="76"/>
      <c r="H92" s="76"/>
      <c r="I92" s="76"/>
      <c r="J92" s="77"/>
      <c r="K92" s="77"/>
      <c r="L92" s="84"/>
      <c r="M92" s="78"/>
    </row>
    <row r="93" spans="1:13" x14ac:dyDescent="0.25">
      <c r="A93" s="321" t="s">
        <v>318</v>
      </c>
      <c r="B93" s="76">
        <v>8.81</v>
      </c>
      <c r="C93" s="64"/>
      <c r="D93" s="76">
        <v>8.81</v>
      </c>
      <c r="E93" s="76"/>
      <c r="F93" s="76"/>
      <c r="G93" s="76"/>
      <c r="H93" s="76"/>
      <c r="I93" s="76"/>
      <c r="J93" s="77"/>
      <c r="K93" s="77"/>
      <c r="L93" s="84"/>
      <c r="M93" s="78"/>
    </row>
    <row r="94" spans="1:13" x14ac:dyDescent="0.25">
      <c r="A94" s="321" t="s">
        <v>318</v>
      </c>
      <c r="B94" s="76">
        <v>7.06</v>
      </c>
      <c r="C94" s="64"/>
      <c r="D94" s="76">
        <v>7.06</v>
      </c>
      <c r="E94" s="76"/>
      <c r="F94" s="76"/>
      <c r="G94" s="76"/>
      <c r="H94" s="76"/>
      <c r="I94" s="76"/>
      <c r="J94" s="77"/>
      <c r="K94" s="77"/>
      <c r="L94" s="84"/>
      <c r="M94" s="78"/>
    </row>
    <row r="95" spans="1:13" x14ac:dyDescent="0.25">
      <c r="A95" s="321" t="s">
        <v>318</v>
      </c>
      <c r="B95" s="76">
        <v>19.2</v>
      </c>
      <c r="C95" s="64"/>
      <c r="D95" s="76">
        <v>19.2</v>
      </c>
      <c r="E95" s="76"/>
      <c r="F95" s="76"/>
      <c r="G95" s="76"/>
      <c r="H95" s="76"/>
      <c r="I95" s="76"/>
      <c r="J95" s="77"/>
      <c r="K95" s="77"/>
      <c r="L95" s="84"/>
      <c r="M95" s="78"/>
    </row>
    <row r="96" spans="1:13" ht="24" x14ac:dyDescent="0.25">
      <c r="A96" s="318" t="s">
        <v>359</v>
      </c>
      <c r="B96" s="138">
        <v>31.86</v>
      </c>
      <c r="C96" s="64"/>
      <c r="D96" s="64"/>
      <c r="E96" s="64"/>
      <c r="F96" s="64"/>
      <c r="G96" s="138">
        <v>31.86</v>
      </c>
      <c r="H96" s="138"/>
      <c r="I96" s="138"/>
      <c r="J96" s="142"/>
      <c r="K96" s="142"/>
      <c r="L96" s="134"/>
      <c r="M96" s="78"/>
    </row>
    <row r="97" spans="1:13" x14ac:dyDescent="0.25">
      <c r="A97" s="320" t="s">
        <v>360</v>
      </c>
      <c r="B97" s="65">
        <v>45.45</v>
      </c>
      <c r="C97" s="64"/>
      <c r="D97" s="64"/>
      <c r="E97" s="64"/>
      <c r="F97" s="64"/>
      <c r="G97" s="65">
        <v>45.45</v>
      </c>
      <c r="H97" s="65"/>
      <c r="I97" s="65"/>
      <c r="J97" s="77"/>
      <c r="K97" s="77"/>
      <c r="L97" s="84"/>
      <c r="M97" s="78"/>
    </row>
    <row r="98" spans="1:13" x14ac:dyDescent="0.25">
      <c r="A98" s="320" t="s">
        <v>320</v>
      </c>
      <c r="B98" s="65">
        <v>8.6999999999999993</v>
      </c>
      <c r="C98" s="64"/>
      <c r="D98" s="64"/>
      <c r="E98" s="64"/>
      <c r="F98" s="64"/>
      <c r="G98" s="65">
        <v>8.6999999999999993</v>
      </c>
      <c r="H98" s="65"/>
      <c r="I98" s="65"/>
      <c r="J98" s="77"/>
      <c r="K98" s="77"/>
      <c r="L98" s="84"/>
      <c r="M98" s="78"/>
    </row>
    <row r="99" spans="1:13" x14ac:dyDescent="0.25">
      <c r="A99" s="321" t="s">
        <v>361</v>
      </c>
      <c r="B99" s="76">
        <v>26.83</v>
      </c>
      <c r="C99" s="64"/>
      <c r="D99" s="76">
        <v>26.83</v>
      </c>
      <c r="E99" s="76"/>
      <c r="F99" s="76"/>
      <c r="G99" s="76"/>
      <c r="H99" s="76"/>
      <c r="I99" s="76"/>
      <c r="J99" s="77"/>
      <c r="K99" s="77"/>
      <c r="L99" s="84"/>
      <c r="M99" s="78"/>
    </row>
    <row r="100" spans="1:13" x14ac:dyDescent="0.25">
      <c r="A100" s="321" t="s">
        <v>363</v>
      </c>
      <c r="B100" s="76">
        <v>16.77</v>
      </c>
      <c r="C100" s="64"/>
      <c r="D100" s="76">
        <v>16.77</v>
      </c>
      <c r="E100" s="76"/>
      <c r="F100" s="76"/>
      <c r="G100" s="76"/>
      <c r="H100" s="76"/>
      <c r="I100" s="76"/>
      <c r="J100" s="77"/>
      <c r="K100" s="77"/>
      <c r="L100" s="84"/>
      <c r="M100" s="78"/>
    </row>
    <row r="101" spans="1:13" x14ac:dyDescent="0.25">
      <c r="A101" s="321" t="s">
        <v>362</v>
      </c>
      <c r="B101" s="76">
        <v>16.72</v>
      </c>
      <c r="C101" s="64"/>
      <c r="D101" s="76">
        <v>16.72</v>
      </c>
      <c r="E101" s="76"/>
      <c r="F101" s="76"/>
      <c r="G101" s="76"/>
      <c r="H101" s="76"/>
      <c r="I101" s="76"/>
      <c r="J101" s="77"/>
      <c r="K101" s="77"/>
      <c r="L101" s="84"/>
      <c r="M101" s="78"/>
    </row>
    <row r="102" spans="1:13" x14ac:dyDescent="0.25">
      <c r="A102" s="320" t="s">
        <v>541</v>
      </c>
      <c r="B102" s="65">
        <v>11.41</v>
      </c>
      <c r="C102" s="64"/>
      <c r="D102" s="64"/>
      <c r="E102" s="64"/>
      <c r="F102" s="64"/>
      <c r="G102" s="65">
        <v>11.41</v>
      </c>
      <c r="H102" s="65"/>
      <c r="I102" s="65"/>
      <c r="J102" s="77"/>
      <c r="K102" s="77"/>
      <c r="L102" s="84"/>
      <c r="M102" s="78"/>
    </row>
    <row r="103" spans="1:13" x14ac:dyDescent="0.25">
      <c r="A103" s="320" t="s">
        <v>364</v>
      </c>
      <c r="B103" s="310">
        <v>11.2</v>
      </c>
      <c r="C103" s="64"/>
      <c r="D103" s="64"/>
      <c r="E103" s="64"/>
      <c r="F103" s="64"/>
      <c r="G103" s="88"/>
      <c r="H103" s="88"/>
      <c r="I103" s="88"/>
      <c r="J103" s="77"/>
      <c r="K103" s="77"/>
      <c r="L103" s="310">
        <v>11.2</v>
      </c>
      <c r="M103" s="78"/>
    </row>
    <row r="104" spans="1:13" x14ac:dyDescent="0.25">
      <c r="A104" s="320" t="s">
        <v>365</v>
      </c>
      <c r="B104" s="310">
        <v>11.7</v>
      </c>
      <c r="C104" s="64"/>
      <c r="D104" s="64"/>
      <c r="E104" s="64"/>
      <c r="F104" s="64"/>
      <c r="G104" s="88"/>
      <c r="H104" s="88"/>
      <c r="I104" s="88"/>
      <c r="J104" s="77"/>
      <c r="K104" s="77"/>
      <c r="L104" s="310">
        <v>11.7</v>
      </c>
      <c r="M104" s="78"/>
    </row>
    <row r="105" spans="1:13" x14ac:dyDescent="0.25">
      <c r="A105" s="320" t="s">
        <v>366</v>
      </c>
      <c r="B105" s="310">
        <v>11.41</v>
      </c>
      <c r="C105" s="64"/>
      <c r="D105" s="64"/>
      <c r="E105" s="64"/>
      <c r="F105" s="64"/>
      <c r="G105" s="65"/>
      <c r="H105" s="65"/>
      <c r="I105" s="65"/>
      <c r="J105" s="77"/>
      <c r="K105" s="77"/>
      <c r="L105" s="310">
        <v>11.41</v>
      </c>
      <c r="M105" s="78"/>
    </row>
    <row r="106" spans="1:13" x14ac:dyDescent="0.25">
      <c r="A106" s="320" t="s">
        <v>542</v>
      </c>
      <c r="B106" s="88">
        <v>14.25</v>
      </c>
      <c r="C106" s="64"/>
      <c r="D106" s="64"/>
      <c r="E106" s="64"/>
      <c r="F106" s="64"/>
      <c r="G106" s="88">
        <v>14.25</v>
      </c>
      <c r="H106" s="88"/>
      <c r="I106" s="88"/>
      <c r="J106" s="77"/>
      <c r="K106" s="77"/>
      <c r="L106" s="310"/>
      <c r="M106" s="78"/>
    </row>
    <row r="107" spans="1:13" x14ac:dyDescent="0.25">
      <c r="A107" s="87" t="s">
        <v>543</v>
      </c>
      <c r="B107" s="310">
        <v>14.47</v>
      </c>
      <c r="C107" s="64"/>
      <c r="D107" s="64"/>
      <c r="E107" s="64"/>
      <c r="F107" s="64"/>
      <c r="G107" s="65"/>
      <c r="H107" s="88"/>
      <c r="I107" s="88"/>
      <c r="J107" s="77"/>
      <c r="K107" s="77"/>
      <c r="L107" s="310">
        <v>14.47</v>
      </c>
      <c r="M107" s="78"/>
    </row>
    <row r="108" spans="1:13" x14ac:dyDescent="0.25">
      <c r="A108" s="314" t="s">
        <v>544</v>
      </c>
      <c r="B108" s="194">
        <v>11.25</v>
      </c>
      <c r="C108" s="64"/>
      <c r="D108" s="64"/>
      <c r="E108" s="64"/>
      <c r="F108" s="64"/>
      <c r="G108" s="65"/>
      <c r="H108" s="194">
        <v>11.25</v>
      </c>
      <c r="I108" s="194"/>
      <c r="J108" s="77"/>
      <c r="K108" s="77"/>
      <c r="L108" s="84"/>
      <c r="M108" s="78"/>
    </row>
    <row r="109" spans="1:13" x14ac:dyDescent="0.25">
      <c r="A109" s="321" t="s">
        <v>367</v>
      </c>
      <c r="B109" s="76">
        <v>11.09</v>
      </c>
      <c r="C109" s="64"/>
      <c r="D109" s="145">
        <v>11.09</v>
      </c>
      <c r="E109" s="64"/>
      <c r="F109" s="64"/>
      <c r="G109" s="65"/>
      <c r="H109" s="65"/>
      <c r="I109" s="65"/>
      <c r="J109" s="77"/>
      <c r="K109" s="77"/>
      <c r="L109" s="84"/>
      <c r="M109" s="78"/>
    </row>
    <row r="110" spans="1:13" ht="24.75" thickBot="1" x14ac:dyDescent="0.3">
      <c r="A110" s="354" t="s">
        <v>368</v>
      </c>
      <c r="B110" s="256">
        <f>1.75*28.2+(1.78+0.6)*4.58+(11.84-4.58)*1.78+7.83*1.19+6.97</f>
        <v>89.460899999999995</v>
      </c>
      <c r="C110" s="73"/>
      <c r="D110" s="73"/>
      <c r="E110" s="73"/>
      <c r="F110" s="73"/>
      <c r="G110" s="256">
        <f>1.75*28.2+(1.78+0.6)*4.58+(11.84-4.58)*1.78+7.83*1.19+6.97</f>
        <v>89.460899999999995</v>
      </c>
      <c r="H110" s="256"/>
      <c r="I110" s="256"/>
      <c r="J110" s="355"/>
      <c r="K110" s="355"/>
      <c r="L110" s="356"/>
      <c r="M110" s="74"/>
    </row>
    <row r="111" spans="1:13" ht="15.75" thickBot="1" x14ac:dyDescent="0.3">
      <c r="A111" s="109" t="s">
        <v>633</v>
      </c>
      <c r="B111" s="201">
        <f>SUM(B69:B110)</f>
        <v>1089.2058999999999</v>
      </c>
      <c r="C111" s="34"/>
      <c r="D111" s="218">
        <f>SUM(D69:D110)</f>
        <v>248.03</v>
      </c>
      <c r="E111" s="218"/>
      <c r="F111" s="218"/>
      <c r="G111" s="203">
        <f t="shared" ref="G111:L111" si="0">SUM(G69:G110)</f>
        <v>781.14589999999998</v>
      </c>
      <c r="H111" s="204">
        <f t="shared" si="0"/>
        <v>11.25</v>
      </c>
      <c r="I111" s="205">
        <f t="shared" si="0"/>
        <v>0</v>
      </c>
      <c r="J111" s="205">
        <f t="shared" si="0"/>
        <v>0</v>
      </c>
      <c r="K111" s="206">
        <f t="shared" si="0"/>
        <v>0</v>
      </c>
      <c r="L111" s="207">
        <f t="shared" si="0"/>
        <v>48.78</v>
      </c>
      <c r="M111" s="223">
        <f>SUM(D111:L111)</f>
        <v>1089.2058999999999</v>
      </c>
    </row>
    <row r="112" spans="1:13" x14ac:dyDescent="0.25">
      <c r="A112" s="357"/>
      <c r="B112" s="259"/>
      <c r="C112" s="284"/>
      <c r="D112" s="358"/>
      <c r="E112" s="358"/>
      <c r="F112" s="358"/>
      <c r="G112" s="359"/>
      <c r="H112" s="286"/>
      <c r="I112" s="287"/>
      <c r="J112" s="287"/>
      <c r="K112" s="360"/>
      <c r="L112" s="288"/>
      <c r="M112" s="291"/>
    </row>
    <row r="113" spans="1:13" x14ac:dyDescent="0.25">
      <c r="A113" s="311" t="s">
        <v>115</v>
      </c>
      <c r="B113" s="65"/>
      <c r="C113" s="64"/>
      <c r="D113" s="64"/>
      <c r="E113" s="64"/>
      <c r="F113" s="64"/>
      <c r="G113" s="65"/>
      <c r="H113" s="65"/>
      <c r="I113" s="65"/>
      <c r="J113" s="77"/>
      <c r="K113" s="77"/>
      <c r="L113" s="84"/>
      <c r="M113" s="78"/>
    </row>
    <row r="114" spans="1:13" x14ac:dyDescent="0.25">
      <c r="A114" s="87" t="s">
        <v>360</v>
      </c>
      <c r="B114" s="65">
        <v>30.64</v>
      </c>
      <c r="C114" s="64"/>
      <c r="D114" s="64"/>
      <c r="E114" s="64"/>
      <c r="F114" s="64"/>
      <c r="G114" s="65">
        <v>30.64</v>
      </c>
      <c r="H114" s="65"/>
      <c r="I114" s="65"/>
      <c r="J114" s="77"/>
      <c r="K114" s="77"/>
      <c r="L114" s="84"/>
      <c r="M114" s="78"/>
    </row>
    <row r="115" spans="1:13" x14ac:dyDescent="0.25">
      <c r="A115" s="87" t="s">
        <v>369</v>
      </c>
      <c r="B115" s="102">
        <f>34.7+57.5</f>
        <v>92.2</v>
      </c>
      <c r="C115" s="64"/>
      <c r="D115" s="64"/>
      <c r="E115" s="64"/>
      <c r="F115" s="64"/>
      <c r="G115" s="102">
        <f>34.7+57.5</f>
        <v>92.2</v>
      </c>
      <c r="H115" s="102"/>
      <c r="I115" s="102"/>
      <c r="J115" s="236"/>
      <c r="K115" s="236"/>
      <c r="L115" s="95"/>
      <c r="M115" s="78"/>
    </row>
    <row r="116" spans="1:13" x14ac:dyDescent="0.25">
      <c r="A116" s="87" t="s">
        <v>370</v>
      </c>
      <c r="B116" s="323">
        <v>19.649999999999999</v>
      </c>
      <c r="C116" s="64"/>
      <c r="D116" s="64"/>
      <c r="E116" s="64"/>
      <c r="F116" s="64"/>
      <c r="G116" s="323">
        <v>19.649999999999999</v>
      </c>
      <c r="H116" s="323"/>
      <c r="I116" s="323"/>
      <c r="J116" s="324"/>
      <c r="K116" s="324"/>
      <c r="L116" s="325"/>
      <c r="M116" s="78"/>
    </row>
    <row r="117" spans="1:13" x14ac:dyDescent="0.25">
      <c r="A117" s="234" t="s">
        <v>574</v>
      </c>
      <c r="B117" s="107">
        <v>12.85</v>
      </c>
      <c r="C117" s="64"/>
      <c r="D117" s="107">
        <v>12.85</v>
      </c>
      <c r="E117" s="64"/>
      <c r="F117" s="64"/>
      <c r="G117" s="96"/>
      <c r="H117" s="96"/>
      <c r="I117" s="96"/>
      <c r="J117" s="236"/>
      <c r="K117" s="236"/>
      <c r="L117" s="95"/>
      <c r="M117" s="78"/>
    </row>
    <row r="118" spans="1:13" x14ac:dyDescent="0.25">
      <c r="A118" s="234" t="s">
        <v>575</v>
      </c>
      <c r="B118" s="107">
        <v>10.24</v>
      </c>
      <c r="C118" s="64"/>
      <c r="D118" s="107">
        <v>10.24</v>
      </c>
      <c r="E118" s="64"/>
      <c r="F118" s="64"/>
      <c r="G118" s="96"/>
      <c r="H118" s="96"/>
      <c r="I118" s="96"/>
      <c r="J118" s="236"/>
      <c r="K118" s="236"/>
      <c r="L118" s="95"/>
      <c r="M118" s="78"/>
    </row>
    <row r="119" spans="1:13" x14ac:dyDescent="0.25">
      <c r="A119" s="91">
        <v>103</v>
      </c>
      <c r="B119" s="95">
        <v>13.94</v>
      </c>
      <c r="C119" s="64"/>
      <c r="D119" s="64"/>
      <c r="E119" s="64"/>
      <c r="F119" s="64"/>
      <c r="G119" s="96"/>
      <c r="H119" s="96"/>
      <c r="I119" s="96"/>
      <c r="J119" s="236"/>
      <c r="K119" s="236"/>
      <c r="L119" s="95">
        <v>13.94</v>
      </c>
      <c r="M119" s="78"/>
    </row>
    <row r="120" spans="1:13" x14ac:dyDescent="0.25">
      <c r="A120" s="91">
        <v>104</v>
      </c>
      <c r="B120" s="95">
        <v>10.9</v>
      </c>
      <c r="C120" s="64"/>
      <c r="D120" s="64"/>
      <c r="E120" s="64"/>
      <c r="F120" s="64"/>
      <c r="G120" s="96"/>
      <c r="H120" s="96"/>
      <c r="I120" s="96"/>
      <c r="J120" s="236"/>
      <c r="K120" s="236"/>
      <c r="L120" s="95">
        <v>10.9</v>
      </c>
      <c r="M120" s="78"/>
    </row>
    <row r="121" spans="1:13" x14ac:dyDescent="0.25">
      <c r="A121" s="91" t="s">
        <v>371</v>
      </c>
      <c r="B121" s="95">
        <v>10.52</v>
      </c>
      <c r="C121" s="64"/>
      <c r="D121" s="64"/>
      <c r="E121" s="64"/>
      <c r="F121" s="64"/>
      <c r="G121" s="96"/>
      <c r="H121" s="96"/>
      <c r="I121" s="96"/>
      <c r="J121" s="236"/>
      <c r="K121" s="236"/>
      <c r="L121" s="95">
        <v>10.52</v>
      </c>
      <c r="M121" s="78"/>
    </row>
    <row r="122" spans="1:13" x14ac:dyDescent="0.25">
      <c r="A122" s="91">
        <v>105</v>
      </c>
      <c r="B122" s="95">
        <v>11.84</v>
      </c>
      <c r="C122" s="64"/>
      <c r="D122" s="64"/>
      <c r="E122" s="64"/>
      <c r="F122" s="64"/>
      <c r="G122" s="96"/>
      <c r="H122" s="96"/>
      <c r="I122" s="96"/>
      <c r="J122" s="236"/>
      <c r="K122" s="236"/>
      <c r="L122" s="95">
        <v>11.84</v>
      </c>
      <c r="M122" s="78"/>
    </row>
    <row r="123" spans="1:13" x14ac:dyDescent="0.25">
      <c r="A123" s="91">
        <v>106</v>
      </c>
      <c r="B123" s="95">
        <v>11.2</v>
      </c>
      <c r="C123" s="64"/>
      <c r="D123" s="64"/>
      <c r="E123" s="64"/>
      <c r="F123" s="64"/>
      <c r="G123" s="96"/>
      <c r="H123" s="96"/>
      <c r="I123" s="96"/>
      <c r="J123" s="236"/>
      <c r="K123" s="236"/>
      <c r="L123" s="95">
        <v>11.2</v>
      </c>
      <c r="M123" s="78"/>
    </row>
    <row r="124" spans="1:13" x14ac:dyDescent="0.25">
      <c r="A124" s="91">
        <v>107</v>
      </c>
      <c r="B124" s="95">
        <v>16.72</v>
      </c>
      <c r="C124" s="64"/>
      <c r="D124" s="64"/>
      <c r="E124" s="64"/>
      <c r="F124" s="64"/>
      <c r="G124" s="96"/>
      <c r="H124" s="96"/>
      <c r="I124" s="96"/>
      <c r="J124" s="236"/>
      <c r="K124" s="236"/>
      <c r="L124" s="95">
        <v>16.72</v>
      </c>
      <c r="M124" s="78"/>
    </row>
    <row r="125" spans="1:13" x14ac:dyDescent="0.25">
      <c r="A125" s="91" t="s">
        <v>372</v>
      </c>
      <c r="B125" s="95">
        <v>6</v>
      </c>
      <c r="C125" s="64"/>
      <c r="D125" s="64"/>
      <c r="E125" s="64"/>
      <c r="F125" s="64"/>
      <c r="G125" s="96"/>
      <c r="H125" s="96"/>
      <c r="I125" s="96"/>
      <c r="J125" s="236"/>
      <c r="K125" s="236"/>
      <c r="L125" s="95">
        <v>6</v>
      </c>
      <c r="M125" s="78"/>
    </row>
    <row r="126" spans="1:13" x14ac:dyDescent="0.25">
      <c r="A126" s="91">
        <v>108</v>
      </c>
      <c r="B126" s="95">
        <v>11.12</v>
      </c>
      <c r="C126" s="64"/>
      <c r="D126" s="64"/>
      <c r="E126" s="64"/>
      <c r="F126" s="64"/>
      <c r="G126" s="96"/>
      <c r="H126" s="96"/>
      <c r="I126" s="96"/>
      <c r="J126" s="236"/>
      <c r="K126" s="236"/>
      <c r="L126" s="95">
        <v>11.12</v>
      </c>
      <c r="M126" s="78"/>
    </row>
    <row r="127" spans="1:13" x14ac:dyDescent="0.25">
      <c r="A127" s="91">
        <v>109</v>
      </c>
      <c r="B127" s="95">
        <v>10.56</v>
      </c>
      <c r="C127" s="64"/>
      <c r="D127" s="64"/>
      <c r="E127" s="64"/>
      <c r="F127" s="64"/>
      <c r="G127" s="96"/>
      <c r="H127" s="96"/>
      <c r="I127" s="96"/>
      <c r="J127" s="236"/>
      <c r="K127" s="236"/>
      <c r="L127" s="95">
        <v>10.56</v>
      </c>
      <c r="M127" s="78"/>
    </row>
    <row r="128" spans="1:13" x14ac:dyDescent="0.25">
      <c r="A128" s="91" t="s">
        <v>373</v>
      </c>
      <c r="B128" s="95">
        <v>6.46</v>
      </c>
      <c r="C128" s="64"/>
      <c r="D128" s="64"/>
      <c r="E128" s="64"/>
      <c r="F128" s="64"/>
      <c r="G128" s="96"/>
      <c r="H128" s="96"/>
      <c r="I128" s="96"/>
      <c r="J128" s="236"/>
      <c r="K128" s="236"/>
      <c r="L128" s="95">
        <v>6.46</v>
      </c>
      <c r="M128" s="78"/>
    </row>
    <row r="129" spans="1:13" x14ac:dyDescent="0.25">
      <c r="A129" s="91">
        <v>110</v>
      </c>
      <c r="B129" s="95">
        <v>16.170000000000002</v>
      </c>
      <c r="C129" s="64"/>
      <c r="D129" s="64"/>
      <c r="E129" s="64"/>
      <c r="F129" s="64"/>
      <c r="G129" s="96"/>
      <c r="H129" s="96"/>
      <c r="I129" s="96"/>
      <c r="J129" s="236"/>
      <c r="K129" s="236"/>
      <c r="L129" s="95">
        <v>16.170000000000002</v>
      </c>
      <c r="M129" s="78"/>
    </row>
    <row r="130" spans="1:13" x14ac:dyDescent="0.25">
      <c r="A130" s="91">
        <v>111</v>
      </c>
      <c r="B130" s="95">
        <v>10.95</v>
      </c>
      <c r="C130" s="64"/>
      <c r="D130" s="64"/>
      <c r="E130" s="64"/>
      <c r="F130" s="64"/>
      <c r="G130" s="96"/>
      <c r="H130" s="96"/>
      <c r="I130" s="96"/>
      <c r="J130" s="236"/>
      <c r="K130" s="236"/>
      <c r="L130" s="95">
        <v>10.95</v>
      </c>
      <c r="M130" s="78"/>
    </row>
    <row r="131" spans="1:13" x14ac:dyDescent="0.25">
      <c r="A131" s="91">
        <v>112</v>
      </c>
      <c r="B131" s="95">
        <v>18.309999999999999</v>
      </c>
      <c r="C131" s="64"/>
      <c r="D131" s="64"/>
      <c r="E131" s="64"/>
      <c r="F131" s="64"/>
      <c r="G131" s="96"/>
      <c r="H131" s="96"/>
      <c r="I131" s="96"/>
      <c r="J131" s="236"/>
      <c r="K131" s="236"/>
      <c r="L131" s="95">
        <v>18.309999999999999</v>
      </c>
      <c r="M131" s="78"/>
    </row>
    <row r="132" spans="1:13" x14ac:dyDescent="0.25">
      <c r="A132" s="91" t="s">
        <v>91</v>
      </c>
      <c r="B132" s="96">
        <v>10.98</v>
      </c>
      <c r="C132" s="64"/>
      <c r="D132" s="64"/>
      <c r="E132" s="64"/>
      <c r="F132" s="64"/>
      <c r="G132" s="96">
        <v>10.98</v>
      </c>
      <c r="H132" s="96"/>
      <c r="I132" s="96"/>
      <c r="J132" s="236"/>
      <c r="K132" s="236"/>
      <c r="L132" s="95"/>
      <c r="M132" s="78"/>
    </row>
    <row r="133" spans="1:13" x14ac:dyDescent="0.25">
      <c r="A133" s="91" t="s">
        <v>301</v>
      </c>
      <c r="B133" s="96">
        <v>3.13</v>
      </c>
      <c r="C133" s="64"/>
      <c r="D133" s="64"/>
      <c r="E133" s="64"/>
      <c r="F133" s="64"/>
      <c r="G133" s="96">
        <v>3.13</v>
      </c>
      <c r="H133" s="96"/>
      <c r="I133" s="96"/>
      <c r="J133" s="236"/>
      <c r="K133" s="236"/>
      <c r="L133" s="95"/>
      <c r="M133" s="78"/>
    </row>
    <row r="134" spans="1:13" x14ac:dyDescent="0.25">
      <c r="A134" s="234">
        <v>118</v>
      </c>
      <c r="B134" s="107">
        <v>33.28</v>
      </c>
      <c r="C134" s="64"/>
      <c r="D134" s="107">
        <v>33.28</v>
      </c>
      <c r="E134" s="64"/>
      <c r="F134" s="64"/>
      <c r="G134" s="96"/>
      <c r="H134" s="96"/>
      <c r="I134" s="96"/>
      <c r="J134" s="236"/>
      <c r="K134" s="236"/>
      <c r="L134" s="95"/>
      <c r="M134" s="78"/>
    </row>
    <row r="135" spans="1:13" x14ac:dyDescent="0.25">
      <c r="A135" s="93" t="s">
        <v>573</v>
      </c>
      <c r="B135" s="102">
        <v>35.979999999999997</v>
      </c>
      <c r="C135" s="326"/>
      <c r="D135" s="185"/>
      <c r="E135" s="185"/>
      <c r="F135" s="185"/>
      <c r="G135" s="102">
        <v>35.979999999999997</v>
      </c>
      <c r="H135" s="96"/>
      <c r="I135" s="96"/>
      <c r="J135" s="236"/>
      <c r="K135" s="236"/>
      <c r="L135" s="95"/>
      <c r="M135" s="78"/>
    </row>
    <row r="136" spans="1:13" x14ac:dyDescent="0.25">
      <c r="A136" s="93" t="s">
        <v>374</v>
      </c>
      <c r="B136" s="102">
        <v>8.6999999999999993</v>
      </c>
      <c r="C136" s="326"/>
      <c r="D136" s="185"/>
      <c r="E136" s="185"/>
      <c r="F136" s="185"/>
      <c r="G136" s="102">
        <v>8.6999999999999993</v>
      </c>
      <c r="H136" s="96"/>
      <c r="I136" s="96"/>
      <c r="J136" s="236"/>
      <c r="K136" s="236"/>
      <c r="L136" s="95"/>
      <c r="M136" s="78"/>
    </row>
    <row r="137" spans="1:13" x14ac:dyDescent="0.25">
      <c r="A137" s="91" t="s">
        <v>375</v>
      </c>
      <c r="B137" s="96">
        <v>12.05</v>
      </c>
      <c r="C137" s="64"/>
      <c r="D137" s="64"/>
      <c r="E137" s="64"/>
      <c r="F137" s="64"/>
      <c r="G137" s="96">
        <v>12.05</v>
      </c>
      <c r="H137" s="96"/>
      <c r="I137" s="96"/>
      <c r="J137" s="236"/>
      <c r="K137" s="236"/>
      <c r="L137" s="95"/>
      <c r="M137" s="78"/>
    </row>
    <row r="138" spans="1:13" x14ac:dyDescent="0.25">
      <c r="A138" s="91" t="s">
        <v>320</v>
      </c>
      <c r="B138" s="96">
        <v>3.71</v>
      </c>
      <c r="C138" s="64"/>
      <c r="D138" s="64"/>
      <c r="E138" s="64"/>
      <c r="F138" s="64"/>
      <c r="G138" s="96">
        <v>3.71</v>
      </c>
      <c r="H138" s="96"/>
      <c r="I138" s="96"/>
      <c r="J138" s="236"/>
      <c r="K138" s="236"/>
      <c r="L138" s="95"/>
      <c r="M138" s="78"/>
    </row>
    <row r="139" spans="1:13" x14ac:dyDescent="0.25">
      <c r="A139" s="91" t="s">
        <v>376</v>
      </c>
      <c r="B139" s="96">
        <v>11.77</v>
      </c>
      <c r="C139" s="64"/>
      <c r="D139" s="64"/>
      <c r="E139" s="64"/>
      <c r="F139" s="64"/>
      <c r="G139" s="96">
        <v>11.77</v>
      </c>
      <c r="H139" s="96"/>
      <c r="I139" s="96"/>
      <c r="J139" s="236"/>
      <c r="K139" s="236"/>
      <c r="L139" s="95"/>
      <c r="M139" s="78"/>
    </row>
    <row r="140" spans="1:13" x14ac:dyDescent="0.25">
      <c r="A140" s="91" t="s">
        <v>377</v>
      </c>
      <c r="B140" s="96">
        <v>11.06</v>
      </c>
      <c r="C140" s="64"/>
      <c r="D140" s="64"/>
      <c r="E140" s="64"/>
      <c r="F140" s="64"/>
      <c r="G140" s="96">
        <v>11.06</v>
      </c>
      <c r="H140" s="96"/>
      <c r="I140" s="96"/>
      <c r="J140" s="236"/>
      <c r="K140" s="236"/>
      <c r="L140" s="95"/>
      <c r="M140" s="78"/>
    </row>
    <row r="141" spans="1:13" x14ac:dyDescent="0.25">
      <c r="A141" s="234" t="s">
        <v>378</v>
      </c>
      <c r="B141" s="107">
        <v>52.27</v>
      </c>
      <c r="C141" s="64"/>
      <c r="D141" s="107">
        <v>52.27</v>
      </c>
      <c r="E141" s="107"/>
      <c r="F141" s="107"/>
      <c r="G141" s="76"/>
      <c r="H141" s="76"/>
      <c r="I141" s="76"/>
      <c r="J141" s="77"/>
      <c r="K141" s="77"/>
      <c r="L141" s="84"/>
      <c r="M141" s="78"/>
    </row>
    <row r="142" spans="1:13" x14ac:dyDescent="0.25">
      <c r="A142" s="234" t="s">
        <v>553</v>
      </c>
      <c r="B142" s="107">
        <v>12.78</v>
      </c>
      <c r="C142" s="64"/>
      <c r="D142" s="107">
        <v>12.78</v>
      </c>
      <c r="E142" s="107"/>
      <c r="F142" s="107"/>
      <c r="G142" s="76"/>
      <c r="H142" s="76"/>
      <c r="I142" s="76"/>
      <c r="J142" s="77"/>
      <c r="K142" s="77"/>
      <c r="L142" s="84"/>
      <c r="M142" s="78"/>
    </row>
    <row r="143" spans="1:13" x14ac:dyDescent="0.25">
      <c r="A143" s="234" t="s">
        <v>546</v>
      </c>
      <c r="B143" s="107">
        <v>9.5</v>
      </c>
      <c r="C143" s="64"/>
      <c r="D143" s="107">
        <v>9.5</v>
      </c>
      <c r="E143" s="107"/>
      <c r="F143" s="107"/>
      <c r="G143" s="76"/>
      <c r="H143" s="76"/>
      <c r="I143" s="76"/>
      <c r="J143" s="77"/>
      <c r="K143" s="77"/>
      <c r="L143" s="84"/>
      <c r="M143" s="78"/>
    </row>
    <row r="144" spans="1:13" ht="24" x14ac:dyDescent="0.25">
      <c r="A144" s="327" t="s">
        <v>545</v>
      </c>
      <c r="B144" s="328">
        <v>12.78</v>
      </c>
      <c r="C144" s="64"/>
      <c r="D144" s="328">
        <v>12.78</v>
      </c>
      <c r="E144" s="328"/>
      <c r="F144" s="328"/>
      <c r="G144" s="107"/>
      <c r="H144" s="107"/>
      <c r="I144" s="107"/>
      <c r="J144" s="236"/>
      <c r="K144" s="236"/>
      <c r="L144" s="95"/>
      <c r="M144" s="78"/>
    </row>
    <row r="145" spans="1:13" ht="15.75" thickBot="1" x14ac:dyDescent="0.3">
      <c r="A145" s="362" t="s">
        <v>547</v>
      </c>
      <c r="B145" s="256">
        <v>200</v>
      </c>
      <c r="C145" s="73"/>
      <c r="D145" s="73"/>
      <c r="E145" s="73"/>
      <c r="F145" s="73"/>
      <c r="G145" s="256">
        <v>200</v>
      </c>
      <c r="H145" s="256"/>
      <c r="I145" s="256"/>
      <c r="J145" s="355"/>
      <c r="K145" s="355"/>
      <c r="L145" s="356"/>
      <c r="M145" s="74"/>
    </row>
    <row r="146" spans="1:13" ht="15.75" thickBot="1" x14ac:dyDescent="0.3">
      <c r="A146" s="221" t="s">
        <v>634</v>
      </c>
      <c r="B146" s="201">
        <f>SUM(B114:B145)</f>
        <v>738.25999999999988</v>
      </c>
      <c r="C146" s="34"/>
      <c r="D146" s="218">
        <f>SUM(D114:D145)</f>
        <v>143.70000000000002</v>
      </c>
      <c r="E146" s="218"/>
      <c r="F146" s="218"/>
      <c r="G146" s="203">
        <f t="shared" ref="G146:L146" si="1">SUM(G114:G145)</f>
        <v>439.87</v>
      </c>
      <c r="H146" s="204">
        <f t="shared" si="1"/>
        <v>0</v>
      </c>
      <c r="I146" s="205">
        <f t="shared" si="1"/>
        <v>0</v>
      </c>
      <c r="J146" s="205">
        <f t="shared" si="1"/>
        <v>0</v>
      </c>
      <c r="K146" s="206">
        <f t="shared" si="1"/>
        <v>0</v>
      </c>
      <c r="L146" s="207">
        <f t="shared" si="1"/>
        <v>154.69</v>
      </c>
      <c r="M146" s="223">
        <f>SUM(D146:L146)</f>
        <v>738.26</v>
      </c>
    </row>
    <row r="147" spans="1:13" s="361" customFormat="1" x14ac:dyDescent="0.25">
      <c r="A147" s="363"/>
      <c r="B147" s="259"/>
      <c r="C147" s="284"/>
      <c r="D147" s="358"/>
      <c r="E147" s="358"/>
      <c r="F147" s="358"/>
      <c r="G147" s="359"/>
      <c r="H147" s="286"/>
      <c r="I147" s="287"/>
      <c r="J147" s="287"/>
      <c r="K147" s="360"/>
      <c r="L147" s="288"/>
      <c r="M147" s="291"/>
    </row>
    <row r="148" spans="1:13" x14ac:dyDescent="0.25">
      <c r="A148" s="311" t="s">
        <v>121</v>
      </c>
      <c r="B148" s="64"/>
      <c r="C148" s="64"/>
      <c r="D148" s="64"/>
      <c r="E148" s="64"/>
      <c r="F148" s="64"/>
      <c r="G148" s="65"/>
      <c r="H148" s="65"/>
      <c r="I148" s="65"/>
      <c r="J148" s="77"/>
      <c r="K148" s="77"/>
      <c r="L148" s="310"/>
      <c r="M148" s="78"/>
    </row>
    <row r="149" spans="1:13" x14ac:dyDescent="0.25">
      <c r="A149" s="92" t="s">
        <v>379</v>
      </c>
      <c r="B149" s="84">
        <v>14.5</v>
      </c>
      <c r="C149" s="64"/>
      <c r="D149" s="64"/>
      <c r="E149" s="64"/>
      <c r="F149" s="64"/>
      <c r="G149" s="65"/>
      <c r="H149" s="65"/>
      <c r="I149" s="65"/>
      <c r="J149" s="77"/>
      <c r="K149" s="77"/>
      <c r="L149" s="84">
        <v>14.5</v>
      </c>
      <c r="M149" s="78"/>
    </row>
    <row r="150" spans="1:13" x14ac:dyDescent="0.25">
      <c r="A150" s="92">
        <v>216</v>
      </c>
      <c r="B150" s="84">
        <v>32.44</v>
      </c>
      <c r="C150" s="64"/>
      <c r="D150" s="64"/>
      <c r="E150" s="64"/>
      <c r="F150" s="64"/>
      <c r="G150" s="65"/>
      <c r="H150" s="65"/>
      <c r="I150" s="65"/>
      <c r="J150" s="77"/>
      <c r="K150" s="77"/>
      <c r="L150" s="84">
        <v>32.44</v>
      </c>
      <c r="M150" s="78"/>
    </row>
    <row r="151" spans="1:13" x14ac:dyDescent="0.25">
      <c r="A151" s="92">
        <v>217</v>
      </c>
      <c r="B151" s="84">
        <v>10.82</v>
      </c>
      <c r="C151" s="64"/>
      <c r="D151" s="64"/>
      <c r="E151" s="64"/>
      <c r="F151" s="64"/>
      <c r="G151" s="65"/>
      <c r="H151" s="65"/>
      <c r="I151" s="65"/>
      <c r="J151" s="77"/>
      <c r="K151" s="77"/>
      <c r="L151" s="84">
        <v>10.82</v>
      </c>
      <c r="M151" s="78"/>
    </row>
    <row r="152" spans="1:13" x14ac:dyDescent="0.25">
      <c r="A152" s="92">
        <v>218</v>
      </c>
      <c r="B152" s="84">
        <v>27.16</v>
      </c>
      <c r="C152" s="64"/>
      <c r="D152" s="64"/>
      <c r="E152" s="64"/>
      <c r="F152" s="64"/>
      <c r="G152" s="65"/>
      <c r="H152" s="65"/>
      <c r="I152" s="65"/>
      <c r="J152" s="77"/>
      <c r="K152" s="77"/>
      <c r="L152" s="84">
        <v>27.16</v>
      </c>
      <c r="M152" s="78"/>
    </row>
    <row r="153" spans="1:13" x14ac:dyDescent="0.25">
      <c r="A153" s="92">
        <v>219</v>
      </c>
      <c r="B153" s="84">
        <v>10.83</v>
      </c>
      <c r="C153" s="64"/>
      <c r="D153" s="64"/>
      <c r="E153" s="64"/>
      <c r="F153" s="64"/>
      <c r="G153" s="65"/>
      <c r="H153" s="65"/>
      <c r="I153" s="65"/>
      <c r="J153" s="77"/>
      <c r="K153" s="77"/>
      <c r="L153" s="84">
        <v>10.83</v>
      </c>
      <c r="M153" s="78"/>
    </row>
    <row r="154" spans="1:13" x14ac:dyDescent="0.25">
      <c r="A154" s="92">
        <v>220</v>
      </c>
      <c r="B154" s="84">
        <v>16.29</v>
      </c>
      <c r="C154" s="64"/>
      <c r="D154" s="64"/>
      <c r="E154" s="64"/>
      <c r="F154" s="64"/>
      <c r="G154" s="65"/>
      <c r="H154" s="65"/>
      <c r="I154" s="65"/>
      <c r="J154" s="77"/>
      <c r="K154" s="77"/>
      <c r="L154" s="84">
        <v>16.29</v>
      </c>
      <c r="M154" s="78"/>
    </row>
    <row r="155" spans="1:13" x14ac:dyDescent="0.25">
      <c r="A155" s="92">
        <v>221</v>
      </c>
      <c r="B155" s="84">
        <v>27.07</v>
      </c>
      <c r="C155" s="64"/>
      <c r="D155" s="64"/>
      <c r="E155" s="64"/>
      <c r="F155" s="64"/>
      <c r="G155" s="65"/>
      <c r="H155" s="65"/>
      <c r="I155" s="65"/>
      <c r="J155" s="77"/>
      <c r="K155" s="77"/>
      <c r="L155" s="84">
        <v>27.07</v>
      </c>
      <c r="M155" s="78"/>
    </row>
    <row r="156" spans="1:13" x14ac:dyDescent="0.25">
      <c r="A156" s="92">
        <v>222</v>
      </c>
      <c r="B156" s="84">
        <v>27.07</v>
      </c>
      <c r="C156" s="64"/>
      <c r="D156" s="64"/>
      <c r="E156" s="64"/>
      <c r="F156" s="64"/>
      <c r="G156" s="65"/>
      <c r="H156" s="65"/>
      <c r="I156" s="65"/>
      <c r="J156" s="77"/>
      <c r="K156" s="77"/>
      <c r="L156" s="84">
        <v>27.07</v>
      </c>
      <c r="M156" s="78"/>
    </row>
    <row r="157" spans="1:13" x14ac:dyDescent="0.25">
      <c r="A157" s="92">
        <v>223</v>
      </c>
      <c r="B157" s="84">
        <v>36.86</v>
      </c>
      <c r="C157" s="64"/>
      <c r="D157" s="64"/>
      <c r="E157" s="64"/>
      <c r="F157" s="64"/>
      <c r="G157" s="65"/>
      <c r="H157" s="65"/>
      <c r="I157" s="65"/>
      <c r="J157" s="77"/>
      <c r="K157" s="77"/>
      <c r="L157" s="84">
        <v>36.86</v>
      </c>
      <c r="M157" s="78"/>
    </row>
    <row r="158" spans="1:13" x14ac:dyDescent="0.25">
      <c r="A158" s="92">
        <v>224</v>
      </c>
      <c r="B158" s="84">
        <v>18.54</v>
      </c>
      <c r="C158" s="64"/>
      <c r="D158" s="64"/>
      <c r="E158" s="64"/>
      <c r="F158" s="64"/>
      <c r="G158" s="65"/>
      <c r="H158" s="65"/>
      <c r="I158" s="65"/>
      <c r="J158" s="77"/>
      <c r="K158" s="77"/>
      <c r="L158" s="84">
        <v>18.54</v>
      </c>
      <c r="M158" s="78"/>
    </row>
    <row r="159" spans="1:13" x14ac:dyDescent="0.25">
      <c r="A159" s="87" t="s">
        <v>380</v>
      </c>
      <c r="B159" s="102">
        <v>30.64</v>
      </c>
      <c r="C159" s="64"/>
      <c r="D159" s="64"/>
      <c r="E159" s="64"/>
      <c r="F159" s="64"/>
      <c r="G159" s="102">
        <v>30.64</v>
      </c>
      <c r="H159" s="102"/>
      <c r="I159" s="102"/>
      <c r="J159" s="236"/>
      <c r="K159" s="236"/>
      <c r="L159" s="312"/>
      <c r="M159" s="78"/>
    </row>
    <row r="160" spans="1:13" x14ac:dyDescent="0.25">
      <c r="A160" s="62" t="s">
        <v>381</v>
      </c>
      <c r="B160" s="96">
        <v>1250.5999999999999</v>
      </c>
      <c r="C160" s="64"/>
      <c r="D160" s="64"/>
      <c r="E160" s="64"/>
      <c r="F160" s="64"/>
      <c r="G160" s="96">
        <v>1250.5999999999999</v>
      </c>
      <c r="H160" s="96"/>
      <c r="I160" s="96"/>
      <c r="J160" s="236"/>
      <c r="K160" s="236"/>
      <c r="L160" s="312"/>
      <c r="M160" s="78"/>
    </row>
    <row r="161" spans="1:13" x14ac:dyDescent="0.25">
      <c r="A161" s="92">
        <v>201</v>
      </c>
      <c r="B161" s="95">
        <v>11.75</v>
      </c>
      <c r="C161" s="64"/>
      <c r="D161" s="64"/>
      <c r="E161" s="64"/>
      <c r="F161" s="64"/>
      <c r="G161" s="96"/>
      <c r="H161" s="96"/>
      <c r="I161" s="96"/>
      <c r="J161" s="236"/>
      <c r="K161" s="236"/>
      <c r="L161" s="95">
        <v>11.75</v>
      </c>
      <c r="M161" s="78"/>
    </row>
    <row r="162" spans="1:13" x14ac:dyDescent="0.25">
      <c r="A162" s="92">
        <v>202</v>
      </c>
      <c r="B162" s="95">
        <v>9.3699999999999992</v>
      </c>
      <c r="C162" s="64"/>
      <c r="D162" s="64"/>
      <c r="E162" s="64"/>
      <c r="F162" s="64"/>
      <c r="G162" s="96"/>
      <c r="H162" s="96"/>
      <c r="I162" s="96"/>
      <c r="J162" s="236"/>
      <c r="K162" s="236"/>
      <c r="L162" s="95">
        <v>9.3699999999999992</v>
      </c>
      <c r="M162" s="78"/>
    </row>
    <row r="163" spans="1:13" x14ac:dyDescent="0.25">
      <c r="A163" s="92">
        <v>203</v>
      </c>
      <c r="B163" s="95">
        <v>17.91</v>
      </c>
      <c r="C163" s="64"/>
      <c r="D163" s="64"/>
      <c r="E163" s="64"/>
      <c r="F163" s="64"/>
      <c r="G163" s="96"/>
      <c r="H163" s="96"/>
      <c r="I163" s="96"/>
      <c r="J163" s="236"/>
      <c r="K163" s="236"/>
      <c r="L163" s="95">
        <v>17.91</v>
      </c>
      <c r="M163" s="78"/>
    </row>
    <row r="164" spans="1:13" x14ac:dyDescent="0.25">
      <c r="A164" s="92" t="s">
        <v>382</v>
      </c>
      <c r="B164" s="95">
        <v>10.16</v>
      </c>
      <c r="C164" s="64"/>
      <c r="D164" s="64"/>
      <c r="E164" s="64"/>
      <c r="F164" s="64"/>
      <c r="G164" s="96"/>
      <c r="H164" s="96"/>
      <c r="I164" s="96"/>
      <c r="J164" s="236"/>
      <c r="K164" s="236"/>
      <c r="L164" s="95">
        <v>10.16</v>
      </c>
      <c r="M164" s="78"/>
    </row>
    <row r="165" spans="1:13" x14ac:dyDescent="0.25">
      <c r="A165" s="248" t="s">
        <v>383</v>
      </c>
      <c r="B165" s="95">
        <v>9.94</v>
      </c>
      <c r="C165" s="64"/>
      <c r="D165" s="64"/>
      <c r="E165" s="64"/>
      <c r="F165" s="64"/>
      <c r="G165" s="96"/>
      <c r="H165" s="96"/>
      <c r="I165" s="96"/>
      <c r="J165" s="236"/>
      <c r="K165" s="236"/>
      <c r="L165" s="95">
        <v>9.94</v>
      </c>
      <c r="M165" s="78"/>
    </row>
    <row r="166" spans="1:13" x14ac:dyDescent="0.25">
      <c r="A166" s="92">
        <v>204</v>
      </c>
      <c r="B166" s="95">
        <v>13.31</v>
      </c>
      <c r="C166" s="64"/>
      <c r="D166" s="64"/>
      <c r="E166" s="64"/>
      <c r="F166" s="64"/>
      <c r="G166" s="96"/>
      <c r="H166" s="96"/>
      <c r="I166" s="96"/>
      <c r="J166" s="236"/>
      <c r="K166" s="236"/>
      <c r="L166" s="95">
        <v>13.31</v>
      </c>
      <c r="M166" s="78"/>
    </row>
    <row r="167" spans="1:13" x14ac:dyDescent="0.25">
      <c r="A167" s="92">
        <v>205</v>
      </c>
      <c r="B167" s="95">
        <v>9.4</v>
      </c>
      <c r="C167" s="64"/>
      <c r="D167" s="64"/>
      <c r="E167" s="64"/>
      <c r="F167" s="64"/>
      <c r="G167" s="96"/>
      <c r="H167" s="96"/>
      <c r="I167" s="96"/>
      <c r="J167" s="236"/>
      <c r="K167" s="236"/>
      <c r="L167" s="95">
        <v>9.4</v>
      </c>
      <c r="M167" s="78"/>
    </row>
    <row r="168" spans="1:13" x14ac:dyDescent="0.25">
      <c r="A168" s="62" t="s">
        <v>88</v>
      </c>
      <c r="B168" s="96">
        <v>33.08</v>
      </c>
      <c r="C168" s="64"/>
      <c r="D168" s="64"/>
      <c r="E168" s="64"/>
      <c r="F168" s="64"/>
      <c r="G168" s="96">
        <v>33.08</v>
      </c>
      <c r="H168" s="96"/>
      <c r="I168" s="96"/>
      <c r="J168" s="236"/>
      <c r="K168" s="236"/>
      <c r="L168" s="312"/>
      <c r="M168" s="78"/>
    </row>
    <row r="169" spans="1:13" x14ac:dyDescent="0.25">
      <c r="A169" s="91" t="s">
        <v>384</v>
      </c>
      <c r="B169" s="96">
        <v>221.16</v>
      </c>
      <c r="C169" s="64"/>
      <c r="D169" s="64"/>
      <c r="E169" s="64"/>
      <c r="F169" s="64"/>
      <c r="G169" s="96">
        <v>221.16</v>
      </c>
      <c r="H169" s="96"/>
      <c r="I169" s="96"/>
      <c r="J169" s="236"/>
      <c r="K169" s="236"/>
      <c r="L169" s="312"/>
      <c r="M169" s="78"/>
    </row>
    <row r="170" spans="1:13" x14ac:dyDescent="0.25">
      <c r="A170" s="234" t="s">
        <v>385</v>
      </c>
      <c r="B170" s="107">
        <v>9.4</v>
      </c>
      <c r="C170" s="145"/>
      <c r="D170" s="76">
        <v>9.4</v>
      </c>
      <c r="E170" s="76"/>
      <c r="F170" s="76"/>
      <c r="G170" s="96"/>
      <c r="H170" s="96"/>
      <c r="I170" s="96"/>
      <c r="J170" s="236"/>
      <c r="K170" s="236"/>
      <c r="L170" s="312"/>
      <c r="M170" s="78"/>
    </row>
    <row r="171" spans="1:13" x14ac:dyDescent="0.25">
      <c r="A171" s="234">
        <v>215</v>
      </c>
      <c r="B171" s="107">
        <v>22.58</v>
      </c>
      <c r="C171" s="145"/>
      <c r="D171" s="107">
        <v>22.58</v>
      </c>
      <c r="E171" s="64"/>
      <c r="F171" s="64"/>
      <c r="G171" s="96"/>
      <c r="H171" s="96"/>
      <c r="I171" s="96"/>
      <c r="J171" s="236"/>
      <c r="K171" s="236"/>
      <c r="L171" s="312"/>
      <c r="M171" s="78"/>
    </row>
    <row r="172" spans="1:13" x14ac:dyDescent="0.25">
      <c r="A172" s="91" t="s">
        <v>350</v>
      </c>
      <c r="B172" s="96">
        <v>12.06</v>
      </c>
      <c r="C172" s="64"/>
      <c r="D172" s="64"/>
      <c r="E172" s="64"/>
      <c r="F172" s="64"/>
      <c r="G172" s="96">
        <v>12.06</v>
      </c>
      <c r="H172" s="96"/>
      <c r="I172" s="96"/>
      <c r="J172" s="236"/>
      <c r="K172" s="236"/>
      <c r="L172" s="312"/>
      <c r="M172" s="78"/>
    </row>
    <row r="173" spans="1:13" x14ac:dyDescent="0.25">
      <c r="A173" s="91" t="s">
        <v>320</v>
      </c>
      <c r="B173" s="96">
        <v>3.72</v>
      </c>
      <c r="C173" s="64"/>
      <c r="D173" s="64"/>
      <c r="E173" s="64"/>
      <c r="F173" s="64"/>
      <c r="G173" s="96">
        <v>3.72</v>
      </c>
      <c r="H173" s="96"/>
      <c r="I173" s="96"/>
      <c r="J173" s="236"/>
      <c r="K173" s="236"/>
      <c r="L173" s="312"/>
      <c r="M173" s="78"/>
    </row>
    <row r="174" spans="1:13" x14ac:dyDescent="0.25">
      <c r="A174" s="91" t="s">
        <v>349</v>
      </c>
      <c r="B174" s="96">
        <v>11.93</v>
      </c>
      <c r="C174" s="64"/>
      <c r="D174" s="64"/>
      <c r="E174" s="64"/>
      <c r="F174" s="64"/>
      <c r="G174" s="96">
        <v>11.93</v>
      </c>
      <c r="H174" s="96"/>
      <c r="I174" s="96"/>
      <c r="J174" s="236"/>
      <c r="K174" s="236"/>
      <c r="L174" s="312"/>
      <c r="M174" s="78"/>
    </row>
    <row r="175" spans="1:13" x14ac:dyDescent="0.25">
      <c r="A175" s="91" t="s">
        <v>377</v>
      </c>
      <c r="B175" s="96">
        <v>11.06</v>
      </c>
      <c r="C175" s="64"/>
      <c r="D175" s="64"/>
      <c r="E175" s="64"/>
      <c r="F175" s="64"/>
      <c r="G175" s="96">
        <v>11.06</v>
      </c>
      <c r="H175" s="96"/>
      <c r="I175" s="96"/>
      <c r="J175" s="236"/>
      <c r="K175" s="236"/>
      <c r="L175" s="312"/>
      <c r="M175" s="78"/>
    </row>
    <row r="176" spans="1:13" x14ac:dyDescent="0.25">
      <c r="A176" s="234" t="s">
        <v>386</v>
      </c>
      <c r="B176" s="107">
        <v>10.09</v>
      </c>
      <c r="C176" s="64"/>
      <c r="D176" s="145">
        <v>10.09</v>
      </c>
      <c r="E176" s="64"/>
      <c r="F176" s="64"/>
      <c r="G176" s="96"/>
      <c r="H176" s="96"/>
      <c r="I176" s="96"/>
      <c r="J176" s="236"/>
      <c r="K176" s="236"/>
      <c r="L176" s="312"/>
      <c r="M176" s="78"/>
    </row>
    <row r="177" spans="1:13" x14ac:dyDescent="0.25">
      <c r="A177" s="91" t="s">
        <v>387</v>
      </c>
      <c r="B177" s="96">
        <v>5.21</v>
      </c>
      <c r="C177" s="64"/>
      <c r="D177" s="64"/>
      <c r="E177" s="64"/>
      <c r="F177" s="64"/>
      <c r="G177" s="96">
        <v>5.21</v>
      </c>
      <c r="H177" s="96"/>
      <c r="I177" s="96"/>
      <c r="J177" s="236"/>
      <c r="K177" s="236"/>
      <c r="L177" s="312"/>
      <c r="M177" s="78"/>
    </row>
    <row r="178" spans="1:13" x14ac:dyDescent="0.25">
      <c r="A178" s="91" t="s">
        <v>111</v>
      </c>
      <c r="B178" s="96">
        <v>8.33</v>
      </c>
      <c r="C178" s="64"/>
      <c r="D178" s="64"/>
      <c r="E178" s="64"/>
      <c r="F178" s="64"/>
      <c r="G178" s="96">
        <v>8.33</v>
      </c>
      <c r="H178" s="96"/>
      <c r="I178" s="96"/>
      <c r="J178" s="236"/>
      <c r="K178" s="236"/>
      <c r="L178" s="312"/>
      <c r="M178" s="78"/>
    </row>
    <row r="179" spans="1:13" x14ac:dyDescent="0.25">
      <c r="A179" s="91" t="s">
        <v>388</v>
      </c>
      <c r="B179" s="96">
        <v>7.23</v>
      </c>
      <c r="C179" s="64"/>
      <c r="D179" s="64"/>
      <c r="E179" s="64"/>
      <c r="F179" s="64"/>
      <c r="G179" s="96">
        <v>7.23</v>
      </c>
      <c r="H179" s="96"/>
      <c r="I179" s="96"/>
      <c r="J179" s="236"/>
      <c r="K179" s="236"/>
      <c r="L179" s="312"/>
      <c r="M179" s="78"/>
    </row>
    <row r="180" spans="1:13" x14ac:dyDescent="0.25">
      <c r="A180" s="91" t="s">
        <v>111</v>
      </c>
      <c r="B180" s="96">
        <v>9.7200000000000006</v>
      </c>
      <c r="C180" s="64"/>
      <c r="D180" s="64"/>
      <c r="E180" s="64"/>
      <c r="F180" s="64"/>
      <c r="G180" s="96">
        <v>9.7200000000000006</v>
      </c>
      <c r="H180" s="96"/>
      <c r="I180" s="96"/>
      <c r="J180" s="236"/>
      <c r="K180" s="236"/>
      <c r="L180" s="312"/>
      <c r="M180" s="78"/>
    </row>
    <row r="181" spans="1:13" ht="15.75" thickBot="1" x14ac:dyDescent="0.3">
      <c r="A181" s="364" t="s">
        <v>389</v>
      </c>
      <c r="B181" s="256">
        <v>55</v>
      </c>
      <c r="C181" s="73"/>
      <c r="D181" s="73"/>
      <c r="E181" s="73"/>
      <c r="F181" s="73"/>
      <c r="G181" s="256">
        <v>55</v>
      </c>
      <c r="H181" s="256"/>
      <c r="I181" s="256"/>
      <c r="J181" s="355"/>
      <c r="K181" s="355"/>
      <c r="L181" s="365"/>
      <c r="M181" s="74"/>
    </row>
    <row r="182" spans="1:13" ht="15.75" thickBot="1" x14ac:dyDescent="0.3">
      <c r="A182" s="368" t="s">
        <v>635</v>
      </c>
      <c r="B182" s="369">
        <f>SUM(B149:B181)</f>
        <v>2005.23</v>
      </c>
      <c r="C182" s="34"/>
      <c r="D182" s="202">
        <f>SUM(D149:D181)</f>
        <v>42.069999999999993</v>
      </c>
      <c r="E182" s="202"/>
      <c r="F182" s="202"/>
      <c r="G182" s="203">
        <f t="shared" ref="G182:L182" si="2">SUM(G149:G181)</f>
        <v>1659.74</v>
      </c>
      <c r="H182" s="204">
        <f t="shared" si="2"/>
        <v>0</v>
      </c>
      <c r="I182" s="205">
        <f t="shared" si="2"/>
        <v>0</v>
      </c>
      <c r="J182" s="205">
        <f t="shared" si="2"/>
        <v>0</v>
      </c>
      <c r="K182" s="206">
        <f t="shared" si="2"/>
        <v>0</v>
      </c>
      <c r="L182" s="207">
        <f t="shared" si="2"/>
        <v>303.41999999999996</v>
      </c>
      <c r="M182" s="223">
        <f>SUM(D182:L182)</f>
        <v>2005.23</v>
      </c>
    </row>
    <row r="183" spans="1:13" x14ac:dyDescent="0.25">
      <c r="A183" s="366"/>
      <c r="B183" s="367"/>
      <c r="C183" s="284"/>
      <c r="D183" s="285"/>
      <c r="E183" s="285"/>
      <c r="F183" s="285"/>
      <c r="G183" s="359"/>
      <c r="H183" s="286"/>
      <c r="I183" s="287"/>
      <c r="J183" s="287"/>
      <c r="K183" s="360"/>
      <c r="L183" s="288"/>
      <c r="M183" s="291"/>
    </row>
    <row r="184" spans="1:13" x14ac:dyDescent="0.25">
      <c r="A184" s="311" t="s">
        <v>124</v>
      </c>
      <c r="B184" s="96"/>
      <c r="C184" s="64"/>
      <c r="D184" s="64"/>
      <c r="E184" s="64"/>
      <c r="F184" s="64"/>
      <c r="G184" s="65"/>
      <c r="H184" s="65"/>
      <c r="I184" s="65"/>
      <c r="J184" s="77"/>
      <c r="K184" s="77"/>
      <c r="L184" s="310"/>
      <c r="M184" s="78"/>
    </row>
    <row r="185" spans="1:13" x14ac:dyDescent="0.25">
      <c r="A185" s="234" t="s">
        <v>390</v>
      </c>
      <c r="B185" s="107">
        <v>8.98</v>
      </c>
      <c r="C185" s="145"/>
      <c r="D185" s="145">
        <v>8.98</v>
      </c>
      <c r="E185" s="64"/>
      <c r="F185" s="64"/>
      <c r="G185" s="102"/>
      <c r="H185" s="102"/>
      <c r="I185" s="102"/>
      <c r="J185" s="236"/>
      <c r="K185" s="236"/>
      <c r="L185" s="312"/>
      <c r="M185" s="78"/>
    </row>
    <row r="186" spans="1:13" x14ac:dyDescent="0.25">
      <c r="A186" s="91" t="s">
        <v>111</v>
      </c>
      <c r="B186" s="102">
        <v>5.21</v>
      </c>
      <c r="C186" s="64"/>
      <c r="D186" s="64"/>
      <c r="E186" s="64"/>
      <c r="F186" s="64"/>
      <c r="G186" s="102">
        <v>5.21</v>
      </c>
      <c r="H186" s="102"/>
      <c r="I186" s="102"/>
      <c r="J186" s="236"/>
      <c r="K186" s="236"/>
      <c r="L186" s="312"/>
      <c r="M186" s="78"/>
    </row>
    <row r="187" spans="1:13" x14ac:dyDescent="0.25">
      <c r="A187" s="91" t="s">
        <v>111</v>
      </c>
      <c r="B187" s="102">
        <v>8.33</v>
      </c>
      <c r="C187" s="64"/>
      <c r="D187" s="64"/>
      <c r="E187" s="64"/>
      <c r="F187" s="64"/>
      <c r="G187" s="102">
        <v>8.33</v>
      </c>
      <c r="H187" s="102"/>
      <c r="I187" s="102"/>
      <c r="J187" s="236"/>
      <c r="K187" s="236"/>
      <c r="L187" s="312"/>
      <c r="M187" s="78"/>
    </row>
    <row r="188" spans="1:13" x14ac:dyDescent="0.25">
      <c r="A188" s="91" t="s">
        <v>111</v>
      </c>
      <c r="B188" s="102">
        <v>7.23</v>
      </c>
      <c r="C188" s="64"/>
      <c r="D188" s="64"/>
      <c r="E188" s="64"/>
      <c r="F188" s="64"/>
      <c r="G188" s="102">
        <v>7.23</v>
      </c>
      <c r="H188" s="102"/>
      <c r="I188" s="102"/>
      <c r="J188" s="236"/>
      <c r="K188" s="236"/>
      <c r="L188" s="312"/>
      <c r="M188" s="78"/>
    </row>
    <row r="189" spans="1:13" x14ac:dyDescent="0.25">
      <c r="A189" s="91" t="s">
        <v>111</v>
      </c>
      <c r="B189" s="102">
        <v>9.7200000000000006</v>
      </c>
      <c r="C189" s="64"/>
      <c r="D189" s="64"/>
      <c r="E189" s="64"/>
      <c r="F189" s="64"/>
      <c r="G189" s="102">
        <v>9.7200000000000006</v>
      </c>
      <c r="H189" s="102"/>
      <c r="I189" s="102"/>
      <c r="J189" s="236"/>
      <c r="K189" s="236"/>
      <c r="L189" s="312"/>
      <c r="M189" s="78"/>
    </row>
    <row r="190" spans="1:13" x14ac:dyDescent="0.25">
      <c r="A190" s="87" t="s">
        <v>389</v>
      </c>
      <c r="B190" s="102">
        <v>55</v>
      </c>
      <c r="C190" s="64"/>
      <c r="D190" s="64"/>
      <c r="E190" s="64"/>
      <c r="F190" s="64"/>
      <c r="G190" s="102">
        <v>55</v>
      </c>
      <c r="H190" s="102"/>
      <c r="I190" s="102"/>
      <c r="J190" s="236"/>
      <c r="K190" s="236"/>
      <c r="L190" s="312"/>
      <c r="M190" s="78"/>
    </row>
    <row r="191" spans="1:13" x14ac:dyDescent="0.25">
      <c r="A191" s="91" t="s">
        <v>381</v>
      </c>
      <c r="B191" s="96">
        <v>1178.02</v>
      </c>
      <c r="C191" s="64"/>
      <c r="D191" s="64"/>
      <c r="E191" s="64"/>
      <c r="F191" s="64"/>
      <c r="G191" s="96">
        <v>1178.02</v>
      </c>
      <c r="H191" s="96"/>
      <c r="I191" s="96"/>
      <c r="J191" s="236"/>
      <c r="K191" s="236"/>
      <c r="L191" s="312"/>
      <c r="M191" s="78"/>
    </row>
    <row r="192" spans="1:13" x14ac:dyDescent="0.25">
      <c r="A192" s="87" t="s">
        <v>380</v>
      </c>
      <c r="B192" s="247">
        <v>30.64</v>
      </c>
      <c r="C192" s="64"/>
      <c r="D192" s="64"/>
      <c r="E192" s="64"/>
      <c r="F192" s="64"/>
      <c r="G192" s="247">
        <v>30.64</v>
      </c>
      <c r="H192" s="247"/>
      <c r="I192" s="247"/>
      <c r="J192" s="329"/>
      <c r="K192" s="329"/>
      <c r="L192" s="330"/>
      <c r="M192" s="78"/>
    </row>
    <row r="193" spans="1:13" x14ac:dyDescent="0.25">
      <c r="A193" s="92">
        <v>301</v>
      </c>
      <c r="B193" s="95">
        <v>12.14</v>
      </c>
      <c r="C193" s="64"/>
      <c r="D193" s="64"/>
      <c r="E193" s="64"/>
      <c r="F193" s="64"/>
      <c r="G193" s="96"/>
      <c r="H193" s="96"/>
      <c r="I193" s="96"/>
      <c r="J193" s="236"/>
      <c r="K193" s="236"/>
      <c r="L193" s="95">
        <v>12.14</v>
      </c>
      <c r="M193" s="78"/>
    </row>
    <row r="194" spans="1:13" x14ac:dyDescent="0.25">
      <c r="A194" s="92">
        <v>302</v>
      </c>
      <c r="B194" s="95">
        <v>10.71</v>
      </c>
      <c r="C194" s="64"/>
      <c r="D194" s="64"/>
      <c r="E194" s="64"/>
      <c r="F194" s="64"/>
      <c r="G194" s="96"/>
      <c r="H194" s="96"/>
      <c r="I194" s="96"/>
      <c r="J194" s="236"/>
      <c r="K194" s="236"/>
      <c r="L194" s="95">
        <v>10.71</v>
      </c>
      <c r="M194" s="78"/>
    </row>
    <row r="195" spans="1:13" x14ac:dyDescent="0.25">
      <c r="A195" s="92">
        <v>303</v>
      </c>
      <c r="B195" s="95">
        <v>17.559999999999999</v>
      </c>
      <c r="C195" s="64"/>
      <c r="D195" s="64"/>
      <c r="E195" s="64"/>
      <c r="F195" s="64"/>
      <c r="G195" s="96"/>
      <c r="H195" s="96"/>
      <c r="I195" s="96"/>
      <c r="J195" s="236"/>
      <c r="K195" s="236"/>
      <c r="L195" s="95">
        <v>17.559999999999999</v>
      </c>
      <c r="M195" s="78"/>
    </row>
    <row r="196" spans="1:13" x14ac:dyDescent="0.25">
      <c r="A196" s="92">
        <v>304</v>
      </c>
      <c r="B196" s="95">
        <v>10.49</v>
      </c>
      <c r="C196" s="64"/>
      <c r="D196" s="64"/>
      <c r="E196" s="64"/>
      <c r="F196" s="64"/>
      <c r="G196" s="96"/>
      <c r="H196" s="96"/>
      <c r="I196" s="96"/>
      <c r="J196" s="236"/>
      <c r="K196" s="236"/>
      <c r="L196" s="95">
        <v>10.49</v>
      </c>
      <c r="M196" s="78"/>
    </row>
    <row r="197" spans="1:13" x14ac:dyDescent="0.25">
      <c r="A197" s="92">
        <v>305</v>
      </c>
      <c r="B197" s="95">
        <v>12.2</v>
      </c>
      <c r="C197" s="64"/>
      <c r="D197" s="64"/>
      <c r="E197" s="64"/>
      <c r="F197" s="64"/>
      <c r="G197" s="96"/>
      <c r="H197" s="96"/>
      <c r="I197" s="96"/>
      <c r="J197" s="236"/>
      <c r="K197" s="236"/>
      <c r="L197" s="95">
        <v>12.2</v>
      </c>
      <c r="M197" s="78"/>
    </row>
    <row r="198" spans="1:13" x14ac:dyDescent="0.25">
      <c r="A198" s="92">
        <v>306</v>
      </c>
      <c r="B198" s="95">
        <v>12.25</v>
      </c>
      <c r="C198" s="64"/>
      <c r="D198" s="64"/>
      <c r="E198" s="64"/>
      <c r="F198" s="64"/>
      <c r="G198" s="96"/>
      <c r="H198" s="96"/>
      <c r="I198" s="96"/>
      <c r="J198" s="236"/>
      <c r="K198" s="236"/>
      <c r="L198" s="95">
        <v>12.25</v>
      </c>
      <c r="M198" s="78"/>
    </row>
    <row r="199" spans="1:13" x14ac:dyDescent="0.25">
      <c r="A199" s="92">
        <v>307</v>
      </c>
      <c r="B199" s="95">
        <v>10.220000000000001</v>
      </c>
      <c r="C199" s="64"/>
      <c r="D199" s="64"/>
      <c r="E199" s="64"/>
      <c r="F199" s="64"/>
      <c r="G199" s="96"/>
      <c r="H199" s="96"/>
      <c r="I199" s="96"/>
      <c r="J199" s="236"/>
      <c r="K199" s="236"/>
      <c r="L199" s="95">
        <v>10.220000000000001</v>
      </c>
      <c r="M199" s="78"/>
    </row>
    <row r="200" spans="1:13" x14ac:dyDescent="0.25">
      <c r="A200" s="62" t="s">
        <v>91</v>
      </c>
      <c r="B200" s="96">
        <v>28.13</v>
      </c>
      <c r="C200" s="64"/>
      <c r="D200" s="64"/>
      <c r="E200" s="64"/>
      <c r="F200" s="64"/>
      <c r="G200" s="96">
        <v>28.13</v>
      </c>
      <c r="H200" s="96"/>
      <c r="I200" s="96"/>
      <c r="J200" s="236"/>
      <c r="K200" s="236"/>
      <c r="L200" s="312"/>
      <c r="M200" s="78"/>
    </row>
    <row r="201" spans="1:13" x14ac:dyDescent="0.25">
      <c r="A201" s="62" t="s">
        <v>384</v>
      </c>
      <c r="B201" s="96">
        <v>223.79</v>
      </c>
      <c r="C201" s="64"/>
      <c r="D201" s="64"/>
      <c r="E201" s="64"/>
      <c r="F201" s="64"/>
      <c r="G201" s="96">
        <v>223.79</v>
      </c>
      <c r="H201" s="96"/>
      <c r="I201" s="96"/>
      <c r="J201" s="236"/>
      <c r="K201" s="236"/>
      <c r="L201" s="312"/>
      <c r="M201" s="78"/>
    </row>
    <row r="202" spans="1:13" x14ac:dyDescent="0.25">
      <c r="A202" s="62" t="s">
        <v>350</v>
      </c>
      <c r="B202" s="96">
        <v>12.38</v>
      </c>
      <c r="C202" s="64"/>
      <c r="D202" s="64"/>
      <c r="E202" s="64"/>
      <c r="F202" s="64"/>
      <c r="G202" s="96">
        <v>12.38</v>
      </c>
      <c r="H202" s="96"/>
      <c r="I202" s="96"/>
      <c r="J202" s="236"/>
      <c r="K202" s="236"/>
      <c r="L202" s="312"/>
      <c r="M202" s="78"/>
    </row>
    <row r="203" spans="1:13" x14ac:dyDescent="0.25">
      <c r="A203" s="62" t="s">
        <v>349</v>
      </c>
      <c r="B203" s="96">
        <v>11.36</v>
      </c>
      <c r="C203" s="64"/>
      <c r="D203" s="64"/>
      <c r="E203" s="64"/>
      <c r="F203" s="64"/>
      <c r="G203" s="96">
        <v>11.36</v>
      </c>
      <c r="H203" s="96"/>
      <c r="I203" s="96"/>
      <c r="J203" s="236"/>
      <c r="K203" s="236"/>
      <c r="L203" s="312"/>
      <c r="M203" s="78"/>
    </row>
    <row r="204" spans="1:13" x14ac:dyDescent="0.25">
      <c r="A204" s="62" t="s">
        <v>301</v>
      </c>
      <c r="B204" s="96">
        <v>3.72</v>
      </c>
      <c r="C204" s="64"/>
      <c r="D204" s="64"/>
      <c r="E204" s="64"/>
      <c r="F204" s="64"/>
      <c r="G204" s="96">
        <v>3.72</v>
      </c>
      <c r="H204" s="96"/>
      <c r="I204" s="96"/>
      <c r="J204" s="236"/>
      <c r="K204" s="236"/>
      <c r="L204" s="312"/>
      <c r="M204" s="78"/>
    </row>
    <row r="205" spans="1:13" x14ac:dyDescent="0.25">
      <c r="A205" s="91" t="s">
        <v>377</v>
      </c>
      <c r="B205" s="96">
        <v>11.06</v>
      </c>
      <c r="C205" s="64"/>
      <c r="D205" s="64"/>
      <c r="E205" s="64"/>
      <c r="F205" s="64"/>
      <c r="G205" s="96">
        <v>11.06</v>
      </c>
      <c r="H205" s="96"/>
      <c r="I205" s="96"/>
      <c r="J205" s="236"/>
      <c r="K205" s="236"/>
      <c r="L205" s="312"/>
      <c r="M205" s="78"/>
    </row>
    <row r="206" spans="1:13" x14ac:dyDescent="0.25">
      <c r="A206" s="234">
        <v>311</v>
      </c>
      <c r="B206" s="107">
        <v>9.3000000000000007</v>
      </c>
      <c r="C206" s="145"/>
      <c r="D206" s="107">
        <v>9.3000000000000007</v>
      </c>
      <c r="E206" s="64"/>
      <c r="F206" s="64"/>
      <c r="G206" s="96"/>
      <c r="H206" s="96"/>
      <c r="I206" s="96"/>
      <c r="J206" s="236"/>
      <c r="K206" s="236"/>
      <c r="L206" s="312"/>
      <c r="M206" s="78"/>
    </row>
    <row r="207" spans="1:13" x14ac:dyDescent="0.25">
      <c r="A207" s="234">
        <v>312</v>
      </c>
      <c r="B207" s="107">
        <v>27.12</v>
      </c>
      <c r="C207" s="145"/>
      <c r="D207" s="107">
        <v>27.12</v>
      </c>
      <c r="E207" s="64"/>
      <c r="F207" s="64"/>
      <c r="G207" s="96"/>
      <c r="H207" s="96"/>
      <c r="I207" s="96"/>
      <c r="J207" s="236"/>
      <c r="K207" s="236"/>
      <c r="L207" s="312"/>
      <c r="M207" s="78"/>
    </row>
    <row r="208" spans="1:13" x14ac:dyDescent="0.25">
      <c r="A208" s="92">
        <v>319</v>
      </c>
      <c r="B208" s="95">
        <v>29.22</v>
      </c>
      <c r="C208" s="64"/>
      <c r="D208" s="64"/>
      <c r="E208" s="64"/>
      <c r="F208" s="64"/>
      <c r="G208" s="96"/>
      <c r="H208" s="96"/>
      <c r="I208" s="96"/>
      <c r="J208" s="236"/>
      <c r="K208" s="236"/>
      <c r="L208" s="95">
        <v>29.22</v>
      </c>
      <c r="M208" s="78"/>
    </row>
    <row r="209" spans="1:13" x14ac:dyDescent="0.25">
      <c r="A209" s="92">
        <v>320</v>
      </c>
      <c r="B209" s="95">
        <v>20.5</v>
      </c>
      <c r="C209" s="64"/>
      <c r="D209" s="64"/>
      <c r="E209" s="64"/>
      <c r="F209" s="64"/>
      <c r="G209" s="96"/>
      <c r="H209" s="96"/>
      <c r="I209" s="96"/>
      <c r="J209" s="236"/>
      <c r="K209" s="236"/>
      <c r="L209" s="95">
        <v>20.5</v>
      </c>
      <c r="M209" s="78"/>
    </row>
    <row r="210" spans="1:13" ht="15.75" thickBot="1" x14ac:dyDescent="0.3">
      <c r="A210" s="249" t="s">
        <v>381</v>
      </c>
      <c r="B210" s="224">
        <v>526.26</v>
      </c>
      <c r="C210" s="73"/>
      <c r="D210" s="73"/>
      <c r="E210" s="73"/>
      <c r="F210" s="73"/>
      <c r="G210" s="224">
        <v>526.26</v>
      </c>
      <c r="H210" s="224"/>
      <c r="I210" s="224"/>
      <c r="J210" s="355"/>
      <c r="K210" s="355"/>
      <c r="L210" s="365"/>
      <c r="M210" s="74"/>
    </row>
    <row r="211" spans="1:13" ht="15.75" thickBot="1" x14ac:dyDescent="0.3">
      <c r="A211" s="368" t="s">
        <v>635</v>
      </c>
      <c r="B211" s="201">
        <f>SUM(B185:B210)</f>
        <v>2291.54</v>
      </c>
      <c r="C211" s="34"/>
      <c r="D211" s="202">
        <f>SUM(D185:D210)</f>
        <v>45.400000000000006</v>
      </c>
      <c r="E211" s="202"/>
      <c r="F211" s="202"/>
      <c r="G211" s="203">
        <f t="shared" ref="G211:L211" si="3">SUM(G185:G210)</f>
        <v>2110.8500000000004</v>
      </c>
      <c r="H211" s="204">
        <f t="shared" si="3"/>
        <v>0</v>
      </c>
      <c r="I211" s="205">
        <f t="shared" si="3"/>
        <v>0</v>
      </c>
      <c r="J211" s="205">
        <f t="shared" si="3"/>
        <v>0</v>
      </c>
      <c r="K211" s="206">
        <f t="shared" si="3"/>
        <v>0</v>
      </c>
      <c r="L211" s="207">
        <f t="shared" si="3"/>
        <v>135.29</v>
      </c>
      <c r="M211" s="223">
        <f>SUM(D211:L211)</f>
        <v>2291.5400000000004</v>
      </c>
    </row>
    <row r="212" spans="1:13" x14ac:dyDescent="0.25">
      <c r="A212" s="370" t="s">
        <v>128</v>
      </c>
      <c r="B212" s="150"/>
      <c r="C212" s="150"/>
      <c r="D212" s="150"/>
      <c r="E212" s="150"/>
      <c r="F212" s="150"/>
      <c r="G212" s="199"/>
      <c r="H212" s="199"/>
      <c r="I212" s="199"/>
      <c r="J212" s="352"/>
      <c r="K212" s="352"/>
      <c r="L212" s="344"/>
      <c r="M212" s="152"/>
    </row>
    <row r="213" spans="1:13" x14ac:dyDescent="0.25">
      <c r="A213" s="62" t="s">
        <v>350</v>
      </c>
      <c r="B213" s="96">
        <v>12.4</v>
      </c>
      <c r="C213" s="64"/>
      <c r="D213" s="64"/>
      <c r="E213" s="64"/>
      <c r="F213" s="64"/>
      <c r="G213" s="96">
        <v>12.4</v>
      </c>
      <c r="H213" s="96"/>
      <c r="I213" s="96"/>
      <c r="J213" s="236"/>
      <c r="K213" s="236"/>
      <c r="L213" s="312"/>
      <c r="M213" s="78"/>
    </row>
    <row r="214" spans="1:13" x14ac:dyDescent="0.25">
      <c r="A214" s="62" t="s">
        <v>301</v>
      </c>
      <c r="B214" s="96">
        <v>3.61</v>
      </c>
      <c r="C214" s="64"/>
      <c r="D214" s="64"/>
      <c r="E214" s="64"/>
      <c r="F214" s="64"/>
      <c r="G214" s="96">
        <v>3.61</v>
      </c>
      <c r="H214" s="96"/>
      <c r="I214" s="96"/>
      <c r="J214" s="236"/>
      <c r="K214" s="236"/>
      <c r="L214" s="312"/>
      <c r="M214" s="78"/>
    </row>
    <row r="215" spans="1:13" x14ac:dyDescent="0.25">
      <c r="A215" s="62" t="s">
        <v>349</v>
      </c>
      <c r="B215" s="96">
        <v>11.36</v>
      </c>
      <c r="C215" s="64"/>
      <c r="D215" s="64"/>
      <c r="E215" s="64"/>
      <c r="F215" s="64"/>
      <c r="G215" s="96">
        <v>11.36</v>
      </c>
      <c r="H215" s="96"/>
      <c r="I215" s="96"/>
      <c r="J215" s="236"/>
      <c r="K215" s="236"/>
      <c r="L215" s="312"/>
      <c r="M215" s="78"/>
    </row>
    <row r="216" spans="1:13" x14ac:dyDescent="0.25">
      <c r="A216" s="91" t="s">
        <v>377</v>
      </c>
      <c r="B216" s="96">
        <v>11.06</v>
      </c>
      <c r="C216" s="64"/>
      <c r="D216" s="64"/>
      <c r="E216" s="64"/>
      <c r="F216" s="64"/>
      <c r="G216" s="96">
        <v>11.06</v>
      </c>
      <c r="H216" s="96"/>
      <c r="I216" s="96"/>
      <c r="J216" s="236"/>
      <c r="K216" s="236"/>
      <c r="L216" s="312"/>
      <c r="M216" s="78"/>
    </row>
    <row r="217" spans="1:13" ht="15.75" thickBot="1" x14ac:dyDescent="0.3">
      <c r="A217" s="371" t="s">
        <v>556</v>
      </c>
      <c r="B217" s="355">
        <v>845</v>
      </c>
      <c r="C217" s="73"/>
      <c r="D217" s="73"/>
      <c r="E217" s="73"/>
      <c r="F217" s="73"/>
      <c r="G217" s="224"/>
      <c r="H217" s="224"/>
      <c r="I217" s="224"/>
      <c r="J217" s="355">
        <v>845</v>
      </c>
      <c r="K217" s="355"/>
      <c r="L217" s="365"/>
      <c r="M217" s="74"/>
    </row>
    <row r="218" spans="1:13" ht="15.75" thickBot="1" x14ac:dyDescent="0.3">
      <c r="A218" s="109" t="s">
        <v>651</v>
      </c>
      <c r="B218" s="201">
        <f>SUM(B213:B217)</f>
        <v>883.43</v>
      </c>
      <c r="C218" s="34"/>
      <c r="D218" s="202">
        <f>SUM(D213:D217)</f>
        <v>0</v>
      </c>
      <c r="E218" s="202"/>
      <c r="F218" s="202"/>
      <c r="G218" s="201">
        <f t="shared" ref="G218:L218" si="4">SUM(G213:G217)</f>
        <v>38.43</v>
      </c>
      <c r="H218" s="204">
        <f t="shared" si="4"/>
        <v>0</v>
      </c>
      <c r="I218" s="205">
        <f t="shared" si="4"/>
        <v>0</v>
      </c>
      <c r="J218" s="205">
        <f t="shared" si="4"/>
        <v>845</v>
      </c>
      <c r="K218" s="206">
        <f t="shared" si="4"/>
        <v>0</v>
      </c>
      <c r="L218" s="207">
        <f t="shared" si="4"/>
        <v>0</v>
      </c>
      <c r="M218" s="223">
        <f>SUM(D218:L218)</f>
        <v>883.43</v>
      </c>
    </row>
    <row r="219" spans="1:13" x14ac:dyDescent="0.25">
      <c r="A219" s="372"/>
      <c r="B219" s="259"/>
      <c r="C219" s="284"/>
      <c r="D219" s="285"/>
      <c r="E219" s="285"/>
      <c r="F219" s="285"/>
      <c r="G219" s="259"/>
      <c r="H219" s="286"/>
      <c r="I219" s="287"/>
      <c r="J219" s="287"/>
      <c r="K219" s="360"/>
      <c r="L219" s="288"/>
      <c r="M219" s="291"/>
    </row>
    <row r="220" spans="1:13" x14ac:dyDescent="0.25">
      <c r="A220" s="101" t="s">
        <v>391</v>
      </c>
      <c r="B220" s="64"/>
      <c r="C220" s="64"/>
      <c r="D220" s="64"/>
      <c r="E220" s="64"/>
      <c r="F220" s="64"/>
      <c r="G220" s="65"/>
      <c r="H220" s="65"/>
      <c r="I220" s="65"/>
      <c r="J220" s="77"/>
      <c r="K220" s="77"/>
      <c r="L220" s="310"/>
      <c r="M220" s="78"/>
    </row>
    <row r="221" spans="1:13" x14ac:dyDescent="0.25">
      <c r="A221" s="91">
        <v>512</v>
      </c>
      <c r="B221" s="95">
        <v>13.94</v>
      </c>
      <c r="C221" s="64"/>
      <c r="D221" s="64"/>
      <c r="E221" s="64"/>
      <c r="F221" s="64"/>
      <c r="G221" s="96"/>
      <c r="H221" s="96"/>
      <c r="I221" s="96"/>
      <c r="J221" s="236"/>
      <c r="K221" s="236"/>
      <c r="L221" s="95">
        <v>13.94</v>
      </c>
      <c r="M221" s="78"/>
    </row>
    <row r="222" spans="1:13" x14ac:dyDescent="0.25">
      <c r="A222" s="91" t="s">
        <v>392</v>
      </c>
      <c r="B222" s="95">
        <v>16.78</v>
      </c>
      <c r="C222" s="64"/>
      <c r="D222" s="64"/>
      <c r="E222" s="64"/>
      <c r="F222" s="64"/>
      <c r="G222" s="96"/>
      <c r="H222" s="96"/>
      <c r="I222" s="96"/>
      <c r="J222" s="236"/>
      <c r="K222" s="236"/>
      <c r="L222" s="95">
        <v>16.78</v>
      </c>
      <c r="M222" s="78"/>
    </row>
    <row r="223" spans="1:13" x14ac:dyDescent="0.25">
      <c r="A223" s="91">
        <v>513</v>
      </c>
      <c r="B223" s="95">
        <v>34.229999999999997</v>
      </c>
      <c r="C223" s="64"/>
      <c r="D223" s="64"/>
      <c r="E223" s="64"/>
      <c r="F223" s="64"/>
      <c r="G223" s="96"/>
      <c r="H223" s="96"/>
      <c r="I223" s="96"/>
      <c r="J223" s="236"/>
      <c r="K223" s="236"/>
      <c r="L223" s="95">
        <v>34.229999999999997</v>
      </c>
      <c r="M223" s="78"/>
    </row>
    <row r="224" spans="1:13" x14ac:dyDescent="0.25">
      <c r="A224" s="91">
        <v>514</v>
      </c>
      <c r="B224" s="95">
        <v>19.25</v>
      </c>
      <c r="C224" s="64"/>
      <c r="D224" s="64"/>
      <c r="E224" s="64"/>
      <c r="F224" s="64"/>
      <c r="G224" s="96"/>
      <c r="H224" s="96"/>
      <c r="I224" s="96"/>
      <c r="J224" s="236"/>
      <c r="K224" s="236"/>
      <c r="L224" s="95">
        <v>19.25</v>
      </c>
      <c r="M224" s="78"/>
    </row>
    <row r="225" spans="1:13" x14ac:dyDescent="0.25">
      <c r="A225" s="91" t="s">
        <v>397</v>
      </c>
      <c r="B225" s="95">
        <v>14.43</v>
      </c>
      <c r="C225" s="64"/>
      <c r="D225" s="64"/>
      <c r="E225" s="64"/>
      <c r="F225" s="64"/>
      <c r="G225" s="96"/>
      <c r="H225" s="96"/>
      <c r="I225" s="96"/>
      <c r="J225" s="236"/>
      <c r="K225" s="236"/>
      <c r="L225" s="95">
        <v>14.43</v>
      </c>
      <c r="M225" s="78"/>
    </row>
    <row r="226" spans="1:13" x14ac:dyDescent="0.25">
      <c r="A226" s="91">
        <v>515</v>
      </c>
      <c r="B226" s="95">
        <v>21.8</v>
      </c>
      <c r="C226" s="64"/>
      <c r="D226" s="64"/>
      <c r="E226" s="64"/>
      <c r="F226" s="64"/>
      <c r="G226" s="96"/>
      <c r="H226" s="96"/>
      <c r="I226" s="96"/>
      <c r="J226" s="236"/>
      <c r="K226" s="236"/>
      <c r="L226" s="95">
        <v>21.8</v>
      </c>
      <c r="M226" s="78"/>
    </row>
    <row r="227" spans="1:13" x14ac:dyDescent="0.25">
      <c r="A227" s="91" t="s">
        <v>393</v>
      </c>
      <c r="B227" s="95">
        <v>14.52</v>
      </c>
      <c r="C227" s="64"/>
      <c r="D227" s="64"/>
      <c r="E227" s="64"/>
      <c r="F227" s="64"/>
      <c r="G227" s="96"/>
      <c r="H227" s="96"/>
      <c r="I227" s="96"/>
      <c r="J227" s="236"/>
      <c r="K227" s="236"/>
      <c r="L227" s="95">
        <v>14.52</v>
      </c>
      <c r="M227" s="78"/>
    </row>
    <row r="228" spans="1:13" x14ac:dyDescent="0.25">
      <c r="A228" s="91">
        <v>516</v>
      </c>
      <c r="B228" s="95">
        <v>9.25</v>
      </c>
      <c r="C228" s="64"/>
      <c r="D228" s="64"/>
      <c r="E228" s="64"/>
      <c r="F228" s="64"/>
      <c r="G228" s="96"/>
      <c r="H228" s="96"/>
      <c r="I228" s="96"/>
      <c r="J228" s="236"/>
      <c r="K228" s="236"/>
      <c r="L228" s="95">
        <v>9.25</v>
      </c>
      <c r="M228" s="78"/>
    </row>
    <row r="229" spans="1:13" x14ac:dyDescent="0.25">
      <c r="A229" s="91">
        <v>517</v>
      </c>
      <c r="B229" s="95">
        <v>19.13</v>
      </c>
      <c r="C229" s="64"/>
      <c r="D229" s="64"/>
      <c r="E229" s="64"/>
      <c r="F229" s="64"/>
      <c r="G229" s="96"/>
      <c r="H229" s="96"/>
      <c r="I229" s="96"/>
      <c r="J229" s="236"/>
      <c r="K229" s="236"/>
      <c r="L229" s="95">
        <v>19.13</v>
      </c>
      <c r="M229" s="78"/>
    </row>
    <row r="230" spans="1:13" x14ac:dyDescent="0.25">
      <c r="A230" s="91">
        <v>518</v>
      </c>
      <c r="B230" s="95">
        <v>14.31</v>
      </c>
      <c r="C230" s="64"/>
      <c r="D230" s="64"/>
      <c r="E230" s="64"/>
      <c r="F230" s="64"/>
      <c r="G230" s="96"/>
      <c r="H230" s="96"/>
      <c r="I230" s="96"/>
      <c r="J230" s="236"/>
      <c r="K230" s="236"/>
      <c r="L230" s="95">
        <v>14.31</v>
      </c>
      <c r="M230" s="78"/>
    </row>
    <row r="231" spans="1:13" x14ac:dyDescent="0.25">
      <c r="A231" s="91">
        <v>519</v>
      </c>
      <c r="B231" s="95">
        <v>8.3800000000000008</v>
      </c>
      <c r="C231" s="64"/>
      <c r="D231" s="64"/>
      <c r="E231" s="64"/>
      <c r="F231" s="64"/>
      <c r="G231" s="96"/>
      <c r="H231" s="96"/>
      <c r="I231" s="96"/>
      <c r="J231" s="236"/>
      <c r="K231" s="236"/>
      <c r="L231" s="95">
        <v>8.3800000000000008</v>
      </c>
      <c r="M231" s="78"/>
    </row>
    <row r="232" spans="1:13" x14ac:dyDescent="0.25">
      <c r="A232" s="91">
        <v>520</v>
      </c>
      <c r="B232" s="95">
        <v>12.12</v>
      </c>
      <c r="C232" s="64"/>
      <c r="D232" s="64"/>
      <c r="E232" s="64"/>
      <c r="F232" s="64"/>
      <c r="G232" s="96"/>
      <c r="H232" s="96"/>
      <c r="I232" s="96"/>
      <c r="J232" s="236"/>
      <c r="K232" s="236"/>
      <c r="L232" s="95">
        <v>12.12</v>
      </c>
      <c r="M232" s="78"/>
    </row>
    <row r="233" spans="1:13" x14ac:dyDescent="0.25">
      <c r="A233" s="91">
        <v>522</v>
      </c>
      <c r="B233" s="95">
        <v>26.31</v>
      </c>
      <c r="C233" s="64"/>
      <c r="D233" s="64"/>
      <c r="E233" s="64"/>
      <c r="F233" s="64"/>
      <c r="G233" s="96"/>
      <c r="H233" s="96"/>
      <c r="I233" s="96"/>
      <c r="J233" s="236"/>
      <c r="K233" s="236"/>
      <c r="L233" s="95">
        <v>26.31</v>
      </c>
      <c r="M233" s="78"/>
    </row>
    <row r="234" spans="1:13" x14ac:dyDescent="0.25">
      <c r="A234" s="91" t="s">
        <v>88</v>
      </c>
      <c r="B234" s="96">
        <v>101.97</v>
      </c>
      <c r="C234" s="64"/>
      <c r="D234" s="64"/>
      <c r="E234" s="64"/>
      <c r="F234" s="64"/>
      <c r="G234" s="96">
        <v>101.97</v>
      </c>
      <c r="H234" s="96"/>
      <c r="I234" s="96"/>
      <c r="J234" s="236"/>
      <c r="K234" s="236"/>
      <c r="L234" s="312"/>
      <c r="M234" s="78"/>
    </row>
    <row r="235" spans="1:13" x14ac:dyDescent="0.25">
      <c r="A235" s="91" t="s">
        <v>394</v>
      </c>
      <c r="B235" s="96">
        <v>36.75</v>
      </c>
      <c r="C235" s="64"/>
      <c r="D235" s="64"/>
      <c r="E235" s="64"/>
      <c r="F235" s="64"/>
      <c r="G235" s="96">
        <v>36.75</v>
      </c>
      <c r="H235" s="96"/>
      <c r="I235" s="96"/>
      <c r="J235" s="236"/>
      <c r="K235" s="236"/>
      <c r="L235" s="312"/>
      <c r="M235" s="78"/>
    </row>
    <row r="236" spans="1:13" x14ac:dyDescent="0.25">
      <c r="A236" s="234" t="s">
        <v>88</v>
      </c>
      <c r="B236" s="107">
        <v>0</v>
      </c>
      <c r="C236" s="98" t="s">
        <v>533</v>
      </c>
      <c r="D236" s="145"/>
      <c r="E236" s="145"/>
      <c r="F236" s="145"/>
      <c r="G236" s="107"/>
      <c r="H236" s="107"/>
      <c r="I236" s="107"/>
      <c r="J236" s="236"/>
      <c r="K236" s="236"/>
      <c r="L236" s="312"/>
      <c r="M236" s="243"/>
    </row>
    <row r="237" spans="1:13" x14ac:dyDescent="0.25">
      <c r="A237" s="331" t="s">
        <v>395</v>
      </c>
      <c r="B237" s="308">
        <v>10.87</v>
      </c>
      <c r="C237" s="332"/>
      <c r="D237" s="332"/>
      <c r="E237" s="64"/>
      <c r="F237" s="308">
        <v>10.87</v>
      </c>
      <c r="G237" s="96"/>
      <c r="H237" s="96"/>
      <c r="I237" s="96"/>
      <c r="J237" s="236"/>
      <c r="K237" s="236"/>
      <c r="L237" s="312"/>
      <c r="M237" s="78"/>
    </row>
    <row r="238" spans="1:13" x14ac:dyDescent="0.25">
      <c r="A238" s="234" t="s">
        <v>131</v>
      </c>
      <c r="B238" s="107">
        <v>2.4</v>
      </c>
      <c r="C238" s="64"/>
      <c r="D238" s="76">
        <v>2.4</v>
      </c>
      <c r="E238" s="64"/>
      <c r="F238" s="64"/>
      <c r="G238" s="96"/>
      <c r="H238" s="96"/>
      <c r="I238" s="96"/>
      <c r="J238" s="236"/>
      <c r="K238" s="236"/>
      <c r="L238" s="312"/>
      <c r="M238" s="78"/>
    </row>
    <row r="239" spans="1:13" x14ac:dyDescent="0.25">
      <c r="A239" s="91" t="s">
        <v>301</v>
      </c>
      <c r="B239" s="96">
        <v>3.61</v>
      </c>
      <c r="C239" s="64"/>
      <c r="D239" s="76"/>
      <c r="E239" s="64"/>
      <c r="F239" s="64"/>
      <c r="G239" s="96">
        <v>3.61</v>
      </c>
      <c r="H239" s="96"/>
      <c r="I239" s="96"/>
      <c r="J239" s="236"/>
      <c r="K239" s="236"/>
      <c r="L239" s="312"/>
      <c r="M239" s="78"/>
    </row>
    <row r="240" spans="1:13" x14ac:dyDescent="0.25">
      <c r="A240" s="91" t="s">
        <v>377</v>
      </c>
      <c r="B240" s="96">
        <v>11.06</v>
      </c>
      <c r="C240" s="64"/>
      <c r="D240" s="76"/>
      <c r="E240" s="64"/>
      <c r="F240" s="64"/>
      <c r="G240" s="96">
        <v>11.06</v>
      </c>
      <c r="H240" s="96"/>
      <c r="I240" s="96"/>
      <c r="J240" s="236"/>
      <c r="K240" s="236"/>
      <c r="L240" s="312"/>
      <c r="M240" s="78"/>
    </row>
    <row r="241" spans="1:13" ht="15.75" thickBot="1" x14ac:dyDescent="0.3">
      <c r="A241" s="373" t="s">
        <v>396</v>
      </c>
      <c r="B241" s="374">
        <v>11.93</v>
      </c>
      <c r="C241" s="73"/>
      <c r="D241" s="211"/>
      <c r="E241" s="73"/>
      <c r="F241" s="374">
        <v>11.93</v>
      </c>
      <c r="G241" s="224"/>
      <c r="H241" s="224"/>
      <c r="I241" s="224"/>
      <c r="J241" s="355"/>
      <c r="K241" s="355"/>
      <c r="L241" s="365"/>
      <c r="M241" s="74"/>
    </row>
    <row r="242" spans="1:13" ht="15.75" thickBot="1" x14ac:dyDescent="0.3">
      <c r="A242" s="109" t="s">
        <v>652</v>
      </c>
      <c r="B242" s="201">
        <f>SUM(B221:B241)</f>
        <v>403.03999999999996</v>
      </c>
      <c r="C242" s="34"/>
      <c r="D242" s="202">
        <f>SUM(D221:D241)</f>
        <v>2.4</v>
      </c>
      <c r="E242" s="377"/>
      <c r="F242" s="378">
        <f t="shared" ref="F242:L242" si="5">SUM(F221:F241)</f>
        <v>22.799999999999997</v>
      </c>
      <c r="G242" s="201">
        <f t="shared" si="5"/>
        <v>153.39000000000001</v>
      </c>
      <c r="H242" s="204">
        <f t="shared" si="5"/>
        <v>0</v>
      </c>
      <c r="I242" s="205">
        <f t="shared" si="5"/>
        <v>0</v>
      </c>
      <c r="J242" s="205">
        <f t="shared" si="5"/>
        <v>0</v>
      </c>
      <c r="K242" s="206">
        <f t="shared" si="5"/>
        <v>0</v>
      </c>
      <c r="L242" s="207">
        <f t="shared" si="5"/>
        <v>224.45</v>
      </c>
      <c r="M242" s="223">
        <f>SUM(D242:L242)</f>
        <v>403.03999999999996</v>
      </c>
    </row>
    <row r="243" spans="1:13" s="361" customFormat="1" x14ac:dyDescent="0.25">
      <c r="A243" s="372"/>
      <c r="B243" s="259"/>
      <c r="C243" s="284"/>
      <c r="D243" s="285"/>
      <c r="E243" s="375"/>
      <c r="F243" s="376"/>
      <c r="G243" s="259"/>
      <c r="H243" s="286"/>
      <c r="I243" s="287"/>
      <c r="J243" s="287"/>
      <c r="K243" s="360"/>
      <c r="L243" s="288"/>
      <c r="M243" s="291"/>
    </row>
    <row r="244" spans="1:13" x14ac:dyDescent="0.25">
      <c r="A244" s="101" t="s">
        <v>398</v>
      </c>
      <c r="B244" s="64"/>
      <c r="C244" s="64"/>
      <c r="D244" s="64"/>
      <c r="E244" s="64"/>
      <c r="F244" s="64"/>
      <c r="G244" s="65"/>
      <c r="H244" s="65"/>
      <c r="I244" s="65"/>
      <c r="J244" s="77"/>
      <c r="K244" s="77"/>
      <c r="L244" s="310"/>
      <c r="M244" s="78"/>
    </row>
    <row r="245" spans="1:13" x14ac:dyDescent="0.25">
      <c r="A245" s="91" t="s">
        <v>88</v>
      </c>
      <c r="B245" s="96">
        <v>108.06</v>
      </c>
      <c r="C245" s="64"/>
      <c r="D245" s="64"/>
      <c r="E245" s="64"/>
      <c r="F245" s="64"/>
      <c r="G245" s="96">
        <v>108.06</v>
      </c>
      <c r="H245" s="96"/>
      <c r="I245" s="96"/>
      <c r="J245" s="236"/>
      <c r="K245" s="236"/>
      <c r="L245" s="312"/>
      <c r="M245" s="78"/>
    </row>
    <row r="246" spans="1:13" x14ac:dyDescent="0.25">
      <c r="A246" s="92">
        <v>612</v>
      </c>
      <c r="B246" s="95">
        <v>17.45</v>
      </c>
      <c r="C246" s="64"/>
      <c r="D246" s="64"/>
      <c r="E246" s="64"/>
      <c r="F246" s="64"/>
      <c r="G246" s="96"/>
      <c r="H246" s="96"/>
      <c r="I246" s="96"/>
      <c r="J246" s="236"/>
      <c r="K246" s="236"/>
      <c r="L246" s="95">
        <v>17.45</v>
      </c>
      <c r="M246" s="78"/>
    </row>
    <row r="247" spans="1:13" x14ac:dyDescent="0.25">
      <c r="A247" s="92">
        <v>613</v>
      </c>
      <c r="B247" s="95">
        <v>14.43</v>
      </c>
      <c r="C247" s="64"/>
      <c r="D247" s="64"/>
      <c r="E247" s="64"/>
      <c r="F247" s="64"/>
      <c r="G247" s="96"/>
      <c r="H247" s="96"/>
      <c r="I247" s="96"/>
      <c r="J247" s="236"/>
      <c r="K247" s="236"/>
      <c r="L247" s="95">
        <v>14.43</v>
      </c>
      <c r="M247" s="78"/>
    </row>
    <row r="248" spans="1:13" x14ac:dyDescent="0.25">
      <c r="A248" s="92">
        <v>614</v>
      </c>
      <c r="B248" s="95">
        <v>19.420000000000002</v>
      </c>
      <c r="C248" s="64"/>
      <c r="D248" s="64"/>
      <c r="E248" s="64"/>
      <c r="F248" s="64"/>
      <c r="G248" s="96"/>
      <c r="H248" s="96"/>
      <c r="I248" s="96"/>
      <c r="J248" s="236"/>
      <c r="K248" s="236"/>
      <c r="L248" s="95">
        <v>19.420000000000002</v>
      </c>
      <c r="M248" s="78"/>
    </row>
    <row r="249" spans="1:13" x14ac:dyDescent="0.25">
      <c r="A249" s="92">
        <v>615</v>
      </c>
      <c r="B249" s="95">
        <v>19.350000000000001</v>
      </c>
      <c r="C249" s="64"/>
      <c r="D249" s="64"/>
      <c r="E249" s="64"/>
      <c r="F249" s="64"/>
      <c r="G249" s="96"/>
      <c r="H249" s="96"/>
      <c r="I249" s="96"/>
      <c r="J249" s="236"/>
      <c r="K249" s="236"/>
      <c r="L249" s="95">
        <v>19.350000000000001</v>
      </c>
      <c r="M249" s="78"/>
    </row>
    <row r="250" spans="1:13" x14ac:dyDescent="0.25">
      <c r="A250" s="92">
        <v>616</v>
      </c>
      <c r="B250" s="95">
        <v>14.55</v>
      </c>
      <c r="C250" s="64"/>
      <c r="D250" s="64"/>
      <c r="E250" s="64"/>
      <c r="F250" s="64"/>
      <c r="G250" s="96"/>
      <c r="H250" s="96"/>
      <c r="I250" s="96"/>
      <c r="J250" s="236"/>
      <c r="K250" s="236"/>
      <c r="L250" s="95">
        <v>14.55</v>
      </c>
      <c r="M250" s="78"/>
    </row>
    <row r="251" spans="1:13" x14ac:dyDescent="0.25">
      <c r="A251" s="92">
        <v>617</v>
      </c>
      <c r="B251" s="95">
        <v>25.6</v>
      </c>
      <c r="C251" s="64"/>
      <c r="D251" s="64"/>
      <c r="E251" s="64"/>
      <c r="F251" s="64"/>
      <c r="G251" s="96"/>
      <c r="H251" s="96"/>
      <c r="I251" s="96"/>
      <c r="J251" s="236"/>
      <c r="K251" s="236"/>
      <c r="L251" s="95">
        <v>25.6</v>
      </c>
      <c r="M251" s="78"/>
    </row>
    <row r="252" spans="1:13" x14ac:dyDescent="0.25">
      <c r="A252" s="92" t="s">
        <v>399</v>
      </c>
      <c r="B252" s="95">
        <v>10.96</v>
      </c>
      <c r="C252" s="64"/>
      <c r="D252" s="64"/>
      <c r="E252" s="64"/>
      <c r="F252" s="64"/>
      <c r="G252" s="96"/>
      <c r="H252" s="96"/>
      <c r="I252" s="96"/>
      <c r="J252" s="236"/>
      <c r="K252" s="236"/>
      <c r="L252" s="95">
        <v>10.96</v>
      </c>
      <c r="M252" s="78"/>
    </row>
    <row r="253" spans="1:13" x14ac:dyDescent="0.25">
      <c r="A253" s="92">
        <v>618</v>
      </c>
      <c r="B253" s="95">
        <v>14.51</v>
      </c>
      <c r="C253" s="64"/>
      <c r="D253" s="64"/>
      <c r="E253" s="64"/>
      <c r="F253" s="64"/>
      <c r="G253" s="96"/>
      <c r="H253" s="96"/>
      <c r="I253" s="96"/>
      <c r="J253" s="236"/>
      <c r="K253" s="236"/>
      <c r="L253" s="95">
        <v>14.51</v>
      </c>
      <c r="M253" s="78"/>
    </row>
    <row r="254" spans="1:13" x14ac:dyDescent="0.25">
      <c r="A254" s="92">
        <v>619</v>
      </c>
      <c r="B254" s="95">
        <v>14.5</v>
      </c>
      <c r="C254" s="64"/>
      <c r="D254" s="64"/>
      <c r="E254" s="64"/>
      <c r="F254" s="64"/>
      <c r="G254" s="96"/>
      <c r="H254" s="96"/>
      <c r="I254" s="96"/>
      <c r="J254" s="236"/>
      <c r="K254" s="236"/>
      <c r="L254" s="95">
        <v>14.5</v>
      </c>
      <c r="M254" s="78"/>
    </row>
    <row r="255" spans="1:13" x14ac:dyDescent="0.25">
      <c r="A255" s="92">
        <v>620</v>
      </c>
      <c r="B255" s="95">
        <v>9.7899999999999991</v>
      </c>
      <c r="C255" s="64"/>
      <c r="D255" s="64"/>
      <c r="E255" s="64"/>
      <c r="F255" s="64"/>
      <c r="G255" s="96"/>
      <c r="H255" s="96"/>
      <c r="I255" s="96"/>
      <c r="J255" s="236"/>
      <c r="K255" s="236"/>
      <c r="L255" s="95">
        <v>9.7899999999999991</v>
      </c>
      <c r="M255" s="78"/>
    </row>
    <row r="256" spans="1:13" x14ac:dyDescent="0.25">
      <c r="A256" s="92" t="s">
        <v>400</v>
      </c>
      <c r="B256" s="95">
        <v>27.3</v>
      </c>
      <c r="C256" s="64"/>
      <c r="D256" s="64"/>
      <c r="E256" s="64"/>
      <c r="F256" s="64"/>
      <c r="G256" s="96"/>
      <c r="H256" s="96"/>
      <c r="I256" s="96"/>
      <c r="J256" s="236"/>
      <c r="K256" s="236"/>
      <c r="L256" s="95">
        <v>27.3</v>
      </c>
      <c r="M256" s="78"/>
    </row>
    <row r="257" spans="1:13" x14ac:dyDescent="0.25">
      <c r="A257" s="92">
        <v>621</v>
      </c>
      <c r="B257" s="95">
        <v>14.38</v>
      </c>
      <c r="C257" s="64"/>
      <c r="D257" s="64"/>
      <c r="E257" s="64"/>
      <c r="F257" s="64"/>
      <c r="G257" s="96"/>
      <c r="H257" s="96"/>
      <c r="I257" s="96"/>
      <c r="J257" s="236"/>
      <c r="K257" s="236"/>
      <c r="L257" s="95">
        <v>14.38</v>
      </c>
      <c r="M257" s="78"/>
    </row>
    <row r="258" spans="1:13" x14ac:dyDescent="0.25">
      <c r="A258" s="92" t="s">
        <v>401</v>
      </c>
      <c r="B258" s="95">
        <v>19.440000000000001</v>
      </c>
      <c r="C258" s="64"/>
      <c r="D258" s="64"/>
      <c r="E258" s="64"/>
      <c r="F258" s="64"/>
      <c r="G258" s="96"/>
      <c r="H258" s="96"/>
      <c r="I258" s="96"/>
      <c r="J258" s="236"/>
      <c r="K258" s="236"/>
      <c r="L258" s="95">
        <v>19.440000000000001</v>
      </c>
      <c r="M258" s="78"/>
    </row>
    <row r="259" spans="1:13" x14ac:dyDescent="0.25">
      <c r="A259" s="234" t="s">
        <v>88</v>
      </c>
      <c r="B259" s="107">
        <v>0</v>
      </c>
      <c r="C259" s="235" t="s">
        <v>533</v>
      </c>
      <c r="D259" s="145"/>
      <c r="E259" s="145"/>
      <c r="F259" s="145"/>
      <c r="G259" s="107"/>
      <c r="H259" s="107"/>
      <c r="I259" s="107"/>
      <c r="J259" s="236"/>
      <c r="K259" s="236"/>
      <c r="L259" s="312"/>
      <c r="M259" s="243"/>
    </row>
    <row r="260" spans="1:13" x14ac:dyDescent="0.25">
      <c r="A260" s="92">
        <v>622</v>
      </c>
      <c r="B260" s="95">
        <v>12.18</v>
      </c>
      <c r="C260" s="64"/>
      <c r="D260" s="64"/>
      <c r="E260" s="64"/>
      <c r="F260" s="64"/>
      <c r="G260" s="96"/>
      <c r="H260" s="96"/>
      <c r="I260" s="96"/>
      <c r="J260" s="236"/>
      <c r="K260" s="236"/>
      <c r="L260" s="95">
        <v>12.18</v>
      </c>
      <c r="M260" s="78"/>
    </row>
    <row r="261" spans="1:13" x14ac:dyDescent="0.25">
      <c r="A261" s="92">
        <v>623</v>
      </c>
      <c r="B261" s="95">
        <v>17.47</v>
      </c>
      <c r="C261" s="64"/>
      <c r="D261" s="64"/>
      <c r="E261" s="64"/>
      <c r="F261" s="64"/>
      <c r="G261" s="96"/>
      <c r="H261" s="96"/>
      <c r="I261" s="96"/>
      <c r="J261" s="236"/>
      <c r="K261" s="236"/>
      <c r="L261" s="95">
        <v>17.47</v>
      </c>
      <c r="M261" s="78"/>
    </row>
    <row r="262" spans="1:13" x14ac:dyDescent="0.25">
      <c r="A262" s="92" t="s">
        <v>402</v>
      </c>
      <c r="B262" s="95">
        <v>16.95</v>
      </c>
      <c r="C262" s="64"/>
      <c r="D262" s="64"/>
      <c r="E262" s="64"/>
      <c r="F262" s="64"/>
      <c r="G262" s="96"/>
      <c r="H262" s="96"/>
      <c r="I262" s="96"/>
      <c r="J262" s="236"/>
      <c r="K262" s="236"/>
      <c r="L262" s="95">
        <v>16.95</v>
      </c>
      <c r="M262" s="78"/>
    </row>
    <row r="263" spans="1:13" x14ac:dyDescent="0.25">
      <c r="A263" s="92">
        <v>624</v>
      </c>
      <c r="B263" s="95">
        <v>14.42</v>
      </c>
      <c r="C263" s="64"/>
      <c r="D263" s="64"/>
      <c r="E263" s="64"/>
      <c r="F263" s="64"/>
      <c r="G263" s="96"/>
      <c r="H263" s="96"/>
      <c r="I263" s="96"/>
      <c r="J263" s="236"/>
      <c r="K263" s="236"/>
      <c r="L263" s="95">
        <v>14.42</v>
      </c>
      <c r="M263" s="78"/>
    </row>
    <row r="264" spans="1:13" x14ac:dyDescent="0.25">
      <c r="A264" s="92">
        <v>625</v>
      </c>
      <c r="B264" s="95">
        <v>21.68</v>
      </c>
      <c r="C264" s="64"/>
      <c r="D264" s="64"/>
      <c r="E264" s="64"/>
      <c r="F264" s="64"/>
      <c r="G264" s="96"/>
      <c r="H264" s="96"/>
      <c r="I264" s="96"/>
      <c r="J264" s="236"/>
      <c r="K264" s="236"/>
      <c r="L264" s="95">
        <v>21.68</v>
      </c>
      <c r="M264" s="78"/>
    </row>
    <row r="265" spans="1:13" x14ac:dyDescent="0.25">
      <c r="A265" s="91" t="s">
        <v>394</v>
      </c>
      <c r="B265" s="96">
        <v>36.75</v>
      </c>
      <c r="C265" s="64"/>
      <c r="D265" s="64"/>
      <c r="E265" s="64"/>
      <c r="F265" s="64"/>
      <c r="G265" s="96">
        <v>36.75</v>
      </c>
      <c r="H265" s="96"/>
      <c r="I265" s="96"/>
      <c r="J265" s="236"/>
      <c r="K265" s="236"/>
      <c r="L265" s="312"/>
      <c r="M265" s="78"/>
    </row>
    <row r="266" spans="1:13" x14ac:dyDescent="0.25">
      <c r="A266" s="91" t="s">
        <v>403</v>
      </c>
      <c r="B266" s="96">
        <v>11.93</v>
      </c>
      <c r="C266" s="64"/>
      <c r="D266" s="64"/>
      <c r="E266" s="64"/>
      <c r="F266" s="64"/>
      <c r="G266" s="96">
        <v>11.93</v>
      </c>
      <c r="H266" s="96"/>
      <c r="I266" s="96"/>
      <c r="J266" s="236"/>
      <c r="K266" s="236"/>
      <c r="L266" s="312"/>
      <c r="M266" s="78"/>
    </row>
    <row r="267" spans="1:13" x14ac:dyDescent="0.25">
      <c r="A267" s="234" t="s">
        <v>131</v>
      </c>
      <c r="B267" s="107">
        <v>2.4</v>
      </c>
      <c r="C267" s="64"/>
      <c r="D267" s="107">
        <v>2.4</v>
      </c>
      <c r="E267" s="64"/>
      <c r="F267" s="64"/>
      <c r="G267" s="96"/>
      <c r="H267" s="96"/>
      <c r="I267" s="96"/>
      <c r="J267" s="236"/>
      <c r="K267" s="236"/>
      <c r="L267" s="312"/>
      <c r="M267" s="78"/>
    </row>
    <row r="268" spans="1:13" x14ac:dyDescent="0.25">
      <c r="A268" s="91" t="s">
        <v>301</v>
      </c>
      <c r="B268" s="96">
        <v>3.72</v>
      </c>
      <c r="C268" s="64"/>
      <c r="D268" s="64"/>
      <c r="E268" s="64"/>
      <c r="F268" s="64"/>
      <c r="G268" s="96">
        <v>3.72</v>
      </c>
      <c r="H268" s="96"/>
      <c r="I268" s="96"/>
      <c r="J268" s="236"/>
      <c r="K268" s="236"/>
      <c r="L268" s="312"/>
      <c r="M268" s="78"/>
    </row>
    <row r="269" spans="1:13" x14ac:dyDescent="0.25">
      <c r="A269" s="91" t="s">
        <v>377</v>
      </c>
      <c r="B269" s="96">
        <v>11.06</v>
      </c>
      <c r="C269" s="64"/>
      <c r="D269" s="64"/>
      <c r="E269" s="64"/>
      <c r="F269" s="64"/>
      <c r="G269" s="96">
        <v>11.06</v>
      </c>
      <c r="H269" s="96"/>
      <c r="I269" s="96"/>
      <c r="J269" s="236"/>
      <c r="K269" s="236"/>
      <c r="L269" s="312"/>
      <c r="M269" s="78"/>
    </row>
    <row r="270" spans="1:13" ht="15.75" thickBot="1" x14ac:dyDescent="0.3">
      <c r="A270" s="249" t="s">
        <v>405</v>
      </c>
      <c r="B270" s="224">
        <v>11.93</v>
      </c>
      <c r="C270" s="73"/>
      <c r="D270" s="73"/>
      <c r="E270" s="73"/>
      <c r="F270" s="73"/>
      <c r="G270" s="224">
        <v>11.93</v>
      </c>
      <c r="H270" s="224"/>
      <c r="I270" s="224"/>
      <c r="J270" s="355"/>
      <c r="K270" s="355"/>
      <c r="L270" s="365"/>
      <c r="M270" s="74"/>
    </row>
    <row r="271" spans="1:13" ht="15.75" thickBot="1" x14ac:dyDescent="0.3">
      <c r="A271" s="109" t="s">
        <v>653</v>
      </c>
      <c r="B271" s="201">
        <f>SUM(B245:B270)</f>
        <v>490.23000000000013</v>
      </c>
      <c r="C271" s="34"/>
      <c r="D271" s="202">
        <f>SUM(D245:D270)</f>
        <v>2.4</v>
      </c>
      <c r="E271" s="202"/>
      <c r="F271" s="202"/>
      <c r="G271" s="201">
        <f t="shared" ref="G271:L271" si="6">SUM(G245:G270)</f>
        <v>183.45000000000002</v>
      </c>
      <c r="H271" s="204">
        <f t="shared" si="6"/>
        <v>0</v>
      </c>
      <c r="I271" s="205">
        <f t="shared" si="6"/>
        <v>0</v>
      </c>
      <c r="J271" s="205">
        <f t="shared" si="6"/>
        <v>0</v>
      </c>
      <c r="K271" s="206">
        <f t="shared" si="6"/>
        <v>0</v>
      </c>
      <c r="L271" s="207">
        <f t="shared" si="6"/>
        <v>304.38000000000005</v>
      </c>
      <c r="M271" s="223">
        <f>SUM(D271:L271)</f>
        <v>490.23000000000008</v>
      </c>
    </row>
    <row r="272" spans="1:13" s="361" customFormat="1" x14ac:dyDescent="0.25">
      <c r="A272" s="372"/>
      <c r="B272" s="259"/>
      <c r="C272" s="284"/>
      <c r="D272" s="285"/>
      <c r="E272" s="285"/>
      <c r="F272" s="285"/>
      <c r="G272" s="259"/>
      <c r="H272" s="286"/>
      <c r="I272" s="287"/>
      <c r="J272" s="287"/>
      <c r="K272" s="360"/>
      <c r="L272" s="288"/>
      <c r="M272" s="291"/>
    </row>
    <row r="273" spans="1:13" x14ac:dyDescent="0.25">
      <c r="A273" s="101" t="s">
        <v>411</v>
      </c>
      <c r="B273" s="64"/>
      <c r="C273" s="64"/>
      <c r="D273" s="64"/>
      <c r="E273" s="64"/>
      <c r="F273" s="64"/>
      <c r="G273" s="65"/>
      <c r="H273" s="65"/>
      <c r="I273" s="65"/>
      <c r="J273" s="77"/>
      <c r="K273" s="77"/>
      <c r="L273" s="310"/>
      <c r="M273" s="78"/>
    </row>
    <row r="274" spans="1:13" x14ac:dyDescent="0.25">
      <c r="A274" s="91" t="s">
        <v>88</v>
      </c>
      <c r="B274" s="96">
        <v>111.94</v>
      </c>
      <c r="C274" s="64"/>
      <c r="D274" s="64"/>
      <c r="E274" s="64"/>
      <c r="F274" s="64"/>
      <c r="G274" s="96">
        <v>111.94</v>
      </c>
      <c r="H274" s="96"/>
      <c r="I274" s="96"/>
      <c r="J274" s="236"/>
      <c r="K274" s="236"/>
      <c r="L274" s="312"/>
      <c r="M274" s="78"/>
    </row>
    <row r="275" spans="1:13" x14ac:dyDescent="0.25">
      <c r="A275" s="92">
        <v>712</v>
      </c>
      <c r="B275" s="84">
        <v>16.8</v>
      </c>
      <c r="C275" s="64"/>
      <c r="D275" s="64"/>
      <c r="E275" s="64"/>
      <c r="F275" s="64"/>
      <c r="G275" s="65"/>
      <c r="H275" s="65"/>
      <c r="I275" s="65"/>
      <c r="J275" s="77"/>
      <c r="K275" s="77"/>
      <c r="L275" s="84">
        <v>16.8</v>
      </c>
      <c r="M275" s="78"/>
    </row>
    <row r="276" spans="1:13" x14ac:dyDescent="0.25">
      <c r="A276" s="92">
        <v>713</v>
      </c>
      <c r="B276" s="84">
        <v>14.19</v>
      </c>
      <c r="C276" s="64"/>
      <c r="D276" s="64"/>
      <c r="E276" s="64"/>
      <c r="F276" s="64"/>
      <c r="G276" s="65"/>
      <c r="H276" s="65"/>
      <c r="I276" s="65"/>
      <c r="J276" s="77"/>
      <c r="K276" s="77"/>
      <c r="L276" s="84">
        <v>14.19</v>
      </c>
      <c r="M276" s="78"/>
    </row>
    <row r="277" spans="1:13" x14ac:dyDescent="0.25">
      <c r="A277" s="92">
        <v>714</v>
      </c>
      <c r="B277" s="84">
        <v>19.38</v>
      </c>
      <c r="C277" s="64"/>
      <c r="D277" s="64"/>
      <c r="E277" s="64"/>
      <c r="F277" s="64"/>
      <c r="G277" s="65"/>
      <c r="H277" s="65"/>
      <c r="I277" s="65"/>
      <c r="J277" s="77"/>
      <c r="K277" s="77"/>
      <c r="L277" s="84">
        <v>19.38</v>
      </c>
      <c r="M277" s="78"/>
    </row>
    <row r="278" spans="1:13" x14ac:dyDescent="0.25">
      <c r="A278" s="92" t="s">
        <v>406</v>
      </c>
      <c r="B278" s="84">
        <v>19.32</v>
      </c>
      <c r="C278" s="64"/>
      <c r="D278" s="64"/>
      <c r="E278" s="64"/>
      <c r="F278" s="64"/>
      <c r="G278" s="65"/>
      <c r="H278" s="65"/>
      <c r="I278" s="65"/>
      <c r="J278" s="77"/>
      <c r="K278" s="77"/>
      <c r="L278" s="84">
        <v>19.32</v>
      </c>
      <c r="M278" s="78"/>
    </row>
    <row r="279" spans="1:13" ht="22.5" x14ac:dyDescent="0.25">
      <c r="A279" s="234">
        <v>715</v>
      </c>
      <c r="B279" s="107">
        <v>14.28</v>
      </c>
      <c r="C279" s="333" t="s">
        <v>576</v>
      </c>
      <c r="D279" s="107">
        <v>14.28</v>
      </c>
      <c r="E279" s="64"/>
      <c r="F279" s="64"/>
      <c r="G279" s="65"/>
      <c r="H279" s="65"/>
      <c r="I279" s="65"/>
      <c r="J279" s="77"/>
      <c r="K279" s="77"/>
      <c r="L279" s="310"/>
      <c r="M279" s="78"/>
    </row>
    <row r="280" spans="1:13" x14ac:dyDescent="0.25">
      <c r="A280" s="92">
        <v>716</v>
      </c>
      <c r="B280" s="84">
        <v>36.44</v>
      </c>
      <c r="C280" s="64"/>
      <c r="D280" s="64"/>
      <c r="E280" s="64"/>
      <c r="F280" s="64"/>
      <c r="G280" s="65"/>
      <c r="H280" s="65"/>
      <c r="I280" s="65"/>
      <c r="J280" s="77"/>
      <c r="K280" s="77"/>
      <c r="L280" s="84">
        <v>36.44</v>
      </c>
      <c r="M280" s="78"/>
    </row>
    <row r="281" spans="1:13" x14ac:dyDescent="0.25">
      <c r="A281" s="92">
        <v>717</v>
      </c>
      <c r="B281" s="84">
        <v>9.27</v>
      </c>
      <c r="C281" s="64"/>
      <c r="D281" s="64"/>
      <c r="E281" s="64"/>
      <c r="F281" s="64"/>
      <c r="G281" s="65"/>
      <c r="H281" s="65"/>
      <c r="I281" s="65"/>
      <c r="J281" s="77"/>
      <c r="K281" s="77"/>
      <c r="L281" s="84">
        <v>9.27</v>
      </c>
      <c r="M281" s="78"/>
    </row>
    <row r="282" spans="1:13" x14ac:dyDescent="0.25">
      <c r="A282" s="92">
        <v>718</v>
      </c>
      <c r="B282" s="84">
        <v>14.78</v>
      </c>
      <c r="C282" s="64"/>
      <c r="D282" s="64"/>
      <c r="E282" s="64"/>
      <c r="F282" s="64"/>
      <c r="G282" s="65"/>
      <c r="H282" s="65"/>
      <c r="I282" s="65"/>
      <c r="J282" s="77"/>
      <c r="K282" s="77"/>
      <c r="L282" s="84">
        <v>14.78</v>
      </c>
      <c r="M282" s="78"/>
    </row>
    <row r="283" spans="1:13" x14ac:dyDescent="0.25">
      <c r="A283" s="92">
        <v>719</v>
      </c>
      <c r="B283" s="84">
        <v>14.37</v>
      </c>
      <c r="C283" s="64"/>
      <c r="D283" s="64"/>
      <c r="E283" s="64"/>
      <c r="F283" s="64"/>
      <c r="G283" s="65"/>
      <c r="H283" s="65"/>
      <c r="I283" s="65"/>
      <c r="J283" s="77"/>
      <c r="K283" s="77"/>
      <c r="L283" s="84">
        <v>14.37</v>
      </c>
      <c r="M283" s="78"/>
    </row>
    <row r="284" spans="1:13" x14ac:dyDescent="0.25">
      <c r="A284" s="92">
        <v>720</v>
      </c>
      <c r="B284" s="84">
        <v>27.17</v>
      </c>
      <c r="C284" s="64"/>
      <c r="D284" s="64"/>
      <c r="E284" s="64"/>
      <c r="F284" s="64"/>
      <c r="G284" s="65"/>
      <c r="H284" s="65"/>
      <c r="I284" s="65"/>
      <c r="J284" s="77"/>
      <c r="K284" s="77"/>
      <c r="L284" s="84">
        <v>27.17</v>
      </c>
      <c r="M284" s="78"/>
    </row>
    <row r="285" spans="1:13" x14ac:dyDescent="0.25">
      <c r="A285" s="92">
        <v>721</v>
      </c>
      <c r="B285" s="84">
        <v>14.47</v>
      </c>
      <c r="C285" s="64"/>
      <c r="D285" s="64"/>
      <c r="E285" s="64"/>
      <c r="F285" s="64"/>
      <c r="G285" s="65"/>
      <c r="H285" s="65"/>
      <c r="I285" s="65"/>
      <c r="J285" s="77"/>
      <c r="K285" s="77"/>
      <c r="L285" s="84">
        <v>14.47</v>
      </c>
      <c r="M285" s="78"/>
    </row>
    <row r="286" spans="1:13" x14ac:dyDescent="0.25">
      <c r="A286" s="92">
        <v>722</v>
      </c>
      <c r="B286" s="84">
        <v>19.329999999999998</v>
      </c>
      <c r="C286" s="64"/>
      <c r="D286" s="64"/>
      <c r="E286" s="64"/>
      <c r="F286" s="64"/>
      <c r="G286" s="65"/>
      <c r="H286" s="65"/>
      <c r="I286" s="65"/>
      <c r="J286" s="77"/>
      <c r="K286" s="77"/>
      <c r="L286" s="84">
        <v>19.329999999999998</v>
      </c>
      <c r="M286" s="78"/>
    </row>
    <row r="287" spans="1:13" x14ac:dyDescent="0.25">
      <c r="A287" s="234" t="s">
        <v>88</v>
      </c>
      <c r="B287" s="107">
        <v>0</v>
      </c>
      <c r="C287" s="235" t="s">
        <v>533</v>
      </c>
      <c r="D287" s="145"/>
      <c r="E287" s="145"/>
      <c r="F287" s="145"/>
      <c r="G287" s="107"/>
      <c r="H287" s="107"/>
      <c r="I287" s="107"/>
      <c r="J287" s="236"/>
      <c r="K287" s="236"/>
      <c r="L287" s="107"/>
      <c r="M287" s="243"/>
    </row>
    <row r="288" spans="1:13" x14ac:dyDescent="0.25">
      <c r="A288" s="92">
        <v>724</v>
      </c>
      <c r="B288" s="84">
        <v>13.58</v>
      </c>
      <c r="C288" s="64"/>
      <c r="D288" s="64"/>
      <c r="E288" s="64"/>
      <c r="F288" s="64"/>
      <c r="G288" s="65"/>
      <c r="H288" s="65"/>
      <c r="I288" s="65"/>
      <c r="J288" s="77"/>
      <c r="K288" s="77"/>
      <c r="L288" s="84">
        <v>13.58</v>
      </c>
      <c r="M288" s="78"/>
    </row>
    <row r="289" spans="1:13" x14ac:dyDescent="0.25">
      <c r="A289" s="91" t="s">
        <v>407</v>
      </c>
      <c r="B289" s="65">
        <v>22.8</v>
      </c>
      <c r="C289" s="64"/>
      <c r="D289" s="64"/>
      <c r="E289" s="64"/>
      <c r="F289" s="64"/>
      <c r="G289" s="65">
        <v>22.8</v>
      </c>
      <c r="H289" s="65"/>
      <c r="I289" s="65"/>
      <c r="J289" s="77"/>
      <c r="K289" s="77"/>
      <c r="L289" s="65"/>
      <c r="M289" s="78"/>
    </row>
    <row r="290" spans="1:13" x14ac:dyDescent="0.25">
      <c r="A290" s="92">
        <v>726</v>
      </c>
      <c r="B290" s="84">
        <v>15.81</v>
      </c>
      <c r="C290" s="64"/>
      <c r="D290" s="64"/>
      <c r="E290" s="64"/>
      <c r="F290" s="64"/>
      <c r="G290" s="65"/>
      <c r="H290" s="65"/>
      <c r="I290" s="65"/>
      <c r="J290" s="77"/>
      <c r="K290" s="77"/>
      <c r="L290" s="84">
        <v>15.81</v>
      </c>
      <c r="M290" s="78"/>
    </row>
    <row r="291" spans="1:13" x14ac:dyDescent="0.25">
      <c r="A291" s="92">
        <v>727</v>
      </c>
      <c r="B291" s="84">
        <v>15.81</v>
      </c>
      <c r="C291" s="64"/>
      <c r="D291" s="64"/>
      <c r="E291" s="64"/>
      <c r="F291" s="64"/>
      <c r="G291" s="65"/>
      <c r="H291" s="65"/>
      <c r="I291" s="65"/>
      <c r="J291" s="77"/>
      <c r="K291" s="77"/>
      <c r="L291" s="84">
        <v>15.81</v>
      </c>
      <c r="M291" s="78"/>
    </row>
    <row r="292" spans="1:13" x14ac:dyDescent="0.25">
      <c r="A292" s="92" t="s">
        <v>408</v>
      </c>
      <c r="B292" s="84">
        <v>4.7</v>
      </c>
      <c r="C292" s="64"/>
      <c r="D292" s="64"/>
      <c r="E292" s="64"/>
      <c r="F292" s="64"/>
      <c r="G292" s="65"/>
      <c r="H292" s="65"/>
      <c r="I292" s="65"/>
      <c r="J292" s="77"/>
      <c r="K292" s="77"/>
      <c r="L292" s="84">
        <v>4.7</v>
      </c>
      <c r="M292" s="78"/>
    </row>
    <row r="293" spans="1:13" x14ac:dyDescent="0.25">
      <c r="A293" s="92">
        <v>728</v>
      </c>
      <c r="B293" s="84">
        <v>13.26</v>
      </c>
      <c r="C293" s="64"/>
      <c r="D293" s="64"/>
      <c r="E293" s="64"/>
      <c r="F293" s="64"/>
      <c r="G293" s="65"/>
      <c r="H293" s="65"/>
      <c r="I293" s="65"/>
      <c r="J293" s="77"/>
      <c r="K293" s="77"/>
      <c r="L293" s="84">
        <v>13.26</v>
      </c>
      <c r="M293" s="78"/>
    </row>
    <row r="294" spans="1:13" x14ac:dyDescent="0.25">
      <c r="A294" s="92">
        <v>729</v>
      </c>
      <c r="B294" s="84">
        <v>10.29</v>
      </c>
      <c r="C294" s="64"/>
      <c r="D294" s="64"/>
      <c r="E294" s="64"/>
      <c r="F294" s="64"/>
      <c r="G294" s="65"/>
      <c r="H294" s="65"/>
      <c r="I294" s="65"/>
      <c r="J294" s="77"/>
      <c r="K294" s="77"/>
      <c r="L294" s="84">
        <v>10.29</v>
      </c>
      <c r="M294" s="78"/>
    </row>
    <row r="295" spans="1:13" x14ac:dyDescent="0.25">
      <c r="A295" s="92">
        <v>730</v>
      </c>
      <c r="B295" s="84">
        <v>26.33</v>
      </c>
      <c r="C295" s="64"/>
      <c r="D295" s="64"/>
      <c r="E295" s="64"/>
      <c r="F295" s="64"/>
      <c r="G295" s="65"/>
      <c r="H295" s="65"/>
      <c r="I295" s="65"/>
      <c r="J295" s="77"/>
      <c r="K295" s="77"/>
      <c r="L295" s="84">
        <v>26.33</v>
      </c>
      <c r="M295" s="78"/>
    </row>
    <row r="296" spans="1:13" x14ac:dyDescent="0.25">
      <c r="A296" s="91" t="s">
        <v>394</v>
      </c>
      <c r="B296" s="96">
        <v>36.51</v>
      </c>
      <c r="C296" s="64"/>
      <c r="D296" s="64"/>
      <c r="E296" s="64"/>
      <c r="F296" s="64"/>
      <c r="G296" s="96">
        <v>36.51</v>
      </c>
      <c r="H296" s="96"/>
      <c r="I296" s="96"/>
      <c r="J296" s="236"/>
      <c r="K296" s="236"/>
      <c r="L296" s="312"/>
      <c r="M296" s="78"/>
    </row>
    <row r="297" spans="1:13" x14ac:dyDescent="0.25">
      <c r="A297" s="91" t="s">
        <v>409</v>
      </c>
      <c r="B297" s="96">
        <v>10.87</v>
      </c>
      <c r="C297" s="64"/>
      <c r="D297" s="64"/>
      <c r="E297" s="64"/>
      <c r="F297" s="64"/>
      <c r="G297" s="96">
        <v>10.87</v>
      </c>
      <c r="H297" s="96"/>
      <c r="I297" s="96"/>
      <c r="J297" s="236"/>
      <c r="K297" s="236"/>
      <c r="L297" s="312"/>
      <c r="M297" s="78"/>
    </row>
    <row r="298" spans="1:13" x14ac:dyDescent="0.25">
      <c r="A298" s="234" t="s">
        <v>131</v>
      </c>
      <c r="B298" s="107">
        <v>2.4</v>
      </c>
      <c r="C298" s="64"/>
      <c r="D298" s="107">
        <v>2.4</v>
      </c>
      <c r="E298" s="64"/>
      <c r="F298" s="64"/>
      <c r="G298" s="96"/>
      <c r="H298" s="96"/>
      <c r="I298" s="96"/>
      <c r="J298" s="236"/>
      <c r="K298" s="236"/>
      <c r="L298" s="312"/>
      <c r="M298" s="78"/>
    </row>
    <row r="299" spans="1:13" x14ac:dyDescent="0.25">
      <c r="A299" s="91" t="s">
        <v>301</v>
      </c>
      <c r="B299" s="96">
        <v>3.72</v>
      </c>
      <c r="C299" s="64"/>
      <c r="D299" s="64"/>
      <c r="E299" s="64"/>
      <c r="F299" s="64"/>
      <c r="G299" s="96">
        <v>3.72</v>
      </c>
      <c r="H299" s="96"/>
      <c r="I299" s="96"/>
      <c r="J299" s="236"/>
      <c r="K299" s="236"/>
      <c r="L299" s="312"/>
      <c r="M299" s="78"/>
    </row>
    <row r="300" spans="1:13" x14ac:dyDescent="0.25">
      <c r="A300" s="91" t="s">
        <v>377</v>
      </c>
      <c r="B300" s="96">
        <v>11.06</v>
      </c>
      <c r="C300" s="64"/>
      <c r="D300" s="64"/>
      <c r="E300" s="64"/>
      <c r="F300" s="64"/>
      <c r="G300" s="96">
        <v>11.06</v>
      </c>
      <c r="H300" s="96"/>
      <c r="I300" s="96"/>
      <c r="J300" s="236"/>
      <c r="K300" s="236"/>
      <c r="L300" s="312"/>
      <c r="M300" s="78"/>
    </row>
    <row r="301" spans="1:13" ht="15.75" thickBot="1" x14ac:dyDescent="0.3">
      <c r="A301" s="249" t="s">
        <v>410</v>
      </c>
      <c r="B301" s="224">
        <v>11.93</v>
      </c>
      <c r="C301" s="73"/>
      <c r="D301" s="73"/>
      <c r="E301" s="73"/>
      <c r="F301" s="73"/>
      <c r="G301" s="224">
        <v>11.93</v>
      </c>
      <c r="H301" s="224"/>
      <c r="I301" s="224"/>
      <c r="J301" s="355"/>
      <c r="K301" s="355"/>
      <c r="L301" s="365"/>
      <c r="M301" s="74"/>
    </row>
    <row r="302" spans="1:13" ht="15.75" thickBot="1" x14ac:dyDescent="0.3">
      <c r="A302" s="109" t="s">
        <v>654</v>
      </c>
      <c r="B302" s="201">
        <f>SUM(B274:B301)</f>
        <v>530.80999999999995</v>
      </c>
      <c r="C302" s="34"/>
      <c r="D302" s="202">
        <f>SUM(D274:D301)</f>
        <v>16.68</v>
      </c>
      <c r="E302" s="202"/>
      <c r="F302" s="202"/>
      <c r="G302" s="201">
        <f t="shared" ref="G302:L302" si="7">SUM(G274:G301)</f>
        <v>208.83</v>
      </c>
      <c r="H302" s="204">
        <f t="shared" si="7"/>
        <v>0</v>
      </c>
      <c r="I302" s="205">
        <f t="shared" si="7"/>
        <v>0</v>
      </c>
      <c r="J302" s="205">
        <f t="shared" si="7"/>
        <v>0</v>
      </c>
      <c r="K302" s="206">
        <f t="shared" si="7"/>
        <v>0</v>
      </c>
      <c r="L302" s="207">
        <f t="shared" si="7"/>
        <v>305.3</v>
      </c>
      <c r="M302" s="223">
        <f>SUM(D302:L302)</f>
        <v>530.81000000000006</v>
      </c>
    </row>
    <row r="303" spans="1:13" x14ac:dyDescent="0.25">
      <c r="A303" s="265"/>
      <c r="B303" s="259"/>
      <c r="C303" s="284"/>
      <c r="D303" s="285"/>
      <c r="E303" s="285"/>
      <c r="F303" s="285"/>
      <c r="G303" s="259"/>
      <c r="H303" s="286"/>
      <c r="I303" s="287"/>
      <c r="J303" s="287"/>
      <c r="K303" s="360"/>
      <c r="L303" s="288"/>
      <c r="M303" s="291"/>
    </row>
    <row r="304" spans="1:13" x14ac:dyDescent="0.25">
      <c r="A304" s="101" t="s">
        <v>413</v>
      </c>
      <c r="B304" s="64"/>
      <c r="C304" s="64"/>
      <c r="D304" s="64"/>
      <c r="E304" s="64"/>
      <c r="F304" s="64"/>
      <c r="G304" s="65"/>
      <c r="H304" s="65"/>
      <c r="I304" s="65"/>
      <c r="J304" s="77"/>
      <c r="K304" s="77"/>
      <c r="L304" s="310"/>
      <c r="M304" s="78"/>
    </row>
    <row r="305" spans="1:13" x14ac:dyDescent="0.25">
      <c r="A305" s="91" t="s">
        <v>88</v>
      </c>
      <c r="B305" s="96">
        <v>115.43</v>
      </c>
      <c r="C305" s="64"/>
      <c r="D305" s="64"/>
      <c r="E305" s="64"/>
      <c r="F305" s="64"/>
      <c r="G305" s="96">
        <v>115.43</v>
      </c>
      <c r="H305" s="96"/>
      <c r="I305" s="96"/>
      <c r="J305" s="236"/>
      <c r="K305" s="236"/>
      <c r="L305" s="312"/>
      <c r="M305" s="78"/>
    </row>
    <row r="306" spans="1:13" x14ac:dyDescent="0.25">
      <c r="A306" s="92">
        <v>812</v>
      </c>
      <c r="B306" s="95">
        <v>16.55</v>
      </c>
      <c r="C306" s="64"/>
      <c r="D306" s="64"/>
      <c r="E306" s="64"/>
      <c r="F306" s="64"/>
      <c r="G306" s="96"/>
      <c r="H306" s="96"/>
      <c r="I306" s="96"/>
      <c r="J306" s="236"/>
      <c r="K306" s="236"/>
      <c r="L306" s="95">
        <v>16.55</v>
      </c>
      <c r="M306" s="78"/>
    </row>
    <row r="307" spans="1:13" x14ac:dyDescent="0.25">
      <c r="A307" s="92">
        <v>813</v>
      </c>
      <c r="B307" s="95">
        <v>14.48</v>
      </c>
      <c r="C307" s="64"/>
      <c r="D307" s="64"/>
      <c r="E307" s="64"/>
      <c r="F307" s="64"/>
      <c r="G307" s="96"/>
      <c r="H307" s="96"/>
      <c r="I307" s="96"/>
      <c r="J307" s="236"/>
      <c r="K307" s="236"/>
      <c r="L307" s="95">
        <v>14.48</v>
      </c>
      <c r="M307" s="78"/>
    </row>
    <row r="308" spans="1:13" x14ac:dyDescent="0.25">
      <c r="A308" s="92">
        <v>814</v>
      </c>
      <c r="B308" s="95">
        <v>19.34</v>
      </c>
      <c r="C308" s="64"/>
      <c r="D308" s="64"/>
      <c r="E308" s="64"/>
      <c r="F308" s="64"/>
      <c r="G308" s="96"/>
      <c r="H308" s="96"/>
      <c r="I308" s="96"/>
      <c r="J308" s="236"/>
      <c r="K308" s="236"/>
      <c r="L308" s="95">
        <v>19.34</v>
      </c>
      <c r="M308" s="78"/>
    </row>
    <row r="309" spans="1:13" x14ac:dyDescent="0.25">
      <c r="A309" s="92">
        <v>815</v>
      </c>
      <c r="B309" s="95">
        <v>14.23</v>
      </c>
      <c r="C309" s="64"/>
      <c r="D309" s="64"/>
      <c r="E309" s="64"/>
      <c r="F309" s="64"/>
      <c r="G309" s="96"/>
      <c r="H309" s="96"/>
      <c r="I309" s="96"/>
      <c r="J309" s="236"/>
      <c r="K309" s="236"/>
      <c r="L309" s="95">
        <v>14.23</v>
      </c>
      <c r="M309" s="78"/>
    </row>
    <row r="310" spans="1:13" x14ac:dyDescent="0.25">
      <c r="A310" s="92">
        <v>816</v>
      </c>
      <c r="B310" s="95">
        <v>19.510000000000002</v>
      </c>
      <c r="C310" s="64"/>
      <c r="D310" s="64"/>
      <c r="E310" s="64"/>
      <c r="F310" s="64"/>
      <c r="G310" s="96"/>
      <c r="H310" s="96"/>
      <c r="I310" s="96"/>
      <c r="J310" s="236"/>
      <c r="K310" s="236"/>
      <c r="L310" s="95">
        <v>19.510000000000002</v>
      </c>
      <c r="M310" s="78"/>
    </row>
    <row r="311" spans="1:13" x14ac:dyDescent="0.25">
      <c r="A311" s="92" t="s">
        <v>414</v>
      </c>
      <c r="B311" s="95">
        <v>22.05</v>
      </c>
      <c r="C311" s="64"/>
      <c r="D311" s="64"/>
      <c r="E311" s="64"/>
      <c r="F311" s="64"/>
      <c r="G311" s="96"/>
      <c r="H311" s="96"/>
      <c r="I311" s="96"/>
      <c r="J311" s="236"/>
      <c r="K311" s="236"/>
      <c r="L311" s="95">
        <v>22.05</v>
      </c>
      <c r="M311" s="78"/>
    </row>
    <row r="312" spans="1:13" x14ac:dyDescent="0.25">
      <c r="A312" s="92">
        <v>817</v>
      </c>
      <c r="B312" s="95">
        <v>14.38</v>
      </c>
      <c r="C312" s="64"/>
      <c r="D312" s="64"/>
      <c r="E312" s="64"/>
      <c r="F312" s="64"/>
      <c r="G312" s="96"/>
      <c r="H312" s="96"/>
      <c r="I312" s="96"/>
      <c r="J312" s="236"/>
      <c r="K312" s="236"/>
      <c r="L312" s="95">
        <v>14.38</v>
      </c>
      <c r="M312" s="78"/>
    </row>
    <row r="313" spans="1:13" x14ac:dyDescent="0.25">
      <c r="A313" s="92">
        <v>818</v>
      </c>
      <c r="B313" s="95">
        <v>9.3800000000000008</v>
      </c>
      <c r="C313" s="64"/>
      <c r="D313" s="64"/>
      <c r="E313" s="64"/>
      <c r="F313" s="64"/>
      <c r="G313" s="96"/>
      <c r="H313" s="96"/>
      <c r="I313" s="96"/>
      <c r="J313" s="236"/>
      <c r="K313" s="236"/>
      <c r="L313" s="95">
        <v>9.3800000000000008</v>
      </c>
      <c r="M313" s="78"/>
    </row>
    <row r="314" spans="1:13" x14ac:dyDescent="0.25">
      <c r="A314" s="92">
        <v>819</v>
      </c>
      <c r="B314" s="95">
        <v>9.3800000000000008</v>
      </c>
      <c r="C314" s="64"/>
      <c r="D314" s="64"/>
      <c r="E314" s="64"/>
      <c r="F314" s="64"/>
      <c r="G314" s="96"/>
      <c r="H314" s="96"/>
      <c r="I314" s="96"/>
      <c r="J314" s="236"/>
      <c r="K314" s="236"/>
      <c r="L314" s="95">
        <v>9.3800000000000008</v>
      </c>
      <c r="M314" s="78"/>
    </row>
    <row r="315" spans="1:13" x14ac:dyDescent="0.25">
      <c r="A315" s="92">
        <v>820</v>
      </c>
      <c r="B315" s="95">
        <v>9.4499999999999993</v>
      </c>
      <c r="C315" s="64"/>
      <c r="D315" s="64"/>
      <c r="E315" s="64"/>
      <c r="F315" s="64"/>
      <c r="G315" s="96"/>
      <c r="H315" s="96"/>
      <c r="I315" s="96"/>
      <c r="J315" s="236"/>
      <c r="K315" s="236"/>
      <c r="L315" s="95">
        <v>9.4499999999999993</v>
      </c>
      <c r="M315" s="78"/>
    </row>
    <row r="316" spans="1:13" x14ac:dyDescent="0.25">
      <c r="A316" s="92">
        <v>821</v>
      </c>
      <c r="B316" s="95">
        <v>10.130000000000001</v>
      </c>
      <c r="C316" s="64"/>
      <c r="D316" s="64"/>
      <c r="E316" s="64"/>
      <c r="F316" s="64"/>
      <c r="G316" s="96"/>
      <c r="H316" s="96"/>
      <c r="I316" s="96"/>
      <c r="J316" s="236"/>
      <c r="K316" s="236"/>
      <c r="L316" s="95">
        <v>10.130000000000001</v>
      </c>
      <c r="M316" s="78"/>
    </row>
    <row r="317" spans="1:13" x14ac:dyDescent="0.25">
      <c r="A317" s="92">
        <v>822</v>
      </c>
      <c r="B317" s="95">
        <v>26</v>
      </c>
      <c r="C317" s="64"/>
      <c r="D317" s="64"/>
      <c r="E317" s="64"/>
      <c r="F317" s="64"/>
      <c r="G317" s="96"/>
      <c r="H317" s="96"/>
      <c r="I317" s="96"/>
      <c r="J317" s="236"/>
      <c r="K317" s="236"/>
      <c r="L317" s="95">
        <v>26</v>
      </c>
      <c r="M317" s="78"/>
    </row>
    <row r="318" spans="1:13" x14ac:dyDescent="0.25">
      <c r="A318" s="92">
        <v>823</v>
      </c>
      <c r="B318" s="95">
        <v>19.71</v>
      </c>
      <c r="C318" s="64"/>
      <c r="D318" s="64"/>
      <c r="E318" s="64"/>
      <c r="F318" s="64"/>
      <c r="G318" s="96"/>
      <c r="H318" s="96"/>
      <c r="I318" s="96"/>
      <c r="J318" s="236"/>
      <c r="K318" s="236"/>
      <c r="L318" s="95">
        <v>19.71</v>
      </c>
      <c r="M318" s="78"/>
    </row>
    <row r="319" spans="1:13" x14ac:dyDescent="0.25">
      <c r="A319" s="92">
        <v>824</v>
      </c>
      <c r="B319" s="96">
        <v>14.39</v>
      </c>
      <c r="C319" s="64"/>
      <c r="D319" s="64"/>
      <c r="E319" s="64"/>
      <c r="F319" s="64"/>
      <c r="G319" s="96">
        <v>14.39</v>
      </c>
      <c r="H319" s="96"/>
      <c r="I319" s="96"/>
      <c r="J319" s="236"/>
      <c r="K319" s="236"/>
      <c r="L319" s="96"/>
      <c r="M319" s="78"/>
    </row>
    <row r="320" spans="1:13" x14ac:dyDescent="0.25">
      <c r="A320" s="234" t="s">
        <v>88</v>
      </c>
      <c r="B320" s="107">
        <v>0</v>
      </c>
      <c r="C320" s="235" t="s">
        <v>533</v>
      </c>
      <c r="D320" s="145"/>
      <c r="E320" s="145"/>
      <c r="F320" s="145"/>
      <c r="G320" s="107"/>
      <c r="H320" s="107"/>
      <c r="I320" s="107"/>
      <c r="J320" s="236"/>
      <c r="K320" s="236"/>
      <c r="L320" s="107"/>
      <c r="M320" s="243"/>
    </row>
    <row r="321" spans="1:13" x14ac:dyDescent="0.25">
      <c r="A321" s="92">
        <v>825</v>
      </c>
      <c r="B321" s="95">
        <v>11.73</v>
      </c>
      <c r="C321" s="64"/>
      <c r="D321" s="64"/>
      <c r="E321" s="64"/>
      <c r="F321" s="64"/>
      <c r="G321" s="96"/>
      <c r="H321" s="96"/>
      <c r="I321" s="96"/>
      <c r="J321" s="236"/>
      <c r="K321" s="236"/>
      <c r="L321" s="95">
        <v>11.73</v>
      </c>
      <c r="M321" s="78"/>
    </row>
    <row r="322" spans="1:13" x14ac:dyDescent="0.25">
      <c r="A322" s="92">
        <v>826</v>
      </c>
      <c r="B322" s="95">
        <v>14.59</v>
      </c>
      <c r="C322" s="64"/>
      <c r="D322" s="64"/>
      <c r="E322" s="64"/>
      <c r="F322" s="64"/>
      <c r="G322" s="96"/>
      <c r="H322" s="96"/>
      <c r="I322" s="96"/>
      <c r="J322" s="236"/>
      <c r="K322" s="236"/>
      <c r="L322" s="95">
        <v>14.59</v>
      </c>
      <c r="M322" s="78"/>
    </row>
    <row r="323" spans="1:13" x14ac:dyDescent="0.25">
      <c r="A323" s="92" t="s">
        <v>415</v>
      </c>
      <c r="B323" s="95">
        <v>17.02</v>
      </c>
      <c r="C323" s="64"/>
      <c r="D323" s="64"/>
      <c r="E323" s="64"/>
      <c r="F323" s="64"/>
      <c r="G323" s="96"/>
      <c r="H323" s="96"/>
      <c r="I323" s="96"/>
      <c r="J323" s="236"/>
      <c r="K323" s="236"/>
      <c r="L323" s="95">
        <v>17.02</v>
      </c>
      <c r="M323" s="78"/>
    </row>
    <row r="324" spans="1:13" x14ac:dyDescent="0.25">
      <c r="A324" s="92">
        <v>827</v>
      </c>
      <c r="B324" s="95">
        <v>14.47</v>
      </c>
      <c r="C324" s="64"/>
      <c r="D324" s="64"/>
      <c r="E324" s="64"/>
      <c r="F324" s="64"/>
      <c r="G324" s="96"/>
      <c r="H324" s="96"/>
      <c r="I324" s="96"/>
      <c r="J324" s="236"/>
      <c r="K324" s="236"/>
      <c r="L324" s="95">
        <v>14.47</v>
      </c>
      <c r="M324" s="78"/>
    </row>
    <row r="325" spans="1:13" x14ac:dyDescent="0.25">
      <c r="A325" s="91" t="s">
        <v>394</v>
      </c>
      <c r="B325" s="96">
        <v>36.71</v>
      </c>
      <c r="C325" s="64"/>
      <c r="D325" s="64"/>
      <c r="E325" s="64"/>
      <c r="F325" s="64"/>
      <c r="G325" s="96">
        <v>36.71</v>
      </c>
      <c r="H325" s="96"/>
      <c r="I325" s="96"/>
      <c r="J325" s="236"/>
      <c r="K325" s="236"/>
      <c r="L325" s="312"/>
      <c r="M325" s="78"/>
    </row>
    <row r="326" spans="1:13" x14ac:dyDescent="0.25">
      <c r="A326" s="91" t="s">
        <v>416</v>
      </c>
      <c r="B326" s="96">
        <v>10.87</v>
      </c>
      <c r="C326" s="64"/>
      <c r="D326" s="64"/>
      <c r="E326" s="64"/>
      <c r="F326" s="64"/>
      <c r="G326" s="96">
        <v>10.87</v>
      </c>
      <c r="H326" s="96"/>
      <c r="I326" s="96"/>
      <c r="J326" s="236"/>
      <c r="K326" s="236"/>
      <c r="L326" s="312"/>
      <c r="M326" s="78"/>
    </row>
    <row r="327" spans="1:13" x14ac:dyDescent="0.25">
      <c r="A327" s="234" t="s">
        <v>131</v>
      </c>
      <c r="B327" s="107">
        <v>2.4</v>
      </c>
      <c r="C327" s="64"/>
      <c r="D327" s="107">
        <v>2.4</v>
      </c>
      <c r="E327" s="64"/>
      <c r="F327" s="64"/>
      <c r="G327" s="96"/>
      <c r="H327" s="96"/>
      <c r="I327" s="96"/>
      <c r="J327" s="236"/>
      <c r="K327" s="236"/>
      <c r="L327" s="312"/>
      <c r="M327" s="78"/>
    </row>
    <row r="328" spans="1:13" x14ac:dyDescent="0.25">
      <c r="A328" s="91" t="s">
        <v>301</v>
      </c>
      <c r="B328" s="96">
        <v>3.72</v>
      </c>
      <c r="C328" s="64"/>
      <c r="D328" s="64"/>
      <c r="E328" s="64"/>
      <c r="F328" s="64"/>
      <c r="G328" s="96">
        <v>3.72</v>
      </c>
      <c r="H328" s="96"/>
      <c r="I328" s="96"/>
      <c r="J328" s="236"/>
      <c r="K328" s="236"/>
      <c r="L328" s="312"/>
      <c r="M328" s="78"/>
    </row>
    <row r="329" spans="1:13" x14ac:dyDescent="0.25">
      <c r="A329" s="91" t="s">
        <v>377</v>
      </c>
      <c r="B329" s="96">
        <v>11.06</v>
      </c>
      <c r="C329" s="64"/>
      <c r="D329" s="64"/>
      <c r="E329" s="64"/>
      <c r="F329" s="64"/>
      <c r="G329" s="96">
        <v>11.06</v>
      </c>
      <c r="H329" s="96"/>
      <c r="I329" s="96"/>
      <c r="J329" s="236"/>
      <c r="K329" s="236"/>
      <c r="L329" s="312"/>
      <c r="M329" s="78"/>
    </row>
    <row r="330" spans="1:13" ht="15.75" thickBot="1" x14ac:dyDescent="0.3">
      <c r="A330" s="249" t="s">
        <v>404</v>
      </c>
      <c r="B330" s="224">
        <v>11.93</v>
      </c>
      <c r="C330" s="73"/>
      <c r="D330" s="73"/>
      <c r="E330" s="73"/>
      <c r="F330" s="73"/>
      <c r="G330" s="224">
        <v>11.93</v>
      </c>
      <c r="H330" s="224"/>
      <c r="I330" s="224"/>
      <c r="J330" s="355"/>
      <c r="K330" s="355"/>
      <c r="L330" s="365"/>
      <c r="M330" s="74"/>
    </row>
    <row r="331" spans="1:13" ht="15.75" thickBot="1" x14ac:dyDescent="0.3">
      <c r="A331" s="109" t="s">
        <v>655</v>
      </c>
      <c r="B331" s="201">
        <f>SUM(B305:B330)</f>
        <v>468.90999999999997</v>
      </c>
      <c r="C331" s="34"/>
      <c r="D331" s="202">
        <f>SUM(D305:D330)</f>
        <v>2.4</v>
      </c>
      <c r="E331" s="202"/>
      <c r="F331" s="202"/>
      <c r="G331" s="201">
        <f>SUM(G305:G330)</f>
        <v>204.11</v>
      </c>
      <c r="H331" s="204">
        <f t="shared" ref="H331:K331" si="8">SUM(H305:H330)</f>
        <v>0</v>
      </c>
      <c r="I331" s="205">
        <f t="shared" si="8"/>
        <v>0</v>
      </c>
      <c r="J331" s="205">
        <f t="shared" si="8"/>
        <v>0</v>
      </c>
      <c r="K331" s="206">
        <f t="shared" si="8"/>
        <v>0</v>
      </c>
      <c r="L331" s="207">
        <f>SUM(L305:L330)</f>
        <v>262.40000000000003</v>
      </c>
      <c r="M331" s="223">
        <f>SUM(D331:L331)</f>
        <v>468.91000000000008</v>
      </c>
    </row>
    <row r="332" spans="1:13" x14ac:dyDescent="0.25">
      <c r="A332" s="372"/>
      <c r="B332" s="259"/>
      <c r="C332" s="284"/>
      <c r="D332" s="285"/>
      <c r="E332" s="285"/>
      <c r="F332" s="285"/>
      <c r="G332" s="259"/>
      <c r="H332" s="286"/>
      <c r="I332" s="287"/>
      <c r="J332" s="287"/>
      <c r="K332" s="360"/>
      <c r="L332" s="288"/>
      <c r="M332" s="291"/>
    </row>
    <row r="333" spans="1:13" x14ac:dyDescent="0.25">
      <c r="A333" s="101" t="s">
        <v>412</v>
      </c>
      <c r="B333" s="64"/>
      <c r="C333" s="64"/>
      <c r="D333" s="64"/>
      <c r="E333" s="64"/>
      <c r="F333" s="64"/>
      <c r="G333" s="65"/>
      <c r="H333" s="65"/>
      <c r="I333" s="65"/>
      <c r="J333" s="77"/>
      <c r="K333" s="77"/>
      <c r="L333" s="310"/>
      <c r="M333" s="78"/>
    </row>
    <row r="334" spans="1:13" x14ac:dyDescent="0.25">
      <c r="A334" s="91" t="s">
        <v>88</v>
      </c>
      <c r="B334" s="96">
        <v>113.6</v>
      </c>
      <c r="C334" s="64"/>
      <c r="D334" s="64"/>
      <c r="E334" s="64"/>
      <c r="F334" s="64"/>
      <c r="G334" s="96">
        <v>113.6</v>
      </c>
      <c r="H334" s="96"/>
      <c r="I334" s="96"/>
      <c r="J334" s="236"/>
      <c r="K334" s="236"/>
      <c r="L334" s="312"/>
      <c r="M334" s="78"/>
    </row>
    <row r="335" spans="1:13" x14ac:dyDescent="0.25">
      <c r="A335" s="92">
        <v>912</v>
      </c>
      <c r="B335" s="95">
        <v>11.6</v>
      </c>
      <c r="C335" s="64"/>
      <c r="D335" s="64"/>
      <c r="E335" s="64"/>
      <c r="F335" s="64"/>
      <c r="G335" s="96"/>
      <c r="H335" s="96"/>
      <c r="I335" s="96"/>
      <c r="J335" s="236"/>
      <c r="K335" s="236"/>
      <c r="L335" s="95">
        <v>11.6</v>
      </c>
      <c r="M335" s="78"/>
    </row>
    <row r="336" spans="1:13" x14ac:dyDescent="0.25">
      <c r="A336" s="92">
        <v>913</v>
      </c>
      <c r="B336" s="95">
        <v>14.09</v>
      </c>
      <c r="C336" s="64"/>
      <c r="D336" s="64"/>
      <c r="E336" s="64"/>
      <c r="F336" s="64"/>
      <c r="G336" s="96"/>
      <c r="H336" s="96"/>
      <c r="I336" s="96"/>
      <c r="J336" s="236"/>
      <c r="K336" s="236"/>
      <c r="L336" s="95">
        <v>14.09</v>
      </c>
      <c r="M336" s="78"/>
    </row>
    <row r="337" spans="1:13" x14ac:dyDescent="0.25">
      <c r="A337" s="92">
        <v>914</v>
      </c>
      <c r="B337" s="95">
        <v>14.21</v>
      </c>
      <c r="C337" s="64"/>
      <c r="D337" s="64"/>
      <c r="E337" s="64"/>
      <c r="F337" s="64"/>
      <c r="G337" s="96"/>
      <c r="H337" s="96"/>
      <c r="I337" s="96"/>
      <c r="J337" s="236"/>
      <c r="K337" s="236"/>
      <c r="L337" s="95">
        <v>14.21</v>
      </c>
      <c r="M337" s="78"/>
    </row>
    <row r="338" spans="1:13" x14ac:dyDescent="0.25">
      <c r="A338" s="92">
        <v>915</v>
      </c>
      <c r="B338" s="95">
        <v>19.03</v>
      </c>
      <c r="C338" s="64"/>
      <c r="D338" s="64"/>
      <c r="E338" s="64"/>
      <c r="F338" s="64"/>
      <c r="G338" s="96"/>
      <c r="H338" s="96"/>
      <c r="I338" s="96"/>
      <c r="J338" s="236"/>
      <c r="K338" s="236"/>
      <c r="L338" s="95">
        <v>19.03</v>
      </c>
      <c r="M338" s="78"/>
    </row>
    <row r="339" spans="1:13" x14ac:dyDescent="0.25">
      <c r="A339" s="92">
        <v>916</v>
      </c>
      <c r="B339" s="95">
        <v>14.24</v>
      </c>
      <c r="C339" s="64"/>
      <c r="D339" s="64"/>
      <c r="E339" s="64"/>
      <c r="F339" s="64"/>
      <c r="G339" s="96"/>
      <c r="H339" s="96"/>
      <c r="I339" s="96"/>
      <c r="J339" s="236"/>
      <c r="K339" s="236"/>
      <c r="L339" s="95">
        <v>14.24</v>
      </c>
      <c r="M339" s="78"/>
    </row>
    <row r="340" spans="1:13" x14ac:dyDescent="0.25">
      <c r="A340" s="234">
        <v>917</v>
      </c>
      <c r="B340" s="107">
        <v>9.3000000000000007</v>
      </c>
      <c r="C340" s="98" t="s">
        <v>548</v>
      </c>
      <c r="D340" s="107">
        <v>9.3000000000000007</v>
      </c>
      <c r="E340" s="107"/>
      <c r="F340" s="107"/>
      <c r="G340" s="107"/>
      <c r="H340" s="107"/>
      <c r="I340" s="107"/>
      <c r="J340" s="236"/>
      <c r="K340" s="236"/>
      <c r="L340" s="312"/>
      <c r="M340" s="78"/>
    </row>
    <row r="341" spans="1:13" x14ac:dyDescent="0.25">
      <c r="A341" s="93">
        <v>918</v>
      </c>
      <c r="B341" s="102">
        <v>27</v>
      </c>
      <c r="C341" s="98"/>
      <c r="D341" s="334"/>
      <c r="E341" s="334"/>
      <c r="F341" s="334"/>
      <c r="G341" s="102">
        <v>27</v>
      </c>
      <c r="H341" s="102"/>
      <c r="I341" s="102"/>
      <c r="J341" s="236"/>
      <c r="K341" s="236"/>
      <c r="L341" s="312"/>
      <c r="M341" s="78"/>
    </row>
    <row r="342" spans="1:13" x14ac:dyDescent="0.25">
      <c r="A342" s="242" t="s">
        <v>417</v>
      </c>
      <c r="B342" s="107">
        <v>61.88</v>
      </c>
      <c r="C342" s="98" t="s">
        <v>548</v>
      </c>
      <c r="D342" s="107">
        <v>61.88</v>
      </c>
      <c r="E342" s="107"/>
      <c r="F342" s="107"/>
      <c r="G342" s="107"/>
      <c r="H342" s="107"/>
      <c r="I342" s="107"/>
      <c r="J342" s="236"/>
      <c r="K342" s="236"/>
      <c r="L342" s="312"/>
      <c r="M342" s="78"/>
    </row>
    <row r="343" spans="1:13" x14ac:dyDescent="0.25">
      <c r="A343" s="234" t="s">
        <v>418</v>
      </c>
      <c r="B343" s="107">
        <v>11.91</v>
      </c>
      <c r="C343" s="98" t="s">
        <v>548</v>
      </c>
      <c r="D343" s="107">
        <v>11.91</v>
      </c>
      <c r="E343" s="107"/>
      <c r="F343" s="107"/>
      <c r="G343" s="107"/>
      <c r="H343" s="107"/>
      <c r="I343" s="107"/>
      <c r="J343" s="236"/>
      <c r="K343" s="236"/>
      <c r="L343" s="312"/>
      <c r="M343" s="78"/>
    </row>
    <row r="344" spans="1:13" x14ac:dyDescent="0.25">
      <c r="A344" s="234">
        <v>921</v>
      </c>
      <c r="B344" s="107">
        <v>14.31</v>
      </c>
      <c r="C344" s="98" t="s">
        <v>548</v>
      </c>
      <c r="D344" s="107">
        <v>14.31</v>
      </c>
      <c r="E344" s="107"/>
      <c r="F344" s="107"/>
      <c r="G344" s="107"/>
      <c r="H344" s="107"/>
      <c r="I344" s="107"/>
      <c r="J344" s="236"/>
      <c r="K344" s="236"/>
      <c r="L344" s="312"/>
      <c r="M344" s="78"/>
    </row>
    <row r="345" spans="1:13" x14ac:dyDescent="0.25">
      <c r="A345" s="92">
        <v>923</v>
      </c>
      <c r="B345" s="95">
        <v>10.61</v>
      </c>
      <c r="C345" s="64"/>
      <c r="D345" s="64"/>
      <c r="E345" s="64"/>
      <c r="F345" s="64"/>
      <c r="G345" s="96"/>
      <c r="H345" s="96"/>
      <c r="I345" s="96"/>
      <c r="J345" s="236"/>
      <c r="K345" s="236"/>
      <c r="L345" s="95">
        <v>10.61</v>
      </c>
      <c r="M345" s="78"/>
    </row>
    <row r="346" spans="1:13" x14ac:dyDescent="0.25">
      <c r="A346" s="234" t="s">
        <v>88</v>
      </c>
      <c r="B346" s="107">
        <v>0</v>
      </c>
      <c r="C346" s="235" t="s">
        <v>533</v>
      </c>
      <c r="D346" s="145"/>
      <c r="E346" s="145"/>
      <c r="F346" s="145"/>
      <c r="G346" s="107"/>
      <c r="H346" s="107"/>
      <c r="I346" s="107"/>
      <c r="J346" s="236"/>
      <c r="K346" s="236"/>
      <c r="L346" s="312"/>
      <c r="M346" s="243"/>
    </row>
    <row r="347" spans="1:13" x14ac:dyDescent="0.25">
      <c r="A347" s="92">
        <v>924</v>
      </c>
      <c r="B347" s="95">
        <v>14.31</v>
      </c>
      <c r="C347" s="64"/>
      <c r="D347" s="64"/>
      <c r="E347" s="64"/>
      <c r="F347" s="64"/>
      <c r="G347" s="96"/>
      <c r="H347" s="96"/>
      <c r="I347" s="96"/>
      <c r="J347" s="236"/>
      <c r="K347" s="236"/>
      <c r="L347" s="95">
        <v>14.31</v>
      </c>
      <c r="M347" s="78"/>
    </row>
    <row r="348" spans="1:13" x14ac:dyDescent="0.25">
      <c r="A348" s="92">
        <v>925</v>
      </c>
      <c r="B348" s="95">
        <v>14.31</v>
      </c>
      <c r="C348" s="64"/>
      <c r="D348" s="64"/>
      <c r="E348" s="64"/>
      <c r="F348" s="64"/>
      <c r="G348" s="96"/>
      <c r="H348" s="96"/>
      <c r="I348" s="96"/>
      <c r="J348" s="236"/>
      <c r="K348" s="236"/>
      <c r="L348" s="95">
        <v>14.31</v>
      </c>
      <c r="M348" s="78"/>
    </row>
    <row r="349" spans="1:13" x14ac:dyDescent="0.25">
      <c r="A349" s="92" t="s">
        <v>419</v>
      </c>
      <c r="B349" s="95">
        <v>12.01</v>
      </c>
      <c r="C349" s="64"/>
      <c r="D349" s="64"/>
      <c r="E349" s="64"/>
      <c r="F349" s="64"/>
      <c r="G349" s="96"/>
      <c r="H349" s="96"/>
      <c r="I349" s="96"/>
      <c r="J349" s="236"/>
      <c r="K349" s="236"/>
      <c r="L349" s="95">
        <v>12.01</v>
      </c>
      <c r="M349" s="78"/>
    </row>
    <row r="350" spans="1:13" x14ac:dyDescent="0.25">
      <c r="A350" s="92">
        <v>926</v>
      </c>
      <c r="B350" s="95">
        <v>13.99</v>
      </c>
      <c r="C350" s="64"/>
      <c r="D350" s="64"/>
      <c r="E350" s="64"/>
      <c r="F350" s="64"/>
      <c r="G350" s="96"/>
      <c r="H350" s="96"/>
      <c r="I350" s="96"/>
      <c r="J350" s="236"/>
      <c r="K350" s="236"/>
      <c r="L350" s="95">
        <v>13.99</v>
      </c>
      <c r="M350" s="78"/>
    </row>
    <row r="351" spans="1:13" x14ac:dyDescent="0.25">
      <c r="A351" s="91" t="s">
        <v>394</v>
      </c>
      <c r="B351" s="96">
        <v>36.950000000000003</v>
      </c>
      <c r="C351" s="64"/>
      <c r="D351" s="64"/>
      <c r="E351" s="64"/>
      <c r="F351" s="64"/>
      <c r="G351" s="96">
        <v>36.950000000000003</v>
      </c>
      <c r="H351" s="96"/>
      <c r="I351" s="96"/>
      <c r="J351" s="236"/>
      <c r="K351" s="236"/>
      <c r="L351" s="312"/>
      <c r="M351" s="78"/>
    </row>
    <row r="352" spans="1:13" x14ac:dyDescent="0.25">
      <c r="A352" s="91" t="s">
        <v>420</v>
      </c>
      <c r="B352" s="96">
        <v>11.93</v>
      </c>
      <c r="C352" s="64"/>
      <c r="D352" s="64"/>
      <c r="E352" s="64"/>
      <c r="F352" s="64"/>
      <c r="G352" s="96">
        <v>11.93</v>
      </c>
      <c r="H352" s="96"/>
      <c r="I352" s="96"/>
      <c r="J352" s="236"/>
      <c r="K352" s="236"/>
      <c r="L352" s="312"/>
      <c r="M352" s="78"/>
    </row>
    <row r="353" spans="1:13" x14ac:dyDescent="0.25">
      <c r="A353" s="234" t="s">
        <v>131</v>
      </c>
      <c r="B353" s="107">
        <v>2.4</v>
      </c>
      <c r="C353" s="64"/>
      <c r="D353" s="107">
        <v>2.4</v>
      </c>
      <c r="E353" s="64"/>
      <c r="F353" s="64"/>
      <c r="G353" s="96"/>
      <c r="H353" s="96"/>
      <c r="I353" s="96"/>
      <c r="J353" s="236"/>
      <c r="K353" s="236"/>
      <c r="L353" s="312"/>
      <c r="M353" s="78"/>
    </row>
    <row r="354" spans="1:13" x14ac:dyDescent="0.25">
      <c r="A354" s="91" t="s">
        <v>301</v>
      </c>
      <c r="B354" s="96">
        <v>3.72</v>
      </c>
      <c r="C354" s="64"/>
      <c r="D354" s="64"/>
      <c r="E354" s="64"/>
      <c r="F354" s="64"/>
      <c r="G354" s="96">
        <v>3.72</v>
      </c>
      <c r="H354" s="96"/>
      <c r="I354" s="96"/>
      <c r="J354" s="236"/>
      <c r="K354" s="236"/>
      <c r="L354" s="312"/>
      <c r="M354" s="78"/>
    </row>
    <row r="355" spans="1:13" x14ac:dyDescent="0.25">
      <c r="A355" s="91" t="s">
        <v>377</v>
      </c>
      <c r="B355" s="96">
        <v>11.06</v>
      </c>
      <c r="C355" s="64"/>
      <c r="D355" s="64"/>
      <c r="E355" s="64"/>
      <c r="F355" s="64"/>
      <c r="G355" s="96">
        <v>11.06</v>
      </c>
      <c r="H355" s="96"/>
      <c r="I355" s="96"/>
      <c r="J355" s="236"/>
      <c r="K355" s="236"/>
      <c r="L355" s="312"/>
      <c r="M355" s="78"/>
    </row>
    <row r="356" spans="1:13" ht="15.75" thickBot="1" x14ac:dyDescent="0.3">
      <c r="A356" s="249" t="s">
        <v>421</v>
      </c>
      <c r="B356" s="224">
        <v>11.93</v>
      </c>
      <c r="C356" s="73"/>
      <c r="D356" s="73"/>
      <c r="E356" s="73"/>
      <c r="F356" s="73"/>
      <c r="G356" s="224">
        <v>11.93</v>
      </c>
      <c r="H356" s="224"/>
      <c r="I356" s="224"/>
      <c r="J356" s="355"/>
      <c r="K356" s="355"/>
      <c r="L356" s="365"/>
      <c r="M356" s="74"/>
    </row>
    <row r="357" spans="1:13" ht="15.75" thickBot="1" x14ac:dyDescent="0.3">
      <c r="A357" s="109" t="s">
        <v>656</v>
      </c>
      <c r="B357" s="201">
        <f>SUM(B334:B356)</f>
        <v>454.3900000000001</v>
      </c>
      <c r="C357" s="34"/>
      <c r="D357" s="202">
        <f>SUM(D334:D356)</f>
        <v>99.800000000000011</v>
      </c>
      <c r="E357" s="202"/>
      <c r="F357" s="202"/>
      <c r="G357" s="201">
        <f>SUM(G334:G356)</f>
        <v>216.19000000000003</v>
      </c>
      <c r="H357" s="204">
        <f>SUM(H334:H356)</f>
        <v>0</v>
      </c>
      <c r="I357" s="205">
        <f>SUM(I334:I356)</f>
        <v>0</v>
      </c>
      <c r="J357" s="205">
        <f>SUM(J334:J356)</f>
        <v>0</v>
      </c>
      <c r="K357" s="206">
        <f>SUM(K334:K356)</f>
        <v>0</v>
      </c>
      <c r="L357" s="207">
        <f>SUM(L335:L356)</f>
        <v>138.4</v>
      </c>
      <c r="M357" s="223">
        <f>SUM(D357:L357)</f>
        <v>454.39</v>
      </c>
    </row>
    <row r="358" spans="1:13" x14ac:dyDescent="0.25">
      <c r="A358" s="265"/>
      <c r="B358" s="259"/>
      <c r="C358" s="284"/>
      <c r="D358" s="285"/>
      <c r="E358" s="285"/>
      <c r="F358" s="285"/>
      <c r="G358" s="259"/>
      <c r="H358" s="286"/>
      <c r="I358" s="287"/>
      <c r="J358" s="287"/>
      <c r="K358" s="360"/>
      <c r="L358" s="288"/>
      <c r="M358" s="289"/>
    </row>
    <row r="359" spans="1:13" x14ac:dyDescent="0.25">
      <c r="A359" s="101" t="s">
        <v>422</v>
      </c>
      <c r="B359" s="64"/>
      <c r="C359" s="64"/>
      <c r="D359" s="64"/>
      <c r="E359" s="64"/>
      <c r="F359" s="64"/>
      <c r="G359" s="65"/>
      <c r="H359" s="65"/>
      <c r="I359" s="65"/>
      <c r="J359" s="77"/>
      <c r="K359" s="77"/>
      <c r="L359" s="310"/>
      <c r="M359" s="78"/>
    </row>
    <row r="360" spans="1:13" x14ac:dyDescent="0.25">
      <c r="A360" s="234" t="s">
        <v>423</v>
      </c>
      <c r="B360" s="107">
        <v>3.9</v>
      </c>
      <c r="C360" s="64"/>
      <c r="D360" s="107">
        <v>3.9</v>
      </c>
      <c r="E360" s="107"/>
      <c r="F360" s="107"/>
      <c r="G360" s="107"/>
      <c r="H360" s="107"/>
      <c r="I360" s="107"/>
      <c r="J360" s="236"/>
      <c r="K360" s="236"/>
      <c r="L360" s="312"/>
      <c r="M360" s="78"/>
    </row>
    <row r="361" spans="1:13" x14ac:dyDescent="0.25">
      <c r="A361" s="92">
        <v>1012</v>
      </c>
      <c r="B361" s="84">
        <v>12</v>
      </c>
      <c r="C361" s="64"/>
      <c r="D361" s="64"/>
      <c r="E361" s="64"/>
      <c r="F361" s="64"/>
      <c r="G361" s="84"/>
      <c r="H361" s="65"/>
      <c r="I361" s="65"/>
      <c r="J361" s="77"/>
      <c r="K361" s="77"/>
      <c r="L361" s="84">
        <v>12</v>
      </c>
      <c r="M361" s="78"/>
    </row>
    <row r="362" spans="1:13" x14ac:dyDescent="0.25">
      <c r="A362" s="92">
        <v>1013</v>
      </c>
      <c r="B362" s="84">
        <v>14.46</v>
      </c>
      <c r="C362" s="64"/>
      <c r="D362" s="64"/>
      <c r="E362" s="64"/>
      <c r="F362" s="64"/>
      <c r="G362" s="84"/>
      <c r="H362" s="65"/>
      <c r="I362" s="65"/>
      <c r="J362" s="77"/>
      <c r="K362" s="77"/>
      <c r="L362" s="84">
        <v>14.46</v>
      </c>
      <c r="M362" s="78"/>
    </row>
    <row r="363" spans="1:13" x14ac:dyDescent="0.25">
      <c r="A363" s="92">
        <v>1014</v>
      </c>
      <c r="B363" s="84">
        <v>14.58</v>
      </c>
      <c r="C363" s="64"/>
      <c r="D363" s="64"/>
      <c r="E363" s="64"/>
      <c r="F363" s="64"/>
      <c r="G363" s="84"/>
      <c r="H363" s="65"/>
      <c r="I363" s="65"/>
      <c r="J363" s="77"/>
      <c r="K363" s="77"/>
      <c r="L363" s="84">
        <v>14.58</v>
      </c>
      <c r="M363" s="78"/>
    </row>
    <row r="364" spans="1:13" x14ac:dyDescent="0.25">
      <c r="A364" s="92">
        <v>1015</v>
      </c>
      <c r="B364" s="84">
        <v>19.3</v>
      </c>
      <c r="C364" s="64"/>
      <c r="D364" s="64"/>
      <c r="E364" s="64"/>
      <c r="F364" s="64"/>
      <c r="G364" s="84"/>
      <c r="H364" s="65"/>
      <c r="I364" s="65"/>
      <c r="J364" s="77"/>
      <c r="K364" s="77"/>
      <c r="L364" s="84">
        <v>19.3</v>
      </c>
      <c r="M364" s="78"/>
    </row>
    <row r="365" spans="1:13" x14ac:dyDescent="0.25">
      <c r="A365" s="92">
        <v>1016</v>
      </c>
      <c r="B365" s="84">
        <v>14.32</v>
      </c>
      <c r="C365" s="64"/>
      <c r="D365" s="64"/>
      <c r="E365" s="64"/>
      <c r="F365" s="64"/>
      <c r="G365" s="84"/>
      <c r="H365" s="65"/>
      <c r="I365" s="65"/>
      <c r="J365" s="77"/>
      <c r="K365" s="77"/>
      <c r="L365" s="84">
        <v>14.32</v>
      </c>
      <c r="M365" s="78"/>
    </row>
    <row r="366" spans="1:13" x14ac:dyDescent="0.25">
      <c r="A366" s="92">
        <v>1017</v>
      </c>
      <c r="B366" s="84">
        <v>9.3000000000000007</v>
      </c>
      <c r="C366" s="64"/>
      <c r="D366" s="64"/>
      <c r="E366" s="64"/>
      <c r="F366" s="64"/>
      <c r="G366" s="84"/>
      <c r="H366" s="65"/>
      <c r="I366" s="65"/>
      <c r="J366" s="77"/>
      <c r="K366" s="77"/>
      <c r="L366" s="84">
        <v>9.3000000000000007</v>
      </c>
      <c r="M366" s="78"/>
    </row>
    <row r="367" spans="1:13" x14ac:dyDescent="0.25">
      <c r="A367" s="92">
        <v>1018</v>
      </c>
      <c r="B367" s="84">
        <v>27.1</v>
      </c>
      <c r="C367" s="64"/>
      <c r="D367" s="64"/>
      <c r="E367" s="64"/>
      <c r="F367" s="64"/>
      <c r="G367" s="84"/>
      <c r="H367" s="65"/>
      <c r="I367" s="65"/>
      <c r="J367" s="77"/>
      <c r="K367" s="77"/>
      <c r="L367" s="84">
        <v>27.1</v>
      </c>
      <c r="M367" s="78"/>
    </row>
    <row r="368" spans="1:13" x14ac:dyDescent="0.25">
      <c r="A368" s="92">
        <v>1019</v>
      </c>
      <c r="B368" s="84">
        <v>14.43</v>
      </c>
      <c r="C368" s="64"/>
      <c r="D368" s="64"/>
      <c r="E368" s="64"/>
      <c r="F368" s="64"/>
      <c r="G368" s="84"/>
      <c r="H368" s="65"/>
      <c r="I368" s="65"/>
      <c r="J368" s="77"/>
      <c r="K368" s="77"/>
      <c r="L368" s="84">
        <v>14.43</v>
      </c>
      <c r="M368" s="78"/>
    </row>
    <row r="369" spans="1:13" x14ac:dyDescent="0.25">
      <c r="A369" s="92">
        <v>1020</v>
      </c>
      <c r="B369" s="84">
        <v>14.19</v>
      </c>
      <c r="C369" s="64"/>
      <c r="D369" s="64"/>
      <c r="E369" s="64"/>
      <c r="F369" s="64"/>
      <c r="G369" s="84"/>
      <c r="H369" s="65"/>
      <c r="I369" s="65"/>
      <c r="J369" s="77"/>
      <c r="K369" s="77"/>
      <c r="L369" s="84">
        <v>14.19</v>
      </c>
      <c r="M369" s="78"/>
    </row>
    <row r="370" spans="1:13" x14ac:dyDescent="0.25">
      <c r="A370" s="92">
        <v>1021</v>
      </c>
      <c r="B370" s="84">
        <v>14.18</v>
      </c>
      <c r="C370" s="64"/>
      <c r="D370" s="64"/>
      <c r="E370" s="64"/>
      <c r="F370" s="64"/>
      <c r="G370" s="84"/>
      <c r="H370" s="65"/>
      <c r="I370" s="65"/>
      <c r="J370" s="77"/>
      <c r="K370" s="77"/>
      <c r="L370" s="84">
        <v>14.18</v>
      </c>
      <c r="M370" s="78"/>
    </row>
    <row r="371" spans="1:13" x14ac:dyDescent="0.25">
      <c r="A371" s="92">
        <v>1022</v>
      </c>
      <c r="B371" s="84">
        <v>14.47</v>
      </c>
      <c r="C371" s="64"/>
      <c r="D371" s="64"/>
      <c r="E371" s="64"/>
      <c r="F371" s="64"/>
      <c r="G371" s="84"/>
      <c r="H371" s="65"/>
      <c r="I371" s="65"/>
      <c r="J371" s="77"/>
      <c r="K371" s="77"/>
      <c r="L371" s="84">
        <v>14.47</v>
      </c>
      <c r="M371" s="78"/>
    </row>
    <row r="372" spans="1:13" x14ac:dyDescent="0.25">
      <c r="A372" s="92">
        <v>1023</v>
      </c>
      <c r="B372" s="84">
        <v>26.9</v>
      </c>
      <c r="C372" s="64"/>
      <c r="D372" s="64"/>
      <c r="E372" s="64"/>
      <c r="F372" s="64"/>
      <c r="G372" s="84"/>
      <c r="H372" s="65"/>
      <c r="I372" s="65"/>
      <c r="J372" s="77"/>
      <c r="K372" s="77"/>
      <c r="L372" s="84">
        <v>26.9</v>
      </c>
      <c r="M372" s="78"/>
    </row>
    <row r="373" spans="1:13" x14ac:dyDescent="0.25">
      <c r="A373" s="92">
        <v>1024</v>
      </c>
      <c r="B373" s="84">
        <v>14.37</v>
      </c>
      <c r="C373" s="64"/>
      <c r="D373" s="64"/>
      <c r="E373" s="64"/>
      <c r="F373" s="64"/>
      <c r="G373" s="84"/>
      <c r="H373" s="65"/>
      <c r="I373" s="65"/>
      <c r="J373" s="77"/>
      <c r="K373" s="77"/>
      <c r="L373" s="84">
        <v>14.37</v>
      </c>
      <c r="M373" s="78"/>
    </row>
    <row r="374" spans="1:13" x14ac:dyDescent="0.25">
      <c r="A374" s="92">
        <v>1025</v>
      </c>
      <c r="B374" s="84">
        <v>10.48</v>
      </c>
      <c r="C374" s="64"/>
      <c r="D374" s="64"/>
      <c r="E374" s="64"/>
      <c r="F374" s="64"/>
      <c r="G374" s="84"/>
      <c r="H374" s="65"/>
      <c r="I374" s="65"/>
      <c r="J374" s="77"/>
      <c r="K374" s="77"/>
      <c r="L374" s="84">
        <v>10.48</v>
      </c>
      <c r="M374" s="78"/>
    </row>
    <row r="375" spans="1:13" x14ac:dyDescent="0.25">
      <c r="A375" s="234" t="s">
        <v>88</v>
      </c>
      <c r="B375" s="107">
        <v>0</v>
      </c>
      <c r="C375" s="98" t="s">
        <v>533</v>
      </c>
      <c r="D375" s="145"/>
      <c r="E375" s="145"/>
      <c r="F375" s="145"/>
      <c r="G375" s="107"/>
      <c r="H375" s="107"/>
      <c r="I375" s="107"/>
      <c r="J375" s="236"/>
      <c r="K375" s="236"/>
      <c r="L375" s="107"/>
      <c r="M375" s="243"/>
    </row>
    <row r="376" spans="1:13" x14ac:dyDescent="0.25">
      <c r="A376" s="92">
        <v>1026</v>
      </c>
      <c r="B376" s="84">
        <v>16.420000000000002</v>
      </c>
      <c r="C376" s="64"/>
      <c r="D376" s="64"/>
      <c r="E376" s="64"/>
      <c r="F376" s="64"/>
      <c r="G376" s="84"/>
      <c r="H376" s="65"/>
      <c r="I376" s="65"/>
      <c r="J376" s="77"/>
      <c r="K376" s="77"/>
      <c r="L376" s="84">
        <v>16.420000000000002</v>
      </c>
      <c r="M376" s="78"/>
    </row>
    <row r="377" spans="1:13" x14ac:dyDescent="0.25">
      <c r="A377" s="92">
        <v>1027</v>
      </c>
      <c r="B377" s="84">
        <v>26.7</v>
      </c>
      <c r="C377" s="64"/>
      <c r="D377" s="64"/>
      <c r="E377" s="64"/>
      <c r="F377" s="64"/>
      <c r="G377" s="84"/>
      <c r="H377" s="65"/>
      <c r="I377" s="65"/>
      <c r="J377" s="77"/>
      <c r="K377" s="77"/>
      <c r="L377" s="84">
        <v>26.7</v>
      </c>
      <c r="M377" s="78"/>
    </row>
    <row r="378" spans="1:13" x14ac:dyDescent="0.25">
      <c r="A378" s="62" t="s">
        <v>88</v>
      </c>
      <c r="B378" s="65">
        <v>128.15</v>
      </c>
      <c r="C378" s="64"/>
      <c r="D378" s="64"/>
      <c r="E378" s="64"/>
      <c r="F378" s="64"/>
      <c r="G378" s="65">
        <v>128.15</v>
      </c>
      <c r="H378" s="65"/>
      <c r="I378" s="65"/>
      <c r="J378" s="77"/>
      <c r="K378" s="77"/>
      <c r="L378" s="310"/>
      <c r="M378" s="78"/>
    </row>
    <row r="379" spans="1:13" x14ac:dyDescent="0.25">
      <c r="A379" s="91" t="s">
        <v>394</v>
      </c>
      <c r="B379" s="96">
        <v>36.68</v>
      </c>
      <c r="C379" s="64"/>
      <c r="D379" s="64"/>
      <c r="E379" s="64"/>
      <c r="F379" s="64"/>
      <c r="G379" s="96">
        <v>36.68</v>
      </c>
      <c r="H379" s="96"/>
      <c r="I379" s="96"/>
      <c r="J379" s="236"/>
      <c r="K379" s="236"/>
      <c r="L379" s="312"/>
      <c r="M379" s="78"/>
    </row>
    <row r="380" spans="1:13" x14ac:dyDescent="0.25">
      <c r="A380" s="91" t="s">
        <v>424</v>
      </c>
      <c r="B380" s="96">
        <v>10.87</v>
      </c>
      <c r="C380" s="64"/>
      <c r="D380" s="64"/>
      <c r="E380" s="64"/>
      <c r="F380" s="64"/>
      <c r="G380" s="96">
        <v>10.87</v>
      </c>
      <c r="H380" s="96"/>
      <c r="I380" s="96"/>
      <c r="J380" s="236"/>
      <c r="K380" s="236"/>
      <c r="L380" s="312"/>
      <c r="M380" s="78"/>
    </row>
    <row r="381" spans="1:13" x14ac:dyDescent="0.25">
      <c r="A381" s="234" t="s">
        <v>131</v>
      </c>
      <c r="B381" s="107">
        <v>2.4</v>
      </c>
      <c r="C381" s="64"/>
      <c r="D381" s="107">
        <v>2.4</v>
      </c>
      <c r="E381" s="64"/>
      <c r="F381" s="64"/>
      <c r="G381" s="96"/>
      <c r="H381" s="96"/>
      <c r="I381" s="96"/>
      <c r="J381" s="236"/>
      <c r="K381" s="236"/>
      <c r="L381" s="312"/>
      <c r="M381" s="78"/>
    </row>
    <row r="382" spans="1:13" x14ac:dyDescent="0.25">
      <c r="A382" s="91" t="s">
        <v>301</v>
      </c>
      <c r="B382" s="96">
        <v>3.72</v>
      </c>
      <c r="C382" s="64"/>
      <c r="D382" s="64"/>
      <c r="E382" s="64"/>
      <c r="F382" s="64"/>
      <c r="G382" s="96">
        <v>3.72</v>
      </c>
      <c r="H382" s="96"/>
      <c r="I382" s="96"/>
      <c r="J382" s="236"/>
      <c r="K382" s="236"/>
      <c r="L382" s="312"/>
      <c r="M382" s="78"/>
    </row>
    <row r="383" spans="1:13" x14ac:dyDescent="0.25">
      <c r="A383" s="91" t="s">
        <v>377</v>
      </c>
      <c r="B383" s="96">
        <v>11.06</v>
      </c>
      <c r="C383" s="64"/>
      <c r="D383" s="64"/>
      <c r="E383" s="64"/>
      <c r="F383" s="64"/>
      <c r="G383" s="96">
        <v>11.06</v>
      </c>
      <c r="H383" s="96"/>
      <c r="I383" s="96"/>
      <c r="J383" s="236"/>
      <c r="K383" s="236"/>
      <c r="L383" s="312"/>
      <c r="M383" s="78"/>
    </row>
    <row r="384" spans="1:13" ht="15.75" thickBot="1" x14ac:dyDescent="0.3">
      <c r="A384" s="249" t="s">
        <v>425</v>
      </c>
      <c r="B384" s="224">
        <v>11.93</v>
      </c>
      <c r="C384" s="73"/>
      <c r="D384" s="73"/>
      <c r="E384" s="73"/>
      <c r="F384" s="73"/>
      <c r="G384" s="224">
        <v>11.93</v>
      </c>
      <c r="H384" s="224"/>
      <c r="I384" s="224"/>
      <c r="J384" s="355"/>
      <c r="K384" s="355"/>
      <c r="L384" s="365"/>
      <c r="M384" s="74"/>
    </row>
    <row r="385" spans="1:13" ht="15.75" thickBot="1" x14ac:dyDescent="0.3">
      <c r="A385" s="109" t="s">
        <v>657</v>
      </c>
      <c r="B385" s="201">
        <f>SUM(B360:B384)</f>
        <v>471.91</v>
      </c>
      <c r="C385" s="34"/>
      <c r="D385" s="202">
        <f>SUM(D360:D384)</f>
        <v>6.3</v>
      </c>
      <c r="E385" s="202"/>
      <c r="F385" s="202"/>
      <c r="G385" s="201">
        <f t="shared" ref="G385:L385" si="9">SUM(G360:G384)</f>
        <v>202.41000000000003</v>
      </c>
      <c r="H385" s="204">
        <f t="shared" si="9"/>
        <v>0</v>
      </c>
      <c r="I385" s="205">
        <f t="shared" si="9"/>
        <v>0</v>
      </c>
      <c r="J385" s="205">
        <f t="shared" si="9"/>
        <v>0</v>
      </c>
      <c r="K385" s="206">
        <f t="shared" si="9"/>
        <v>0</v>
      </c>
      <c r="L385" s="207">
        <f t="shared" si="9"/>
        <v>263.2</v>
      </c>
      <c r="M385" s="223">
        <f>SUM(D385:L385)</f>
        <v>471.91</v>
      </c>
    </row>
    <row r="386" spans="1:13" s="361" customFormat="1" x14ac:dyDescent="0.25">
      <c r="A386" s="372"/>
      <c r="B386" s="259"/>
      <c r="C386" s="284"/>
      <c r="D386" s="285"/>
      <c r="E386" s="285"/>
      <c r="F386" s="285"/>
      <c r="G386" s="259"/>
      <c r="H386" s="286"/>
      <c r="I386" s="287"/>
      <c r="J386" s="287"/>
      <c r="K386" s="360"/>
      <c r="L386" s="288"/>
      <c r="M386" s="291"/>
    </row>
    <row r="387" spans="1:13" x14ac:dyDescent="0.25">
      <c r="A387" s="101" t="s">
        <v>426</v>
      </c>
      <c r="B387" s="64"/>
      <c r="C387" s="64"/>
      <c r="D387" s="64"/>
      <c r="E387" s="64"/>
      <c r="F387" s="64"/>
      <c r="G387" s="65"/>
      <c r="H387" s="65"/>
      <c r="I387" s="65"/>
      <c r="J387" s="77"/>
      <c r="K387" s="77"/>
      <c r="L387" s="310"/>
      <c r="M387" s="78"/>
    </row>
    <row r="388" spans="1:13" x14ac:dyDescent="0.25">
      <c r="A388" s="92">
        <v>1112</v>
      </c>
      <c r="B388" s="95">
        <v>14.39</v>
      </c>
      <c r="C388" s="64"/>
      <c r="D388" s="64"/>
      <c r="E388" s="64"/>
      <c r="F388" s="64"/>
      <c r="G388" s="96"/>
      <c r="H388" s="96"/>
      <c r="I388" s="96"/>
      <c r="J388" s="236"/>
      <c r="K388" s="236"/>
      <c r="L388" s="95">
        <v>14.39</v>
      </c>
      <c r="M388" s="78"/>
    </row>
    <row r="389" spans="1:13" x14ac:dyDescent="0.25">
      <c r="A389" s="92" t="s">
        <v>427</v>
      </c>
      <c r="B389" s="95">
        <v>11.59</v>
      </c>
      <c r="C389" s="64"/>
      <c r="D389" s="64"/>
      <c r="E389" s="64"/>
      <c r="F389" s="64"/>
      <c r="G389" s="96"/>
      <c r="H389" s="96"/>
      <c r="I389" s="96"/>
      <c r="J389" s="236"/>
      <c r="K389" s="236"/>
      <c r="L389" s="95">
        <v>11.59</v>
      </c>
      <c r="M389" s="78"/>
    </row>
    <row r="390" spans="1:13" x14ac:dyDescent="0.25">
      <c r="A390" s="92">
        <v>1113</v>
      </c>
      <c r="B390" s="95">
        <v>13.82</v>
      </c>
      <c r="C390" s="64"/>
      <c r="D390" s="64"/>
      <c r="E390" s="64"/>
      <c r="F390" s="64"/>
      <c r="G390" s="96"/>
      <c r="H390" s="96"/>
      <c r="I390" s="96"/>
      <c r="J390" s="236"/>
      <c r="K390" s="236"/>
      <c r="L390" s="95">
        <v>13.82</v>
      </c>
      <c r="M390" s="78"/>
    </row>
    <row r="391" spans="1:13" x14ac:dyDescent="0.25">
      <c r="A391" s="92">
        <v>1114</v>
      </c>
      <c r="B391" s="95">
        <v>13.9</v>
      </c>
      <c r="C391" s="64"/>
      <c r="D391" s="64"/>
      <c r="E391" s="64"/>
      <c r="F391" s="64"/>
      <c r="G391" s="96"/>
      <c r="H391" s="96"/>
      <c r="I391" s="96"/>
      <c r="J391" s="236"/>
      <c r="K391" s="236"/>
      <c r="L391" s="95">
        <v>13.9</v>
      </c>
      <c r="M391" s="78"/>
    </row>
    <row r="392" spans="1:13" x14ac:dyDescent="0.25">
      <c r="A392" s="92">
        <v>1115</v>
      </c>
      <c r="B392" s="95">
        <v>18.79</v>
      </c>
      <c r="C392" s="64"/>
      <c r="D392" s="64"/>
      <c r="E392" s="64"/>
      <c r="F392" s="64"/>
      <c r="G392" s="96"/>
      <c r="H392" s="96"/>
      <c r="I392" s="96"/>
      <c r="J392" s="236"/>
      <c r="K392" s="236"/>
      <c r="L392" s="95">
        <v>18.79</v>
      </c>
      <c r="M392" s="78"/>
    </row>
    <row r="393" spans="1:13" x14ac:dyDescent="0.25">
      <c r="A393" s="92">
        <v>1116</v>
      </c>
      <c r="B393" s="95">
        <v>14.02</v>
      </c>
      <c r="C393" s="64"/>
      <c r="D393" s="64"/>
      <c r="E393" s="64"/>
      <c r="F393" s="64"/>
      <c r="G393" s="96"/>
      <c r="H393" s="96"/>
      <c r="I393" s="96"/>
      <c r="J393" s="236"/>
      <c r="K393" s="236"/>
      <c r="L393" s="95">
        <v>14.02</v>
      </c>
      <c r="M393" s="78"/>
    </row>
    <row r="394" spans="1:13" x14ac:dyDescent="0.25">
      <c r="A394" s="92">
        <v>1117</v>
      </c>
      <c r="B394" s="95">
        <v>9.0500000000000007</v>
      </c>
      <c r="C394" s="64"/>
      <c r="D394" s="64"/>
      <c r="E394" s="64"/>
      <c r="F394" s="64"/>
      <c r="G394" s="96"/>
      <c r="H394" s="96"/>
      <c r="I394" s="96"/>
      <c r="J394" s="236"/>
      <c r="K394" s="236"/>
      <c r="L394" s="95">
        <v>9.0500000000000007</v>
      </c>
      <c r="M394" s="78"/>
    </row>
    <row r="395" spans="1:13" x14ac:dyDescent="0.25">
      <c r="A395" s="92">
        <v>1118</v>
      </c>
      <c r="B395" s="95">
        <v>25.8</v>
      </c>
      <c r="C395" s="64"/>
      <c r="D395" s="64"/>
      <c r="E395" s="64"/>
      <c r="F395" s="64"/>
      <c r="G395" s="96"/>
      <c r="H395" s="96"/>
      <c r="I395" s="96"/>
      <c r="J395" s="236"/>
      <c r="K395" s="236"/>
      <c r="L395" s="95">
        <v>25.8</v>
      </c>
      <c r="M395" s="78"/>
    </row>
    <row r="396" spans="1:13" x14ac:dyDescent="0.25">
      <c r="A396" s="92">
        <v>1119</v>
      </c>
      <c r="B396" s="95">
        <v>14.19</v>
      </c>
      <c r="C396" s="64"/>
      <c r="D396" s="64"/>
      <c r="E396" s="64"/>
      <c r="F396" s="64"/>
      <c r="G396" s="96"/>
      <c r="H396" s="96"/>
      <c r="I396" s="96"/>
      <c r="J396" s="236"/>
      <c r="K396" s="236"/>
      <c r="L396" s="95">
        <v>14.19</v>
      </c>
      <c r="M396" s="78"/>
    </row>
    <row r="397" spans="1:13" x14ac:dyDescent="0.25">
      <c r="A397" s="92">
        <v>1120</v>
      </c>
      <c r="B397" s="95">
        <v>18.86</v>
      </c>
      <c r="C397" s="64"/>
      <c r="D397" s="64"/>
      <c r="E397" s="64"/>
      <c r="F397" s="64"/>
      <c r="G397" s="96"/>
      <c r="H397" s="96"/>
      <c r="I397" s="96"/>
      <c r="J397" s="236"/>
      <c r="K397" s="236"/>
      <c r="L397" s="95">
        <v>18.86</v>
      </c>
      <c r="M397" s="78"/>
    </row>
    <row r="398" spans="1:13" x14ac:dyDescent="0.25">
      <c r="A398" s="92">
        <v>1121</v>
      </c>
      <c r="B398" s="95">
        <v>23.87</v>
      </c>
      <c r="C398" s="64"/>
      <c r="D398" s="64"/>
      <c r="E398" s="64"/>
      <c r="F398" s="64"/>
      <c r="G398" s="96"/>
      <c r="H398" s="96"/>
      <c r="I398" s="96"/>
      <c r="J398" s="236"/>
      <c r="K398" s="236"/>
      <c r="L398" s="95">
        <v>23.87</v>
      </c>
      <c r="M398" s="78"/>
    </row>
    <row r="399" spans="1:13" x14ac:dyDescent="0.25">
      <c r="A399" s="92">
        <v>1122</v>
      </c>
      <c r="B399" s="95">
        <v>26.2</v>
      </c>
      <c r="C399" s="64"/>
      <c r="D399" s="64"/>
      <c r="E399" s="64"/>
      <c r="F399" s="64"/>
      <c r="G399" s="96"/>
      <c r="H399" s="96"/>
      <c r="I399" s="96"/>
      <c r="J399" s="236"/>
      <c r="K399" s="236"/>
      <c r="L399" s="95">
        <v>26.2</v>
      </c>
      <c r="M399" s="78"/>
    </row>
    <row r="400" spans="1:13" x14ac:dyDescent="0.25">
      <c r="A400" s="92">
        <v>1123</v>
      </c>
      <c r="B400" s="95">
        <v>14.5</v>
      </c>
      <c r="C400" s="64"/>
      <c r="D400" s="64"/>
      <c r="E400" s="64"/>
      <c r="F400" s="64"/>
      <c r="G400" s="96"/>
      <c r="H400" s="96"/>
      <c r="I400" s="96"/>
      <c r="J400" s="236"/>
      <c r="K400" s="236"/>
      <c r="L400" s="95">
        <v>14.5</v>
      </c>
      <c r="M400" s="78"/>
    </row>
    <row r="401" spans="1:13" x14ac:dyDescent="0.25">
      <c r="A401" s="92">
        <v>1124</v>
      </c>
      <c r="B401" s="95">
        <v>10.47</v>
      </c>
      <c r="C401" s="64"/>
      <c r="D401" s="64"/>
      <c r="E401" s="64"/>
      <c r="F401" s="64"/>
      <c r="G401" s="96"/>
      <c r="H401" s="96"/>
      <c r="I401" s="96"/>
      <c r="J401" s="236"/>
      <c r="K401" s="236"/>
      <c r="L401" s="95">
        <v>10.47</v>
      </c>
      <c r="M401" s="78"/>
    </row>
    <row r="402" spans="1:13" x14ac:dyDescent="0.25">
      <c r="A402" s="234" t="s">
        <v>88</v>
      </c>
      <c r="B402" s="107">
        <v>0</v>
      </c>
      <c r="C402" s="98" t="s">
        <v>533</v>
      </c>
      <c r="D402" s="145"/>
      <c r="E402" s="145"/>
      <c r="F402" s="145"/>
      <c r="G402" s="107"/>
      <c r="H402" s="107"/>
      <c r="I402" s="107"/>
      <c r="J402" s="236"/>
      <c r="K402" s="236"/>
      <c r="L402" s="312"/>
      <c r="M402" s="243"/>
    </row>
    <row r="403" spans="1:13" x14ac:dyDescent="0.25">
      <c r="A403" s="92">
        <v>1125</v>
      </c>
      <c r="B403" s="95">
        <v>14</v>
      </c>
      <c r="C403" s="64"/>
      <c r="D403" s="64"/>
      <c r="E403" s="64"/>
      <c r="F403" s="64"/>
      <c r="G403" s="96"/>
      <c r="H403" s="96"/>
      <c r="I403" s="96"/>
      <c r="J403" s="236"/>
      <c r="K403" s="236"/>
      <c r="L403" s="95">
        <v>14</v>
      </c>
      <c r="M403" s="78"/>
    </row>
    <row r="404" spans="1:13" x14ac:dyDescent="0.25">
      <c r="A404" s="92">
        <v>1126</v>
      </c>
      <c r="B404" s="95">
        <v>9.2200000000000006</v>
      </c>
      <c r="C404" s="64"/>
      <c r="D404" s="64"/>
      <c r="E404" s="64"/>
      <c r="F404" s="64"/>
      <c r="G404" s="96"/>
      <c r="H404" s="96"/>
      <c r="I404" s="96"/>
      <c r="J404" s="236"/>
      <c r="K404" s="236"/>
      <c r="L404" s="95">
        <v>9.2200000000000006</v>
      </c>
      <c r="M404" s="78"/>
    </row>
    <row r="405" spans="1:13" x14ac:dyDescent="0.25">
      <c r="A405" s="92" t="s">
        <v>428</v>
      </c>
      <c r="B405" s="95">
        <v>16.2</v>
      </c>
      <c r="C405" s="64"/>
      <c r="D405" s="64"/>
      <c r="E405" s="64"/>
      <c r="F405" s="64"/>
      <c r="G405" s="96"/>
      <c r="H405" s="96"/>
      <c r="I405" s="96"/>
      <c r="J405" s="236"/>
      <c r="K405" s="236"/>
      <c r="L405" s="95">
        <v>16.2</v>
      </c>
      <c r="M405" s="78"/>
    </row>
    <row r="406" spans="1:13" x14ac:dyDescent="0.25">
      <c r="A406" s="92">
        <v>1127</v>
      </c>
      <c r="B406" s="95">
        <v>13.77</v>
      </c>
      <c r="C406" s="64"/>
      <c r="D406" s="64"/>
      <c r="E406" s="64"/>
      <c r="F406" s="64"/>
      <c r="G406" s="96"/>
      <c r="H406" s="96"/>
      <c r="I406" s="96"/>
      <c r="J406" s="236"/>
      <c r="K406" s="236"/>
      <c r="L406" s="95">
        <v>13.77</v>
      </c>
      <c r="M406" s="78"/>
    </row>
    <row r="407" spans="1:13" x14ac:dyDescent="0.25">
      <c r="A407" s="62" t="s">
        <v>88</v>
      </c>
      <c r="B407" s="96">
        <v>103.11</v>
      </c>
      <c r="C407" s="64"/>
      <c r="D407" s="64"/>
      <c r="E407" s="64"/>
      <c r="F407" s="64"/>
      <c r="G407" s="96">
        <v>103.11</v>
      </c>
      <c r="H407" s="96"/>
      <c r="I407" s="96"/>
      <c r="J407" s="236"/>
      <c r="K407" s="236"/>
      <c r="L407" s="312"/>
      <c r="M407" s="78"/>
    </row>
    <row r="408" spans="1:13" x14ac:dyDescent="0.25">
      <c r="A408" s="91" t="s">
        <v>394</v>
      </c>
      <c r="B408" s="96">
        <v>36.68</v>
      </c>
      <c r="C408" s="64"/>
      <c r="D408" s="64"/>
      <c r="E408" s="64"/>
      <c r="F408" s="64"/>
      <c r="G408" s="96">
        <v>36.68</v>
      </c>
      <c r="H408" s="96"/>
      <c r="I408" s="96"/>
      <c r="J408" s="236"/>
      <c r="K408" s="236"/>
      <c r="L408" s="312"/>
      <c r="M408" s="78"/>
    </row>
    <row r="409" spans="1:13" x14ac:dyDescent="0.25">
      <c r="A409" s="91" t="s">
        <v>429</v>
      </c>
      <c r="B409" s="96">
        <v>10.87</v>
      </c>
      <c r="C409" s="64"/>
      <c r="D409" s="64"/>
      <c r="E409" s="64"/>
      <c r="F409" s="64"/>
      <c r="G409" s="96">
        <v>10.87</v>
      </c>
      <c r="H409" s="96"/>
      <c r="I409" s="96"/>
      <c r="J409" s="236"/>
      <c r="K409" s="236"/>
      <c r="L409" s="312"/>
      <c r="M409" s="78"/>
    </row>
    <row r="410" spans="1:13" x14ac:dyDescent="0.25">
      <c r="A410" s="234" t="s">
        <v>131</v>
      </c>
      <c r="B410" s="107">
        <v>2.4</v>
      </c>
      <c r="C410" s="64"/>
      <c r="D410" s="107">
        <v>2.4</v>
      </c>
      <c r="E410" s="64"/>
      <c r="F410" s="64"/>
      <c r="G410" s="96"/>
      <c r="H410" s="96"/>
      <c r="I410" s="96"/>
      <c r="J410" s="236"/>
      <c r="K410" s="236"/>
      <c r="L410" s="312"/>
      <c r="M410" s="78"/>
    </row>
    <row r="411" spans="1:13" x14ac:dyDescent="0.25">
      <c r="A411" s="91" t="s">
        <v>301</v>
      </c>
      <c r="B411" s="96">
        <v>3.72</v>
      </c>
      <c r="C411" s="64"/>
      <c r="D411" s="64"/>
      <c r="E411" s="64"/>
      <c r="F411" s="64"/>
      <c r="G411" s="96">
        <v>3.72</v>
      </c>
      <c r="H411" s="96"/>
      <c r="I411" s="96"/>
      <c r="J411" s="236"/>
      <c r="K411" s="236"/>
      <c r="L411" s="312"/>
      <c r="M411" s="78"/>
    </row>
    <row r="412" spans="1:13" x14ac:dyDescent="0.25">
      <c r="A412" s="91" t="s">
        <v>377</v>
      </c>
      <c r="B412" s="96">
        <v>11.06</v>
      </c>
      <c r="C412" s="64"/>
      <c r="D412" s="64"/>
      <c r="E412" s="64"/>
      <c r="F412" s="64"/>
      <c r="G412" s="96">
        <v>11.06</v>
      </c>
      <c r="H412" s="96"/>
      <c r="I412" s="96"/>
      <c r="J412" s="236"/>
      <c r="K412" s="236"/>
      <c r="L412" s="312"/>
      <c r="M412" s="78"/>
    </row>
    <row r="413" spans="1:13" ht="15.75" thickBot="1" x14ac:dyDescent="0.3">
      <c r="A413" s="249" t="s">
        <v>430</v>
      </c>
      <c r="B413" s="224">
        <v>11.93</v>
      </c>
      <c r="C413" s="73"/>
      <c r="D413" s="73"/>
      <c r="E413" s="73"/>
      <c r="F413" s="73"/>
      <c r="G413" s="224">
        <v>11.93</v>
      </c>
      <c r="H413" s="224"/>
      <c r="I413" s="224"/>
      <c r="J413" s="355"/>
      <c r="K413" s="355"/>
      <c r="L413" s="365"/>
      <c r="M413" s="74"/>
    </row>
    <row r="414" spans="1:13" ht="15.75" thickBot="1" x14ac:dyDescent="0.3">
      <c r="A414" s="109" t="s">
        <v>658</v>
      </c>
      <c r="B414" s="201">
        <f>SUM(B388:B413)</f>
        <v>462.40999999999997</v>
      </c>
      <c r="C414" s="34"/>
      <c r="D414" s="202">
        <f>SUM(D388:D413)</f>
        <v>2.4</v>
      </c>
      <c r="E414" s="202"/>
      <c r="F414" s="202"/>
      <c r="G414" s="201">
        <f>SUM(G388:G413)</f>
        <v>177.37</v>
      </c>
      <c r="H414" s="204">
        <f t="shared" ref="H414:K414" si="10">SUM(H388:H413)</f>
        <v>0</v>
      </c>
      <c r="I414" s="205">
        <f t="shared" si="10"/>
        <v>0</v>
      </c>
      <c r="J414" s="205">
        <f t="shared" si="10"/>
        <v>0</v>
      </c>
      <c r="K414" s="206">
        <f t="shared" si="10"/>
        <v>0</v>
      </c>
      <c r="L414" s="207">
        <f>SUM(L388:L413)</f>
        <v>282.63999999999993</v>
      </c>
      <c r="M414" s="223">
        <f>SUM(D414:L414)</f>
        <v>462.40999999999997</v>
      </c>
    </row>
    <row r="415" spans="1:13" s="361" customFormat="1" x14ac:dyDescent="0.25">
      <c r="A415" s="372"/>
      <c r="B415" s="259"/>
      <c r="C415" s="284"/>
      <c r="D415" s="285"/>
      <c r="E415" s="285"/>
      <c r="F415" s="285"/>
      <c r="G415" s="259"/>
      <c r="H415" s="286"/>
      <c r="I415" s="287"/>
      <c r="J415" s="287"/>
      <c r="K415" s="360"/>
      <c r="L415" s="288"/>
      <c r="M415" s="291"/>
    </row>
    <row r="416" spans="1:13" x14ac:dyDescent="0.25">
      <c r="A416" s="101" t="s">
        <v>431</v>
      </c>
      <c r="B416" s="64"/>
      <c r="C416" s="64"/>
      <c r="D416" s="64"/>
      <c r="E416" s="64"/>
      <c r="F416" s="64"/>
      <c r="G416" s="65"/>
      <c r="H416" s="65"/>
      <c r="I416" s="65"/>
      <c r="J416" s="77"/>
      <c r="K416" s="77"/>
      <c r="L416" s="310"/>
      <c r="M416" s="78"/>
    </row>
    <row r="417" spans="1:13" x14ac:dyDescent="0.25">
      <c r="A417" s="92">
        <v>1212</v>
      </c>
      <c r="B417" s="95">
        <v>12.05</v>
      </c>
      <c r="C417" s="64"/>
      <c r="D417" s="64"/>
      <c r="E417" s="64"/>
      <c r="F417" s="64"/>
      <c r="G417" s="96"/>
      <c r="H417" s="96"/>
      <c r="I417" s="96"/>
      <c r="J417" s="236"/>
      <c r="K417" s="236"/>
      <c r="L417" s="95">
        <v>12.05</v>
      </c>
      <c r="M417" s="78"/>
    </row>
    <row r="418" spans="1:13" x14ac:dyDescent="0.25">
      <c r="A418" s="92">
        <v>1213</v>
      </c>
      <c r="B418" s="95">
        <v>14.33</v>
      </c>
      <c r="C418" s="64"/>
      <c r="D418" s="64"/>
      <c r="E418" s="64"/>
      <c r="F418" s="64"/>
      <c r="G418" s="96"/>
      <c r="H418" s="96"/>
      <c r="I418" s="96"/>
      <c r="J418" s="236"/>
      <c r="K418" s="236"/>
      <c r="L418" s="95">
        <v>14.33</v>
      </c>
      <c r="M418" s="78"/>
    </row>
    <row r="419" spans="1:13" x14ac:dyDescent="0.25">
      <c r="A419" s="92">
        <v>1214</v>
      </c>
      <c r="B419" s="95">
        <v>14.12</v>
      </c>
      <c r="C419" s="64"/>
      <c r="D419" s="64"/>
      <c r="E419" s="64"/>
      <c r="F419" s="64"/>
      <c r="G419" s="96"/>
      <c r="H419" s="96"/>
      <c r="I419" s="96"/>
      <c r="J419" s="236"/>
      <c r="K419" s="236"/>
      <c r="L419" s="95">
        <v>14.12</v>
      </c>
      <c r="M419" s="78"/>
    </row>
    <row r="420" spans="1:13" x14ac:dyDescent="0.25">
      <c r="A420" s="92">
        <v>1215</v>
      </c>
      <c r="B420" s="95">
        <v>19.079999999999998</v>
      </c>
      <c r="C420" s="64"/>
      <c r="D420" s="64"/>
      <c r="E420" s="64"/>
      <c r="F420" s="64"/>
      <c r="G420" s="96"/>
      <c r="H420" s="96"/>
      <c r="I420" s="96"/>
      <c r="J420" s="236"/>
      <c r="K420" s="236"/>
      <c r="L420" s="95">
        <v>19.079999999999998</v>
      </c>
      <c r="M420" s="78"/>
    </row>
    <row r="421" spans="1:13" x14ac:dyDescent="0.25">
      <c r="A421" s="92">
        <v>1216</v>
      </c>
      <c r="B421" s="95">
        <v>14.2</v>
      </c>
      <c r="C421" s="64"/>
      <c r="D421" s="64"/>
      <c r="E421" s="64"/>
      <c r="F421" s="64"/>
      <c r="G421" s="96"/>
      <c r="H421" s="96"/>
      <c r="I421" s="96"/>
      <c r="J421" s="236"/>
      <c r="K421" s="236"/>
      <c r="L421" s="95">
        <v>14.2</v>
      </c>
      <c r="M421" s="78"/>
    </row>
    <row r="422" spans="1:13" x14ac:dyDescent="0.25">
      <c r="A422" s="92">
        <v>1217</v>
      </c>
      <c r="B422" s="95">
        <v>9.25</v>
      </c>
      <c r="C422" s="64"/>
      <c r="D422" s="64"/>
      <c r="E422" s="64"/>
      <c r="F422" s="64"/>
      <c r="G422" s="96"/>
      <c r="H422" s="96"/>
      <c r="I422" s="96"/>
      <c r="J422" s="236"/>
      <c r="K422" s="236"/>
      <c r="L422" s="95">
        <v>9.25</v>
      </c>
      <c r="M422" s="78"/>
    </row>
    <row r="423" spans="1:13" x14ac:dyDescent="0.25">
      <c r="A423" s="92">
        <v>1219</v>
      </c>
      <c r="B423" s="95">
        <v>14.42</v>
      </c>
      <c r="C423" s="64"/>
      <c r="D423" s="64"/>
      <c r="E423" s="64"/>
      <c r="F423" s="64"/>
      <c r="G423" s="96"/>
      <c r="H423" s="96"/>
      <c r="I423" s="96"/>
      <c r="J423" s="236"/>
      <c r="K423" s="236"/>
      <c r="L423" s="95">
        <v>14.42</v>
      </c>
      <c r="M423" s="78"/>
    </row>
    <row r="424" spans="1:13" x14ac:dyDescent="0.25">
      <c r="A424" s="92">
        <v>1220</v>
      </c>
      <c r="B424" s="95">
        <v>19.36</v>
      </c>
      <c r="C424" s="64"/>
      <c r="D424" s="64"/>
      <c r="E424" s="64"/>
      <c r="F424" s="64"/>
      <c r="G424" s="96"/>
      <c r="H424" s="96"/>
      <c r="I424" s="96"/>
      <c r="J424" s="236"/>
      <c r="K424" s="236"/>
      <c r="L424" s="95">
        <v>19.36</v>
      </c>
      <c r="M424" s="78"/>
    </row>
    <row r="425" spans="1:13" x14ac:dyDescent="0.25">
      <c r="A425" s="92">
        <v>1223</v>
      </c>
      <c r="B425" s="95">
        <v>14.31</v>
      </c>
      <c r="C425" s="64"/>
      <c r="D425" s="64"/>
      <c r="E425" s="64"/>
      <c r="F425" s="64"/>
      <c r="G425" s="96"/>
      <c r="H425" s="96"/>
      <c r="I425" s="96"/>
      <c r="J425" s="236"/>
      <c r="K425" s="236"/>
      <c r="L425" s="95">
        <v>14.31</v>
      </c>
      <c r="M425" s="78"/>
    </row>
    <row r="426" spans="1:13" x14ac:dyDescent="0.25">
      <c r="A426" s="92">
        <v>1224</v>
      </c>
      <c r="B426" s="95">
        <v>10.71</v>
      </c>
      <c r="C426" s="64"/>
      <c r="D426" s="64"/>
      <c r="E426" s="64"/>
      <c r="F426" s="64"/>
      <c r="G426" s="96"/>
      <c r="H426" s="96"/>
      <c r="I426" s="96"/>
      <c r="J426" s="236"/>
      <c r="K426" s="236"/>
      <c r="L426" s="95">
        <v>10.71</v>
      </c>
      <c r="M426" s="78"/>
    </row>
    <row r="427" spans="1:13" x14ac:dyDescent="0.25">
      <c r="A427" s="234" t="s">
        <v>88</v>
      </c>
      <c r="B427" s="107">
        <v>0</v>
      </c>
      <c r="C427" s="235" t="s">
        <v>533</v>
      </c>
      <c r="D427" s="145"/>
      <c r="E427" s="145"/>
      <c r="F427" s="145"/>
      <c r="G427" s="107"/>
      <c r="H427" s="107"/>
      <c r="I427" s="107"/>
      <c r="J427" s="236"/>
      <c r="K427" s="236"/>
      <c r="L427" s="107"/>
      <c r="M427" s="243"/>
    </row>
    <row r="428" spans="1:13" x14ac:dyDescent="0.25">
      <c r="A428" s="92">
        <v>1225</v>
      </c>
      <c r="B428" s="95">
        <v>14.78</v>
      </c>
      <c r="C428" s="64"/>
      <c r="D428" s="64"/>
      <c r="E428" s="64"/>
      <c r="F428" s="64"/>
      <c r="G428" s="96"/>
      <c r="H428" s="96"/>
      <c r="I428" s="96"/>
      <c r="J428" s="236"/>
      <c r="K428" s="236"/>
      <c r="L428" s="95">
        <v>14.78</v>
      </c>
      <c r="M428" s="78"/>
    </row>
    <row r="429" spans="1:13" x14ac:dyDescent="0.25">
      <c r="A429" s="92">
        <v>1226</v>
      </c>
      <c r="B429" s="95">
        <v>14.27</v>
      </c>
      <c r="C429" s="64"/>
      <c r="D429" s="64"/>
      <c r="E429" s="64"/>
      <c r="F429" s="64"/>
      <c r="G429" s="96"/>
      <c r="H429" s="96"/>
      <c r="I429" s="96"/>
      <c r="J429" s="236"/>
      <c r="K429" s="236"/>
      <c r="L429" s="95">
        <v>14.27</v>
      </c>
      <c r="M429" s="78"/>
    </row>
    <row r="430" spans="1:13" x14ac:dyDescent="0.25">
      <c r="A430" s="234" t="s">
        <v>432</v>
      </c>
      <c r="B430" s="107">
        <v>11.7</v>
      </c>
      <c r="C430" s="444" t="s">
        <v>577</v>
      </c>
      <c r="D430" s="107">
        <v>11.7</v>
      </c>
      <c r="E430" s="64"/>
      <c r="F430" s="64"/>
      <c r="G430" s="96"/>
      <c r="H430" s="96"/>
      <c r="I430" s="96"/>
      <c r="J430" s="236"/>
      <c r="K430" s="236"/>
      <c r="L430" s="95"/>
      <c r="M430" s="78"/>
    </row>
    <row r="431" spans="1:13" x14ac:dyDescent="0.25">
      <c r="A431" s="234">
        <v>1227</v>
      </c>
      <c r="B431" s="107">
        <v>14.84</v>
      </c>
      <c r="C431" s="444"/>
      <c r="D431" s="107">
        <v>14.84</v>
      </c>
      <c r="E431" s="64"/>
      <c r="F431" s="64"/>
      <c r="G431" s="96"/>
      <c r="H431" s="96"/>
      <c r="I431" s="96"/>
      <c r="J431" s="236"/>
      <c r="K431" s="236"/>
      <c r="L431" s="95"/>
      <c r="M431" s="78"/>
    </row>
    <row r="432" spans="1:13" x14ac:dyDescent="0.25">
      <c r="A432" s="91" t="s">
        <v>88</v>
      </c>
      <c r="B432" s="96">
        <v>116.37</v>
      </c>
      <c r="C432" s="64"/>
      <c r="D432" s="64"/>
      <c r="E432" s="64"/>
      <c r="F432" s="64"/>
      <c r="G432" s="96">
        <v>116.37</v>
      </c>
      <c r="H432" s="96"/>
      <c r="I432" s="96"/>
      <c r="J432" s="236"/>
      <c r="K432" s="236"/>
      <c r="L432" s="312"/>
      <c r="M432" s="78"/>
    </row>
    <row r="433" spans="1:13" x14ac:dyDescent="0.25">
      <c r="A433" s="91" t="s">
        <v>394</v>
      </c>
      <c r="B433" s="96">
        <v>36.56</v>
      </c>
      <c r="C433" s="64"/>
      <c r="D433" s="64"/>
      <c r="E433" s="64"/>
      <c r="F433" s="64"/>
      <c r="G433" s="96">
        <v>36.56</v>
      </c>
      <c r="H433" s="96"/>
      <c r="I433" s="96"/>
      <c r="J433" s="236"/>
      <c r="K433" s="236"/>
      <c r="L433" s="312"/>
      <c r="M433" s="78"/>
    </row>
    <row r="434" spans="1:13" x14ac:dyDescent="0.25">
      <c r="A434" s="335" t="s">
        <v>433</v>
      </c>
      <c r="B434" s="336">
        <v>10.87</v>
      </c>
      <c r="C434" s="64"/>
      <c r="D434" s="64"/>
      <c r="E434" s="337"/>
      <c r="F434" s="337">
        <v>10.87</v>
      </c>
      <c r="G434" s="96"/>
      <c r="H434" s="96"/>
      <c r="I434" s="96"/>
      <c r="J434" s="236"/>
      <c r="K434" s="236"/>
      <c r="L434" s="312"/>
      <c r="M434" s="78"/>
    </row>
    <row r="435" spans="1:13" x14ac:dyDescent="0.25">
      <c r="A435" s="234" t="s">
        <v>131</v>
      </c>
      <c r="B435" s="107">
        <v>2.4</v>
      </c>
      <c r="C435" s="64"/>
      <c r="D435" s="107">
        <v>2.4</v>
      </c>
      <c r="E435" s="64"/>
      <c r="F435" s="64"/>
      <c r="G435" s="96"/>
      <c r="H435" s="96"/>
      <c r="I435" s="96"/>
      <c r="J435" s="236"/>
      <c r="K435" s="236"/>
      <c r="L435" s="312"/>
      <c r="M435" s="78"/>
    </row>
    <row r="436" spans="1:13" x14ac:dyDescent="0.25">
      <c r="A436" s="91" t="s">
        <v>301</v>
      </c>
      <c r="B436" s="96">
        <v>3.72</v>
      </c>
      <c r="C436" s="64"/>
      <c r="D436" s="64"/>
      <c r="E436" s="64"/>
      <c r="F436" s="64"/>
      <c r="G436" s="96">
        <v>3.72</v>
      </c>
      <c r="H436" s="96"/>
      <c r="I436" s="96"/>
      <c r="J436" s="236"/>
      <c r="K436" s="236"/>
      <c r="L436" s="312"/>
      <c r="M436" s="78"/>
    </row>
    <row r="437" spans="1:13" x14ac:dyDescent="0.25">
      <c r="A437" s="91" t="s">
        <v>377</v>
      </c>
      <c r="B437" s="96">
        <v>11.06</v>
      </c>
      <c r="C437" s="64"/>
      <c r="D437" s="64"/>
      <c r="E437" s="64"/>
      <c r="F437" s="64"/>
      <c r="G437" s="96">
        <v>11.06</v>
      </c>
      <c r="H437" s="96"/>
      <c r="I437" s="96"/>
      <c r="J437" s="236"/>
      <c r="K437" s="236"/>
      <c r="L437" s="312"/>
      <c r="M437" s="78"/>
    </row>
    <row r="438" spans="1:13" ht="15.75" thickBot="1" x14ac:dyDescent="0.3">
      <c r="A438" s="379" t="s">
        <v>434</v>
      </c>
      <c r="B438" s="380">
        <v>11.93</v>
      </c>
      <c r="C438" s="73"/>
      <c r="D438" s="73"/>
      <c r="E438" s="73"/>
      <c r="F438" s="381">
        <v>11.93</v>
      </c>
      <c r="G438" s="224"/>
      <c r="H438" s="224"/>
      <c r="I438" s="224"/>
      <c r="J438" s="355"/>
      <c r="K438" s="355"/>
      <c r="L438" s="365"/>
      <c r="M438" s="74"/>
    </row>
    <row r="439" spans="1:13" ht="15.75" thickBot="1" x14ac:dyDescent="0.3">
      <c r="A439" s="109" t="s">
        <v>659</v>
      </c>
      <c r="B439" s="201">
        <f>SUM(B417:B438)</f>
        <v>390.33000000000004</v>
      </c>
      <c r="C439" s="34"/>
      <c r="D439" s="202">
        <f>SUM(D417:D438)</f>
        <v>28.939999999999998</v>
      </c>
      <c r="E439" s="377"/>
      <c r="F439" s="378">
        <f t="shared" ref="F439:L439" si="11">SUM(F417:F438)</f>
        <v>22.799999999999997</v>
      </c>
      <c r="G439" s="201">
        <f t="shared" si="11"/>
        <v>167.71</v>
      </c>
      <c r="H439" s="204">
        <f t="shared" si="11"/>
        <v>0</v>
      </c>
      <c r="I439" s="205">
        <f t="shared" si="11"/>
        <v>0</v>
      </c>
      <c r="J439" s="205">
        <f t="shared" si="11"/>
        <v>0</v>
      </c>
      <c r="K439" s="206">
        <f t="shared" si="11"/>
        <v>0</v>
      </c>
      <c r="L439" s="207">
        <f t="shared" si="11"/>
        <v>170.88000000000002</v>
      </c>
      <c r="M439" s="223">
        <f>SUM(D439:L439)</f>
        <v>390.33000000000004</v>
      </c>
    </row>
    <row r="440" spans="1:13" x14ac:dyDescent="0.25">
      <c r="A440" s="265"/>
      <c r="B440" s="259"/>
      <c r="C440" s="284"/>
      <c r="D440" s="285"/>
      <c r="E440" s="375"/>
      <c r="F440" s="376"/>
      <c r="G440" s="259"/>
      <c r="H440" s="286"/>
      <c r="I440" s="287"/>
      <c r="J440" s="287"/>
      <c r="K440" s="360"/>
      <c r="L440" s="288"/>
      <c r="M440" s="289"/>
    </row>
    <row r="441" spans="1:13" x14ac:dyDescent="0.25">
      <c r="A441" s="101" t="s">
        <v>435</v>
      </c>
      <c r="B441" s="64"/>
      <c r="C441" s="64"/>
      <c r="D441" s="64"/>
      <c r="E441" s="64"/>
      <c r="F441" s="64"/>
      <c r="G441" s="65"/>
      <c r="H441" s="65"/>
      <c r="I441" s="65"/>
      <c r="J441" s="77"/>
      <c r="K441" s="77"/>
      <c r="L441" s="310"/>
      <c r="M441" s="78"/>
    </row>
    <row r="442" spans="1:13" x14ac:dyDescent="0.25">
      <c r="A442" s="92">
        <v>1312</v>
      </c>
      <c r="B442" s="95">
        <v>14.32</v>
      </c>
      <c r="C442" s="333"/>
      <c r="D442" s="64"/>
      <c r="E442" s="64"/>
      <c r="F442" s="64"/>
      <c r="G442" s="107"/>
      <c r="H442" s="107"/>
      <c r="I442" s="107"/>
      <c r="J442" s="236"/>
      <c r="K442" s="236"/>
      <c r="L442" s="95">
        <v>14.32</v>
      </c>
      <c r="M442" s="78"/>
    </row>
    <row r="443" spans="1:13" x14ac:dyDescent="0.25">
      <c r="A443" s="92" t="s">
        <v>436</v>
      </c>
      <c r="B443" s="95">
        <v>11.8</v>
      </c>
      <c r="C443" s="64"/>
      <c r="D443" s="64"/>
      <c r="E443" s="64"/>
      <c r="F443" s="64"/>
      <c r="G443" s="96"/>
      <c r="H443" s="96"/>
      <c r="I443" s="96"/>
      <c r="J443" s="236"/>
      <c r="K443" s="236"/>
      <c r="L443" s="95">
        <v>11.8</v>
      </c>
      <c r="M443" s="78"/>
    </row>
    <row r="444" spans="1:13" x14ac:dyDescent="0.25">
      <c r="A444" s="92">
        <v>1313</v>
      </c>
      <c r="B444" s="95">
        <v>14.23</v>
      </c>
      <c r="C444" s="64"/>
      <c r="D444" s="64"/>
      <c r="E444" s="64"/>
      <c r="F444" s="64"/>
      <c r="G444" s="96"/>
      <c r="H444" s="96"/>
      <c r="I444" s="96"/>
      <c r="J444" s="236"/>
      <c r="K444" s="236"/>
      <c r="L444" s="95">
        <v>14.23</v>
      </c>
      <c r="M444" s="78"/>
    </row>
    <row r="445" spans="1:13" x14ac:dyDescent="0.25">
      <c r="A445" s="92">
        <v>1314</v>
      </c>
      <c r="B445" s="95">
        <v>14.18</v>
      </c>
      <c r="C445" s="64"/>
      <c r="D445" s="64"/>
      <c r="E445" s="64"/>
      <c r="F445" s="64"/>
      <c r="G445" s="96"/>
      <c r="H445" s="96"/>
      <c r="I445" s="96"/>
      <c r="J445" s="236"/>
      <c r="K445" s="236"/>
      <c r="L445" s="95">
        <v>14.18</v>
      </c>
      <c r="M445" s="78"/>
    </row>
    <row r="446" spans="1:13" x14ac:dyDescent="0.25">
      <c r="A446" s="92">
        <v>1315</v>
      </c>
      <c r="B446" s="95">
        <v>19.11</v>
      </c>
      <c r="C446" s="64"/>
      <c r="D446" s="64"/>
      <c r="E446" s="64"/>
      <c r="F446" s="64"/>
      <c r="G446" s="96"/>
      <c r="H446" s="96"/>
      <c r="I446" s="96"/>
      <c r="J446" s="236"/>
      <c r="K446" s="236"/>
      <c r="L446" s="95">
        <v>19.11</v>
      </c>
      <c r="M446" s="78"/>
    </row>
    <row r="447" spans="1:13" x14ac:dyDescent="0.25">
      <c r="A447" s="92">
        <v>1316</v>
      </c>
      <c r="B447" s="95">
        <v>14.14</v>
      </c>
      <c r="C447" s="64"/>
      <c r="D447" s="64"/>
      <c r="E447" s="64"/>
      <c r="F447" s="64"/>
      <c r="G447" s="96"/>
      <c r="H447" s="96"/>
      <c r="I447" s="96"/>
      <c r="J447" s="236"/>
      <c r="K447" s="236"/>
      <c r="L447" s="95">
        <v>14.14</v>
      </c>
      <c r="M447" s="78"/>
    </row>
    <row r="448" spans="1:13" x14ac:dyDescent="0.25">
      <c r="A448" s="92">
        <v>1317</v>
      </c>
      <c r="B448" s="95">
        <v>9.1</v>
      </c>
      <c r="C448" s="64"/>
      <c r="D448" s="64"/>
      <c r="E448" s="64"/>
      <c r="F448" s="64"/>
      <c r="G448" s="96"/>
      <c r="H448" s="96"/>
      <c r="I448" s="96"/>
      <c r="J448" s="236"/>
      <c r="K448" s="236"/>
      <c r="L448" s="95">
        <v>9.1</v>
      </c>
      <c r="M448" s="78"/>
    </row>
    <row r="449" spans="1:13" x14ac:dyDescent="0.25">
      <c r="A449" s="92">
        <v>1318</v>
      </c>
      <c r="B449" s="95">
        <v>26.7</v>
      </c>
      <c r="C449" s="64"/>
      <c r="D449" s="64"/>
      <c r="E449" s="64"/>
      <c r="F449" s="64"/>
      <c r="G449" s="96"/>
      <c r="H449" s="96"/>
      <c r="I449" s="96"/>
      <c r="J449" s="236"/>
      <c r="K449" s="236"/>
      <c r="L449" s="95">
        <v>26.7</v>
      </c>
      <c r="M449" s="78"/>
    </row>
    <row r="450" spans="1:13" x14ac:dyDescent="0.25">
      <c r="A450" s="92">
        <v>1319</v>
      </c>
      <c r="B450" s="95">
        <v>14.41</v>
      </c>
      <c r="C450" s="64"/>
      <c r="D450" s="64"/>
      <c r="E450" s="64"/>
      <c r="F450" s="64"/>
      <c r="G450" s="96"/>
      <c r="H450" s="96"/>
      <c r="I450" s="96"/>
      <c r="J450" s="236"/>
      <c r="K450" s="236"/>
      <c r="L450" s="95">
        <v>14.41</v>
      </c>
      <c r="M450" s="78"/>
    </row>
    <row r="451" spans="1:13" x14ac:dyDescent="0.25">
      <c r="A451" s="92">
        <v>1320</v>
      </c>
      <c r="B451" s="95">
        <v>19.350000000000001</v>
      </c>
      <c r="C451" s="64"/>
      <c r="D451" s="64"/>
      <c r="E451" s="64"/>
      <c r="F451" s="64"/>
      <c r="G451" s="96"/>
      <c r="H451" s="96"/>
      <c r="I451" s="96"/>
      <c r="J451" s="236"/>
      <c r="K451" s="236"/>
      <c r="L451" s="95">
        <v>19.350000000000001</v>
      </c>
      <c r="M451" s="78"/>
    </row>
    <row r="452" spans="1:13" x14ac:dyDescent="0.25">
      <c r="A452" s="92">
        <v>1321</v>
      </c>
      <c r="B452" s="95">
        <v>13.93</v>
      </c>
      <c r="C452" s="64"/>
      <c r="D452" s="64"/>
      <c r="E452" s="64"/>
      <c r="F452" s="64"/>
      <c r="G452" s="96"/>
      <c r="H452" s="96"/>
      <c r="I452" s="96"/>
      <c r="J452" s="236"/>
      <c r="K452" s="236"/>
      <c r="L452" s="95">
        <v>13.93</v>
      </c>
      <c r="M452" s="78"/>
    </row>
    <row r="453" spans="1:13" x14ac:dyDescent="0.25">
      <c r="A453" s="92" t="s">
        <v>437</v>
      </c>
      <c r="B453" s="95">
        <v>10.130000000000001</v>
      </c>
      <c r="C453" s="64"/>
      <c r="D453" s="64"/>
      <c r="E453" s="64"/>
      <c r="F453" s="64"/>
      <c r="G453" s="96"/>
      <c r="H453" s="96"/>
      <c r="I453" s="96"/>
      <c r="J453" s="236"/>
      <c r="K453" s="236"/>
      <c r="L453" s="95">
        <v>10.130000000000001</v>
      </c>
      <c r="M453" s="78"/>
    </row>
    <row r="454" spans="1:13" x14ac:dyDescent="0.25">
      <c r="A454" s="92" t="s">
        <v>438</v>
      </c>
      <c r="B454" s="95">
        <v>17.64</v>
      </c>
      <c r="C454" s="64"/>
      <c r="D454" s="64"/>
      <c r="E454" s="64"/>
      <c r="F454" s="64"/>
      <c r="G454" s="96"/>
      <c r="H454" s="96"/>
      <c r="I454" s="96"/>
      <c r="J454" s="236"/>
      <c r="K454" s="236"/>
      <c r="L454" s="95">
        <v>17.64</v>
      </c>
      <c r="M454" s="78"/>
    </row>
    <row r="455" spans="1:13" x14ac:dyDescent="0.25">
      <c r="A455" s="92">
        <v>1322</v>
      </c>
      <c r="B455" s="95">
        <v>10.8</v>
      </c>
      <c r="C455" s="64"/>
      <c r="D455" s="64"/>
      <c r="E455" s="64"/>
      <c r="F455" s="64"/>
      <c r="G455" s="96"/>
      <c r="H455" s="96"/>
      <c r="I455" s="96"/>
      <c r="J455" s="236"/>
      <c r="K455" s="236"/>
      <c r="L455" s="95">
        <v>10.8</v>
      </c>
      <c r="M455" s="78"/>
    </row>
    <row r="456" spans="1:13" x14ac:dyDescent="0.25">
      <c r="A456" s="92">
        <v>1323</v>
      </c>
      <c r="B456" s="95">
        <v>14.48</v>
      </c>
      <c r="C456" s="64"/>
      <c r="D456" s="64"/>
      <c r="E456" s="64"/>
      <c r="F456" s="64"/>
      <c r="G456" s="96"/>
      <c r="H456" s="96"/>
      <c r="I456" s="96"/>
      <c r="J456" s="236"/>
      <c r="K456" s="236"/>
      <c r="L456" s="95">
        <v>14.48</v>
      </c>
      <c r="M456" s="78"/>
    </row>
    <row r="457" spans="1:13" x14ac:dyDescent="0.25">
      <c r="A457" s="92">
        <v>1324</v>
      </c>
      <c r="B457" s="95">
        <v>10.3</v>
      </c>
      <c r="C457" s="64"/>
      <c r="D457" s="64"/>
      <c r="E457" s="64"/>
      <c r="F457" s="64"/>
      <c r="G457" s="96"/>
      <c r="H457" s="96"/>
      <c r="I457" s="96"/>
      <c r="J457" s="236"/>
      <c r="K457" s="236"/>
      <c r="L457" s="95">
        <v>10.3</v>
      </c>
      <c r="M457" s="78"/>
    </row>
    <row r="458" spans="1:13" x14ac:dyDescent="0.25">
      <c r="A458" s="234" t="s">
        <v>88</v>
      </c>
      <c r="B458" s="107">
        <v>0</v>
      </c>
      <c r="C458" s="98" t="s">
        <v>533</v>
      </c>
      <c r="D458" s="145"/>
      <c r="E458" s="145"/>
      <c r="F458" s="145"/>
      <c r="G458" s="107"/>
      <c r="H458" s="107"/>
      <c r="I458" s="107"/>
      <c r="J458" s="236"/>
      <c r="K458" s="236"/>
      <c r="L458" s="312"/>
      <c r="M458" s="243"/>
    </row>
    <row r="459" spans="1:13" x14ac:dyDescent="0.25">
      <c r="A459" s="92">
        <v>1325</v>
      </c>
      <c r="B459" s="95">
        <v>14.14</v>
      </c>
      <c r="C459" s="64"/>
      <c r="D459" s="64"/>
      <c r="E459" s="64"/>
      <c r="F459" s="64"/>
      <c r="G459" s="96"/>
      <c r="H459" s="96"/>
      <c r="I459" s="96"/>
      <c r="J459" s="236"/>
      <c r="K459" s="236"/>
      <c r="L459" s="95">
        <v>14.14</v>
      </c>
      <c r="M459" s="78"/>
    </row>
    <row r="460" spans="1:13" x14ac:dyDescent="0.25">
      <c r="A460" s="92">
        <v>1326</v>
      </c>
      <c r="B460" s="95">
        <v>14.26</v>
      </c>
      <c r="C460" s="64"/>
      <c r="D460" s="64"/>
      <c r="E460" s="64"/>
      <c r="F460" s="64"/>
      <c r="G460" s="96"/>
      <c r="H460" s="96"/>
      <c r="I460" s="96"/>
      <c r="J460" s="236"/>
      <c r="K460" s="236"/>
      <c r="L460" s="95">
        <v>14.26</v>
      </c>
      <c r="M460" s="78"/>
    </row>
    <row r="461" spans="1:13" x14ac:dyDescent="0.25">
      <c r="A461" s="92">
        <v>1327</v>
      </c>
      <c r="B461" s="95">
        <v>12.38</v>
      </c>
      <c r="C461" s="64"/>
      <c r="D461" s="64"/>
      <c r="E461" s="64"/>
      <c r="F461" s="64"/>
      <c r="G461" s="96"/>
      <c r="H461" s="96"/>
      <c r="I461" s="96"/>
      <c r="J461" s="236"/>
      <c r="K461" s="236"/>
      <c r="L461" s="95">
        <v>12.38</v>
      </c>
      <c r="M461" s="78"/>
    </row>
    <row r="462" spans="1:13" x14ac:dyDescent="0.25">
      <c r="A462" s="92">
        <v>1328</v>
      </c>
      <c r="B462" s="95">
        <v>28.8</v>
      </c>
      <c r="C462" s="64"/>
      <c r="D462" s="64"/>
      <c r="E462" s="64"/>
      <c r="F462" s="64"/>
      <c r="G462" s="96"/>
      <c r="H462" s="96"/>
      <c r="I462" s="96"/>
      <c r="J462" s="236"/>
      <c r="K462" s="236"/>
      <c r="L462" s="95">
        <v>28.8</v>
      </c>
      <c r="M462" s="78"/>
    </row>
    <row r="463" spans="1:13" x14ac:dyDescent="0.25">
      <c r="A463" s="62" t="s">
        <v>88</v>
      </c>
      <c r="B463" s="65">
        <v>118.09</v>
      </c>
      <c r="C463" s="64"/>
      <c r="D463" s="64"/>
      <c r="E463" s="64"/>
      <c r="F463" s="64"/>
      <c r="G463" s="65">
        <v>118.09</v>
      </c>
      <c r="H463" s="65"/>
      <c r="I463" s="65"/>
      <c r="J463" s="77"/>
      <c r="K463" s="77"/>
      <c r="L463" s="310"/>
      <c r="M463" s="78"/>
    </row>
    <row r="464" spans="1:13" x14ac:dyDescent="0.25">
      <c r="A464" s="91" t="s">
        <v>394</v>
      </c>
      <c r="B464" s="96">
        <v>36.39</v>
      </c>
      <c r="C464" s="64"/>
      <c r="D464" s="64"/>
      <c r="E464" s="64"/>
      <c r="F464" s="64"/>
      <c r="G464" s="96">
        <v>36.39</v>
      </c>
      <c r="H464" s="96"/>
      <c r="I464" s="96"/>
      <c r="J464" s="236"/>
      <c r="K464" s="236"/>
      <c r="L464" s="312"/>
      <c r="M464" s="78"/>
    </row>
    <row r="465" spans="1:13" x14ac:dyDescent="0.25">
      <c r="A465" s="91" t="s">
        <v>439</v>
      </c>
      <c r="B465" s="96">
        <v>10.87</v>
      </c>
      <c r="C465" s="64"/>
      <c r="D465" s="64"/>
      <c r="E465" s="64"/>
      <c r="F465" s="64"/>
      <c r="G465" s="96">
        <v>10.87</v>
      </c>
      <c r="H465" s="96"/>
      <c r="I465" s="96"/>
      <c r="J465" s="236"/>
      <c r="K465" s="236"/>
      <c r="L465" s="312"/>
      <c r="M465" s="78"/>
    </row>
    <row r="466" spans="1:13" x14ac:dyDescent="0.25">
      <c r="A466" s="234" t="s">
        <v>131</v>
      </c>
      <c r="B466" s="107">
        <v>2.4</v>
      </c>
      <c r="C466" s="64"/>
      <c r="D466" s="107">
        <v>2.4</v>
      </c>
      <c r="E466" s="64"/>
      <c r="F466" s="64"/>
      <c r="G466" s="96"/>
      <c r="H466" s="96"/>
      <c r="I466" s="96"/>
      <c r="J466" s="236"/>
      <c r="K466" s="236"/>
      <c r="L466" s="312"/>
      <c r="M466" s="78"/>
    </row>
    <row r="467" spans="1:13" x14ac:dyDescent="0.25">
      <c r="A467" s="91" t="s">
        <v>301</v>
      </c>
      <c r="B467" s="96">
        <v>3.72</v>
      </c>
      <c r="C467" s="64"/>
      <c r="D467" s="64"/>
      <c r="E467" s="64"/>
      <c r="F467" s="64"/>
      <c r="G467" s="96">
        <v>3.72</v>
      </c>
      <c r="H467" s="96"/>
      <c r="I467" s="96"/>
      <c r="J467" s="236"/>
      <c r="K467" s="236"/>
      <c r="L467" s="312"/>
      <c r="M467" s="78"/>
    </row>
    <row r="468" spans="1:13" x14ac:dyDescent="0.25">
      <c r="A468" s="91" t="s">
        <v>377</v>
      </c>
      <c r="B468" s="96">
        <v>11.06</v>
      </c>
      <c r="C468" s="64"/>
      <c r="D468" s="64"/>
      <c r="E468" s="64"/>
      <c r="F468" s="64"/>
      <c r="G468" s="96">
        <v>11.06</v>
      </c>
      <c r="H468" s="96"/>
      <c r="I468" s="96"/>
      <c r="J468" s="236"/>
      <c r="K468" s="236"/>
      <c r="L468" s="312"/>
      <c r="M468" s="78"/>
    </row>
    <row r="469" spans="1:13" ht="15.75" thickBot="1" x14ac:dyDescent="0.3">
      <c r="A469" s="249" t="s">
        <v>440</v>
      </c>
      <c r="B469" s="224">
        <v>11.93</v>
      </c>
      <c r="C469" s="73"/>
      <c r="D469" s="73"/>
      <c r="E469" s="73"/>
      <c r="F469" s="73"/>
      <c r="G469" s="224">
        <v>11.93</v>
      </c>
      <c r="H469" s="224"/>
      <c r="I469" s="224"/>
      <c r="J469" s="355"/>
      <c r="K469" s="355"/>
      <c r="L469" s="365"/>
      <c r="M469" s="74"/>
    </row>
    <row r="470" spans="1:13" ht="15.75" thickBot="1" x14ac:dyDescent="0.3">
      <c r="A470" s="109" t="s">
        <v>660</v>
      </c>
      <c r="B470" s="201">
        <f>SUM(B442:B469)</f>
        <v>498.66000000000008</v>
      </c>
      <c r="C470" s="34"/>
      <c r="D470" s="202">
        <f>SUM(D442:D469)</f>
        <v>2.4</v>
      </c>
      <c r="E470" s="202"/>
      <c r="F470" s="202"/>
      <c r="G470" s="201">
        <f>SUM(G442:G469)</f>
        <v>192.06000000000003</v>
      </c>
      <c r="H470" s="204">
        <f t="shared" ref="H470:K470" si="12">SUM(H442:H469)</f>
        <v>0</v>
      </c>
      <c r="I470" s="205">
        <f t="shared" si="12"/>
        <v>0</v>
      </c>
      <c r="J470" s="205">
        <f t="shared" si="12"/>
        <v>0</v>
      </c>
      <c r="K470" s="206">
        <f t="shared" si="12"/>
        <v>0</v>
      </c>
      <c r="L470" s="207">
        <f>SUM(L442:L469)</f>
        <v>304.20000000000005</v>
      </c>
      <c r="M470" s="223">
        <f>SUM(D470:L470)</f>
        <v>498.66000000000008</v>
      </c>
    </row>
    <row r="471" spans="1:13" x14ac:dyDescent="0.25">
      <c r="A471" s="382"/>
      <c r="B471" s="259"/>
      <c r="C471" s="284"/>
      <c r="D471" s="285"/>
      <c r="E471" s="285"/>
      <c r="F471" s="285"/>
      <c r="G471" s="259"/>
      <c r="H471" s="286"/>
      <c r="I471" s="287"/>
      <c r="J471" s="287"/>
      <c r="K471" s="360"/>
      <c r="L471" s="288"/>
      <c r="M471" s="289"/>
    </row>
    <row r="472" spans="1:13" x14ac:dyDescent="0.25">
      <c r="A472" s="101" t="s">
        <v>441</v>
      </c>
      <c r="B472" s="64"/>
      <c r="C472" s="64"/>
      <c r="D472" s="64"/>
      <c r="E472" s="64"/>
      <c r="F472" s="64"/>
      <c r="G472" s="65"/>
      <c r="H472" s="65"/>
      <c r="I472" s="65"/>
      <c r="J472" s="77"/>
      <c r="K472" s="77"/>
      <c r="L472" s="310"/>
      <c r="M472" s="78"/>
    </row>
    <row r="473" spans="1:13" x14ac:dyDescent="0.25">
      <c r="A473" s="92">
        <v>1411</v>
      </c>
      <c r="B473" s="95">
        <v>29.3</v>
      </c>
      <c r="C473" s="64"/>
      <c r="D473" s="64"/>
      <c r="E473" s="64"/>
      <c r="F473" s="64"/>
      <c r="G473" s="96"/>
      <c r="H473" s="96"/>
      <c r="I473" s="96"/>
      <c r="J473" s="236"/>
      <c r="K473" s="236"/>
      <c r="L473" s="95">
        <v>29.3</v>
      </c>
      <c r="M473" s="78"/>
    </row>
    <row r="474" spans="1:13" x14ac:dyDescent="0.25">
      <c r="A474" s="92">
        <v>1412</v>
      </c>
      <c r="B474" s="95">
        <v>16.649999999999999</v>
      </c>
      <c r="C474" s="64"/>
      <c r="D474" s="64"/>
      <c r="E474" s="64"/>
      <c r="F474" s="64"/>
      <c r="G474" s="96"/>
      <c r="H474" s="96"/>
      <c r="I474" s="96"/>
      <c r="J474" s="236"/>
      <c r="K474" s="236"/>
      <c r="L474" s="95">
        <v>16.649999999999999</v>
      </c>
      <c r="M474" s="78"/>
    </row>
    <row r="475" spans="1:13" x14ac:dyDescent="0.25">
      <c r="A475" s="92">
        <v>1413</v>
      </c>
      <c r="B475" s="95">
        <v>21.83</v>
      </c>
      <c r="C475" s="64"/>
      <c r="D475" s="64"/>
      <c r="E475" s="64"/>
      <c r="F475" s="64"/>
      <c r="G475" s="96"/>
      <c r="H475" s="96"/>
      <c r="I475" s="96"/>
      <c r="J475" s="236"/>
      <c r="K475" s="236"/>
      <c r="L475" s="95">
        <v>21.83</v>
      </c>
      <c r="M475" s="78"/>
    </row>
    <row r="476" spans="1:13" x14ac:dyDescent="0.25">
      <c r="A476" s="92" t="s">
        <v>442</v>
      </c>
      <c r="B476" s="95">
        <v>10.31</v>
      </c>
      <c r="C476" s="64"/>
      <c r="D476" s="64"/>
      <c r="E476" s="64"/>
      <c r="F476" s="64"/>
      <c r="G476" s="96"/>
      <c r="H476" s="96"/>
      <c r="I476" s="96"/>
      <c r="J476" s="236"/>
      <c r="K476" s="236"/>
      <c r="L476" s="95">
        <v>10.31</v>
      </c>
      <c r="M476" s="78"/>
    </row>
    <row r="477" spans="1:13" x14ac:dyDescent="0.25">
      <c r="A477" s="92">
        <v>1415</v>
      </c>
      <c r="B477" s="95">
        <v>9.9700000000000006</v>
      </c>
      <c r="C477" s="64"/>
      <c r="D477" s="64"/>
      <c r="E477" s="64"/>
      <c r="F477" s="64"/>
      <c r="G477" s="96"/>
      <c r="H477" s="96"/>
      <c r="I477" s="96"/>
      <c r="J477" s="236"/>
      <c r="K477" s="236"/>
      <c r="L477" s="95">
        <v>9.9700000000000006</v>
      </c>
      <c r="M477" s="78"/>
    </row>
    <row r="478" spans="1:13" x14ac:dyDescent="0.25">
      <c r="A478" s="92">
        <v>1418</v>
      </c>
      <c r="B478" s="95">
        <v>16.649999999999999</v>
      </c>
      <c r="C478" s="64"/>
      <c r="D478" s="64"/>
      <c r="E478" s="64"/>
      <c r="F478" s="64"/>
      <c r="G478" s="96"/>
      <c r="H478" s="96"/>
      <c r="I478" s="96"/>
      <c r="J478" s="236"/>
      <c r="K478" s="236"/>
      <c r="L478" s="95">
        <v>16.649999999999999</v>
      </c>
      <c r="M478" s="78"/>
    </row>
    <row r="479" spans="1:13" x14ac:dyDescent="0.25">
      <c r="A479" s="92">
        <v>1419</v>
      </c>
      <c r="B479" s="95">
        <v>9.48</v>
      </c>
      <c r="C479" s="64"/>
      <c r="D479" s="64"/>
      <c r="E479" s="64"/>
      <c r="F479" s="64"/>
      <c r="G479" s="96"/>
      <c r="H479" s="96"/>
      <c r="I479" s="96"/>
      <c r="J479" s="236"/>
      <c r="K479" s="236"/>
      <c r="L479" s="95">
        <v>9.48</v>
      </c>
      <c r="M479" s="78"/>
    </row>
    <row r="480" spans="1:13" x14ac:dyDescent="0.25">
      <c r="A480" s="92">
        <v>1420</v>
      </c>
      <c r="B480" s="95">
        <v>14.13</v>
      </c>
      <c r="C480" s="64"/>
      <c r="D480" s="64"/>
      <c r="E480" s="64"/>
      <c r="F480" s="64"/>
      <c r="G480" s="96"/>
      <c r="H480" s="96"/>
      <c r="I480" s="96"/>
      <c r="J480" s="236"/>
      <c r="K480" s="236"/>
      <c r="L480" s="95">
        <v>14.13</v>
      </c>
      <c r="M480" s="78"/>
    </row>
    <row r="481" spans="1:13" x14ac:dyDescent="0.25">
      <c r="A481" s="92">
        <v>1421</v>
      </c>
      <c r="B481" s="95">
        <v>19.010000000000002</v>
      </c>
      <c r="C481" s="64"/>
      <c r="D481" s="64"/>
      <c r="E481" s="64"/>
      <c r="F481" s="64"/>
      <c r="G481" s="96"/>
      <c r="H481" s="96"/>
      <c r="I481" s="96"/>
      <c r="J481" s="236"/>
      <c r="K481" s="236"/>
      <c r="L481" s="95">
        <v>19.010000000000002</v>
      </c>
      <c r="M481" s="78"/>
    </row>
    <row r="482" spans="1:13" x14ac:dyDescent="0.25">
      <c r="A482" s="92">
        <v>1422</v>
      </c>
      <c r="B482" s="95">
        <v>15.77</v>
      </c>
      <c r="C482" s="64"/>
      <c r="D482" s="64"/>
      <c r="E482" s="64"/>
      <c r="F482" s="64"/>
      <c r="G482" s="96"/>
      <c r="H482" s="96"/>
      <c r="I482" s="96"/>
      <c r="J482" s="236"/>
      <c r="K482" s="236"/>
      <c r="L482" s="95">
        <v>15.77</v>
      </c>
      <c r="M482" s="78"/>
    </row>
    <row r="483" spans="1:13" x14ac:dyDescent="0.25">
      <c r="A483" s="92">
        <v>1423</v>
      </c>
      <c r="B483" s="95">
        <v>8.14</v>
      </c>
      <c r="C483" s="64"/>
      <c r="D483" s="64"/>
      <c r="E483" s="64"/>
      <c r="F483" s="64"/>
      <c r="G483" s="96"/>
      <c r="H483" s="96"/>
      <c r="I483" s="96"/>
      <c r="J483" s="236"/>
      <c r="K483" s="236"/>
      <c r="L483" s="95">
        <v>8.14</v>
      </c>
      <c r="M483" s="78"/>
    </row>
    <row r="484" spans="1:13" x14ac:dyDescent="0.25">
      <c r="A484" s="92">
        <v>1424</v>
      </c>
      <c r="B484" s="95">
        <v>27.65</v>
      </c>
      <c r="C484" s="64"/>
      <c r="D484" s="64"/>
      <c r="E484" s="64"/>
      <c r="F484" s="64"/>
      <c r="G484" s="96"/>
      <c r="H484" s="96"/>
      <c r="I484" s="96"/>
      <c r="J484" s="236"/>
      <c r="K484" s="236"/>
      <c r="L484" s="95">
        <v>27.65</v>
      </c>
      <c r="M484" s="78"/>
    </row>
    <row r="485" spans="1:13" x14ac:dyDescent="0.25">
      <c r="A485" s="92">
        <v>1425</v>
      </c>
      <c r="B485" s="95">
        <v>14.74</v>
      </c>
      <c r="C485" s="64"/>
      <c r="D485" s="64"/>
      <c r="E485" s="64"/>
      <c r="F485" s="64"/>
      <c r="G485" s="96"/>
      <c r="H485" s="96"/>
      <c r="I485" s="96"/>
      <c r="J485" s="236"/>
      <c r="K485" s="236"/>
      <c r="L485" s="95">
        <v>14.74</v>
      </c>
      <c r="M485" s="78"/>
    </row>
    <row r="486" spans="1:13" x14ac:dyDescent="0.25">
      <c r="A486" s="92">
        <v>1426</v>
      </c>
      <c r="B486" s="95">
        <v>10.62</v>
      </c>
      <c r="C486" s="64"/>
      <c r="D486" s="64"/>
      <c r="E486" s="64"/>
      <c r="F486" s="64"/>
      <c r="G486" s="96"/>
      <c r="H486" s="96"/>
      <c r="I486" s="96"/>
      <c r="J486" s="236"/>
      <c r="K486" s="236"/>
      <c r="L486" s="95">
        <v>10.62</v>
      </c>
      <c r="M486" s="78"/>
    </row>
    <row r="487" spans="1:13" x14ac:dyDescent="0.25">
      <c r="A487" s="234" t="s">
        <v>88</v>
      </c>
      <c r="B487" s="107">
        <v>0</v>
      </c>
      <c r="C487" s="98" t="s">
        <v>533</v>
      </c>
      <c r="D487" s="145"/>
      <c r="E487" s="145"/>
      <c r="F487" s="145"/>
      <c r="G487" s="107"/>
      <c r="H487" s="107"/>
      <c r="I487" s="107"/>
      <c r="J487" s="236"/>
      <c r="K487" s="236"/>
      <c r="L487" s="107"/>
      <c r="M487" s="243"/>
    </row>
    <row r="488" spans="1:13" x14ac:dyDescent="0.25">
      <c r="A488" s="92">
        <v>1427</v>
      </c>
      <c r="B488" s="95">
        <v>14.14</v>
      </c>
      <c r="C488" s="64"/>
      <c r="D488" s="64"/>
      <c r="E488" s="64"/>
      <c r="F488" s="64"/>
      <c r="G488" s="96"/>
      <c r="H488" s="96"/>
      <c r="I488" s="96"/>
      <c r="J488" s="236"/>
      <c r="K488" s="236"/>
      <c r="L488" s="95">
        <v>14.14</v>
      </c>
      <c r="M488" s="78"/>
    </row>
    <row r="489" spans="1:13" x14ac:dyDescent="0.25">
      <c r="A489" s="92">
        <v>1428</v>
      </c>
      <c r="B489" s="95">
        <v>14.56</v>
      </c>
      <c r="C489" s="64"/>
      <c r="D489" s="64"/>
      <c r="E489" s="64"/>
      <c r="F489" s="64"/>
      <c r="G489" s="96"/>
      <c r="H489" s="96"/>
      <c r="I489" s="96"/>
      <c r="J489" s="236"/>
      <c r="K489" s="236"/>
      <c r="L489" s="95">
        <v>14.56</v>
      </c>
      <c r="M489" s="78"/>
    </row>
    <row r="490" spans="1:13" x14ac:dyDescent="0.25">
      <c r="A490" s="92">
        <v>1429</v>
      </c>
      <c r="B490" s="95">
        <v>12.37</v>
      </c>
      <c r="C490" s="64"/>
      <c r="D490" s="64"/>
      <c r="E490" s="64"/>
      <c r="F490" s="64"/>
      <c r="G490" s="96"/>
      <c r="H490" s="96"/>
      <c r="I490" s="96"/>
      <c r="J490" s="236"/>
      <c r="K490" s="236"/>
      <c r="L490" s="95">
        <v>12.37</v>
      </c>
      <c r="M490" s="78"/>
    </row>
    <row r="491" spans="1:13" x14ac:dyDescent="0.25">
      <c r="A491" s="62" t="s">
        <v>88</v>
      </c>
      <c r="B491" s="96">
        <v>108.84</v>
      </c>
      <c r="C491" s="64"/>
      <c r="D491" s="64"/>
      <c r="E491" s="64"/>
      <c r="F491" s="64"/>
      <c r="G491" s="96">
        <v>108.84</v>
      </c>
      <c r="H491" s="96"/>
      <c r="I491" s="96"/>
      <c r="J491" s="236"/>
      <c r="K491" s="236"/>
      <c r="L491" s="312"/>
      <c r="M491" s="78"/>
    </row>
    <row r="492" spans="1:13" x14ac:dyDescent="0.25">
      <c r="A492" s="91" t="s">
        <v>394</v>
      </c>
      <c r="B492" s="96">
        <v>36.86</v>
      </c>
      <c r="C492" s="64"/>
      <c r="D492" s="64"/>
      <c r="E492" s="64"/>
      <c r="F492" s="64"/>
      <c r="G492" s="96">
        <v>36.86</v>
      </c>
      <c r="H492" s="96"/>
      <c r="I492" s="96"/>
      <c r="J492" s="236"/>
      <c r="K492" s="236"/>
      <c r="L492" s="312"/>
      <c r="M492" s="78"/>
    </row>
    <row r="493" spans="1:13" x14ac:dyDescent="0.25">
      <c r="A493" s="91" t="s">
        <v>443</v>
      </c>
      <c r="B493" s="96">
        <v>10.87</v>
      </c>
      <c r="C493" s="64"/>
      <c r="D493" s="64"/>
      <c r="E493" s="64"/>
      <c r="F493" s="64"/>
      <c r="G493" s="96">
        <v>10.87</v>
      </c>
      <c r="H493" s="96"/>
      <c r="I493" s="96"/>
      <c r="J493" s="236"/>
      <c r="K493" s="236"/>
      <c r="L493" s="312"/>
      <c r="M493" s="78"/>
    </row>
    <row r="494" spans="1:13" x14ac:dyDescent="0.25">
      <c r="A494" s="234" t="s">
        <v>131</v>
      </c>
      <c r="B494" s="107">
        <v>2.4</v>
      </c>
      <c r="C494" s="64"/>
      <c r="D494" s="107">
        <v>2.4</v>
      </c>
      <c r="E494" s="64"/>
      <c r="F494" s="64"/>
      <c r="G494" s="96"/>
      <c r="H494" s="96"/>
      <c r="I494" s="96"/>
      <c r="J494" s="236"/>
      <c r="K494" s="236"/>
      <c r="L494" s="312"/>
      <c r="M494" s="78"/>
    </row>
    <row r="495" spans="1:13" x14ac:dyDescent="0.25">
      <c r="A495" s="91" t="s">
        <v>301</v>
      </c>
      <c r="B495" s="96">
        <v>3.72</v>
      </c>
      <c r="C495" s="64"/>
      <c r="D495" s="64"/>
      <c r="E495" s="64"/>
      <c r="F495" s="64"/>
      <c r="G495" s="96">
        <v>3.72</v>
      </c>
      <c r="H495" s="96"/>
      <c r="I495" s="96"/>
      <c r="J495" s="236"/>
      <c r="K495" s="236"/>
      <c r="L495" s="312"/>
      <c r="M495" s="78"/>
    </row>
    <row r="496" spans="1:13" x14ac:dyDescent="0.25">
      <c r="A496" s="91" t="s">
        <v>377</v>
      </c>
      <c r="B496" s="96">
        <v>11.06</v>
      </c>
      <c r="C496" s="64"/>
      <c r="D496" s="64"/>
      <c r="E496" s="64"/>
      <c r="F496" s="64"/>
      <c r="G496" s="96">
        <v>11.06</v>
      </c>
      <c r="H496" s="96"/>
      <c r="I496" s="96"/>
      <c r="J496" s="236"/>
      <c r="K496" s="236"/>
      <c r="L496" s="312"/>
      <c r="M496" s="78"/>
    </row>
    <row r="497" spans="1:13" ht="15.75" thickBot="1" x14ac:dyDescent="0.3">
      <c r="A497" s="249" t="s">
        <v>444</v>
      </c>
      <c r="B497" s="224">
        <v>11.93</v>
      </c>
      <c r="C497" s="73"/>
      <c r="D497" s="73"/>
      <c r="E497" s="73"/>
      <c r="F497" s="73"/>
      <c r="G497" s="224">
        <v>11.93</v>
      </c>
      <c r="H497" s="224"/>
      <c r="I497" s="224"/>
      <c r="J497" s="355"/>
      <c r="K497" s="355"/>
      <c r="L497" s="365"/>
      <c r="M497" s="74"/>
    </row>
    <row r="498" spans="1:13" ht="15.75" thickBot="1" x14ac:dyDescent="0.3">
      <c r="A498" s="109" t="s">
        <v>661</v>
      </c>
      <c r="B498" s="201">
        <f>SUM(B473:B497)</f>
        <v>451.00000000000011</v>
      </c>
      <c r="C498" s="34"/>
      <c r="D498" s="202">
        <f>SUM(D473:D497)</f>
        <v>2.4</v>
      </c>
      <c r="E498" s="202"/>
      <c r="F498" s="202"/>
      <c r="G498" s="201">
        <f>SUM(G473:G497)</f>
        <v>183.28</v>
      </c>
      <c r="H498" s="204">
        <f t="shared" ref="H498:K498" si="13">SUM(H473:H497)</f>
        <v>0</v>
      </c>
      <c r="I498" s="205">
        <f t="shared" si="13"/>
        <v>0</v>
      </c>
      <c r="J498" s="205">
        <f t="shared" si="13"/>
        <v>0</v>
      </c>
      <c r="K498" s="206">
        <f t="shared" si="13"/>
        <v>0</v>
      </c>
      <c r="L498" s="207">
        <f>SUM(L473:L497)</f>
        <v>265.32000000000005</v>
      </c>
      <c r="M498" s="223">
        <f>SUM(D498:L498)</f>
        <v>451.00000000000006</v>
      </c>
    </row>
    <row r="499" spans="1:13" s="361" customFormat="1" x14ac:dyDescent="0.25">
      <c r="A499" s="372"/>
      <c r="B499" s="259"/>
      <c r="C499" s="284"/>
      <c r="D499" s="285"/>
      <c r="E499" s="285"/>
      <c r="F499" s="285"/>
      <c r="G499" s="259"/>
      <c r="H499" s="286"/>
      <c r="I499" s="287"/>
      <c r="J499" s="287"/>
      <c r="K499" s="360"/>
      <c r="L499" s="288"/>
      <c r="M499" s="291"/>
    </row>
    <row r="500" spans="1:13" x14ac:dyDescent="0.25">
      <c r="A500" s="101" t="s">
        <v>445</v>
      </c>
      <c r="B500" s="64"/>
      <c r="C500" s="64"/>
      <c r="D500" s="64"/>
      <c r="E500" s="64"/>
      <c r="F500" s="64"/>
      <c r="G500" s="65"/>
      <c r="H500" s="65"/>
      <c r="I500" s="65"/>
      <c r="J500" s="77"/>
      <c r="K500" s="77"/>
      <c r="L500" s="310"/>
      <c r="M500" s="78"/>
    </row>
    <row r="501" spans="1:13" x14ac:dyDescent="0.25">
      <c r="A501" s="91" t="s">
        <v>88</v>
      </c>
      <c r="B501" s="96">
        <v>119.43</v>
      </c>
      <c r="C501" s="64"/>
      <c r="D501" s="64"/>
      <c r="E501" s="64"/>
      <c r="F501" s="64"/>
      <c r="G501" s="96">
        <v>119.43</v>
      </c>
      <c r="H501" s="96"/>
      <c r="I501" s="96"/>
      <c r="J501" s="236"/>
      <c r="K501" s="236"/>
      <c r="L501" s="312"/>
      <c r="M501" s="78"/>
    </row>
    <row r="502" spans="1:13" x14ac:dyDescent="0.25">
      <c r="A502" s="92">
        <v>1512</v>
      </c>
      <c r="B502" s="95">
        <v>26.8</v>
      </c>
      <c r="C502" s="64"/>
      <c r="D502" s="64"/>
      <c r="E502" s="64"/>
      <c r="F502" s="64"/>
      <c r="G502" s="96"/>
      <c r="H502" s="96"/>
      <c r="I502" s="96"/>
      <c r="J502" s="236"/>
      <c r="K502" s="236"/>
      <c r="L502" s="95">
        <v>26.8</v>
      </c>
      <c r="M502" s="78"/>
    </row>
    <row r="503" spans="1:13" x14ac:dyDescent="0.25">
      <c r="A503" s="92">
        <v>1513</v>
      </c>
      <c r="B503" s="95">
        <v>14.31</v>
      </c>
      <c r="C503" s="64"/>
      <c r="D503" s="64"/>
      <c r="E503" s="64"/>
      <c r="F503" s="64"/>
      <c r="G503" s="96"/>
      <c r="H503" s="96"/>
      <c r="I503" s="96"/>
      <c r="J503" s="236"/>
      <c r="K503" s="236"/>
      <c r="L503" s="95">
        <v>14.31</v>
      </c>
      <c r="M503" s="78"/>
    </row>
    <row r="504" spans="1:13" x14ac:dyDescent="0.25">
      <c r="A504" s="92">
        <v>1514</v>
      </c>
      <c r="B504" s="95">
        <v>19.22</v>
      </c>
      <c r="C504" s="64"/>
      <c r="D504" s="64"/>
      <c r="E504" s="64"/>
      <c r="F504" s="64"/>
      <c r="G504" s="96"/>
      <c r="H504" s="96"/>
      <c r="I504" s="96"/>
      <c r="J504" s="236"/>
      <c r="K504" s="236"/>
      <c r="L504" s="95">
        <v>19.22</v>
      </c>
      <c r="M504" s="78"/>
    </row>
    <row r="505" spans="1:13" x14ac:dyDescent="0.25">
      <c r="A505" s="92">
        <v>1515</v>
      </c>
      <c r="B505" s="95">
        <v>14.18</v>
      </c>
      <c r="C505" s="64"/>
      <c r="D505" s="64"/>
      <c r="E505" s="64"/>
      <c r="F505" s="64"/>
      <c r="G505" s="96"/>
      <c r="H505" s="96"/>
      <c r="I505" s="96"/>
      <c r="J505" s="236"/>
      <c r="K505" s="236"/>
      <c r="L505" s="95">
        <v>14.18</v>
      </c>
      <c r="M505" s="78"/>
    </row>
    <row r="506" spans="1:13" x14ac:dyDescent="0.25">
      <c r="A506" s="92">
        <v>1516</v>
      </c>
      <c r="B506" s="95">
        <v>9.5</v>
      </c>
      <c r="C506" s="64"/>
      <c r="D506" s="64"/>
      <c r="E506" s="64"/>
      <c r="F506" s="64"/>
      <c r="G506" s="96"/>
      <c r="H506" s="96"/>
      <c r="I506" s="96"/>
      <c r="J506" s="236"/>
      <c r="K506" s="236"/>
      <c r="L506" s="95">
        <v>9.5</v>
      </c>
      <c r="M506" s="78"/>
    </row>
    <row r="507" spans="1:13" x14ac:dyDescent="0.25">
      <c r="A507" s="92">
        <v>1517</v>
      </c>
      <c r="B507" s="95">
        <v>26.85</v>
      </c>
      <c r="C507" s="64"/>
      <c r="D507" s="64"/>
      <c r="E507" s="64"/>
      <c r="F507" s="64"/>
      <c r="G507" s="96"/>
      <c r="H507" s="96"/>
      <c r="I507" s="96"/>
      <c r="J507" s="236"/>
      <c r="K507" s="236"/>
      <c r="L507" s="95">
        <v>26.85</v>
      </c>
      <c r="M507" s="78"/>
    </row>
    <row r="508" spans="1:13" x14ac:dyDescent="0.25">
      <c r="A508" s="92">
        <v>1518</v>
      </c>
      <c r="B508" s="95">
        <v>14.42</v>
      </c>
      <c r="C508" s="64"/>
      <c r="D508" s="64"/>
      <c r="E508" s="64"/>
      <c r="F508" s="64"/>
      <c r="G508" s="96"/>
      <c r="H508" s="96"/>
      <c r="I508" s="96"/>
      <c r="J508" s="236"/>
      <c r="K508" s="236"/>
      <c r="L508" s="95">
        <v>14.42</v>
      </c>
      <c r="M508" s="78"/>
    </row>
    <row r="509" spans="1:13" x14ac:dyDescent="0.25">
      <c r="A509" s="92">
        <v>1519</v>
      </c>
      <c r="B509" s="95">
        <v>14.22</v>
      </c>
      <c r="C509" s="64"/>
      <c r="D509" s="64"/>
      <c r="E509" s="64"/>
      <c r="F509" s="64"/>
      <c r="G509" s="96"/>
      <c r="H509" s="96"/>
      <c r="I509" s="96"/>
      <c r="J509" s="236"/>
      <c r="K509" s="236"/>
      <c r="L509" s="95">
        <v>14.22</v>
      </c>
      <c r="M509" s="78"/>
    </row>
    <row r="510" spans="1:13" x14ac:dyDescent="0.25">
      <c r="A510" s="92">
        <v>1520</v>
      </c>
      <c r="B510" s="95">
        <v>14.19</v>
      </c>
      <c r="C510" s="64"/>
      <c r="D510" s="64"/>
      <c r="E510" s="64"/>
      <c r="F510" s="64"/>
      <c r="G510" s="96"/>
      <c r="H510" s="96"/>
      <c r="I510" s="96"/>
      <c r="J510" s="236"/>
      <c r="K510" s="236"/>
      <c r="L510" s="95">
        <v>14.19</v>
      </c>
      <c r="M510" s="78"/>
    </row>
    <row r="511" spans="1:13" x14ac:dyDescent="0.25">
      <c r="A511" s="92">
        <v>1521</v>
      </c>
      <c r="B511" s="95">
        <v>14.97</v>
      </c>
      <c r="C511" s="64"/>
      <c r="D511" s="64"/>
      <c r="E511" s="64"/>
      <c r="F511" s="64"/>
      <c r="G511" s="96"/>
      <c r="H511" s="96"/>
      <c r="I511" s="96"/>
      <c r="J511" s="236"/>
      <c r="K511" s="236"/>
      <c r="L511" s="95">
        <v>14.97</v>
      </c>
      <c r="M511" s="78"/>
    </row>
    <row r="512" spans="1:13" x14ac:dyDescent="0.25">
      <c r="A512" s="92" t="s">
        <v>446</v>
      </c>
      <c r="B512" s="95">
        <v>16.82</v>
      </c>
      <c r="C512" s="64"/>
      <c r="D512" s="64"/>
      <c r="E512" s="64"/>
      <c r="F512" s="64"/>
      <c r="G512" s="96"/>
      <c r="H512" s="96"/>
      <c r="I512" s="96"/>
      <c r="J512" s="236"/>
      <c r="K512" s="236"/>
      <c r="L512" s="95">
        <v>16.82</v>
      </c>
      <c r="M512" s="78"/>
    </row>
    <row r="513" spans="1:13" x14ac:dyDescent="0.25">
      <c r="A513" s="92">
        <v>1522</v>
      </c>
      <c r="B513" s="95">
        <v>9.3000000000000007</v>
      </c>
      <c r="C513" s="64"/>
      <c r="D513" s="64"/>
      <c r="E513" s="64"/>
      <c r="F513" s="64"/>
      <c r="G513" s="96"/>
      <c r="H513" s="96"/>
      <c r="I513" s="96"/>
      <c r="J513" s="236"/>
      <c r="K513" s="236"/>
      <c r="L513" s="95">
        <v>9.3000000000000007</v>
      </c>
      <c r="M513" s="78"/>
    </row>
    <row r="514" spans="1:13" x14ac:dyDescent="0.25">
      <c r="A514" s="92">
        <v>1523</v>
      </c>
      <c r="B514" s="95">
        <v>14.15</v>
      </c>
      <c r="C514" s="64"/>
      <c r="D514" s="64"/>
      <c r="E514" s="64"/>
      <c r="F514" s="64"/>
      <c r="G514" s="96"/>
      <c r="H514" s="96"/>
      <c r="I514" s="96"/>
      <c r="J514" s="236"/>
      <c r="K514" s="236"/>
      <c r="L514" s="95">
        <v>14.15</v>
      </c>
      <c r="M514" s="78"/>
    </row>
    <row r="515" spans="1:13" x14ac:dyDescent="0.25">
      <c r="A515" s="92">
        <v>1524</v>
      </c>
      <c r="B515" s="95">
        <v>10.66</v>
      </c>
      <c r="C515" s="64"/>
      <c r="D515" s="64"/>
      <c r="E515" s="64"/>
      <c r="F515" s="64"/>
      <c r="G515" s="96"/>
      <c r="H515" s="96"/>
      <c r="I515" s="96"/>
      <c r="J515" s="236"/>
      <c r="K515" s="236"/>
      <c r="L515" s="95">
        <v>10.66</v>
      </c>
      <c r="M515" s="78"/>
    </row>
    <row r="516" spans="1:13" x14ac:dyDescent="0.25">
      <c r="A516" s="234" t="s">
        <v>88</v>
      </c>
      <c r="B516" s="107">
        <v>0</v>
      </c>
      <c r="C516" s="235" t="s">
        <v>533</v>
      </c>
      <c r="D516" s="145"/>
      <c r="E516" s="145"/>
      <c r="F516" s="145"/>
      <c r="G516" s="107"/>
      <c r="H516" s="107"/>
      <c r="I516" s="107"/>
      <c r="J516" s="236"/>
      <c r="K516" s="236"/>
      <c r="L516" s="107"/>
      <c r="M516" s="243"/>
    </row>
    <row r="517" spans="1:13" x14ac:dyDescent="0.25">
      <c r="A517" s="92">
        <v>1525</v>
      </c>
      <c r="B517" s="95">
        <v>14.14</v>
      </c>
      <c r="C517" s="64"/>
      <c r="D517" s="64"/>
      <c r="E517" s="64"/>
      <c r="F517" s="64"/>
      <c r="G517" s="96"/>
      <c r="H517" s="96"/>
      <c r="I517" s="96"/>
      <c r="J517" s="236"/>
      <c r="K517" s="236"/>
      <c r="L517" s="95">
        <v>14.14</v>
      </c>
      <c r="M517" s="78"/>
    </row>
    <row r="518" spans="1:13" x14ac:dyDescent="0.25">
      <c r="A518" s="92">
        <v>1526</v>
      </c>
      <c r="B518" s="95">
        <v>9.24</v>
      </c>
      <c r="C518" s="64"/>
      <c r="D518" s="64"/>
      <c r="E518" s="64"/>
      <c r="F518" s="64"/>
      <c r="G518" s="96"/>
      <c r="H518" s="96"/>
      <c r="I518" s="96"/>
      <c r="J518" s="236"/>
      <c r="K518" s="236"/>
      <c r="L518" s="95">
        <v>9.24</v>
      </c>
      <c r="M518" s="78"/>
    </row>
    <row r="519" spans="1:13" x14ac:dyDescent="0.25">
      <c r="A519" s="92" t="s">
        <v>447</v>
      </c>
      <c r="B519" s="95">
        <v>16.86</v>
      </c>
      <c r="C519" s="64"/>
      <c r="D519" s="64"/>
      <c r="E519" s="64"/>
      <c r="F519" s="64"/>
      <c r="G519" s="96"/>
      <c r="H519" s="96"/>
      <c r="I519" s="96"/>
      <c r="J519" s="236"/>
      <c r="K519" s="236"/>
      <c r="L519" s="95">
        <v>16.86</v>
      </c>
      <c r="M519" s="78"/>
    </row>
    <row r="520" spans="1:13" x14ac:dyDescent="0.25">
      <c r="A520" s="92">
        <v>1528</v>
      </c>
      <c r="B520" s="95">
        <v>13.89</v>
      </c>
      <c r="C520" s="64"/>
      <c r="D520" s="64"/>
      <c r="E520" s="64"/>
      <c r="F520" s="64"/>
      <c r="G520" s="96"/>
      <c r="H520" s="96"/>
      <c r="I520" s="96"/>
      <c r="J520" s="236"/>
      <c r="K520" s="236"/>
      <c r="L520" s="95">
        <v>13.89</v>
      </c>
      <c r="M520" s="78"/>
    </row>
    <row r="521" spans="1:13" x14ac:dyDescent="0.25">
      <c r="A521" s="91" t="s">
        <v>394</v>
      </c>
      <c r="B521" s="96">
        <v>37.06</v>
      </c>
      <c r="C521" s="64"/>
      <c r="D521" s="64"/>
      <c r="E521" s="64"/>
      <c r="F521" s="64"/>
      <c r="G521" s="96">
        <v>37.06</v>
      </c>
      <c r="H521" s="96"/>
      <c r="I521" s="96"/>
      <c r="J521" s="236"/>
      <c r="K521" s="236"/>
      <c r="L521" s="312"/>
      <c r="M521" s="78"/>
    </row>
    <row r="522" spans="1:13" x14ac:dyDescent="0.25">
      <c r="A522" s="91" t="s">
        <v>448</v>
      </c>
      <c r="B522" s="96">
        <v>10.87</v>
      </c>
      <c r="C522" s="64"/>
      <c r="D522" s="64"/>
      <c r="E522" s="64"/>
      <c r="F522" s="64"/>
      <c r="G522" s="96">
        <v>10.87</v>
      </c>
      <c r="H522" s="96"/>
      <c r="I522" s="96"/>
      <c r="J522" s="236"/>
      <c r="K522" s="236"/>
      <c r="L522" s="312"/>
      <c r="M522" s="78"/>
    </row>
    <row r="523" spans="1:13" x14ac:dyDescent="0.25">
      <c r="A523" s="234" t="s">
        <v>131</v>
      </c>
      <c r="B523" s="107">
        <v>2.4</v>
      </c>
      <c r="C523" s="64"/>
      <c r="D523" s="107">
        <v>2.4</v>
      </c>
      <c r="E523" s="64"/>
      <c r="F523" s="64"/>
      <c r="G523" s="96"/>
      <c r="H523" s="96"/>
      <c r="I523" s="96"/>
      <c r="J523" s="236"/>
      <c r="K523" s="236"/>
      <c r="L523" s="312"/>
      <c r="M523" s="78"/>
    </row>
    <row r="524" spans="1:13" x14ac:dyDescent="0.25">
      <c r="A524" s="91" t="s">
        <v>301</v>
      </c>
      <c r="B524" s="96">
        <v>3.72</v>
      </c>
      <c r="C524" s="64"/>
      <c r="D524" s="64"/>
      <c r="E524" s="64"/>
      <c r="F524" s="64"/>
      <c r="G524" s="96">
        <v>3.72</v>
      </c>
      <c r="H524" s="96"/>
      <c r="I524" s="96"/>
      <c r="J524" s="236"/>
      <c r="K524" s="236"/>
      <c r="L524" s="312"/>
      <c r="M524" s="78"/>
    </row>
    <row r="525" spans="1:13" x14ac:dyDescent="0.25">
      <c r="A525" s="91" t="s">
        <v>377</v>
      </c>
      <c r="B525" s="96">
        <v>11.06</v>
      </c>
      <c r="C525" s="64"/>
      <c r="D525" s="64"/>
      <c r="E525" s="64"/>
      <c r="F525" s="64"/>
      <c r="G525" s="96">
        <v>11.06</v>
      </c>
      <c r="H525" s="96"/>
      <c r="I525" s="96"/>
      <c r="J525" s="236"/>
      <c r="K525" s="236"/>
      <c r="L525" s="312"/>
      <c r="M525" s="78"/>
    </row>
    <row r="526" spans="1:13" ht="15.75" thickBot="1" x14ac:dyDescent="0.3">
      <c r="A526" s="249" t="s">
        <v>449</v>
      </c>
      <c r="B526" s="224">
        <v>11.93</v>
      </c>
      <c r="C526" s="73"/>
      <c r="D526" s="73"/>
      <c r="E526" s="73"/>
      <c r="F526" s="73"/>
      <c r="G526" s="224">
        <v>11.93</v>
      </c>
      <c r="H526" s="224"/>
      <c r="I526" s="224"/>
      <c r="J526" s="355"/>
      <c r="K526" s="355"/>
      <c r="L526" s="365"/>
      <c r="M526" s="74"/>
    </row>
    <row r="527" spans="1:13" ht="15.75" thickBot="1" x14ac:dyDescent="0.3">
      <c r="A527" s="109" t="s">
        <v>668</v>
      </c>
      <c r="B527" s="201">
        <f>SUM(B501:B526)</f>
        <v>470.19000000000005</v>
      </c>
      <c r="C527" s="34"/>
      <c r="D527" s="202">
        <f>SUM(D501:D526)</f>
        <v>2.4</v>
      </c>
      <c r="E527" s="202"/>
      <c r="F527" s="202"/>
      <c r="G527" s="201">
        <f>SUM(G501:G526)</f>
        <v>194.07000000000002</v>
      </c>
      <c r="H527" s="204">
        <f t="shared" ref="H527:K527" si="14">SUM(H501:H526)</f>
        <v>0</v>
      </c>
      <c r="I527" s="205">
        <f t="shared" si="14"/>
        <v>0</v>
      </c>
      <c r="J527" s="205">
        <f t="shared" si="14"/>
        <v>0</v>
      </c>
      <c r="K527" s="206">
        <f t="shared" si="14"/>
        <v>0</v>
      </c>
      <c r="L527" s="207">
        <f>SUM(L501:L526)</f>
        <v>273.72000000000003</v>
      </c>
      <c r="M527" s="223">
        <f>SUM(D527:L527)</f>
        <v>470.19000000000005</v>
      </c>
    </row>
    <row r="528" spans="1:13" x14ac:dyDescent="0.25">
      <c r="A528" s="265"/>
      <c r="B528" s="259"/>
      <c r="C528" s="284"/>
      <c r="D528" s="285"/>
      <c r="E528" s="285"/>
      <c r="F528" s="285"/>
      <c r="G528" s="259"/>
      <c r="H528" s="286"/>
      <c r="I528" s="287"/>
      <c r="J528" s="287"/>
      <c r="K528" s="360"/>
      <c r="L528" s="288"/>
      <c r="M528" s="289"/>
    </row>
    <row r="529" spans="1:13" x14ac:dyDescent="0.25">
      <c r="A529" s="101" t="s">
        <v>450</v>
      </c>
      <c r="B529" s="64"/>
      <c r="C529" s="64"/>
      <c r="D529" s="64"/>
      <c r="E529" s="64"/>
      <c r="F529" s="64"/>
      <c r="G529" s="65"/>
      <c r="H529" s="65"/>
      <c r="I529" s="65"/>
      <c r="J529" s="77"/>
      <c r="K529" s="77"/>
      <c r="L529" s="310"/>
      <c r="M529" s="78"/>
    </row>
    <row r="530" spans="1:13" x14ac:dyDescent="0.25">
      <c r="A530" s="91" t="s">
        <v>88</v>
      </c>
      <c r="B530" s="96">
        <v>117.27</v>
      </c>
      <c r="C530" s="64"/>
      <c r="D530" s="64"/>
      <c r="E530" s="64"/>
      <c r="F530" s="64"/>
      <c r="G530" s="96">
        <v>117.27</v>
      </c>
      <c r="H530" s="96"/>
      <c r="I530" s="96"/>
      <c r="J530" s="236"/>
      <c r="K530" s="236"/>
      <c r="L530" s="312"/>
      <c r="M530" s="78"/>
    </row>
    <row r="531" spans="1:13" x14ac:dyDescent="0.25">
      <c r="A531" s="234">
        <v>1613</v>
      </c>
      <c r="B531" s="107">
        <v>27.06</v>
      </c>
      <c r="C531" s="449" t="s">
        <v>578</v>
      </c>
      <c r="D531" s="107">
        <v>27.06</v>
      </c>
      <c r="E531" s="64"/>
      <c r="F531" s="64"/>
      <c r="G531" s="96"/>
      <c r="H531" s="96"/>
      <c r="I531" s="96"/>
      <c r="J531" s="236"/>
      <c r="K531" s="236"/>
      <c r="L531" s="95"/>
      <c r="M531" s="78"/>
    </row>
    <row r="532" spans="1:13" x14ac:dyDescent="0.25">
      <c r="A532" s="234">
        <v>1614</v>
      </c>
      <c r="B532" s="107">
        <v>14.32</v>
      </c>
      <c r="C532" s="449"/>
      <c r="D532" s="107">
        <v>14.32</v>
      </c>
      <c r="E532" s="64"/>
      <c r="F532" s="64"/>
      <c r="G532" s="96"/>
      <c r="H532" s="96"/>
      <c r="I532" s="96"/>
      <c r="J532" s="236"/>
      <c r="K532" s="236"/>
      <c r="L532" s="95"/>
      <c r="M532" s="78"/>
    </row>
    <row r="533" spans="1:13" x14ac:dyDescent="0.25">
      <c r="A533" s="92">
        <v>1615</v>
      </c>
      <c r="B533" s="95">
        <v>19.34</v>
      </c>
      <c r="C533" s="64"/>
      <c r="D533" s="64"/>
      <c r="E533" s="64"/>
      <c r="F533" s="64"/>
      <c r="G533" s="96"/>
      <c r="H533" s="96"/>
      <c r="I533" s="96"/>
      <c r="J533" s="236"/>
      <c r="K533" s="236"/>
      <c r="L533" s="95">
        <v>19.34</v>
      </c>
      <c r="M533" s="78"/>
    </row>
    <row r="534" spans="1:13" x14ac:dyDescent="0.25">
      <c r="A534" s="92">
        <v>1616</v>
      </c>
      <c r="B534" s="95">
        <v>14.16</v>
      </c>
      <c r="C534" s="64"/>
      <c r="D534" s="64"/>
      <c r="E534" s="64"/>
      <c r="F534" s="64"/>
      <c r="G534" s="96"/>
      <c r="H534" s="96"/>
      <c r="I534" s="96"/>
      <c r="J534" s="236"/>
      <c r="K534" s="236"/>
      <c r="L534" s="95">
        <v>14.16</v>
      </c>
      <c r="M534" s="78"/>
    </row>
    <row r="535" spans="1:13" x14ac:dyDescent="0.25">
      <c r="A535" s="92">
        <v>1617</v>
      </c>
      <c r="B535" s="95">
        <v>9.2799999999999994</v>
      </c>
      <c r="C535" s="64"/>
      <c r="D535" s="64"/>
      <c r="E535" s="64"/>
      <c r="F535" s="64"/>
      <c r="G535" s="96"/>
      <c r="H535" s="96"/>
      <c r="I535" s="96"/>
      <c r="J535" s="236"/>
      <c r="K535" s="236"/>
      <c r="L535" s="95">
        <v>9.2799999999999994</v>
      </c>
      <c r="M535" s="78"/>
    </row>
    <row r="536" spans="1:13" x14ac:dyDescent="0.25">
      <c r="A536" s="92" t="s">
        <v>451</v>
      </c>
      <c r="B536" s="95">
        <v>16.02</v>
      </c>
      <c r="C536" s="64"/>
      <c r="D536" s="64"/>
      <c r="E536" s="64"/>
      <c r="F536" s="64"/>
      <c r="G536" s="96"/>
      <c r="H536" s="96"/>
      <c r="I536" s="96"/>
      <c r="J536" s="236"/>
      <c r="K536" s="236"/>
      <c r="L536" s="95">
        <v>16.02</v>
      </c>
      <c r="M536" s="78"/>
    </row>
    <row r="537" spans="1:13" x14ac:dyDescent="0.25">
      <c r="A537" s="92">
        <v>1618</v>
      </c>
      <c r="B537" s="95">
        <v>9.5500000000000007</v>
      </c>
      <c r="C537" s="64"/>
      <c r="D537" s="64"/>
      <c r="E537" s="64"/>
      <c r="F537" s="64"/>
      <c r="G537" s="96"/>
      <c r="H537" s="96"/>
      <c r="I537" s="96"/>
      <c r="J537" s="236"/>
      <c r="K537" s="236"/>
      <c r="L537" s="95">
        <v>9.5500000000000007</v>
      </c>
      <c r="M537" s="78"/>
    </row>
    <row r="538" spans="1:13" x14ac:dyDescent="0.25">
      <c r="A538" s="92">
        <v>1619</v>
      </c>
      <c r="B538" s="95">
        <v>14.6</v>
      </c>
      <c r="C538" s="64"/>
      <c r="D538" s="64"/>
      <c r="E538" s="64"/>
      <c r="F538" s="64"/>
      <c r="G538" s="96"/>
      <c r="H538" s="96"/>
      <c r="I538" s="96"/>
      <c r="J538" s="236"/>
      <c r="K538" s="236"/>
      <c r="L538" s="95">
        <v>14.6</v>
      </c>
      <c r="M538" s="78"/>
    </row>
    <row r="539" spans="1:13" x14ac:dyDescent="0.25">
      <c r="A539" s="92">
        <v>1620</v>
      </c>
      <c r="B539" s="95">
        <v>14.22</v>
      </c>
      <c r="C539" s="64"/>
      <c r="D539" s="64"/>
      <c r="E539" s="64"/>
      <c r="F539" s="64"/>
      <c r="G539" s="96"/>
      <c r="H539" s="96"/>
      <c r="I539" s="96"/>
      <c r="J539" s="236"/>
      <c r="K539" s="236"/>
      <c r="L539" s="95">
        <v>14.22</v>
      </c>
      <c r="M539" s="78"/>
    </row>
    <row r="540" spans="1:13" x14ac:dyDescent="0.25">
      <c r="A540" s="92">
        <v>1621</v>
      </c>
      <c r="B540" s="95">
        <v>14.15</v>
      </c>
      <c r="C540" s="64"/>
      <c r="D540" s="64"/>
      <c r="E540" s="64"/>
      <c r="F540" s="64"/>
      <c r="G540" s="96"/>
      <c r="H540" s="96"/>
      <c r="I540" s="96"/>
      <c r="J540" s="236"/>
      <c r="K540" s="236"/>
      <c r="L540" s="95">
        <v>14.15</v>
      </c>
      <c r="M540" s="78"/>
    </row>
    <row r="541" spans="1:13" x14ac:dyDescent="0.25">
      <c r="A541" s="92">
        <v>1622</v>
      </c>
      <c r="B541" s="95">
        <v>14.18</v>
      </c>
      <c r="C541" s="64"/>
      <c r="D541" s="64"/>
      <c r="E541" s="64"/>
      <c r="F541" s="64"/>
      <c r="G541" s="96"/>
      <c r="H541" s="96"/>
      <c r="I541" s="96"/>
      <c r="J541" s="236"/>
      <c r="K541" s="236"/>
      <c r="L541" s="95">
        <v>14.18</v>
      </c>
      <c r="M541" s="78"/>
    </row>
    <row r="542" spans="1:13" x14ac:dyDescent="0.25">
      <c r="A542" s="92">
        <v>1623</v>
      </c>
      <c r="B542" s="95">
        <v>27.07</v>
      </c>
      <c r="C542" s="64"/>
      <c r="D542" s="64"/>
      <c r="E542" s="64"/>
      <c r="F542" s="64"/>
      <c r="G542" s="96"/>
      <c r="H542" s="96"/>
      <c r="I542" s="96"/>
      <c r="J542" s="236"/>
      <c r="K542" s="236"/>
      <c r="L542" s="95">
        <v>27.07</v>
      </c>
      <c r="M542" s="78"/>
    </row>
    <row r="543" spans="1:13" x14ac:dyDescent="0.25">
      <c r="A543" s="92">
        <v>1624</v>
      </c>
      <c r="B543" s="95">
        <v>14.1</v>
      </c>
      <c r="C543" s="64"/>
      <c r="D543" s="64"/>
      <c r="E543" s="64"/>
      <c r="F543" s="64"/>
      <c r="G543" s="96"/>
      <c r="H543" s="96"/>
      <c r="I543" s="96"/>
      <c r="J543" s="236"/>
      <c r="K543" s="236"/>
      <c r="L543" s="95">
        <v>14.1</v>
      </c>
      <c r="M543" s="78"/>
    </row>
    <row r="544" spans="1:13" x14ac:dyDescent="0.25">
      <c r="A544" s="92">
        <v>1625</v>
      </c>
      <c r="B544" s="95">
        <v>10.44</v>
      </c>
      <c r="C544" s="64"/>
      <c r="D544" s="64"/>
      <c r="E544" s="64"/>
      <c r="F544" s="64"/>
      <c r="G544" s="96"/>
      <c r="H544" s="96"/>
      <c r="I544" s="96"/>
      <c r="J544" s="236"/>
      <c r="K544" s="236"/>
      <c r="L544" s="95">
        <v>10.44</v>
      </c>
      <c r="M544" s="78"/>
    </row>
    <row r="545" spans="1:13" x14ac:dyDescent="0.25">
      <c r="A545" s="234" t="s">
        <v>88</v>
      </c>
      <c r="B545" s="107">
        <v>0</v>
      </c>
      <c r="C545" s="98" t="s">
        <v>533</v>
      </c>
      <c r="D545" s="145"/>
      <c r="E545" s="145"/>
      <c r="F545" s="145"/>
      <c r="G545" s="107"/>
      <c r="H545" s="107"/>
      <c r="I545" s="107"/>
      <c r="J545" s="236"/>
      <c r="K545" s="236"/>
      <c r="L545" s="107"/>
      <c r="M545" s="243"/>
    </row>
    <row r="546" spans="1:13" x14ac:dyDescent="0.25">
      <c r="A546" s="92">
        <v>1626</v>
      </c>
      <c r="B546" s="95">
        <v>14.15</v>
      </c>
      <c r="C546" s="64"/>
      <c r="D546" s="64"/>
      <c r="E546" s="64"/>
      <c r="F546" s="64"/>
      <c r="G546" s="96"/>
      <c r="H546" s="96"/>
      <c r="I546" s="96"/>
      <c r="J546" s="236"/>
      <c r="K546" s="236"/>
      <c r="L546" s="95">
        <v>14.15</v>
      </c>
      <c r="M546" s="78"/>
    </row>
    <row r="547" spans="1:13" x14ac:dyDescent="0.25">
      <c r="A547" s="92">
        <v>1627</v>
      </c>
      <c r="B547" s="95">
        <v>14.47</v>
      </c>
      <c r="C547" s="64"/>
      <c r="D547" s="64"/>
      <c r="E547" s="64"/>
      <c r="F547" s="64"/>
      <c r="G547" s="96"/>
      <c r="H547" s="96"/>
      <c r="I547" s="96"/>
      <c r="J547" s="236"/>
      <c r="K547" s="236"/>
      <c r="L547" s="95">
        <v>14.47</v>
      </c>
      <c r="M547" s="78"/>
    </row>
    <row r="548" spans="1:13" x14ac:dyDescent="0.25">
      <c r="A548" s="92" t="s">
        <v>452</v>
      </c>
      <c r="B548" s="95">
        <v>12.11</v>
      </c>
      <c r="C548" s="64"/>
      <c r="D548" s="64"/>
      <c r="E548" s="64"/>
      <c r="F548" s="64"/>
      <c r="G548" s="96"/>
      <c r="H548" s="96"/>
      <c r="I548" s="96"/>
      <c r="J548" s="236"/>
      <c r="K548" s="236"/>
      <c r="L548" s="95">
        <v>12.11</v>
      </c>
      <c r="M548" s="78"/>
    </row>
    <row r="549" spans="1:13" x14ac:dyDescent="0.25">
      <c r="A549" s="92">
        <v>1628</v>
      </c>
      <c r="B549" s="95">
        <v>14.09</v>
      </c>
      <c r="C549" s="64"/>
      <c r="D549" s="64"/>
      <c r="E549" s="64"/>
      <c r="F549" s="64"/>
      <c r="G549" s="96"/>
      <c r="H549" s="96"/>
      <c r="I549" s="96"/>
      <c r="J549" s="236"/>
      <c r="K549" s="236"/>
      <c r="L549" s="95">
        <v>14.09</v>
      </c>
      <c r="M549" s="78"/>
    </row>
    <row r="550" spans="1:13" x14ac:dyDescent="0.25">
      <c r="A550" s="91" t="s">
        <v>394</v>
      </c>
      <c r="B550" s="96">
        <v>36.07</v>
      </c>
      <c r="C550" s="64"/>
      <c r="D550" s="64"/>
      <c r="E550" s="64"/>
      <c r="F550" s="64"/>
      <c r="G550" s="96">
        <v>36.07</v>
      </c>
      <c r="H550" s="96"/>
      <c r="I550" s="96"/>
      <c r="J550" s="236"/>
      <c r="K550" s="236"/>
      <c r="L550" s="312"/>
      <c r="M550" s="78"/>
    </row>
    <row r="551" spans="1:13" x14ac:dyDescent="0.25">
      <c r="A551" s="91" t="s">
        <v>453</v>
      </c>
      <c r="B551" s="96">
        <v>10.87</v>
      </c>
      <c r="C551" s="64"/>
      <c r="D551" s="64"/>
      <c r="E551" s="64"/>
      <c r="F551" s="64"/>
      <c r="G551" s="96">
        <v>10.87</v>
      </c>
      <c r="H551" s="96"/>
      <c r="I551" s="96"/>
      <c r="J551" s="236"/>
      <c r="K551" s="236"/>
      <c r="L551" s="312"/>
      <c r="M551" s="78"/>
    </row>
    <row r="552" spans="1:13" x14ac:dyDescent="0.25">
      <c r="A552" s="234" t="s">
        <v>131</v>
      </c>
      <c r="B552" s="107">
        <v>2.4</v>
      </c>
      <c r="C552" s="64"/>
      <c r="D552" s="107">
        <v>2.4</v>
      </c>
      <c r="E552" s="64"/>
      <c r="F552" s="64"/>
      <c r="G552" s="96"/>
      <c r="H552" s="96"/>
      <c r="I552" s="96"/>
      <c r="J552" s="236"/>
      <c r="K552" s="236"/>
      <c r="L552" s="312"/>
      <c r="M552" s="78"/>
    </row>
    <row r="553" spans="1:13" x14ac:dyDescent="0.25">
      <c r="A553" s="91" t="s">
        <v>301</v>
      </c>
      <c r="B553" s="96">
        <v>3.72</v>
      </c>
      <c r="C553" s="64"/>
      <c r="D553" s="64"/>
      <c r="E553" s="64"/>
      <c r="F553" s="64"/>
      <c r="G553" s="96">
        <v>3.72</v>
      </c>
      <c r="H553" s="96"/>
      <c r="I553" s="96"/>
      <c r="J553" s="236"/>
      <c r="K553" s="236"/>
      <c r="L553" s="312"/>
      <c r="M553" s="78"/>
    </row>
    <row r="554" spans="1:13" x14ac:dyDescent="0.25">
      <c r="A554" s="91" t="s">
        <v>377</v>
      </c>
      <c r="B554" s="96">
        <v>11.06</v>
      </c>
      <c r="C554" s="64"/>
      <c r="D554" s="64"/>
      <c r="E554" s="64"/>
      <c r="F554" s="64"/>
      <c r="G554" s="96">
        <v>11.06</v>
      </c>
      <c r="H554" s="96"/>
      <c r="I554" s="96"/>
      <c r="J554" s="236"/>
      <c r="K554" s="236"/>
      <c r="L554" s="312"/>
      <c r="M554" s="78"/>
    </row>
    <row r="555" spans="1:13" ht="15.75" thickBot="1" x14ac:dyDescent="0.3">
      <c r="A555" s="249" t="s">
        <v>454</v>
      </c>
      <c r="B555" s="224">
        <v>11.93</v>
      </c>
      <c r="C555" s="73"/>
      <c r="D555" s="73"/>
      <c r="E555" s="73"/>
      <c r="F555" s="73"/>
      <c r="G555" s="224">
        <v>11.93</v>
      </c>
      <c r="H555" s="224"/>
      <c r="I555" s="224"/>
      <c r="J555" s="355"/>
      <c r="K555" s="355"/>
      <c r="L555" s="365"/>
      <c r="M555" s="74"/>
    </row>
    <row r="556" spans="1:13" ht="15.75" thickBot="1" x14ac:dyDescent="0.3">
      <c r="A556" s="109" t="s">
        <v>667</v>
      </c>
      <c r="B556" s="201">
        <f>SUM(B530:B555)</f>
        <v>466.63</v>
      </c>
      <c r="C556" s="34"/>
      <c r="D556" s="202">
        <f>SUM(D530:D555)</f>
        <v>43.779999999999994</v>
      </c>
      <c r="E556" s="202"/>
      <c r="F556" s="202"/>
      <c r="G556" s="201">
        <f t="shared" ref="G556:L556" si="15">SUM(G530:G555)</f>
        <v>190.92000000000002</v>
      </c>
      <c r="H556" s="204">
        <f t="shared" si="15"/>
        <v>0</v>
      </c>
      <c r="I556" s="205">
        <f t="shared" si="15"/>
        <v>0</v>
      </c>
      <c r="J556" s="205">
        <f t="shared" si="15"/>
        <v>0</v>
      </c>
      <c r="K556" s="206">
        <f t="shared" si="15"/>
        <v>0</v>
      </c>
      <c r="L556" s="207">
        <f t="shared" si="15"/>
        <v>231.92999999999998</v>
      </c>
      <c r="M556" s="223">
        <f>SUM(D556:L556)</f>
        <v>466.63</v>
      </c>
    </row>
    <row r="557" spans="1:13" x14ac:dyDescent="0.25">
      <c r="A557" s="265"/>
      <c r="B557" s="259"/>
      <c r="C557" s="284"/>
      <c r="D557" s="285"/>
      <c r="E557" s="285"/>
      <c r="F557" s="285"/>
      <c r="G557" s="259"/>
      <c r="H557" s="286"/>
      <c r="I557" s="287"/>
      <c r="J557" s="287"/>
      <c r="K557" s="360"/>
      <c r="L557" s="288"/>
      <c r="M557" s="291"/>
    </row>
    <row r="558" spans="1:13" x14ac:dyDescent="0.25">
      <c r="A558" s="101" t="s">
        <v>455</v>
      </c>
      <c r="B558" s="64"/>
      <c r="C558" s="64"/>
      <c r="D558" s="64"/>
      <c r="E558" s="64"/>
      <c r="F558" s="64"/>
      <c r="G558" s="65"/>
      <c r="H558" s="65"/>
      <c r="I558" s="65"/>
      <c r="J558" s="77"/>
      <c r="K558" s="77"/>
      <c r="L558" s="310"/>
      <c r="M558" s="78"/>
    </row>
    <row r="559" spans="1:13" x14ac:dyDescent="0.25">
      <c r="A559" s="91" t="s">
        <v>88</v>
      </c>
      <c r="B559" s="96">
        <v>115.28</v>
      </c>
      <c r="C559" s="64"/>
      <c r="D559" s="64"/>
      <c r="E559" s="64"/>
      <c r="F559" s="64"/>
      <c r="G559" s="96">
        <v>115.28</v>
      </c>
      <c r="H559" s="96"/>
      <c r="I559" s="96"/>
      <c r="J559" s="236"/>
      <c r="K559" s="236"/>
      <c r="L559" s="312"/>
      <c r="M559" s="78"/>
    </row>
    <row r="560" spans="1:13" x14ac:dyDescent="0.25">
      <c r="A560" s="92">
        <v>1712</v>
      </c>
      <c r="B560" s="95">
        <v>27.06</v>
      </c>
      <c r="C560" s="64"/>
      <c r="D560" s="64"/>
      <c r="E560" s="64"/>
      <c r="F560" s="64"/>
      <c r="G560" s="96"/>
      <c r="H560" s="96"/>
      <c r="I560" s="96"/>
      <c r="J560" s="236"/>
      <c r="K560" s="236"/>
      <c r="L560" s="95">
        <v>27.06</v>
      </c>
      <c r="M560" s="78"/>
    </row>
    <row r="561" spans="1:13" x14ac:dyDescent="0.25">
      <c r="A561" s="92">
        <v>1713</v>
      </c>
      <c r="B561" s="95">
        <v>14.21</v>
      </c>
      <c r="C561" s="64"/>
      <c r="D561" s="64"/>
      <c r="E561" s="64"/>
      <c r="F561" s="64"/>
      <c r="G561" s="96"/>
      <c r="H561" s="96"/>
      <c r="I561" s="96"/>
      <c r="J561" s="236"/>
      <c r="K561" s="236"/>
      <c r="L561" s="95">
        <v>14.21</v>
      </c>
      <c r="M561" s="78"/>
    </row>
    <row r="562" spans="1:13" x14ac:dyDescent="0.25">
      <c r="A562" s="92">
        <v>1714</v>
      </c>
      <c r="B562" s="95">
        <v>19.309999999999999</v>
      </c>
      <c r="C562" s="64"/>
      <c r="D562" s="64"/>
      <c r="E562" s="64"/>
      <c r="F562" s="64"/>
      <c r="G562" s="96"/>
      <c r="H562" s="96"/>
      <c r="I562" s="96"/>
      <c r="J562" s="236"/>
      <c r="K562" s="236"/>
      <c r="L562" s="95">
        <v>19.309999999999999</v>
      </c>
      <c r="M562" s="78"/>
    </row>
    <row r="563" spans="1:13" x14ac:dyDescent="0.25">
      <c r="A563" s="92">
        <v>1715</v>
      </c>
      <c r="B563" s="95">
        <v>14.28</v>
      </c>
      <c r="C563" s="64"/>
      <c r="D563" s="64"/>
      <c r="E563" s="64"/>
      <c r="F563" s="64"/>
      <c r="G563" s="96"/>
      <c r="H563" s="96"/>
      <c r="I563" s="96"/>
      <c r="J563" s="236"/>
      <c r="K563" s="236"/>
      <c r="L563" s="95">
        <v>14.28</v>
      </c>
      <c r="M563" s="78"/>
    </row>
    <row r="564" spans="1:13" x14ac:dyDescent="0.25">
      <c r="A564" s="92">
        <v>1716</v>
      </c>
      <c r="B564" s="95">
        <v>9.51</v>
      </c>
      <c r="C564" s="64"/>
      <c r="D564" s="64"/>
      <c r="E564" s="64"/>
      <c r="F564" s="64"/>
      <c r="G564" s="96"/>
      <c r="H564" s="96"/>
      <c r="I564" s="96"/>
      <c r="J564" s="236"/>
      <c r="K564" s="236"/>
      <c r="L564" s="95">
        <v>9.51</v>
      </c>
      <c r="M564" s="78"/>
    </row>
    <row r="565" spans="1:13" x14ac:dyDescent="0.25">
      <c r="A565" s="92" t="s">
        <v>456</v>
      </c>
      <c r="B565" s="95">
        <v>17.100000000000001</v>
      </c>
      <c r="C565" s="64"/>
      <c r="D565" s="64"/>
      <c r="E565" s="64"/>
      <c r="F565" s="64"/>
      <c r="G565" s="96"/>
      <c r="H565" s="96"/>
      <c r="I565" s="96"/>
      <c r="J565" s="236"/>
      <c r="K565" s="236"/>
      <c r="L565" s="95">
        <v>17.100000000000001</v>
      </c>
      <c r="M565" s="78"/>
    </row>
    <row r="566" spans="1:13" x14ac:dyDescent="0.25">
      <c r="A566" s="92">
        <v>1717</v>
      </c>
      <c r="B566" s="95">
        <v>9.4499999999999993</v>
      </c>
      <c r="C566" s="64"/>
      <c r="D566" s="64"/>
      <c r="E566" s="64"/>
      <c r="F566" s="64"/>
      <c r="G566" s="96"/>
      <c r="H566" s="96"/>
      <c r="I566" s="96"/>
      <c r="J566" s="236"/>
      <c r="K566" s="236"/>
      <c r="L566" s="95">
        <v>9.4499999999999993</v>
      </c>
      <c r="M566" s="78"/>
    </row>
    <row r="567" spans="1:13" x14ac:dyDescent="0.25">
      <c r="A567" s="92">
        <v>1718</v>
      </c>
      <c r="B567" s="95">
        <v>14.06</v>
      </c>
      <c r="C567" s="64"/>
      <c r="D567" s="64"/>
      <c r="E567" s="64"/>
      <c r="F567" s="64"/>
      <c r="G567" s="96"/>
      <c r="H567" s="96"/>
      <c r="I567" s="96"/>
      <c r="J567" s="236"/>
      <c r="K567" s="236"/>
      <c r="L567" s="95">
        <v>14.06</v>
      </c>
      <c r="M567" s="78"/>
    </row>
    <row r="568" spans="1:13" x14ac:dyDescent="0.25">
      <c r="A568" s="92">
        <v>1719</v>
      </c>
      <c r="B568" s="95">
        <v>14.28</v>
      </c>
      <c r="C568" s="64"/>
      <c r="D568" s="64"/>
      <c r="E568" s="64"/>
      <c r="F568" s="64"/>
      <c r="G568" s="96"/>
      <c r="H568" s="96"/>
      <c r="I568" s="96"/>
      <c r="J568" s="236"/>
      <c r="K568" s="236"/>
      <c r="L568" s="95">
        <v>14.28</v>
      </c>
      <c r="M568" s="78"/>
    </row>
    <row r="569" spans="1:13" x14ac:dyDescent="0.25">
      <c r="A569" s="92">
        <v>1720</v>
      </c>
      <c r="B569" s="95">
        <v>14.12</v>
      </c>
      <c r="C569" s="64"/>
      <c r="D569" s="64"/>
      <c r="E569" s="64"/>
      <c r="F569" s="64"/>
      <c r="G569" s="96"/>
      <c r="H569" s="96"/>
      <c r="I569" s="96"/>
      <c r="J569" s="236"/>
      <c r="K569" s="236"/>
      <c r="L569" s="95">
        <v>14.12</v>
      </c>
      <c r="M569" s="78"/>
    </row>
    <row r="570" spans="1:13" x14ac:dyDescent="0.25">
      <c r="A570" s="92">
        <v>1721</v>
      </c>
      <c r="B570" s="95">
        <v>14.08</v>
      </c>
      <c r="C570" s="64"/>
      <c r="D570" s="64"/>
      <c r="E570" s="64"/>
      <c r="F570" s="64"/>
      <c r="G570" s="96"/>
      <c r="H570" s="96"/>
      <c r="I570" s="96"/>
      <c r="J570" s="236"/>
      <c r="K570" s="236"/>
      <c r="L570" s="95">
        <v>14.08</v>
      </c>
      <c r="M570" s="78"/>
    </row>
    <row r="571" spans="1:13" x14ac:dyDescent="0.25">
      <c r="A571" s="92">
        <v>1722</v>
      </c>
      <c r="B571" s="95">
        <v>27.04</v>
      </c>
      <c r="C571" s="64"/>
      <c r="D571" s="64"/>
      <c r="E571" s="64"/>
      <c r="F571" s="64"/>
      <c r="G571" s="96"/>
      <c r="H571" s="96"/>
      <c r="I571" s="96"/>
      <c r="J571" s="236"/>
      <c r="K571" s="236"/>
      <c r="L571" s="95">
        <v>27.04</v>
      </c>
      <c r="M571" s="78"/>
    </row>
    <row r="572" spans="1:13" x14ac:dyDescent="0.25">
      <c r="A572" s="92">
        <v>1723</v>
      </c>
      <c r="B572" s="95">
        <v>14.06</v>
      </c>
      <c r="C572" s="64"/>
      <c r="D572" s="64"/>
      <c r="E572" s="64"/>
      <c r="F572" s="64"/>
      <c r="G572" s="96"/>
      <c r="H572" s="96"/>
      <c r="I572" s="96"/>
      <c r="J572" s="236"/>
      <c r="K572" s="236"/>
      <c r="L572" s="95">
        <v>14.06</v>
      </c>
      <c r="M572" s="78"/>
    </row>
    <row r="573" spans="1:13" x14ac:dyDescent="0.25">
      <c r="A573" s="92">
        <v>1724</v>
      </c>
      <c r="B573" s="95">
        <v>9.98</v>
      </c>
      <c r="C573" s="64"/>
      <c r="D573" s="64"/>
      <c r="E573" s="64"/>
      <c r="F573" s="64"/>
      <c r="G573" s="96"/>
      <c r="H573" s="96"/>
      <c r="I573" s="96"/>
      <c r="J573" s="236"/>
      <c r="K573" s="236"/>
      <c r="L573" s="95">
        <v>9.98</v>
      </c>
      <c r="M573" s="78"/>
    </row>
    <row r="574" spans="1:13" x14ac:dyDescent="0.25">
      <c r="A574" s="234" t="s">
        <v>88</v>
      </c>
      <c r="B574" s="107">
        <v>0</v>
      </c>
      <c r="C574" s="98" t="s">
        <v>533</v>
      </c>
      <c r="D574" s="145"/>
      <c r="E574" s="145"/>
      <c r="F574" s="145"/>
      <c r="G574" s="107"/>
      <c r="H574" s="107"/>
      <c r="I574" s="107"/>
      <c r="J574" s="236"/>
      <c r="K574" s="236"/>
      <c r="L574" s="107"/>
      <c r="M574" s="243"/>
    </row>
    <row r="575" spans="1:13" x14ac:dyDescent="0.25">
      <c r="A575" s="92">
        <v>1725</v>
      </c>
      <c r="B575" s="95">
        <v>14.31</v>
      </c>
      <c r="C575" s="64"/>
      <c r="D575" s="64"/>
      <c r="E575" s="64"/>
      <c r="F575" s="64"/>
      <c r="G575" s="96"/>
      <c r="H575" s="96"/>
      <c r="I575" s="96"/>
      <c r="J575" s="236"/>
      <c r="K575" s="236"/>
      <c r="L575" s="95">
        <v>14.31</v>
      </c>
      <c r="M575" s="78"/>
    </row>
    <row r="576" spans="1:13" x14ac:dyDescent="0.25">
      <c r="A576" s="92">
        <v>1726</v>
      </c>
      <c r="B576" s="95">
        <v>9.44</v>
      </c>
      <c r="C576" s="64"/>
      <c r="D576" s="64"/>
      <c r="E576" s="64"/>
      <c r="F576" s="64"/>
      <c r="G576" s="96"/>
      <c r="H576" s="96"/>
      <c r="I576" s="96"/>
      <c r="J576" s="236"/>
      <c r="K576" s="236"/>
      <c r="L576" s="95">
        <v>9.44</v>
      </c>
      <c r="M576" s="78"/>
    </row>
    <row r="577" spans="1:13" x14ac:dyDescent="0.25">
      <c r="A577" s="92" t="s">
        <v>457</v>
      </c>
      <c r="B577" s="95">
        <v>17.32</v>
      </c>
      <c r="C577" s="64"/>
      <c r="D577" s="64"/>
      <c r="E577" s="64"/>
      <c r="F577" s="64"/>
      <c r="G577" s="96"/>
      <c r="H577" s="96"/>
      <c r="I577" s="96"/>
      <c r="J577" s="236"/>
      <c r="K577" s="236"/>
      <c r="L577" s="95">
        <v>17.32</v>
      </c>
      <c r="M577" s="78"/>
    </row>
    <row r="578" spans="1:13" x14ac:dyDescent="0.25">
      <c r="A578" s="92">
        <v>1727</v>
      </c>
      <c r="B578" s="95">
        <v>14.81</v>
      </c>
      <c r="C578" s="64"/>
      <c r="D578" s="64"/>
      <c r="E578" s="64"/>
      <c r="F578" s="64"/>
      <c r="G578" s="96"/>
      <c r="H578" s="96"/>
      <c r="I578" s="96"/>
      <c r="J578" s="236"/>
      <c r="K578" s="236"/>
      <c r="L578" s="95">
        <v>14.81</v>
      </c>
      <c r="M578" s="78"/>
    </row>
    <row r="579" spans="1:13" x14ac:dyDescent="0.25">
      <c r="A579" s="91" t="s">
        <v>394</v>
      </c>
      <c r="B579" s="96">
        <v>35.89</v>
      </c>
      <c r="C579" s="64"/>
      <c r="D579" s="64"/>
      <c r="E579" s="64"/>
      <c r="F579" s="64"/>
      <c r="G579" s="96">
        <v>35.89</v>
      </c>
      <c r="H579" s="96"/>
      <c r="I579" s="96"/>
      <c r="J579" s="236"/>
      <c r="K579" s="236"/>
      <c r="L579" s="312"/>
      <c r="M579" s="78"/>
    </row>
    <row r="580" spans="1:13" x14ac:dyDescent="0.25">
      <c r="A580" s="91" t="s">
        <v>458</v>
      </c>
      <c r="B580" s="96">
        <v>10.87</v>
      </c>
      <c r="C580" s="64"/>
      <c r="D580" s="64"/>
      <c r="E580" s="64"/>
      <c r="F580" s="64"/>
      <c r="G580" s="96">
        <v>10.87</v>
      </c>
      <c r="H580" s="96"/>
      <c r="I580" s="96"/>
      <c r="J580" s="236"/>
      <c r="K580" s="236"/>
      <c r="L580" s="312"/>
      <c r="M580" s="78"/>
    </row>
    <row r="581" spans="1:13" x14ac:dyDescent="0.25">
      <c r="A581" s="234" t="s">
        <v>131</v>
      </c>
      <c r="B581" s="107">
        <v>2.4</v>
      </c>
      <c r="C581" s="64"/>
      <c r="D581" s="107">
        <v>2.4</v>
      </c>
      <c r="E581" s="64"/>
      <c r="F581" s="64"/>
      <c r="G581" s="96"/>
      <c r="H581" s="96"/>
      <c r="I581" s="96"/>
      <c r="J581" s="236"/>
      <c r="K581" s="236"/>
      <c r="L581" s="312"/>
      <c r="M581" s="78"/>
    </row>
    <row r="582" spans="1:13" x14ac:dyDescent="0.25">
      <c r="A582" s="91" t="s">
        <v>301</v>
      </c>
      <c r="B582" s="96">
        <v>3.72</v>
      </c>
      <c r="C582" s="64"/>
      <c r="D582" s="64"/>
      <c r="E582" s="64"/>
      <c r="F582" s="64"/>
      <c r="G582" s="96">
        <v>3.72</v>
      </c>
      <c r="H582" s="96"/>
      <c r="I582" s="96"/>
      <c r="J582" s="236"/>
      <c r="K582" s="236"/>
      <c r="L582" s="312"/>
      <c r="M582" s="78"/>
    </row>
    <row r="583" spans="1:13" x14ac:dyDescent="0.25">
      <c r="A583" s="91" t="s">
        <v>377</v>
      </c>
      <c r="B583" s="96">
        <v>11.06</v>
      </c>
      <c r="C583" s="64"/>
      <c r="D583" s="64"/>
      <c r="E583" s="64"/>
      <c r="F583" s="64"/>
      <c r="G583" s="96">
        <v>11.06</v>
      </c>
      <c r="H583" s="96"/>
      <c r="I583" s="96"/>
      <c r="J583" s="236"/>
      <c r="K583" s="236"/>
      <c r="L583" s="312"/>
      <c r="M583" s="78"/>
    </row>
    <row r="584" spans="1:13" ht="15.75" thickBot="1" x14ac:dyDescent="0.3">
      <c r="A584" s="249" t="s">
        <v>459</v>
      </c>
      <c r="B584" s="224">
        <v>11.93</v>
      </c>
      <c r="C584" s="73"/>
      <c r="D584" s="73"/>
      <c r="E584" s="73"/>
      <c r="F584" s="73"/>
      <c r="G584" s="224">
        <v>11.93</v>
      </c>
      <c r="H584" s="224"/>
      <c r="I584" s="224"/>
      <c r="J584" s="355"/>
      <c r="K584" s="355"/>
      <c r="L584" s="365"/>
      <c r="M584" s="74"/>
    </row>
    <row r="585" spans="1:13" ht="15.75" thickBot="1" x14ac:dyDescent="0.3">
      <c r="A585" s="109" t="s">
        <v>666</v>
      </c>
      <c r="B585" s="201">
        <f>SUM(B559:B584)</f>
        <v>465.57</v>
      </c>
      <c r="C585" s="34"/>
      <c r="D585" s="202">
        <f>SUM(D559:D584)</f>
        <v>2.4</v>
      </c>
      <c r="E585" s="202"/>
      <c r="F585" s="202"/>
      <c r="G585" s="201">
        <f t="shared" ref="G585:L585" si="16">SUM(G559:G584)</f>
        <v>188.75000000000003</v>
      </c>
      <c r="H585" s="204">
        <f t="shared" si="16"/>
        <v>0</v>
      </c>
      <c r="I585" s="205">
        <f t="shared" si="16"/>
        <v>0</v>
      </c>
      <c r="J585" s="205">
        <f t="shared" si="16"/>
        <v>0</v>
      </c>
      <c r="K585" s="206">
        <f t="shared" si="16"/>
        <v>0</v>
      </c>
      <c r="L585" s="207">
        <f t="shared" si="16"/>
        <v>274.42</v>
      </c>
      <c r="M585" s="223">
        <f>SUM(D585:L585)</f>
        <v>465.57000000000005</v>
      </c>
    </row>
    <row r="586" spans="1:13" x14ac:dyDescent="0.25">
      <c r="A586" s="372"/>
      <c r="B586" s="259"/>
      <c r="C586" s="284"/>
      <c r="D586" s="285"/>
      <c r="E586" s="285"/>
      <c r="F586" s="285"/>
      <c r="G586" s="259"/>
      <c r="H586" s="286"/>
      <c r="I586" s="287"/>
      <c r="J586" s="287"/>
      <c r="K586" s="360"/>
      <c r="L586" s="288"/>
      <c r="M586" s="291"/>
    </row>
    <row r="587" spans="1:13" x14ac:dyDescent="0.25">
      <c r="A587" s="101" t="s">
        <v>460</v>
      </c>
      <c r="B587" s="64"/>
      <c r="C587" s="64"/>
      <c r="D587" s="64"/>
      <c r="E587" s="64"/>
      <c r="F587" s="64"/>
      <c r="G587" s="65"/>
      <c r="H587" s="65"/>
      <c r="I587" s="65"/>
      <c r="J587" s="77"/>
      <c r="K587" s="77"/>
      <c r="L587" s="310"/>
      <c r="M587" s="78"/>
    </row>
    <row r="588" spans="1:13" x14ac:dyDescent="0.25">
      <c r="A588" s="91" t="s">
        <v>88</v>
      </c>
      <c r="B588" s="96">
        <v>104.88</v>
      </c>
      <c r="C588" s="64"/>
      <c r="D588" s="64"/>
      <c r="E588" s="64"/>
      <c r="F588" s="64"/>
      <c r="G588" s="96">
        <v>104.88</v>
      </c>
      <c r="H588" s="96"/>
      <c r="I588" s="96"/>
      <c r="J588" s="236"/>
      <c r="K588" s="236"/>
      <c r="L588" s="312"/>
      <c r="M588" s="78"/>
    </row>
    <row r="589" spans="1:13" x14ac:dyDescent="0.25">
      <c r="A589" s="91">
        <v>1801</v>
      </c>
      <c r="B589" s="95">
        <v>14.72</v>
      </c>
      <c r="C589" s="64"/>
      <c r="D589" s="64"/>
      <c r="E589" s="64"/>
      <c r="F589" s="64"/>
      <c r="G589" s="96"/>
      <c r="H589" s="96"/>
      <c r="I589" s="96"/>
      <c r="J589" s="236"/>
      <c r="K589" s="236"/>
      <c r="L589" s="95">
        <v>14.72</v>
      </c>
      <c r="M589" s="78"/>
    </row>
    <row r="590" spans="1:13" x14ac:dyDescent="0.25">
      <c r="A590" s="91">
        <v>1802</v>
      </c>
      <c r="B590" s="95">
        <v>19.7</v>
      </c>
      <c r="C590" s="64"/>
      <c r="D590" s="64"/>
      <c r="E590" s="64"/>
      <c r="F590" s="64"/>
      <c r="G590" s="96"/>
      <c r="H590" s="96"/>
      <c r="I590" s="96"/>
      <c r="J590" s="236"/>
      <c r="K590" s="236"/>
      <c r="L590" s="95">
        <v>19.7</v>
      </c>
      <c r="M590" s="78"/>
    </row>
    <row r="591" spans="1:13" x14ac:dyDescent="0.25">
      <c r="A591" s="91">
        <v>1803</v>
      </c>
      <c r="B591" s="95">
        <v>9.5</v>
      </c>
      <c r="C591" s="64"/>
      <c r="D591" s="64"/>
      <c r="E591" s="64"/>
      <c r="F591" s="64"/>
      <c r="G591" s="96"/>
      <c r="H591" s="96"/>
      <c r="I591" s="96"/>
      <c r="J591" s="236"/>
      <c r="K591" s="236"/>
      <c r="L591" s="95">
        <v>9.5</v>
      </c>
      <c r="M591" s="78"/>
    </row>
    <row r="592" spans="1:13" x14ac:dyDescent="0.25">
      <c r="A592" s="91">
        <v>1804</v>
      </c>
      <c r="B592" s="95">
        <v>27.5</v>
      </c>
      <c r="C592" s="64"/>
      <c r="D592" s="64"/>
      <c r="E592" s="64"/>
      <c r="F592" s="64"/>
      <c r="G592" s="96"/>
      <c r="H592" s="96"/>
      <c r="I592" s="96"/>
      <c r="J592" s="236"/>
      <c r="K592" s="236"/>
      <c r="L592" s="95">
        <v>27.5</v>
      </c>
      <c r="M592" s="78"/>
    </row>
    <row r="593" spans="1:13" x14ac:dyDescent="0.25">
      <c r="A593" s="91">
        <v>1805</v>
      </c>
      <c r="B593" s="95">
        <v>9.4499999999999993</v>
      </c>
      <c r="C593" s="64"/>
      <c r="D593" s="64"/>
      <c r="E593" s="64"/>
      <c r="F593" s="64"/>
      <c r="G593" s="96"/>
      <c r="H593" s="96"/>
      <c r="I593" s="96"/>
      <c r="J593" s="236"/>
      <c r="K593" s="236"/>
      <c r="L593" s="95">
        <v>9.4499999999999993</v>
      </c>
      <c r="M593" s="78"/>
    </row>
    <row r="594" spans="1:13" x14ac:dyDescent="0.25">
      <c r="A594" s="91">
        <v>1806</v>
      </c>
      <c r="B594" s="95">
        <v>14.88</v>
      </c>
      <c r="C594" s="64"/>
      <c r="D594" s="64"/>
      <c r="E594" s="64"/>
      <c r="F594" s="64"/>
      <c r="G594" s="96"/>
      <c r="H594" s="96"/>
      <c r="I594" s="96"/>
      <c r="J594" s="236"/>
      <c r="K594" s="236"/>
      <c r="L594" s="95">
        <v>14.88</v>
      </c>
      <c r="M594" s="78"/>
    </row>
    <row r="595" spans="1:13" x14ac:dyDescent="0.25">
      <c r="A595" s="91">
        <v>1807</v>
      </c>
      <c r="B595" s="95">
        <v>19.670000000000002</v>
      </c>
      <c r="C595" s="64"/>
      <c r="D595" s="64"/>
      <c r="E595" s="64"/>
      <c r="F595" s="64"/>
      <c r="G595" s="96"/>
      <c r="H595" s="96"/>
      <c r="I595" s="96"/>
      <c r="J595" s="236"/>
      <c r="K595" s="236"/>
      <c r="L595" s="95">
        <v>19.670000000000002</v>
      </c>
      <c r="M595" s="78"/>
    </row>
    <row r="596" spans="1:13" x14ac:dyDescent="0.25">
      <c r="A596" s="91">
        <v>1808</v>
      </c>
      <c r="B596" s="95">
        <v>36.24</v>
      </c>
      <c r="C596" s="64"/>
      <c r="D596" s="64"/>
      <c r="E596" s="64"/>
      <c r="F596" s="64"/>
      <c r="G596" s="96"/>
      <c r="H596" s="96"/>
      <c r="I596" s="96"/>
      <c r="J596" s="236"/>
      <c r="K596" s="236"/>
      <c r="L596" s="95">
        <v>36.24</v>
      </c>
      <c r="M596" s="78"/>
    </row>
    <row r="597" spans="1:13" x14ac:dyDescent="0.25">
      <c r="A597" s="91">
        <v>1809</v>
      </c>
      <c r="B597" s="95">
        <v>19.399999999999999</v>
      </c>
      <c r="C597" s="64"/>
      <c r="D597" s="64"/>
      <c r="E597" s="64"/>
      <c r="F597" s="64"/>
      <c r="G597" s="96"/>
      <c r="H597" s="96"/>
      <c r="I597" s="96"/>
      <c r="J597" s="236"/>
      <c r="K597" s="236"/>
      <c r="L597" s="95">
        <v>19.399999999999999</v>
      </c>
      <c r="M597" s="78"/>
    </row>
    <row r="598" spans="1:13" x14ac:dyDescent="0.25">
      <c r="A598" s="91">
        <v>1810</v>
      </c>
      <c r="B598" s="95">
        <v>10.88</v>
      </c>
      <c r="C598" s="64"/>
      <c r="D598" s="64"/>
      <c r="E598" s="64"/>
      <c r="F598" s="64"/>
      <c r="G598" s="96"/>
      <c r="H598" s="96"/>
      <c r="I598" s="96"/>
      <c r="J598" s="236"/>
      <c r="K598" s="236"/>
      <c r="L598" s="95">
        <v>10.88</v>
      </c>
      <c r="M598" s="78"/>
    </row>
    <row r="599" spans="1:13" x14ac:dyDescent="0.25">
      <c r="A599" s="234" t="s">
        <v>88</v>
      </c>
      <c r="B599" s="107">
        <v>0</v>
      </c>
      <c r="C599" s="98" t="s">
        <v>533</v>
      </c>
      <c r="D599" s="145"/>
      <c r="E599" s="145"/>
      <c r="F599" s="145"/>
      <c r="G599" s="107"/>
      <c r="H599" s="107"/>
      <c r="I599" s="107"/>
      <c r="J599" s="236"/>
      <c r="K599" s="236"/>
      <c r="L599" s="107"/>
      <c r="M599" s="243"/>
    </row>
    <row r="600" spans="1:13" x14ac:dyDescent="0.25">
      <c r="A600" s="91">
        <v>1811</v>
      </c>
      <c r="B600" s="95">
        <v>9.74</v>
      </c>
      <c r="C600" s="64"/>
      <c r="D600" s="64"/>
      <c r="E600" s="64"/>
      <c r="F600" s="64"/>
      <c r="G600" s="96"/>
      <c r="H600" s="96"/>
      <c r="I600" s="96"/>
      <c r="J600" s="236"/>
      <c r="K600" s="236"/>
      <c r="L600" s="95">
        <v>9.74</v>
      </c>
      <c r="M600" s="78"/>
    </row>
    <row r="601" spans="1:13" x14ac:dyDescent="0.25">
      <c r="A601" s="91">
        <v>1812</v>
      </c>
      <c r="B601" s="95">
        <v>9.6999999999999993</v>
      </c>
      <c r="C601" s="64"/>
      <c r="D601" s="64"/>
      <c r="E601" s="64"/>
      <c r="F601" s="64"/>
      <c r="G601" s="96"/>
      <c r="H601" s="96"/>
      <c r="I601" s="96"/>
      <c r="J601" s="236"/>
      <c r="K601" s="236"/>
      <c r="L601" s="95">
        <v>9.6999999999999993</v>
      </c>
      <c r="M601" s="78"/>
    </row>
    <row r="602" spans="1:13" x14ac:dyDescent="0.25">
      <c r="A602" s="91">
        <v>1813</v>
      </c>
      <c r="B602" s="95">
        <v>33.93</v>
      </c>
      <c r="C602" s="64"/>
      <c r="D602" s="64"/>
      <c r="E602" s="64"/>
      <c r="F602" s="64"/>
      <c r="G602" s="96"/>
      <c r="H602" s="96"/>
      <c r="I602" s="96"/>
      <c r="J602" s="236"/>
      <c r="K602" s="236"/>
      <c r="L602" s="95">
        <v>33.93</v>
      </c>
      <c r="M602" s="78"/>
    </row>
    <row r="603" spans="1:13" x14ac:dyDescent="0.25">
      <c r="A603" s="91" t="s">
        <v>394</v>
      </c>
      <c r="B603" s="96">
        <v>35.89</v>
      </c>
      <c r="C603" s="96"/>
      <c r="D603" s="96"/>
      <c r="E603" s="96"/>
      <c r="F603" s="96"/>
      <c r="G603" s="96">
        <v>35.89</v>
      </c>
      <c r="H603" s="96"/>
      <c r="I603" s="96"/>
      <c r="J603" s="236"/>
      <c r="K603" s="236"/>
      <c r="L603" s="312"/>
      <c r="M603" s="78"/>
    </row>
    <row r="604" spans="1:13" x14ac:dyDescent="0.25">
      <c r="A604" s="91" t="s">
        <v>461</v>
      </c>
      <c r="B604" s="96">
        <v>10.87</v>
      </c>
      <c r="C604" s="96"/>
      <c r="D604" s="96"/>
      <c r="E604" s="96"/>
      <c r="F604" s="96"/>
      <c r="G604" s="96">
        <v>10.87</v>
      </c>
      <c r="H604" s="96"/>
      <c r="I604" s="96"/>
      <c r="J604" s="236"/>
      <c r="K604" s="236"/>
      <c r="L604" s="312"/>
      <c r="M604" s="78"/>
    </row>
    <row r="605" spans="1:13" x14ac:dyDescent="0.25">
      <c r="A605" s="234" t="s">
        <v>131</v>
      </c>
      <c r="B605" s="107">
        <v>2.4</v>
      </c>
      <c r="C605" s="96"/>
      <c r="D605" s="107">
        <v>2.4</v>
      </c>
      <c r="E605" s="96"/>
      <c r="F605" s="96"/>
      <c r="G605" s="96"/>
      <c r="H605" s="96"/>
      <c r="I605" s="96"/>
      <c r="J605" s="236"/>
      <c r="K605" s="236"/>
      <c r="L605" s="312"/>
      <c r="M605" s="78"/>
    </row>
    <row r="606" spans="1:13" x14ac:dyDescent="0.25">
      <c r="A606" s="91" t="s">
        <v>301</v>
      </c>
      <c r="B606" s="96">
        <v>3.72</v>
      </c>
      <c r="C606" s="96"/>
      <c r="D606" s="96"/>
      <c r="E606" s="96"/>
      <c r="F606" s="96"/>
      <c r="G606" s="96">
        <v>3.72</v>
      </c>
      <c r="H606" s="96"/>
      <c r="I606" s="96"/>
      <c r="J606" s="236"/>
      <c r="K606" s="236"/>
      <c r="L606" s="312"/>
      <c r="M606" s="78"/>
    </row>
    <row r="607" spans="1:13" x14ac:dyDescent="0.25">
      <c r="A607" s="91" t="s">
        <v>377</v>
      </c>
      <c r="B607" s="96">
        <v>11.06</v>
      </c>
      <c r="C607" s="96"/>
      <c r="D607" s="96"/>
      <c r="E607" s="96"/>
      <c r="F607" s="96"/>
      <c r="G607" s="96">
        <v>11.06</v>
      </c>
      <c r="H607" s="96"/>
      <c r="I607" s="96"/>
      <c r="J607" s="236"/>
      <c r="K607" s="236"/>
      <c r="L607" s="312"/>
      <c r="M607" s="78"/>
    </row>
    <row r="608" spans="1:13" ht="15.75" thickBot="1" x14ac:dyDescent="0.3">
      <c r="A608" s="249" t="s">
        <v>462</v>
      </c>
      <c r="B608" s="224">
        <v>11.93</v>
      </c>
      <c r="C608" s="224"/>
      <c r="D608" s="224"/>
      <c r="E608" s="224"/>
      <c r="F608" s="224"/>
      <c r="G608" s="224">
        <v>11.93</v>
      </c>
      <c r="H608" s="224"/>
      <c r="I608" s="224"/>
      <c r="J608" s="355"/>
      <c r="K608" s="355"/>
      <c r="L608" s="365"/>
      <c r="M608" s="74"/>
    </row>
    <row r="609" spans="1:13" ht="15.75" thickBot="1" x14ac:dyDescent="0.3">
      <c r="A609" s="109" t="s">
        <v>665</v>
      </c>
      <c r="B609" s="201">
        <f>SUM(B588:B608)</f>
        <v>416.05999999999995</v>
      </c>
      <c r="C609" s="34"/>
      <c r="D609" s="202">
        <f>SUM(D588:D608)</f>
        <v>2.4</v>
      </c>
      <c r="E609" s="202"/>
      <c r="F609" s="202"/>
      <c r="G609" s="201">
        <f>SUM(G588:G608)</f>
        <v>178.35</v>
      </c>
      <c r="H609" s="204">
        <f t="shared" ref="H609:K609" si="17">SUM(H588:H608)</f>
        <v>0</v>
      </c>
      <c r="I609" s="205">
        <f t="shared" si="17"/>
        <v>0</v>
      </c>
      <c r="J609" s="205">
        <f t="shared" si="17"/>
        <v>0</v>
      </c>
      <c r="K609" s="206">
        <f t="shared" si="17"/>
        <v>0</v>
      </c>
      <c r="L609" s="207">
        <f>SUM(L588:L608)</f>
        <v>235.31</v>
      </c>
      <c r="M609" s="223">
        <f>SUM(D609:L609)</f>
        <v>416.06</v>
      </c>
    </row>
    <row r="610" spans="1:13" x14ac:dyDescent="0.25">
      <c r="A610" s="265"/>
      <c r="B610" s="259"/>
      <c r="C610" s="284"/>
      <c r="D610" s="285"/>
      <c r="E610" s="285"/>
      <c r="F610" s="285"/>
      <c r="G610" s="259"/>
      <c r="H610" s="286"/>
      <c r="I610" s="287"/>
      <c r="J610" s="287"/>
      <c r="K610" s="360"/>
      <c r="L610" s="288"/>
      <c r="M610" s="289"/>
    </row>
    <row r="611" spans="1:13" x14ac:dyDescent="0.25">
      <c r="A611" s="101" t="s">
        <v>463</v>
      </c>
      <c r="B611" s="64"/>
      <c r="C611" s="64"/>
      <c r="D611" s="64"/>
      <c r="E611" s="64"/>
      <c r="F611" s="64"/>
      <c r="G611" s="65"/>
      <c r="H611" s="65"/>
      <c r="I611" s="65"/>
      <c r="J611" s="77"/>
      <c r="K611" s="77"/>
      <c r="L611" s="310"/>
      <c r="M611" s="78"/>
    </row>
    <row r="612" spans="1:13" x14ac:dyDescent="0.25">
      <c r="A612" s="338">
        <v>1903</v>
      </c>
      <c r="B612" s="339">
        <v>27.59</v>
      </c>
      <c r="C612" s="340" t="s">
        <v>626</v>
      </c>
      <c r="D612" s="64"/>
      <c r="E612" s="64"/>
      <c r="F612" s="64"/>
      <c r="G612" s="65"/>
      <c r="H612" s="339"/>
      <c r="I612" s="339">
        <v>27.59</v>
      </c>
      <c r="J612" s="77"/>
      <c r="K612" s="77"/>
      <c r="L612" s="310"/>
      <c r="M612" s="78"/>
    </row>
    <row r="613" spans="1:13" x14ac:dyDescent="0.25">
      <c r="A613" s="234">
        <v>1914</v>
      </c>
      <c r="B613" s="107">
        <v>7.3</v>
      </c>
      <c r="C613" s="64"/>
      <c r="D613" s="107">
        <v>7.3</v>
      </c>
      <c r="E613" s="107"/>
      <c r="F613" s="107"/>
      <c r="G613" s="107"/>
      <c r="H613" s="107"/>
      <c r="I613" s="107"/>
      <c r="J613" s="236"/>
      <c r="K613" s="236"/>
      <c r="L613" s="312"/>
      <c r="M613" s="78"/>
    </row>
    <row r="614" spans="1:13" x14ac:dyDescent="0.25">
      <c r="A614" s="234">
        <v>1914</v>
      </c>
      <c r="B614" s="107">
        <v>47</v>
      </c>
      <c r="C614" s="64"/>
      <c r="D614" s="107">
        <v>47</v>
      </c>
      <c r="E614" s="107"/>
      <c r="F614" s="107"/>
      <c r="G614" s="107"/>
      <c r="H614" s="107"/>
      <c r="I614" s="107"/>
      <c r="J614" s="236"/>
      <c r="K614" s="236"/>
      <c r="L614" s="312"/>
      <c r="M614" s="78"/>
    </row>
    <row r="615" spans="1:13" x14ac:dyDescent="0.25">
      <c r="A615" s="234" t="s">
        <v>464</v>
      </c>
      <c r="B615" s="107">
        <v>82.92</v>
      </c>
      <c r="C615" s="64"/>
      <c r="D615" s="107">
        <v>82.92</v>
      </c>
      <c r="E615" s="107"/>
      <c r="F615" s="107"/>
      <c r="G615" s="107"/>
      <c r="H615" s="107"/>
      <c r="I615" s="107"/>
      <c r="J615" s="236"/>
      <c r="K615" s="236"/>
      <c r="L615" s="312"/>
      <c r="M615" s="78"/>
    </row>
    <row r="616" spans="1:13" x14ac:dyDescent="0.25">
      <c r="A616" s="234" t="s">
        <v>465</v>
      </c>
      <c r="B616" s="107">
        <v>8.84</v>
      </c>
      <c r="C616" s="64"/>
      <c r="D616" s="107">
        <v>8.84</v>
      </c>
      <c r="E616" s="107"/>
      <c r="F616" s="107"/>
      <c r="G616" s="107"/>
      <c r="H616" s="107"/>
      <c r="I616" s="107"/>
      <c r="J616" s="236"/>
      <c r="K616" s="236"/>
      <c r="L616" s="312"/>
      <c r="M616" s="78"/>
    </row>
    <row r="617" spans="1:13" x14ac:dyDescent="0.25">
      <c r="A617" s="234" t="s">
        <v>466</v>
      </c>
      <c r="B617" s="107">
        <v>21.79</v>
      </c>
      <c r="C617" s="64"/>
      <c r="D617" s="107">
        <v>21.79</v>
      </c>
      <c r="E617" s="107"/>
      <c r="F617" s="107"/>
      <c r="G617" s="107"/>
      <c r="H617" s="107"/>
      <c r="I617" s="107"/>
      <c r="J617" s="236"/>
      <c r="K617" s="236"/>
      <c r="L617" s="312"/>
      <c r="M617" s="78"/>
    </row>
    <row r="618" spans="1:13" x14ac:dyDescent="0.25">
      <c r="A618" s="234" t="s">
        <v>467</v>
      </c>
      <c r="B618" s="107">
        <v>6.1</v>
      </c>
      <c r="C618" s="64"/>
      <c r="D618" s="107">
        <v>6.1</v>
      </c>
      <c r="E618" s="107"/>
      <c r="F618" s="107"/>
      <c r="G618" s="107"/>
      <c r="H618" s="107"/>
      <c r="I618" s="107"/>
      <c r="J618" s="236"/>
      <c r="K618" s="236"/>
      <c r="L618" s="312"/>
      <c r="M618" s="78"/>
    </row>
    <row r="619" spans="1:13" x14ac:dyDescent="0.25">
      <c r="A619" s="234" t="s">
        <v>468</v>
      </c>
      <c r="B619" s="107">
        <v>35.950000000000003</v>
      </c>
      <c r="C619" s="64"/>
      <c r="D619" s="107">
        <v>35.950000000000003</v>
      </c>
      <c r="E619" s="107"/>
      <c r="F619" s="107"/>
      <c r="G619" s="107"/>
      <c r="H619" s="107"/>
      <c r="I619" s="107"/>
      <c r="J619" s="236"/>
      <c r="K619" s="236"/>
      <c r="L619" s="312"/>
      <c r="M619" s="78"/>
    </row>
    <row r="620" spans="1:13" x14ac:dyDescent="0.25">
      <c r="A620" s="234" t="s">
        <v>469</v>
      </c>
      <c r="B620" s="107">
        <v>35.93</v>
      </c>
      <c r="C620" s="64"/>
      <c r="D620" s="107">
        <v>35.93</v>
      </c>
      <c r="E620" s="107"/>
      <c r="F620" s="107"/>
      <c r="G620" s="107"/>
      <c r="H620" s="107"/>
      <c r="I620" s="107"/>
      <c r="J620" s="236"/>
      <c r="K620" s="236"/>
      <c r="L620" s="312"/>
      <c r="M620" s="78"/>
    </row>
    <row r="621" spans="1:13" x14ac:dyDescent="0.25">
      <c r="A621" s="234" t="s">
        <v>470</v>
      </c>
      <c r="B621" s="107">
        <v>57.81</v>
      </c>
      <c r="C621" s="64"/>
      <c r="D621" s="107">
        <v>57.81</v>
      </c>
      <c r="E621" s="107"/>
      <c r="F621" s="107"/>
      <c r="G621" s="107"/>
      <c r="H621" s="107"/>
      <c r="I621" s="107"/>
      <c r="J621" s="236"/>
      <c r="K621" s="236"/>
      <c r="L621" s="312"/>
      <c r="M621" s="78"/>
    </row>
    <row r="622" spans="1:13" x14ac:dyDescent="0.25">
      <c r="A622" s="234" t="s">
        <v>471</v>
      </c>
      <c r="B622" s="107">
        <v>39.19</v>
      </c>
      <c r="C622" s="64"/>
      <c r="D622" s="107">
        <v>39.19</v>
      </c>
      <c r="E622" s="107"/>
      <c r="F622" s="107"/>
      <c r="G622" s="107"/>
      <c r="H622" s="107"/>
      <c r="I622" s="107"/>
      <c r="J622" s="236"/>
      <c r="K622" s="236"/>
      <c r="L622" s="312"/>
      <c r="M622" s="78"/>
    </row>
    <row r="623" spans="1:13" x14ac:dyDescent="0.25">
      <c r="A623" s="234">
        <v>1913</v>
      </c>
      <c r="B623" s="107">
        <v>9.8699999999999992</v>
      </c>
      <c r="C623" s="64"/>
      <c r="D623" s="107">
        <v>9.8699999999999992</v>
      </c>
      <c r="E623" s="107"/>
      <c r="F623" s="107"/>
      <c r="G623" s="107"/>
      <c r="H623" s="107"/>
      <c r="I623" s="107"/>
      <c r="J623" s="236"/>
      <c r="K623" s="236"/>
      <c r="L623" s="312"/>
      <c r="M623" s="78"/>
    </row>
    <row r="624" spans="1:13" x14ac:dyDescent="0.25">
      <c r="A624" s="234" t="s">
        <v>472</v>
      </c>
      <c r="B624" s="107">
        <v>17.32</v>
      </c>
      <c r="C624" s="64"/>
      <c r="D624" s="107">
        <v>17.32</v>
      </c>
      <c r="E624" s="107"/>
      <c r="F624" s="107"/>
      <c r="G624" s="107"/>
      <c r="H624" s="107"/>
      <c r="I624" s="107"/>
      <c r="J624" s="236"/>
      <c r="K624" s="236"/>
      <c r="L624" s="312"/>
      <c r="M624" s="78"/>
    </row>
    <row r="625" spans="1:13" x14ac:dyDescent="0.25">
      <c r="A625" s="234" t="s">
        <v>473</v>
      </c>
      <c r="B625" s="107">
        <v>11.58</v>
      </c>
      <c r="C625" s="64"/>
      <c r="D625" s="107">
        <v>11.58</v>
      </c>
      <c r="E625" s="107"/>
      <c r="F625" s="107"/>
      <c r="G625" s="107"/>
      <c r="H625" s="107"/>
      <c r="I625" s="107"/>
      <c r="J625" s="236"/>
      <c r="K625" s="236"/>
      <c r="L625" s="312"/>
      <c r="M625" s="78"/>
    </row>
    <row r="626" spans="1:13" x14ac:dyDescent="0.25">
      <c r="A626" s="234" t="s">
        <v>474</v>
      </c>
      <c r="B626" s="107">
        <v>29.89</v>
      </c>
      <c r="C626" s="64"/>
      <c r="D626" s="107">
        <v>29.89</v>
      </c>
      <c r="E626" s="107"/>
      <c r="F626" s="107"/>
      <c r="G626" s="107"/>
      <c r="H626" s="107"/>
      <c r="I626" s="107"/>
      <c r="J626" s="236"/>
      <c r="K626" s="236"/>
      <c r="L626" s="312"/>
      <c r="M626" s="78"/>
    </row>
    <row r="627" spans="1:13" x14ac:dyDescent="0.25">
      <c r="A627" s="234" t="s">
        <v>299</v>
      </c>
      <c r="B627" s="107">
        <v>28.25</v>
      </c>
      <c r="C627" s="64"/>
      <c r="D627" s="107">
        <v>28.25</v>
      </c>
      <c r="E627" s="107"/>
      <c r="F627" s="107"/>
      <c r="G627" s="107"/>
      <c r="H627" s="107"/>
      <c r="I627" s="107"/>
      <c r="J627" s="236"/>
      <c r="K627" s="236"/>
      <c r="L627" s="312"/>
      <c r="M627" s="78"/>
    </row>
    <row r="628" spans="1:13" x14ac:dyDescent="0.25">
      <c r="A628" s="234" t="s">
        <v>299</v>
      </c>
      <c r="B628" s="107">
        <v>8.7799999999999994</v>
      </c>
      <c r="C628" s="64"/>
      <c r="D628" s="107">
        <v>8.7799999999999994</v>
      </c>
      <c r="E628" s="107"/>
      <c r="F628" s="107"/>
      <c r="G628" s="107"/>
      <c r="H628" s="107"/>
      <c r="I628" s="107"/>
      <c r="J628" s="236"/>
      <c r="K628" s="236"/>
      <c r="L628" s="312"/>
      <c r="M628" s="78"/>
    </row>
    <row r="629" spans="1:13" x14ac:dyDescent="0.25">
      <c r="A629" s="234" t="s">
        <v>153</v>
      </c>
      <c r="B629" s="107">
        <v>12.06</v>
      </c>
      <c r="C629" s="64"/>
      <c r="D629" s="107">
        <v>12.06</v>
      </c>
      <c r="E629" s="107"/>
      <c r="F629" s="107"/>
      <c r="G629" s="107"/>
      <c r="H629" s="107"/>
      <c r="I629" s="107"/>
      <c r="J629" s="236"/>
      <c r="K629" s="236"/>
      <c r="L629" s="312"/>
      <c r="M629" s="78"/>
    </row>
    <row r="630" spans="1:13" x14ac:dyDescent="0.25">
      <c r="A630" s="91" t="s">
        <v>301</v>
      </c>
      <c r="B630" s="96">
        <v>3.72</v>
      </c>
      <c r="C630" s="64"/>
      <c r="D630" s="64"/>
      <c r="E630" s="64"/>
      <c r="F630" s="64"/>
      <c r="G630" s="96">
        <v>3.72</v>
      </c>
      <c r="H630" s="96"/>
      <c r="I630" s="96"/>
      <c r="J630" s="236"/>
      <c r="K630" s="236"/>
      <c r="L630" s="312"/>
      <c r="M630" s="78"/>
    </row>
    <row r="631" spans="1:13" x14ac:dyDescent="0.25">
      <c r="A631" s="91" t="s">
        <v>377</v>
      </c>
      <c r="B631" s="96">
        <v>11.06</v>
      </c>
      <c r="C631" s="64"/>
      <c r="D631" s="64"/>
      <c r="E631" s="64"/>
      <c r="F631" s="64"/>
      <c r="G631" s="96">
        <v>11.06</v>
      </c>
      <c r="H631" s="96"/>
      <c r="I631" s="96"/>
      <c r="J631" s="236"/>
      <c r="K631" s="236"/>
      <c r="L631" s="312"/>
      <c r="M631" s="78"/>
    </row>
    <row r="632" spans="1:13" x14ac:dyDescent="0.25">
      <c r="A632" s="91" t="s">
        <v>153</v>
      </c>
      <c r="B632" s="96">
        <v>11.93</v>
      </c>
      <c r="C632" s="64"/>
      <c r="D632" s="64"/>
      <c r="E632" s="64"/>
      <c r="F632" s="64"/>
      <c r="G632" s="96">
        <v>11.93</v>
      </c>
      <c r="H632" s="96"/>
      <c r="I632" s="96"/>
      <c r="J632" s="236"/>
      <c r="K632" s="236"/>
      <c r="L632" s="312"/>
      <c r="M632" s="78"/>
    </row>
    <row r="633" spans="1:13" ht="15.75" thickBot="1" x14ac:dyDescent="0.3">
      <c r="A633" s="249" t="s">
        <v>88</v>
      </c>
      <c r="B633" s="224">
        <v>93.24</v>
      </c>
      <c r="C633" s="73"/>
      <c r="D633" s="73"/>
      <c r="E633" s="73"/>
      <c r="F633" s="73"/>
      <c r="G633" s="224">
        <v>93.24</v>
      </c>
      <c r="H633" s="224"/>
      <c r="I633" s="224"/>
      <c r="J633" s="355"/>
      <c r="K633" s="355"/>
      <c r="L633" s="365"/>
      <c r="M633" s="74"/>
    </row>
    <row r="634" spans="1:13" ht="15.75" thickBot="1" x14ac:dyDescent="0.3">
      <c r="A634" s="109" t="s">
        <v>664</v>
      </c>
      <c r="B634" s="201">
        <f>SUM(B612:B633)</f>
        <v>608.12</v>
      </c>
      <c r="C634" s="34"/>
      <c r="D634" s="202">
        <f>SUM(D612:D633)</f>
        <v>460.57999999999993</v>
      </c>
      <c r="E634" s="202"/>
      <c r="F634" s="202"/>
      <c r="G634" s="201">
        <f>SUM(G612:G633)</f>
        <v>119.94999999999999</v>
      </c>
      <c r="H634" s="204">
        <f t="shared" ref="H634:K634" si="18">SUM(H612:H633)</f>
        <v>0</v>
      </c>
      <c r="I634" s="204">
        <f t="shared" si="18"/>
        <v>27.59</v>
      </c>
      <c r="J634" s="205">
        <f t="shared" si="18"/>
        <v>0</v>
      </c>
      <c r="K634" s="206">
        <f t="shared" si="18"/>
        <v>0</v>
      </c>
      <c r="L634" s="207">
        <f>SUM(L612:L633)</f>
        <v>0</v>
      </c>
      <c r="M634" s="223">
        <f>SUM(D634:J634)</f>
        <v>608.12</v>
      </c>
    </row>
    <row r="635" spans="1:13" x14ac:dyDescent="0.25">
      <c r="A635" s="363"/>
      <c r="B635" s="259"/>
      <c r="C635" s="284"/>
      <c r="D635" s="285"/>
      <c r="E635" s="285"/>
      <c r="F635" s="285"/>
      <c r="G635" s="259"/>
      <c r="H635" s="286"/>
      <c r="I635" s="286"/>
      <c r="J635" s="287"/>
      <c r="K635" s="360"/>
      <c r="L635" s="288"/>
      <c r="M635" s="291"/>
    </row>
    <row r="636" spans="1:13" x14ac:dyDescent="0.25">
      <c r="A636" s="101" t="s">
        <v>475</v>
      </c>
      <c r="B636" s="64"/>
      <c r="C636" s="64"/>
      <c r="D636" s="64"/>
      <c r="E636" s="64"/>
      <c r="F636" s="64"/>
      <c r="G636" s="65"/>
      <c r="H636" s="65"/>
      <c r="I636" s="65"/>
      <c r="J636" s="77"/>
      <c r="K636" s="77"/>
      <c r="L636" s="310"/>
      <c r="M636" s="78"/>
    </row>
    <row r="637" spans="1:13" x14ac:dyDescent="0.25">
      <c r="A637" s="338" t="s">
        <v>549</v>
      </c>
      <c r="B637" s="339">
        <v>93.04</v>
      </c>
      <c r="C637" s="340" t="s">
        <v>626</v>
      </c>
      <c r="D637" s="64"/>
      <c r="E637" s="64"/>
      <c r="F637" s="64"/>
      <c r="G637" s="65"/>
      <c r="H637" s="339"/>
      <c r="I637" s="339">
        <v>93.04</v>
      </c>
      <c r="J637" s="77"/>
      <c r="K637" s="77"/>
      <c r="L637" s="310"/>
      <c r="M637" s="78"/>
    </row>
    <row r="638" spans="1:13" x14ac:dyDescent="0.25">
      <c r="A638" s="338" t="s">
        <v>478</v>
      </c>
      <c r="B638" s="339">
        <v>25.9</v>
      </c>
      <c r="C638" s="340" t="s">
        <v>626</v>
      </c>
      <c r="D638" s="64"/>
      <c r="E638" s="64"/>
      <c r="F638" s="64"/>
      <c r="G638" s="65"/>
      <c r="H638" s="339"/>
      <c r="I638" s="339">
        <v>25.9</v>
      </c>
      <c r="J638" s="77"/>
      <c r="K638" s="77"/>
      <c r="L638" s="310"/>
      <c r="M638" s="78"/>
    </row>
    <row r="639" spans="1:13" x14ac:dyDescent="0.25">
      <c r="A639" s="234" t="s">
        <v>476</v>
      </c>
      <c r="B639" s="107">
        <v>107.81</v>
      </c>
      <c r="C639" s="64"/>
      <c r="D639" s="107">
        <v>107.81</v>
      </c>
      <c r="E639" s="107"/>
      <c r="F639" s="107"/>
      <c r="G639" s="107"/>
      <c r="H639" s="107"/>
      <c r="I639" s="107"/>
      <c r="J639" s="236"/>
      <c r="K639" s="236"/>
      <c r="L639" s="312"/>
      <c r="M639" s="78"/>
    </row>
    <row r="640" spans="1:13" x14ac:dyDescent="0.25">
      <c r="A640" s="234" t="s">
        <v>477</v>
      </c>
      <c r="B640" s="107">
        <v>144.29</v>
      </c>
      <c r="C640" s="64"/>
      <c r="D640" s="107">
        <v>144.29</v>
      </c>
      <c r="E640" s="107"/>
      <c r="F640" s="107"/>
      <c r="G640" s="107"/>
      <c r="H640" s="107"/>
      <c r="I640" s="107"/>
      <c r="J640" s="236"/>
      <c r="K640" s="236"/>
      <c r="L640" s="312"/>
      <c r="M640" s="78"/>
    </row>
    <row r="641" spans="1:13" x14ac:dyDescent="0.25">
      <c r="A641" s="234" t="s">
        <v>479</v>
      </c>
      <c r="B641" s="107">
        <v>21.29</v>
      </c>
      <c r="C641" s="64"/>
      <c r="D641" s="107">
        <v>21.29</v>
      </c>
      <c r="E641" s="107"/>
      <c r="F641" s="107"/>
      <c r="G641" s="107"/>
      <c r="H641" s="107"/>
      <c r="I641" s="107"/>
      <c r="J641" s="236"/>
      <c r="K641" s="236"/>
      <c r="L641" s="312"/>
      <c r="M641" s="78"/>
    </row>
    <row r="642" spans="1:13" x14ac:dyDescent="0.25">
      <c r="A642" s="93" t="s">
        <v>480</v>
      </c>
      <c r="B642" s="247">
        <f>8*2.28</f>
        <v>18.239999999999998</v>
      </c>
      <c r="C642" s="145"/>
      <c r="D642" s="247"/>
      <c r="E642" s="247"/>
      <c r="F642" s="247"/>
      <c r="G642" s="247">
        <f>8*2.28</f>
        <v>18.239999999999998</v>
      </c>
      <c r="H642" s="247"/>
      <c r="I642" s="247"/>
      <c r="J642" s="329"/>
      <c r="K642" s="329"/>
      <c r="L642" s="330"/>
      <c r="M642" s="78"/>
    </row>
    <row r="643" spans="1:13" x14ac:dyDescent="0.25">
      <c r="A643" s="234" t="s">
        <v>481</v>
      </c>
      <c r="B643" s="107">
        <v>15.04</v>
      </c>
      <c r="C643" s="64"/>
      <c r="D643" s="107">
        <v>15.04</v>
      </c>
      <c r="E643" s="107"/>
      <c r="F643" s="107"/>
      <c r="G643" s="107"/>
      <c r="H643" s="107"/>
      <c r="I643" s="107"/>
      <c r="J643" s="236"/>
      <c r="K643" s="236"/>
      <c r="L643" s="312"/>
      <c r="M643" s="78"/>
    </row>
    <row r="644" spans="1:13" x14ac:dyDescent="0.25">
      <c r="A644" s="234" t="s">
        <v>482</v>
      </c>
      <c r="B644" s="107">
        <v>8.58</v>
      </c>
      <c r="C644" s="64"/>
      <c r="D644" s="107">
        <v>8.58</v>
      </c>
      <c r="E644" s="107"/>
      <c r="F644" s="107"/>
      <c r="G644" s="107"/>
      <c r="H644" s="107"/>
      <c r="I644" s="107"/>
      <c r="J644" s="236"/>
      <c r="K644" s="236"/>
      <c r="L644" s="312"/>
      <c r="M644" s="78"/>
    </row>
    <row r="645" spans="1:13" x14ac:dyDescent="0.25">
      <c r="A645" s="234" t="s">
        <v>482</v>
      </c>
      <c r="B645" s="107">
        <v>7.04</v>
      </c>
      <c r="C645" s="64"/>
      <c r="D645" s="107">
        <v>7.04</v>
      </c>
      <c r="E645" s="107"/>
      <c r="F645" s="107"/>
      <c r="G645" s="107"/>
      <c r="H645" s="107"/>
      <c r="I645" s="107"/>
      <c r="J645" s="236"/>
      <c r="K645" s="236"/>
      <c r="L645" s="312"/>
      <c r="M645" s="78"/>
    </row>
    <row r="646" spans="1:13" x14ac:dyDescent="0.25">
      <c r="A646" s="234" t="s">
        <v>482</v>
      </c>
      <c r="B646" s="107">
        <v>17</v>
      </c>
      <c r="C646" s="64"/>
      <c r="D646" s="107">
        <v>17</v>
      </c>
      <c r="E646" s="107"/>
      <c r="F646" s="107"/>
      <c r="G646" s="107"/>
      <c r="H646" s="107"/>
      <c r="I646" s="107"/>
      <c r="J646" s="236"/>
      <c r="K646" s="236"/>
      <c r="L646" s="312"/>
      <c r="M646" s="78"/>
    </row>
    <row r="647" spans="1:13" x14ac:dyDescent="0.25">
      <c r="A647" s="234" t="s">
        <v>482</v>
      </c>
      <c r="B647" s="107">
        <v>34.86</v>
      </c>
      <c r="C647" s="64"/>
      <c r="D647" s="107">
        <v>34.86</v>
      </c>
      <c r="E647" s="107"/>
      <c r="F647" s="107"/>
      <c r="G647" s="107"/>
      <c r="H647" s="107"/>
      <c r="I647" s="107"/>
      <c r="J647" s="236"/>
      <c r="K647" s="236"/>
      <c r="L647" s="312"/>
      <c r="M647" s="78"/>
    </row>
    <row r="648" spans="1:13" x14ac:dyDescent="0.25">
      <c r="A648" s="234" t="s">
        <v>482</v>
      </c>
      <c r="B648" s="107">
        <v>40</v>
      </c>
      <c r="C648" s="64"/>
      <c r="D648" s="107">
        <v>40</v>
      </c>
      <c r="E648" s="107"/>
      <c r="F648" s="107"/>
      <c r="G648" s="107"/>
      <c r="H648" s="107"/>
      <c r="I648" s="107"/>
      <c r="J648" s="236"/>
      <c r="K648" s="236"/>
      <c r="L648" s="312"/>
      <c r="M648" s="78"/>
    </row>
    <row r="649" spans="1:13" ht="15.75" thickBot="1" x14ac:dyDescent="0.3">
      <c r="A649" s="251" t="s">
        <v>482</v>
      </c>
      <c r="B649" s="252">
        <v>31.75</v>
      </c>
      <c r="C649" s="73"/>
      <c r="D649" s="252">
        <v>31.75</v>
      </c>
      <c r="E649" s="252"/>
      <c r="F649" s="252"/>
      <c r="G649" s="252"/>
      <c r="H649" s="252"/>
      <c r="I649" s="252"/>
      <c r="J649" s="355"/>
      <c r="K649" s="355"/>
      <c r="L649" s="365"/>
      <c r="M649" s="74"/>
    </row>
    <row r="650" spans="1:13" ht="15.75" thickBot="1" x14ac:dyDescent="0.3">
      <c r="A650" s="109" t="s">
        <v>663</v>
      </c>
      <c r="B650" s="201">
        <f>SUM(B637:B649)</f>
        <v>564.84</v>
      </c>
      <c r="C650" s="34"/>
      <c r="D650" s="202">
        <f>SUM(D637:D649)</f>
        <v>427.66</v>
      </c>
      <c r="E650" s="202"/>
      <c r="F650" s="202"/>
      <c r="G650" s="201">
        <f>SUM(G637:G649)</f>
        <v>18.239999999999998</v>
      </c>
      <c r="H650" s="204">
        <f t="shared" ref="H650:K650" si="19">SUM(H637:H649)</f>
        <v>0</v>
      </c>
      <c r="I650" s="204">
        <f t="shared" si="19"/>
        <v>118.94</v>
      </c>
      <c r="J650" s="204">
        <f t="shared" si="19"/>
        <v>0</v>
      </c>
      <c r="K650" s="206">
        <f t="shared" si="19"/>
        <v>0</v>
      </c>
      <c r="L650" s="207">
        <f>SUM(L637:L649)</f>
        <v>0</v>
      </c>
      <c r="M650" s="223">
        <f>SUM(D650:L650)</f>
        <v>564.84</v>
      </c>
    </row>
    <row r="651" spans="1:13" ht="15.75" thickBot="1" x14ac:dyDescent="0.3">
      <c r="A651" s="49"/>
      <c r="B651" s="19"/>
      <c r="C651" s="19"/>
      <c r="D651" s="19"/>
      <c r="E651" s="19"/>
      <c r="F651" s="19"/>
      <c r="G651" s="20"/>
      <c r="H651" s="20"/>
      <c r="I651" s="20"/>
      <c r="J651" s="22"/>
      <c r="K651" s="22"/>
      <c r="L651" s="385"/>
      <c r="M651" s="44"/>
    </row>
    <row r="652" spans="1:13" ht="24.75" thickBot="1" x14ac:dyDescent="0.3">
      <c r="A652" s="108" t="s">
        <v>532</v>
      </c>
      <c r="B652" s="271">
        <f>B66+B111+B146+B182+B211+B218+B242+B271+B302+B331+B357+B385+B414+B439+B470+B498+B527+B556+B585+B609+B634+B650</f>
        <v>15532.055899999998</v>
      </c>
      <c r="C652" s="34"/>
      <c r="D652" s="35">
        <f>D66+D111+D146+D182+D211+D218+D242+D271+D302+D331+D357+D385+D414+D439+D470+D498+D527+D556+D585+D609+D634+D650</f>
        <v>2417.0700000000011</v>
      </c>
      <c r="E652" s="384">
        <f>E31</f>
        <v>885.07999999999993</v>
      </c>
      <c r="F652" s="384">
        <f>F31+F242+F439</f>
        <v>279.51000000000005</v>
      </c>
      <c r="G652" s="271">
        <f t="shared" ref="G652:L652" si="20">G66+G111+G146+G182+G211+G218+G242+G271+G302+G331+G357+G385+G414+G439+G470+G498+G527+G556+G585+G609+G634+G650</f>
        <v>7856.2058999999999</v>
      </c>
      <c r="H652" s="38">
        <f t="shared" si="20"/>
        <v>34.590000000000003</v>
      </c>
      <c r="I652" s="38">
        <f t="shared" si="20"/>
        <v>146.53</v>
      </c>
      <c r="J652" s="38">
        <f t="shared" si="20"/>
        <v>845</v>
      </c>
      <c r="K652" s="40">
        <f t="shared" si="20"/>
        <v>8.33</v>
      </c>
      <c r="L652" s="41">
        <f t="shared" si="20"/>
        <v>4178.7299999999996</v>
      </c>
      <c r="M652" s="297">
        <f>SUM(D652:L652)</f>
        <v>16651.045900000001</v>
      </c>
    </row>
    <row r="653" spans="1:13" ht="15.75" thickBot="1" x14ac:dyDescent="0.3">
      <c r="A653" s="298"/>
      <c r="B653" s="299"/>
      <c r="C653" s="34"/>
      <c r="D653" s="34"/>
      <c r="E653" s="453" t="s">
        <v>623</v>
      </c>
      <c r="F653" s="453"/>
      <c r="G653" s="453"/>
      <c r="H653" s="299"/>
      <c r="I653" s="299"/>
      <c r="J653" s="299"/>
      <c r="K653" s="299"/>
      <c r="L653" s="299"/>
      <c r="M653" s="48"/>
    </row>
    <row r="654" spans="1:13" ht="15.75" thickBot="1" x14ac:dyDescent="0.3">
      <c r="A654" s="221" t="s">
        <v>662</v>
      </c>
      <c r="B654" s="272">
        <f>B31+B652</f>
        <v>16651.045899999997</v>
      </c>
      <c r="C654" s="34"/>
      <c r="D654" s="35">
        <f>D652</f>
        <v>2417.0700000000011</v>
      </c>
      <c r="E654" s="448">
        <f>E652+F652+G652+H652+J652+L652+K652+I652</f>
        <v>14233.975899999999</v>
      </c>
      <c r="F654" s="448"/>
      <c r="G654" s="448"/>
      <c r="H654" s="448"/>
      <c r="I654" s="448"/>
      <c r="J654" s="448"/>
      <c r="K654" s="448"/>
      <c r="L654" s="448"/>
      <c r="M654" s="48"/>
    </row>
    <row r="655" spans="1:13" ht="15.75" thickBot="1" x14ac:dyDescent="0.3">
      <c r="A655" s="383"/>
      <c r="B655" s="166"/>
      <c r="C655" s="166"/>
      <c r="D655" s="450">
        <f>D654+E654</f>
        <v>16651.045900000001</v>
      </c>
      <c r="E655" s="450"/>
      <c r="F655" s="450"/>
      <c r="G655" s="451"/>
      <c r="H655" s="451"/>
      <c r="I655" s="451"/>
      <c r="J655" s="451"/>
      <c r="K655" s="451"/>
      <c r="L655" s="451"/>
      <c r="M655" s="47"/>
    </row>
  </sheetData>
  <mergeCells count="14">
    <mergeCell ref="M3:M5"/>
    <mergeCell ref="E654:L654"/>
    <mergeCell ref="C531:C532"/>
    <mergeCell ref="D655:L655"/>
    <mergeCell ref="C34:C35"/>
    <mergeCell ref="H4:K4"/>
    <mergeCell ref="E653:G653"/>
    <mergeCell ref="D3:D5"/>
    <mergeCell ref="C3:C5"/>
    <mergeCell ref="B3:B5"/>
    <mergeCell ref="A3:A5"/>
    <mergeCell ref="E4:F4"/>
    <mergeCell ref="E3:L3"/>
    <mergeCell ref="C430:C431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3"/>
  <sheetViews>
    <sheetView view="pageLayout" zoomScaleNormal="100" workbookViewId="0"/>
  </sheetViews>
  <sheetFormatPr defaultColWidth="9.140625" defaultRowHeight="15" x14ac:dyDescent="0.25"/>
  <cols>
    <col min="1" max="1" width="20.140625" style="3" customWidth="1"/>
    <col min="2" max="2" width="12.5703125" style="4" customWidth="1"/>
    <col min="3" max="3" width="11.7109375" customWidth="1"/>
    <col min="4" max="4" width="12.5703125" customWidth="1"/>
    <col min="5" max="5" width="18.28515625" customWidth="1"/>
    <col min="6" max="6" width="15.7109375" customWidth="1"/>
    <col min="7" max="7" width="14.140625" customWidth="1"/>
    <col min="8" max="8" width="14.42578125" customWidth="1"/>
    <col min="9" max="9" width="13" customWidth="1"/>
    <col min="10" max="10" width="11.28515625" customWidth="1"/>
  </cols>
  <sheetData>
    <row r="1" spans="1:10" ht="15.75" x14ac:dyDescent="0.25">
      <c r="A1" s="11" t="s">
        <v>628</v>
      </c>
    </row>
    <row r="2" spans="1:10" ht="21.75" customHeight="1" thickBot="1" x14ac:dyDescent="0.3">
      <c r="A2" s="10" t="s">
        <v>627</v>
      </c>
      <c r="B2" s="6"/>
    </row>
    <row r="3" spans="1:10" ht="28.5" customHeight="1" x14ac:dyDescent="0.25">
      <c r="A3" s="422" t="s">
        <v>66</v>
      </c>
      <c r="B3" s="408" t="s">
        <v>65</v>
      </c>
      <c r="C3" s="454"/>
      <c r="D3" s="430" t="s">
        <v>555</v>
      </c>
      <c r="E3" s="443" t="s">
        <v>554</v>
      </c>
      <c r="F3" s="443"/>
      <c r="G3" s="443"/>
      <c r="H3" s="443"/>
      <c r="I3" s="443"/>
      <c r="J3" s="445"/>
    </row>
    <row r="4" spans="1:10" ht="72" customHeight="1" x14ac:dyDescent="0.25">
      <c r="A4" s="423"/>
      <c r="B4" s="409"/>
      <c r="C4" s="455"/>
      <c r="D4" s="431"/>
      <c r="E4" s="16" t="s">
        <v>558</v>
      </c>
      <c r="F4" s="18" t="s">
        <v>670</v>
      </c>
      <c r="G4" s="412" t="s">
        <v>559</v>
      </c>
      <c r="H4" s="412"/>
      <c r="I4" s="17" t="s">
        <v>534</v>
      </c>
      <c r="J4" s="446"/>
    </row>
    <row r="5" spans="1:10" ht="165" customHeight="1" thickBot="1" x14ac:dyDescent="0.3">
      <c r="A5" s="424"/>
      <c r="B5" s="410"/>
      <c r="C5" s="456"/>
      <c r="D5" s="432"/>
      <c r="E5" s="229" t="s">
        <v>608</v>
      </c>
      <c r="F5" s="229" t="s">
        <v>609</v>
      </c>
      <c r="G5" s="59" t="s">
        <v>563</v>
      </c>
      <c r="H5" s="59" t="s">
        <v>561</v>
      </c>
      <c r="I5" s="61" t="s">
        <v>562</v>
      </c>
      <c r="J5" s="447"/>
    </row>
    <row r="6" spans="1:10" x14ac:dyDescent="0.25">
      <c r="A6" s="273" t="s">
        <v>67</v>
      </c>
      <c r="B6" s="274"/>
      <c r="C6" s="170"/>
      <c r="D6" s="170"/>
      <c r="E6" s="170"/>
      <c r="F6" s="170"/>
      <c r="G6" s="170"/>
      <c r="H6" s="170"/>
      <c r="I6" s="170"/>
      <c r="J6" s="232"/>
    </row>
    <row r="7" spans="1:10" x14ac:dyDescent="0.25">
      <c r="A7" s="67" t="s">
        <v>43</v>
      </c>
      <c r="B7" s="63">
        <v>27.1</v>
      </c>
      <c r="C7" s="64"/>
      <c r="D7" s="64"/>
      <c r="E7" s="63">
        <v>27.1</v>
      </c>
      <c r="F7" s="64"/>
      <c r="G7" s="64"/>
      <c r="H7" s="64"/>
      <c r="I7" s="64"/>
      <c r="J7" s="78"/>
    </row>
    <row r="8" spans="1:10" x14ac:dyDescent="0.25">
      <c r="A8" s="91" t="s">
        <v>44</v>
      </c>
      <c r="B8" s="66">
        <v>28.87</v>
      </c>
      <c r="C8" s="64"/>
      <c r="D8" s="64"/>
      <c r="E8" s="66">
        <v>28.87</v>
      </c>
      <c r="F8" s="64"/>
      <c r="G8" s="64"/>
      <c r="H8" s="64"/>
      <c r="I8" s="64"/>
      <c r="J8" s="78"/>
    </row>
    <row r="9" spans="1:10" x14ac:dyDescent="0.25">
      <c r="A9" s="91" t="s">
        <v>45</v>
      </c>
      <c r="B9" s="66">
        <v>31.64</v>
      </c>
      <c r="C9" s="64"/>
      <c r="D9" s="64"/>
      <c r="E9" s="66">
        <v>31.64</v>
      </c>
      <c r="F9" s="64"/>
      <c r="G9" s="64"/>
      <c r="H9" s="64"/>
      <c r="I9" s="64"/>
      <c r="J9" s="78"/>
    </row>
    <row r="10" spans="1:10" x14ac:dyDescent="0.25">
      <c r="A10" s="91" t="s">
        <v>46</v>
      </c>
      <c r="B10" s="66">
        <v>22.14</v>
      </c>
      <c r="C10" s="64"/>
      <c r="D10" s="64"/>
      <c r="E10" s="66">
        <v>22.14</v>
      </c>
      <c r="F10" s="64"/>
      <c r="G10" s="64"/>
      <c r="H10" s="64"/>
      <c r="I10" s="64"/>
      <c r="J10" s="78"/>
    </row>
    <row r="11" spans="1:10" x14ac:dyDescent="0.25">
      <c r="A11" s="91" t="s">
        <v>47</v>
      </c>
      <c r="B11" s="63">
        <v>27.1</v>
      </c>
      <c r="C11" s="64"/>
      <c r="D11" s="64"/>
      <c r="E11" s="63">
        <v>27.1</v>
      </c>
      <c r="F11" s="64"/>
      <c r="G11" s="64"/>
      <c r="H11" s="64"/>
      <c r="I11" s="64"/>
      <c r="J11" s="78"/>
    </row>
    <row r="12" spans="1:10" x14ac:dyDescent="0.25">
      <c r="A12" s="91" t="s">
        <v>48</v>
      </c>
      <c r="B12" s="63">
        <v>32.9</v>
      </c>
      <c r="C12" s="64"/>
      <c r="D12" s="64"/>
      <c r="E12" s="63">
        <v>32.9</v>
      </c>
      <c r="F12" s="64"/>
      <c r="G12" s="64"/>
      <c r="H12" s="64"/>
      <c r="I12" s="64"/>
      <c r="J12" s="78"/>
    </row>
    <row r="13" spans="1:10" x14ac:dyDescent="0.25">
      <c r="A13" s="91" t="s">
        <v>49</v>
      </c>
      <c r="B13" s="63">
        <v>29.8</v>
      </c>
      <c r="C13" s="64"/>
      <c r="D13" s="64"/>
      <c r="E13" s="63">
        <v>29.8</v>
      </c>
      <c r="F13" s="64"/>
      <c r="G13" s="64"/>
      <c r="H13" s="64"/>
      <c r="I13" s="64"/>
      <c r="J13" s="78"/>
    </row>
    <row r="14" spans="1:10" x14ac:dyDescent="0.25">
      <c r="A14" s="91" t="s">
        <v>50</v>
      </c>
      <c r="B14" s="63">
        <v>33.200000000000003</v>
      </c>
      <c r="C14" s="64"/>
      <c r="D14" s="64"/>
      <c r="E14" s="63">
        <v>33.200000000000003</v>
      </c>
      <c r="F14" s="64"/>
      <c r="G14" s="64"/>
      <c r="H14" s="64"/>
      <c r="I14" s="64"/>
      <c r="J14" s="78"/>
    </row>
    <row r="15" spans="1:10" x14ac:dyDescent="0.25">
      <c r="A15" s="91" t="s">
        <v>51</v>
      </c>
      <c r="B15" s="63">
        <v>23.59</v>
      </c>
      <c r="C15" s="64"/>
      <c r="D15" s="64"/>
      <c r="E15" s="63">
        <v>23.59</v>
      </c>
      <c r="F15" s="64"/>
      <c r="G15" s="64"/>
      <c r="H15" s="64"/>
      <c r="I15" s="64"/>
      <c r="J15" s="78"/>
    </row>
    <row r="16" spans="1:10" x14ac:dyDescent="0.25">
      <c r="A16" s="91" t="s">
        <v>52</v>
      </c>
      <c r="B16" s="63">
        <v>26.91</v>
      </c>
      <c r="C16" s="64"/>
      <c r="D16" s="64"/>
      <c r="E16" s="63">
        <v>26.91</v>
      </c>
      <c r="F16" s="64"/>
      <c r="G16" s="64"/>
      <c r="H16" s="64"/>
      <c r="I16" s="64"/>
      <c r="J16" s="78"/>
    </row>
    <row r="17" spans="1:10" x14ac:dyDescent="0.25">
      <c r="A17" s="91" t="s">
        <v>53</v>
      </c>
      <c r="B17" s="63">
        <v>33.4</v>
      </c>
      <c r="C17" s="64"/>
      <c r="D17" s="64"/>
      <c r="E17" s="63">
        <v>33.4</v>
      </c>
      <c r="F17" s="64"/>
      <c r="G17" s="64"/>
      <c r="H17" s="64"/>
      <c r="I17" s="64"/>
      <c r="J17" s="78"/>
    </row>
    <row r="18" spans="1:10" x14ac:dyDescent="0.25">
      <c r="A18" s="91" t="s">
        <v>54</v>
      </c>
      <c r="B18" s="63">
        <v>30</v>
      </c>
      <c r="C18" s="64"/>
      <c r="D18" s="64"/>
      <c r="E18" s="63">
        <v>30</v>
      </c>
      <c r="F18" s="64"/>
      <c r="G18" s="64"/>
      <c r="H18" s="64"/>
      <c r="I18" s="64"/>
      <c r="J18" s="78"/>
    </row>
    <row r="19" spans="1:10" x14ac:dyDescent="0.25">
      <c r="A19" s="91" t="s">
        <v>55</v>
      </c>
      <c r="B19" s="63">
        <v>33.200000000000003</v>
      </c>
      <c r="C19" s="64"/>
      <c r="D19" s="64"/>
      <c r="E19" s="63">
        <v>33.200000000000003</v>
      </c>
      <c r="F19" s="64"/>
      <c r="G19" s="64"/>
      <c r="H19" s="64"/>
      <c r="I19" s="64"/>
      <c r="J19" s="78"/>
    </row>
    <row r="20" spans="1:10" x14ac:dyDescent="0.25">
      <c r="A20" s="91" t="s">
        <v>56</v>
      </c>
      <c r="B20" s="63">
        <v>27.6</v>
      </c>
      <c r="C20" s="64"/>
      <c r="D20" s="64"/>
      <c r="E20" s="63">
        <v>27.6</v>
      </c>
      <c r="F20" s="64"/>
      <c r="G20" s="64"/>
      <c r="H20" s="64"/>
      <c r="I20" s="64"/>
      <c r="J20" s="78"/>
    </row>
    <row r="21" spans="1:10" x14ac:dyDescent="0.25">
      <c r="A21" s="91" t="s">
        <v>57</v>
      </c>
      <c r="B21" s="63">
        <v>33.9</v>
      </c>
      <c r="C21" s="64"/>
      <c r="D21" s="64"/>
      <c r="E21" s="63">
        <v>33.9</v>
      </c>
      <c r="F21" s="64"/>
      <c r="G21" s="64"/>
      <c r="H21" s="64"/>
      <c r="I21" s="64"/>
      <c r="J21" s="78"/>
    </row>
    <row r="22" spans="1:10" x14ac:dyDescent="0.25">
      <c r="A22" s="91" t="s">
        <v>58</v>
      </c>
      <c r="B22" s="63">
        <v>30.33</v>
      </c>
      <c r="C22" s="64"/>
      <c r="D22" s="64"/>
      <c r="E22" s="63">
        <v>30.33</v>
      </c>
      <c r="F22" s="64"/>
      <c r="G22" s="64"/>
      <c r="H22" s="64"/>
      <c r="I22" s="64"/>
      <c r="J22" s="78"/>
    </row>
    <row r="23" spans="1:10" ht="15.75" thickBot="1" x14ac:dyDescent="0.3">
      <c r="A23" s="249" t="s">
        <v>59</v>
      </c>
      <c r="B23" s="279">
        <v>33.299999999999997</v>
      </c>
      <c r="C23" s="73"/>
      <c r="D23" s="73"/>
      <c r="E23" s="279">
        <v>33.299999999999997</v>
      </c>
      <c r="F23" s="73"/>
      <c r="G23" s="73"/>
      <c r="H23" s="73"/>
      <c r="I23" s="73"/>
      <c r="J23" s="74"/>
    </row>
    <row r="24" spans="1:10" ht="15.75" thickBot="1" x14ac:dyDescent="0.3">
      <c r="A24" s="221" t="s">
        <v>630</v>
      </c>
      <c r="B24" s="220">
        <f>SUM(B7:B23)</f>
        <v>504.97999999999996</v>
      </c>
      <c r="C24" s="34"/>
      <c r="D24" s="34"/>
      <c r="E24" s="220">
        <f>SUM(E7:E23)</f>
        <v>504.97999999999996</v>
      </c>
      <c r="F24" s="34"/>
      <c r="G24" s="34"/>
      <c r="H24" s="34"/>
      <c r="I24" s="34"/>
      <c r="J24" s="48"/>
    </row>
    <row r="25" spans="1:10" x14ac:dyDescent="0.25">
      <c r="A25" s="280"/>
      <c r="B25" s="281"/>
      <c r="C25" s="150"/>
      <c r="D25" s="150"/>
      <c r="E25" s="150"/>
      <c r="F25" s="150"/>
      <c r="G25" s="150"/>
      <c r="H25" s="150"/>
      <c r="I25" s="150"/>
      <c r="J25" s="152"/>
    </row>
    <row r="26" spans="1:10" x14ac:dyDescent="0.25">
      <c r="A26" s="275" t="s">
        <v>86</v>
      </c>
      <c r="B26" s="65"/>
      <c r="C26" s="64"/>
      <c r="D26" s="64"/>
      <c r="E26" s="64"/>
      <c r="F26" s="64"/>
      <c r="G26" s="64"/>
      <c r="H26" s="64"/>
      <c r="I26" s="64"/>
      <c r="J26" s="78"/>
    </row>
    <row r="27" spans="1:10" x14ac:dyDescent="0.25">
      <c r="A27" s="234" t="s">
        <v>134</v>
      </c>
      <c r="B27" s="76">
        <v>10.6</v>
      </c>
      <c r="C27" s="64"/>
      <c r="D27" s="76">
        <v>10.6</v>
      </c>
      <c r="E27" s="76"/>
      <c r="F27" s="64"/>
      <c r="G27" s="64"/>
      <c r="H27" s="64"/>
      <c r="I27" s="64"/>
      <c r="J27" s="78"/>
    </row>
    <row r="28" spans="1:10" x14ac:dyDescent="0.25">
      <c r="A28" s="91" t="s">
        <v>131</v>
      </c>
      <c r="B28" s="65">
        <v>7.93</v>
      </c>
      <c r="C28" s="64"/>
      <c r="D28" s="64"/>
      <c r="E28" s="64"/>
      <c r="F28" s="65">
        <v>7.93</v>
      </c>
      <c r="G28" s="64"/>
      <c r="H28" s="64"/>
      <c r="I28" s="64"/>
      <c r="J28" s="78"/>
    </row>
    <row r="29" spans="1:10" x14ac:dyDescent="0.25">
      <c r="A29" s="234">
        <v>2</v>
      </c>
      <c r="B29" s="76">
        <v>4.2</v>
      </c>
      <c r="C29" s="64"/>
      <c r="D29" s="76">
        <v>4.2</v>
      </c>
      <c r="E29" s="76"/>
      <c r="F29" s="64"/>
      <c r="G29" s="64"/>
      <c r="H29" s="64"/>
      <c r="I29" s="64"/>
      <c r="J29" s="78"/>
    </row>
    <row r="30" spans="1:10" x14ac:dyDescent="0.25">
      <c r="A30" s="234">
        <v>3</v>
      </c>
      <c r="B30" s="76">
        <v>11.53</v>
      </c>
      <c r="C30" s="64"/>
      <c r="D30" s="76">
        <v>11.53</v>
      </c>
      <c r="E30" s="76"/>
      <c r="F30" s="64"/>
      <c r="G30" s="64"/>
      <c r="H30" s="64"/>
      <c r="I30" s="64"/>
      <c r="J30" s="78"/>
    </row>
    <row r="31" spans="1:10" x14ac:dyDescent="0.25">
      <c r="A31" s="234">
        <v>4</v>
      </c>
      <c r="B31" s="76">
        <v>12.11</v>
      </c>
      <c r="C31" s="64"/>
      <c r="D31" s="76">
        <v>12.11</v>
      </c>
      <c r="E31" s="76"/>
      <c r="F31" s="64"/>
      <c r="G31" s="64"/>
      <c r="H31" s="64"/>
      <c r="I31" s="64"/>
      <c r="J31" s="78"/>
    </row>
    <row r="32" spans="1:10" x14ac:dyDescent="0.25">
      <c r="A32" s="234" t="s">
        <v>557</v>
      </c>
      <c r="B32" s="76">
        <v>7.96</v>
      </c>
      <c r="C32" s="64"/>
      <c r="D32" s="76">
        <v>7.96</v>
      </c>
      <c r="E32" s="76"/>
      <c r="F32" s="64"/>
      <c r="G32" s="64"/>
      <c r="H32" s="64"/>
      <c r="I32" s="64"/>
      <c r="J32" s="78"/>
    </row>
    <row r="33" spans="1:10" x14ac:dyDescent="0.25">
      <c r="A33" s="91" t="s">
        <v>135</v>
      </c>
      <c r="B33" s="65">
        <v>14.9</v>
      </c>
      <c r="C33" s="64"/>
      <c r="D33" s="64"/>
      <c r="E33" s="64"/>
      <c r="F33" s="65">
        <v>14.9</v>
      </c>
      <c r="G33" s="64"/>
      <c r="H33" s="64"/>
      <c r="I33" s="64"/>
      <c r="J33" s="78"/>
    </row>
    <row r="34" spans="1:10" x14ac:dyDescent="0.25">
      <c r="A34" s="91" t="s">
        <v>133</v>
      </c>
      <c r="B34" s="65">
        <v>4.5599999999999996</v>
      </c>
      <c r="C34" s="64"/>
      <c r="D34" s="64"/>
      <c r="E34" s="64"/>
      <c r="F34" s="65">
        <v>4.5599999999999996</v>
      </c>
      <c r="G34" s="64"/>
      <c r="H34" s="64"/>
      <c r="I34" s="64"/>
      <c r="J34" s="78"/>
    </row>
    <row r="35" spans="1:10" x14ac:dyDescent="0.25">
      <c r="A35" s="91" t="s">
        <v>136</v>
      </c>
      <c r="B35" s="65">
        <v>36.299999999999997</v>
      </c>
      <c r="C35" s="64"/>
      <c r="D35" s="64"/>
      <c r="E35" s="64"/>
      <c r="F35" s="65">
        <v>36.299999999999997</v>
      </c>
      <c r="G35" s="64"/>
      <c r="H35" s="64"/>
      <c r="I35" s="64"/>
      <c r="J35" s="78"/>
    </row>
    <row r="36" spans="1:10" x14ac:dyDescent="0.25">
      <c r="A36" s="91" t="s">
        <v>137</v>
      </c>
      <c r="B36" s="65">
        <v>11.2</v>
      </c>
      <c r="C36" s="64"/>
      <c r="D36" s="64"/>
      <c r="E36" s="64"/>
      <c r="F36" s="65">
        <v>11.2</v>
      </c>
      <c r="G36" s="64"/>
      <c r="H36" s="64"/>
      <c r="I36" s="64"/>
      <c r="J36" s="78"/>
    </row>
    <row r="37" spans="1:10" x14ac:dyDescent="0.25">
      <c r="A37" s="91" t="s">
        <v>138</v>
      </c>
      <c r="B37" s="65">
        <v>22.2</v>
      </c>
      <c r="C37" s="64"/>
      <c r="D37" s="64"/>
      <c r="E37" s="64"/>
      <c r="F37" s="65">
        <v>22.2</v>
      </c>
      <c r="G37" s="64"/>
      <c r="H37" s="64"/>
      <c r="I37" s="64"/>
      <c r="J37" s="78"/>
    </row>
    <row r="38" spans="1:10" x14ac:dyDescent="0.25">
      <c r="A38" s="91" t="s">
        <v>139</v>
      </c>
      <c r="B38" s="65">
        <v>5.7</v>
      </c>
      <c r="C38" s="64"/>
      <c r="D38" s="64"/>
      <c r="E38" s="64"/>
      <c r="F38" s="65">
        <v>5.7</v>
      </c>
      <c r="G38" s="64"/>
      <c r="H38" s="64"/>
      <c r="I38" s="64"/>
      <c r="J38" s="78"/>
    </row>
    <row r="39" spans="1:10" x14ac:dyDescent="0.25">
      <c r="A39" s="234">
        <v>8</v>
      </c>
      <c r="B39" s="76">
        <v>5.36</v>
      </c>
      <c r="C39" s="64"/>
      <c r="D39" s="76">
        <v>5.36</v>
      </c>
      <c r="E39" s="76"/>
      <c r="F39" s="64"/>
      <c r="G39" s="64"/>
      <c r="H39" s="64"/>
      <c r="I39" s="64"/>
      <c r="J39" s="78"/>
    </row>
    <row r="40" spans="1:10" x14ac:dyDescent="0.25">
      <c r="A40" s="91" t="s">
        <v>131</v>
      </c>
      <c r="B40" s="65">
        <v>10.31</v>
      </c>
      <c r="C40" s="64"/>
      <c r="D40" s="64"/>
      <c r="E40" s="64"/>
      <c r="F40" s="65">
        <v>10.31</v>
      </c>
      <c r="G40" s="64"/>
      <c r="H40" s="64"/>
      <c r="I40" s="64"/>
      <c r="J40" s="78"/>
    </row>
    <row r="41" spans="1:10" x14ac:dyDescent="0.25">
      <c r="A41" s="91" t="s">
        <v>141</v>
      </c>
      <c r="B41" s="65">
        <v>18.100000000000001</v>
      </c>
      <c r="C41" s="64"/>
      <c r="D41" s="64"/>
      <c r="E41" s="64"/>
      <c r="F41" s="65">
        <v>18.100000000000001</v>
      </c>
      <c r="G41" s="64"/>
      <c r="H41" s="64"/>
      <c r="I41" s="64"/>
      <c r="J41" s="78"/>
    </row>
    <row r="42" spans="1:10" x14ac:dyDescent="0.25">
      <c r="A42" s="91" t="s">
        <v>131</v>
      </c>
      <c r="B42" s="65">
        <v>11.93</v>
      </c>
      <c r="C42" s="64"/>
      <c r="D42" s="64"/>
      <c r="E42" s="64"/>
      <c r="F42" s="65">
        <v>11.93</v>
      </c>
      <c r="G42" s="64"/>
      <c r="H42" s="64"/>
      <c r="I42" s="64"/>
      <c r="J42" s="78"/>
    </row>
    <row r="43" spans="1:10" x14ac:dyDescent="0.25">
      <c r="A43" s="91" t="s">
        <v>131</v>
      </c>
      <c r="B43" s="65">
        <v>14.15</v>
      </c>
      <c r="C43" s="64"/>
      <c r="D43" s="64"/>
      <c r="E43" s="64"/>
      <c r="F43" s="65">
        <v>14.15</v>
      </c>
      <c r="G43" s="64"/>
      <c r="H43" s="64"/>
      <c r="I43" s="64"/>
      <c r="J43" s="78"/>
    </row>
    <row r="44" spans="1:10" x14ac:dyDescent="0.25">
      <c r="A44" s="91" t="s">
        <v>140</v>
      </c>
      <c r="B44" s="65">
        <v>27.6</v>
      </c>
      <c r="C44" s="64"/>
      <c r="D44" s="64"/>
      <c r="E44" s="64"/>
      <c r="F44" s="65">
        <v>27.6</v>
      </c>
      <c r="G44" s="64"/>
      <c r="H44" s="64"/>
      <c r="I44" s="64"/>
      <c r="J44" s="78"/>
    </row>
    <row r="45" spans="1:10" ht="15.75" thickBot="1" x14ac:dyDescent="0.3">
      <c r="A45" s="91" t="s">
        <v>140</v>
      </c>
      <c r="B45" s="197">
        <v>30.8</v>
      </c>
      <c r="C45" s="73"/>
      <c r="D45" s="73"/>
      <c r="E45" s="73"/>
      <c r="F45" s="197">
        <v>30.8</v>
      </c>
      <c r="G45" s="73"/>
      <c r="H45" s="73"/>
      <c r="I45" s="73"/>
      <c r="J45" s="74"/>
    </row>
    <row r="46" spans="1:10" ht="15.75" thickBot="1" x14ac:dyDescent="0.3">
      <c r="A46" s="221" t="s">
        <v>630</v>
      </c>
      <c r="B46" s="201">
        <f>SUM(B27:B45)</f>
        <v>267.44</v>
      </c>
      <c r="C46" s="34"/>
      <c r="D46" s="202">
        <f>SUM(D27:D45)</f>
        <v>51.76</v>
      </c>
      <c r="E46" s="202"/>
      <c r="F46" s="201">
        <f>SUM(F27:F45)</f>
        <v>215.68000000000004</v>
      </c>
      <c r="G46" s="204">
        <f>SUM(G27:G45)</f>
        <v>0</v>
      </c>
      <c r="H46" s="205">
        <f>SUM(H27:H45)</f>
        <v>0</v>
      </c>
      <c r="I46" s="207">
        <f>SUM(I27:I45)</f>
        <v>0</v>
      </c>
      <c r="J46" s="223">
        <f>SUM(D46:I46)</f>
        <v>267.44000000000005</v>
      </c>
    </row>
    <row r="47" spans="1:10" x14ac:dyDescent="0.25">
      <c r="A47" s="275" t="s">
        <v>107</v>
      </c>
      <c r="B47" s="199"/>
      <c r="C47" s="150"/>
      <c r="D47" s="150"/>
      <c r="E47" s="150"/>
      <c r="F47" s="150"/>
      <c r="G47" s="150"/>
      <c r="H47" s="150"/>
      <c r="I47" s="150"/>
      <c r="J47" s="152"/>
    </row>
    <row r="48" spans="1:10" x14ac:dyDescent="0.25">
      <c r="A48" s="240" t="s">
        <v>142</v>
      </c>
      <c r="B48" s="84">
        <v>12.6</v>
      </c>
      <c r="C48" s="64"/>
      <c r="D48" s="64"/>
      <c r="E48" s="64"/>
      <c r="F48" s="64"/>
      <c r="G48" s="64"/>
      <c r="H48" s="64"/>
      <c r="I48" s="84">
        <v>12.6</v>
      </c>
      <c r="J48" s="78"/>
    </row>
    <row r="49" spans="1:10" x14ac:dyDescent="0.25">
      <c r="A49" s="240" t="s">
        <v>143</v>
      </c>
      <c r="B49" s="84">
        <v>8.26</v>
      </c>
      <c r="C49" s="64"/>
      <c r="D49" s="64"/>
      <c r="E49" s="64"/>
      <c r="F49" s="64"/>
      <c r="G49" s="64"/>
      <c r="H49" s="64"/>
      <c r="I49" s="84">
        <v>8.26</v>
      </c>
      <c r="J49" s="78"/>
    </row>
    <row r="50" spans="1:10" x14ac:dyDescent="0.25">
      <c r="A50" s="240" t="s">
        <v>144</v>
      </c>
      <c r="B50" s="84">
        <v>12.5</v>
      </c>
      <c r="C50" s="64"/>
      <c r="D50" s="64"/>
      <c r="E50" s="64"/>
      <c r="F50" s="64"/>
      <c r="G50" s="64"/>
      <c r="H50" s="64"/>
      <c r="I50" s="84">
        <v>12.5</v>
      </c>
      <c r="J50" s="78"/>
    </row>
    <row r="51" spans="1:10" x14ac:dyDescent="0.25">
      <c r="A51" s="241" t="s">
        <v>92</v>
      </c>
      <c r="B51" s="65">
        <v>19.600000000000001</v>
      </c>
      <c r="C51" s="64"/>
      <c r="D51" s="64"/>
      <c r="E51" s="64"/>
      <c r="F51" s="65">
        <v>19.600000000000001</v>
      </c>
      <c r="G51" s="64"/>
      <c r="H51" s="64"/>
      <c r="I51" s="64"/>
      <c r="J51" s="78"/>
    </row>
    <row r="52" spans="1:10" x14ac:dyDescent="0.25">
      <c r="A52" s="241" t="s">
        <v>145</v>
      </c>
      <c r="B52" s="65">
        <v>9.25</v>
      </c>
      <c r="C52" s="64"/>
      <c r="D52" s="64"/>
      <c r="E52" s="64"/>
      <c r="F52" s="65">
        <v>9.25</v>
      </c>
      <c r="G52" s="64"/>
      <c r="H52" s="64"/>
      <c r="I52" s="64"/>
      <c r="J52" s="78"/>
    </row>
    <row r="53" spans="1:10" x14ac:dyDescent="0.25">
      <c r="A53" s="241" t="s">
        <v>146</v>
      </c>
      <c r="B53" s="96">
        <v>3.6</v>
      </c>
      <c r="C53" s="64"/>
      <c r="D53" s="64"/>
      <c r="E53" s="64"/>
      <c r="F53" s="96">
        <v>3.6</v>
      </c>
      <c r="G53" s="64"/>
      <c r="H53" s="64"/>
      <c r="I53" s="64"/>
      <c r="J53" s="78"/>
    </row>
    <row r="54" spans="1:10" x14ac:dyDescent="0.25">
      <c r="A54" s="241" t="s">
        <v>136</v>
      </c>
      <c r="B54" s="96">
        <v>36.299999999999997</v>
      </c>
      <c r="C54" s="64"/>
      <c r="D54" s="64"/>
      <c r="E54" s="64"/>
      <c r="F54" s="96">
        <v>36.299999999999997</v>
      </c>
      <c r="G54" s="64"/>
      <c r="H54" s="64"/>
      <c r="I54" s="64"/>
      <c r="J54" s="78"/>
    </row>
    <row r="55" spans="1:10" x14ac:dyDescent="0.25">
      <c r="A55" s="241" t="s">
        <v>92</v>
      </c>
      <c r="B55" s="96">
        <v>11.2</v>
      </c>
      <c r="C55" s="64"/>
      <c r="D55" s="64"/>
      <c r="E55" s="64"/>
      <c r="F55" s="96">
        <v>11.2</v>
      </c>
      <c r="G55" s="64"/>
      <c r="H55" s="64"/>
      <c r="I55" s="64"/>
      <c r="J55" s="78"/>
    </row>
    <row r="56" spans="1:10" x14ac:dyDescent="0.25">
      <c r="A56" s="241" t="s">
        <v>147</v>
      </c>
      <c r="B56" s="96">
        <v>22.2</v>
      </c>
      <c r="C56" s="64"/>
      <c r="D56" s="64"/>
      <c r="E56" s="64"/>
      <c r="F56" s="96">
        <v>22.2</v>
      </c>
      <c r="G56" s="64"/>
      <c r="H56" s="64"/>
      <c r="I56" s="64"/>
      <c r="J56" s="78"/>
    </row>
    <row r="57" spans="1:10" x14ac:dyDescent="0.25">
      <c r="A57" s="241" t="s">
        <v>136</v>
      </c>
      <c r="B57" s="96">
        <v>4.7</v>
      </c>
      <c r="C57" s="64"/>
      <c r="D57" s="64"/>
      <c r="E57" s="64"/>
      <c r="F57" s="96">
        <v>4.7</v>
      </c>
      <c r="G57" s="64"/>
      <c r="H57" s="64"/>
      <c r="I57" s="64"/>
      <c r="J57" s="78"/>
    </row>
    <row r="58" spans="1:10" x14ac:dyDescent="0.25">
      <c r="A58" s="241" t="s">
        <v>136</v>
      </c>
      <c r="B58" s="96">
        <v>27.4</v>
      </c>
      <c r="C58" s="64"/>
      <c r="D58" s="64"/>
      <c r="E58" s="64"/>
      <c r="F58" s="96">
        <v>27.4</v>
      </c>
      <c r="G58" s="64"/>
      <c r="H58" s="64"/>
      <c r="I58" s="64"/>
      <c r="J58" s="78"/>
    </row>
    <row r="59" spans="1:10" x14ac:dyDescent="0.25">
      <c r="A59" s="241" t="s">
        <v>136</v>
      </c>
      <c r="B59" s="96">
        <v>10.5</v>
      </c>
      <c r="C59" s="64"/>
      <c r="D59" s="64"/>
      <c r="E59" s="64"/>
      <c r="F59" s="96">
        <v>10.5</v>
      </c>
      <c r="G59" s="64"/>
      <c r="H59" s="64"/>
      <c r="I59" s="64"/>
      <c r="J59" s="78"/>
    </row>
    <row r="60" spans="1:10" ht="15" customHeight="1" x14ac:dyDescent="0.25">
      <c r="A60" s="242" t="s">
        <v>148</v>
      </c>
      <c r="B60" s="107">
        <v>10.32</v>
      </c>
      <c r="C60" s="145"/>
      <c r="D60" s="107">
        <v>10.32</v>
      </c>
      <c r="E60" s="107"/>
      <c r="F60" s="107"/>
      <c r="G60" s="64"/>
      <c r="H60" s="64"/>
      <c r="I60" s="64"/>
      <c r="J60" s="78"/>
    </row>
    <row r="61" spans="1:10" ht="15" customHeight="1" x14ac:dyDescent="0.25">
      <c r="A61" s="234" t="s">
        <v>149</v>
      </c>
      <c r="B61" s="107">
        <v>5.98</v>
      </c>
      <c r="C61" s="145"/>
      <c r="D61" s="107">
        <v>5.98</v>
      </c>
      <c r="E61" s="107"/>
      <c r="F61" s="64"/>
      <c r="G61" s="64"/>
      <c r="H61" s="64"/>
      <c r="I61" s="64"/>
      <c r="J61" s="78"/>
    </row>
    <row r="62" spans="1:10" x14ac:dyDescent="0.25">
      <c r="A62" s="91" t="s">
        <v>150</v>
      </c>
      <c r="B62" s="96">
        <v>13.3</v>
      </c>
      <c r="C62" s="64"/>
      <c r="D62" s="64"/>
      <c r="E62" s="64"/>
      <c r="F62" s="96">
        <v>13.3</v>
      </c>
      <c r="G62" s="64"/>
      <c r="H62" s="64"/>
      <c r="I62" s="64"/>
      <c r="J62" s="78"/>
    </row>
    <row r="63" spans="1:10" ht="15" customHeight="1" thickBot="1" x14ac:dyDescent="0.3">
      <c r="A63" s="249" t="s">
        <v>92</v>
      </c>
      <c r="B63" s="224">
        <v>10.3</v>
      </c>
      <c r="C63" s="73"/>
      <c r="D63" s="73"/>
      <c r="E63" s="73"/>
      <c r="F63" s="224">
        <v>10.3</v>
      </c>
      <c r="G63" s="73"/>
      <c r="H63" s="73"/>
      <c r="I63" s="73"/>
      <c r="J63" s="74"/>
    </row>
    <row r="64" spans="1:10" ht="15.75" thickBot="1" x14ac:dyDescent="0.3">
      <c r="A64" s="221" t="s">
        <v>630</v>
      </c>
      <c r="B64" s="225">
        <f>SUM(B48:B63)</f>
        <v>218.01</v>
      </c>
      <c r="C64" s="34"/>
      <c r="D64" s="202">
        <f>SUM(D48:D63)</f>
        <v>16.3</v>
      </c>
      <c r="E64" s="202"/>
      <c r="F64" s="201">
        <f>SUM(F48:F63)</f>
        <v>168.35000000000002</v>
      </c>
      <c r="G64" s="204">
        <f>SUM(G48:G63)</f>
        <v>0</v>
      </c>
      <c r="H64" s="205">
        <f>SUM(H48:H63)</f>
        <v>0</v>
      </c>
      <c r="I64" s="207">
        <f>SUM(I48:I63)</f>
        <v>33.36</v>
      </c>
      <c r="J64" s="223">
        <f>SUM(D64:I64)</f>
        <v>218.01000000000005</v>
      </c>
    </row>
    <row r="65" spans="1:10" x14ac:dyDescent="0.25">
      <c r="A65" s="282"/>
      <c r="B65" s="283"/>
      <c r="C65" s="284"/>
      <c r="D65" s="285"/>
      <c r="E65" s="285"/>
      <c r="F65" s="259"/>
      <c r="G65" s="286"/>
      <c r="H65" s="287"/>
      <c r="I65" s="288"/>
      <c r="J65" s="289"/>
    </row>
    <row r="66" spans="1:10" x14ac:dyDescent="0.25">
      <c r="A66" s="275" t="s">
        <v>115</v>
      </c>
      <c r="B66" s="65"/>
      <c r="C66" s="64"/>
      <c r="D66" s="64"/>
      <c r="E66" s="64"/>
      <c r="F66" s="64"/>
      <c r="G66" s="64"/>
      <c r="H66" s="64"/>
      <c r="I66" s="64"/>
      <c r="J66" s="78"/>
    </row>
    <row r="67" spans="1:10" ht="15" customHeight="1" x14ac:dyDescent="0.25">
      <c r="A67" s="276">
        <v>102</v>
      </c>
      <c r="B67" s="84">
        <v>12.6</v>
      </c>
      <c r="C67" s="64"/>
      <c r="D67" s="64"/>
      <c r="E67" s="64"/>
      <c r="F67" s="84"/>
      <c r="G67" s="64"/>
      <c r="H67" s="64"/>
      <c r="I67" s="84">
        <v>12.6</v>
      </c>
      <c r="J67" s="78"/>
    </row>
    <row r="68" spans="1:10" x14ac:dyDescent="0.25">
      <c r="A68" s="277" t="s">
        <v>151</v>
      </c>
      <c r="B68" s="65">
        <v>9.5</v>
      </c>
      <c r="C68" s="64"/>
      <c r="D68" s="64"/>
      <c r="E68" s="64"/>
      <c r="F68" s="65">
        <v>9.5</v>
      </c>
      <c r="G68" s="64"/>
      <c r="H68" s="64"/>
      <c r="I68" s="64"/>
      <c r="J68" s="78"/>
    </row>
    <row r="69" spans="1:10" x14ac:dyDescent="0.25">
      <c r="A69" s="278">
        <v>105</v>
      </c>
      <c r="B69" s="76">
        <v>4.0999999999999996</v>
      </c>
      <c r="C69" s="64"/>
      <c r="D69" s="76">
        <v>4.0999999999999996</v>
      </c>
      <c r="E69" s="76"/>
      <c r="F69" s="76"/>
      <c r="G69" s="64"/>
      <c r="H69" s="64"/>
      <c r="I69" s="64"/>
      <c r="J69" s="78"/>
    </row>
    <row r="70" spans="1:10" x14ac:dyDescent="0.25">
      <c r="A70" s="277" t="s">
        <v>92</v>
      </c>
      <c r="B70" s="65">
        <v>19.600000000000001</v>
      </c>
      <c r="C70" s="64"/>
      <c r="D70" s="64"/>
      <c r="E70" s="64"/>
      <c r="F70" s="65">
        <v>19.600000000000001</v>
      </c>
      <c r="G70" s="64"/>
      <c r="H70" s="64"/>
      <c r="I70" s="64"/>
      <c r="J70" s="78"/>
    </row>
    <row r="71" spans="1:10" x14ac:dyDescent="0.25">
      <c r="A71" s="277" t="s">
        <v>92</v>
      </c>
      <c r="B71" s="65">
        <v>11.2</v>
      </c>
      <c r="C71" s="64"/>
      <c r="D71" s="64"/>
      <c r="E71" s="64"/>
      <c r="F71" s="65">
        <v>11.2</v>
      </c>
      <c r="G71" s="64"/>
      <c r="H71" s="64"/>
      <c r="I71" s="64"/>
      <c r="J71" s="78"/>
    </row>
    <row r="72" spans="1:10" x14ac:dyDescent="0.25">
      <c r="A72" s="277" t="s">
        <v>152</v>
      </c>
      <c r="B72" s="96">
        <v>22.2</v>
      </c>
      <c r="C72" s="64"/>
      <c r="D72" s="64"/>
      <c r="E72" s="64"/>
      <c r="F72" s="96">
        <v>22.2</v>
      </c>
      <c r="G72" s="64"/>
      <c r="H72" s="64"/>
      <c r="I72" s="64"/>
      <c r="J72" s="78"/>
    </row>
    <row r="73" spans="1:10" x14ac:dyDescent="0.25">
      <c r="A73" s="277" t="s">
        <v>136</v>
      </c>
      <c r="B73" s="96">
        <v>36.299999999999997</v>
      </c>
      <c r="C73" s="64"/>
      <c r="D73" s="64"/>
      <c r="E73" s="64"/>
      <c r="F73" s="96">
        <v>36.299999999999997</v>
      </c>
      <c r="G73" s="64"/>
      <c r="H73" s="64"/>
      <c r="I73" s="64"/>
      <c r="J73" s="78"/>
    </row>
    <row r="74" spans="1:10" x14ac:dyDescent="0.25">
      <c r="A74" s="277" t="s">
        <v>153</v>
      </c>
      <c r="B74" s="96">
        <v>13.5</v>
      </c>
      <c r="C74" s="64"/>
      <c r="D74" s="64"/>
      <c r="E74" s="64"/>
      <c r="F74" s="96">
        <v>13.5</v>
      </c>
      <c r="G74" s="64"/>
      <c r="H74" s="64"/>
      <c r="I74" s="64"/>
      <c r="J74" s="78"/>
    </row>
    <row r="75" spans="1:10" x14ac:dyDescent="0.25">
      <c r="A75" s="278">
        <v>108</v>
      </c>
      <c r="B75" s="107">
        <v>2.4</v>
      </c>
      <c r="C75" s="64"/>
      <c r="D75" s="107">
        <v>2.4</v>
      </c>
      <c r="E75" s="107"/>
      <c r="F75" s="107"/>
      <c r="G75" s="64"/>
      <c r="H75" s="64"/>
      <c r="I75" s="64"/>
      <c r="J75" s="78"/>
    </row>
    <row r="76" spans="1:10" x14ac:dyDescent="0.25">
      <c r="A76" s="276">
        <v>109</v>
      </c>
      <c r="B76" s="95">
        <v>17.329999999999998</v>
      </c>
      <c r="C76" s="64"/>
      <c r="D76" s="64"/>
      <c r="E76" s="64"/>
      <c r="F76" s="95"/>
      <c r="G76" s="64"/>
      <c r="H76" s="64"/>
      <c r="I76" s="95">
        <v>17.329999999999998</v>
      </c>
      <c r="J76" s="78"/>
    </row>
    <row r="77" spans="1:10" ht="15.75" thickBot="1" x14ac:dyDescent="0.3">
      <c r="A77" s="290" t="s">
        <v>92</v>
      </c>
      <c r="B77" s="224">
        <v>14.6</v>
      </c>
      <c r="C77" s="73"/>
      <c r="D77" s="73"/>
      <c r="E77" s="73"/>
      <c r="F77" s="224">
        <v>14.6</v>
      </c>
      <c r="G77" s="73"/>
      <c r="H77" s="73"/>
      <c r="I77" s="73"/>
      <c r="J77" s="74"/>
    </row>
    <row r="78" spans="1:10" ht="15.75" thickBot="1" x14ac:dyDescent="0.3">
      <c r="A78" s="221" t="s">
        <v>634</v>
      </c>
      <c r="B78" s="225">
        <f>SUM(B67:B77)</f>
        <v>163.33000000000001</v>
      </c>
      <c r="C78" s="34"/>
      <c r="D78" s="202">
        <f>SUM(D67:D77)</f>
        <v>6.5</v>
      </c>
      <c r="E78" s="202"/>
      <c r="F78" s="201">
        <f>SUM(F67:F77)</f>
        <v>126.89999999999999</v>
      </c>
      <c r="G78" s="204">
        <f>SUM(G67:G77)</f>
        <v>0</v>
      </c>
      <c r="H78" s="205">
        <f>SUM(H67:H77)</f>
        <v>0</v>
      </c>
      <c r="I78" s="207">
        <f>SUM(I67:I77)</f>
        <v>29.93</v>
      </c>
      <c r="J78" s="223">
        <f>SUM(D78:I78)</f>
        <v>163.32999999999998</v>
      </c>
    </row>
    <row r="79" spans="1:10" x14ac:dyDescent="0.25">
      <c r="A79" s="282"/>
      <c r="B79" s="283"/>
      <c r="C79" s="284"/>
      <c r="D79" s="285"/>
      <c r="E79" s="285"/>
      <c r="F79" s="259"/>
      <c r="G79" s="286"/>
      <c r="H79" s="287"/>
      <c r="I79" s="288"/>
      <c r="J79" s="291"/>
    </row>
    <row r="80" spans="1:10" x14ac:dyDescent="0.25">
      <c r="A80" s="275" t="s">
        <v>121</v>
      </c>
      <c r="B80" s="65"/>
      <c r="C80" s="64"/>
      <c r="D80" s="64"/>
      <c r="E80" s="64"/>
      <c r="F80" s="64"/>
      <c r="G80" s="64"/>
      <c r="H80" s="64"/>
      <c r="I80" s="64"/>
      <c r="J80" s="78"/>
    </row>
    <row r="81" spans="1:10" x14ac:dyDescent="0.25">
      <c r="A81" s="277" t="s">
        <v>92</v>
      </c>
      <c r="B81" s="65">
        <v>19.600000000000001</v>
      </c>
      <c r="C81" s="64"/>
      <c r="D81" s="64"/>
      <c r="E81" s="64"/>
      <c r="F81" s="65">
        <v>19.600000000000001</v>
      </c>
      <c r="G81" s="64"/>
      <c r="H81" s="64"/>
      <c r="I81" s="64"/>
      <c r="J81" s="78"/>
    </row>
    <row r="82" spans="1:10" x14ac:dyDescent="0.25">
      <c r="A82" s="276">
        <v>202</v>
      </c>
      <c r="B82" s="97">
        <v>12.5</v>
      </c>
      <c r="C82" s="64"/>
      <c r="D82" s="64"/>
      <c r="E82" s="64"/>
      <c r="F82" s="65"/>
      <c r="G82" s="64"/>
      <c r="H82" s="64"/>
      <c r="I82" s="97">
        <v>12.5</v>
      </c>
      <c r="J82" s="78"/>
    </row>
    <row r="83" spans="1:10" x14ac:dyDescent="0.25">
      <c r="A83" s="277" t="s">
        <v>154</v>
      </c>
      <c r="B83" s="65">
        <v>9.5</v>
      </c>
      <c r="C83" s="64"/>
      <c r="D83" s="64"/>
      <c r="E83" s="64"/>
      <c r="F83" s="65">
        <v>9.5</v>
      </c>
      <c r="G83" s="64"/>
      <c r="H83" s="64"/>
      <c r="I83" s="64"/>
      <c r="J83" s="78"/>
    </row>
    <row r="84" spans="1:10" x14ac:dyDescent="0.25">
      <c r="A84" s="278">
        <v>205</v>
      </c>
      <c r="B84" s="76">
        <v>4.3</v>
      </c>
      <c r="C84" s="64"/>
      <c r="D84" s="76">
        <v>4.3</v>
      </c>
      <c r="E84" s="76"/>
      <c r="F84" s="76"/>
      <c r="G84" s="64"/>
      <c r="H84" s="64"/>
      <c r="I84" s="64"/>
      <c r="J84" s="78"/>
    </row>
    <row r="85" spans="1:10" x14ac:dyDescent="0.25">
      <c r="A85" s="277" t="s">
        <v>92</v>
      </c>
      <c r="B85" s="65">
        <v>11.2</v>
      </c>
      <c r="C85" s="64"/>
      <c r="D85" s="64"/>
      <c r="E85" s="64"/>
      <c r="F85" s="65">
        <v>11.2</v>
      </c>
      <c r="G85" s="64"/>
      <c r="H85" s="64"/>
      <c r="I85" s="64"/>
      <c r="J85" s="78"/>
    </row>
    <row r="86" spans="1:10" x14ac:dyDescent="0.25">
      <c r="A86" s="277" t="s">
        <v>152</v>
      </c>
      <c r="B86" s="96">
        <v>22.2</v>
      </c>
      <c r="C86" s="64"/>
      <c r="D86" s="64"/>
      <c r="E86" s="64"/>
      <c r="F86" s="96">
        <v>22.2</v>
      </c>
      <c r="G86" s="64"/>
      <c r="H86" s="64"/>
      <c r="I86" s="64"/>
      <c r="J86" s="78"/>
    </row>
    <row r="87" spans="1:10" x14ac:dyDescent="0.25">
      <c r="A87" s="277" t="s">
        <v>136</v>
      </c>
      <c r="B87" s="96">
        <v>36.299999999999997</v>
      </c>
      <c r="C87" s="64"/>
      <c r="D87" s="64"/>
      <c r="E87" s="64"/>
      <c r="F87" s="96">
        <v>36.299999999999997</v>
      </c>
      <c r="G87" s="64"/>
      <c r="H87" s="64"/>
      <c r="I87" s="64"/>
      <c r="J87" s="78"/>
    </row>
    <row r="88" spans="1:10" x14ac:dyDescent="0.25">
      <c r="A88" s="277" t="s">
        <v>155</v>
      </c>
      <c r="B88" s="96">
        <v>13.5</v>
      </c>
      <c r="C88" s="64"/>
      <c r="D88" s="64"/>
      <c r="E88" s="64"/>
      <c r="F88" s="96">
        <v>13.5</v>
      </c>
      <c r="G88" s="64"/>
      <c r="H88" s="64"/>
      <c r="I88" s="64"/>
      <c r="J88" s="78"/>
    </row>
    <row r="89" spans="1:10" x14ac:dyDescent="0.25">
      <c r="A89" s="278">
        <v>208</v>
      </c>
      <c r="B89" s="107">
        <v>2.4</v>
      </c>
      <c r="C89" s="64"/>
      <c r="D89" s="107">
        <v>2.4</v>
      </c>
      <c r="E89" s="107"/>
      <c r="F89" s="107"/>
      <c r="G89" s="64"/>
      <c r="H89" s="64"/>
      <c r="I89" s="64"/>
      <c r="J89" s="78"/>
    </row>
    <row r="90" spans="1:10" x14ac:dyDescent="0.25">
      <c r="A90" s="276">
        <v>209</v>
      </c>
      <c r="B90" s="97">
        <v>17.329999999999998</v>
      </c>
      <c r="C90" s="64"/>
      <c r="D90" s="107"/>
      <c r="E90" s="107"/>
      <c r="F90" s="107"/>
      <c r="G90" s="64"/>
      <c r="H90" s="64"/>
      <c r="I90" s="97">
        <v>17.329999999999998</v>
      </c>
      <c r="J90" s="78"/>
    </row>
    <row r="91" spans="1:10" ht="15.75" thickBot="1" x14ac:dyDescent="0.3">
      <c r="A91" s="290" t="s">
        <v>92</v>
      </c>
      <c r="B91" s="224">
        <v>14.6</v>
      </c>
      <c r="C91" s="73"/>
      <c r="D91" s="73"/>
      <c r="E91" s="73"/>
      <c r="F91" s="224">
        <v>14.6</v>
      </c>
      <c r="G91" s="73"/>
      <c r="H91" s="73"/>
      <c r="I91" s="73"/>
      <c r="J91" s="74"/>
    </row>
    <row r="92" spans="1:10" ht="15.75" thickBot="1" x14ac:dyDescent="0.3">
      <c r="A92" s="221" t="s">
        <v>635</v>
      </c>
      <c r="B92" s="225">
        <f>SUM(B81:B91)</f>
        <v>163.42999999999998</v>
      </c>
      <c r="C92" s="34"/>
      <c r="D92" s="202">
        <f>SUM(D81:D91)</f>
        <v>6.6999999999999993</v>
      </c>
      <c r="E92" s="202"/>
      <c r="F92" s="201">
        <f>SUM(F81:F91)</f>
        <v>126.89999999999999</v>
      </c>
      <c r="G92" s="204">
        <f>SUM(G81:G91)</f>
        <v>0</v>
      </c>
      <c r="H92" s="205">
        <f>SUM(H81:H91)</f>
        <v>0</v>
      </c>
      <c r="I92" s="207">
        <f>SUM(I81:I91)</f>
        <v>29.83</v>
      </c>
      <c r="J92" s="223">
        <f>SUM(D92:I92)</f>
        <v>163.43</v>
      </c>
    </row>
    <row r="93" spans="1:10" x14ac:dyDescent="0.25">
      <c r="A93" s="282"/>
      <c r="B93" s="283"/>
      <c r="C93" s="284"/>
      <c r="D93" s="285"/>
      <c r="E93" s="285"/>
      <c r="F93" s="259"/>
      <c r="G93" s="286"/>
      <c r="H93" s="287"/>
      <c r="I93" s="288"/>
      <c r="J93" s="289"/>
    </row>
    <row r="94" spans="1:10" x14ac:dyDescent="0.25">
      <c r="A94" s="275" t="s">
        <v>124</v>
      </c>
      <c r="B94" s="65"/>
      <c r="C94" s="64"/>
      <c r="D94" s="64"/>
      <c r="E94" s="64"/>
      <c r="F94" s="64"/>
      <c r="G94" s="64"/>
      <c r="H94" s="64"/>
      <c r="I94" s="64"/>
      <c r="J94" s="78"/>
    </row>
    <row r="95" spans="1:10" x14ac:dyDescent="0.25">
      <c r="A95" s="276">
        <v>301</v>
      </c>
      <c r="B95" s="84">
        <v>21.9</v>
      </c>
      <c r="C95" s="64"/>
      <c r="D95" s="64"/>
      <c r="E95" s="64"/>
      <c r="F95" s="64"/>
      <c r="G95" s="64"/>
      <c r="H95" s="64"/>
      <c r="I95" s="84">
        <v>21.9</v>
      </c>
      <c r="J95" s="78"/>
    </row>
    <row r="96" spans="1:10" x14ac:dyDescent="0.25">
      <c r="A96" s="276">
        <v>302</v>
      </c>
      <c r="B96" s="84">
        <v>17.899999999999999</v>
      </c>
      <c r="C96" s="64"/>
      <c r="D96" s="64"/>
      <c r="E96" s="64"/>
      <c r="F96" s="64"/>
      <c r="G96" s="64"/>
      <c r="H96" s="64"/>
      <c r="I96" s="84">
        <v>17.899999999999999</v>
      </c>
      <c r="J96" s="78"/>
    </row>
    <row r="97" spans="1:10" x14ac:dyDescent="0.25">
      <c r="A97" s="277" t="s">
        <v>92</v>
      </c>
      <c r="B97" s="65">
        <v>15.8</v>
      </c>
      <c r="C97" s="64"/>
      <c r="D97" s="65"/>
      <c r="E97" s="65"/>
      <c r="F97" s="65">
        <v>15.8</v>
      </c>
      <c r="G97" s="64"/>
      <c r="H97" s="64"/>
      <c r="I97" s="64"/>
      <c r="J97" s="78"/>
    </row>
    <row r="98" spans="1:10" x14ac:dyDescent="0.25">
      <c r="A98" s="277" t="s">
        <v>156</v>
      </c>
      <c r="B98" s="65">
        <v>9.5</v>
      </c>
      <c r="C98" s="64"/>
      <c r="D98" s="65"/>
      <c r="E98" s="65"/>
      <c r="F98" s="65">
        <v>9.5</v>
      </c>
      <c r="G98" s="64"/>
      <c r="H98" s="64"/>
      <c r="I98" s="64"/>
      <c r="J98" s="78"/>
    </row>
    <row r="99" spans="1:10" x14ac:dyDescent="0.25">
      <c r="A99" s="278">
        <v>305</v>
      </c>
      <c r="B99" s="76">
        <v>4.3</v>
      </c>
      <c r="C99" s="64"/>
      <c r="D99" s="76">
        <v>4.3</v>
      </c>
      <c r="E99" s="76"/>
      <c r="F99" s="76"/>
      <c r="G99" s="64"/>
      <c r="H99" s="64"/>
      <c r="I99" s="64"/>
      <c r="J99" s="78"/>
    </row>
    <row r="100" spans="1:10" x14ac:dyDescent="0.25">
      <c r="A100" s="277" t="s">
        <v>92</v>
      </c>
      <c r="B100" s="65">
        <v>11.2</v>
      </c>
      <c r="C100" s="64"/>
      <c r="D100" s="65"/>
      <c r="E100" s="65"/>
      <c r="F100" s="65">
        <v>11.2</v>
      </c>
      <c r="G100" s="64"/>
      <c r="H100" s="64"/>
      <c r="I100" s="64"/>
      <c r="J100" s="78"/>
    </row>
    <row r="101" spans="1:10" x14ac:dyDescent="0.25">
      <c r="A101" s="277" t="s">
        <v>152</v>
      </c>
      <c r="B101" s="96">
        <v>22.2</v>
      </c>
      <c r="C101" s="64"/>
      <c r="D101" s="96"/>
      <c r="E101" s="96"/>
      <c r="F101" s="96">
        <v>22.2</v>
      </c>
      <c r="G101" s="64"/>
      <c r="H101" s="64"/>
      <c r="I101" s="64"/>
      <c r="J101" s="78"/>
    </row>
    <row r="102" spans="1:10" x14ac:dyDescent="0.25">
      <c r="A102" s="277" t="s">
        <v>136</v>
      </c>
      <c r="B102" s="96">
        <v>36.299999999999997</v>
      </c>
      <c r="C102" s="64"/>
      <c r="D102" s="96"/>
      <c r="E102" s="96"/>
      <c r="F102" s="96">
        <v>36.299999999999997</v>
      </c>
      <c r="G102" s="64"/>
      <c r="H102" s="64"/>
      <c r="I102" s="64"/>
      <c r="J102" s="78"/>
    </row>
    <row r="103" spans="1:10" x14ac:dyDescent="0.25">
      <c r="A103" s="277" t="s">
        <v>157</v>
      </c>
      <c r="B103" s="96">
        <v>13.5</v>
      </c>
      <c r="C103" s="64"/>
      <c r="D103" s="96"/>
      <c r="E103" s="96"/>
      <c r="F103" s="96">
        <v>13.5</v>
      </c>
      <c r="G103" s="64"/>
      <c r="H103" s="64"/>
      <c r="I103" s="64"/>
      <c r="J103" s="78"/>
    </row>
    <row r="104" spans="1:10" x14ac:dyDescent="0.25">
      <c r="A104" s="278">
        <v>308</v>
      </c>
      <c r="B104" s="107">
        <v>2.4</v>
      </c>
      <c r="C104" s="64"/>
      <c r="D104" s="107">
        <v>2.4</v>
      </c>
      <c r="E104" s="107"/>
      <c r="F104" s="107"/>
      <c r="G104" s="64"/>
      <c r="H104" s="64"/>
      <c r="I104" s="64"/>
      <c r="J104" s="78"/>
    </row>
    <row r="105" spans="1:10" x14ac:dyDescent="0.25">
      <c r="A105" s="276">
        <v>309</v>
      </c>
      <c r="B105" s="95">
        <v>17.8</v>
      </c>
      <c r="C105" s="64"/>
      <c r="D105" s="107"/>
      <c r="E105" s="107"/>
      <c r="F105" s="107"/>
      <c r="G105" s="64"/>
      <c r="H105" s="64"/>
      <c r="I105" s="84">
        <v>17.8</v>
      </c>
      <c r="J105" s="78"/>
    </row>
    <row r="106" spans="1:10" ht="15.75" thickBot="1" x14ac:dyDescent="0.3">
      <c r="A106" s="277" t="s">
        <v>92</v>
      </c>
      <c r="B106" s="224">
        <v>14.6</v>
      </c>
      <c r="C106" s="73"/>
      <c r="D106" s="224"/>
      <c r="E106" s="224"/>
      <c r="F106" s="224">
        <v>14.6</v>
      </c>
      <c r="G106" s="73"/>
      <c r="H106" s="73"/>
      <c r="I106" s="73"/>
      <c r="J106" s="74"/>
    </row>
    <row r="107" spans="1:10" ht="15.75" thickBot="1" x14ac:dyDescent="0.3">
      <c r="A107" s="221" t="s">
        <v>636</v>
      </c>
      <c r="B107" s="225">
        <f>SUM(B95:B106)</f>
        <v>187.4</v>
      </c>
      <c r="C107" s="34"/>
      <c r="D107" s="202">
        <f>SUM(D95:D106)</f>
        <v>6.6999999999999993</v>
      </c>
      <c r="E107" s="202"/>
      <c r="F107" s="201">
        <f>SUM(F95:F106)</f>
        <v>123.1</v>
      </c>
      <c r="G107" s="204">
        <f>SUM(G95:G106)</f>
        <v>0</v>
      </c>
      <c r="H107" s="205">
        <f>SUM(H95:H106)</f>
        <v>0</v>
      </c>
      <c r="I107" s="207">
        <f>SUM(I95:I106)</f>
        <v>57.599999999999994</v>
      </c>
      <c r="J107" s="223">
        <f>SUM(D107:I107)</f>
        <v>187.39999999999998</v>
      </c>
    </row>
    <row r="108" spans="1:10" x14ac:dyDescent="0.25">
      <c r="A108" s="292"/>
      <c r="B108" s="283"/>
      <c r="C108" s="284"/>
      <c r="D108" s="285"/>
      <c r="E108" s="285"/>
      <c r="F108" s="259"/>
      <c r="G108" s="286"/>
      <c r="H108" s="287"/>
      <c r="I108" s="288"/>
      <c r="J108" s="291"/>
    </row>
    <row r="109" spans="1:10" x14ac:dyDescent="0.25">
      <c r="A109" s="275" t="s">
        <v>128</v>
      </c>
      <c r="B109" s="65"/>
      <c r="C109" s="64"/>
      <c r="D109" s="64"/>
      <c r="E109" s="64"/>
      <c r="F109" s="64"/>
      <c r="G109" s="64"/>
      <c r="H109" s="64"/>
      <c r="I109" s="64"/>
      <c r="J109" s="78"/>
    </row>
    <row r="110" spans="1:10" x14ac:dyDescent="0.25">
      <c r="A110" s="276">
        <v>401</v>
      </c>
      <c r="B110" s="84">
        <v>13.8</v>
      </c>
      <c r="C110" s="64"/>
      <c r="D110" s="64"/>
      <c r="E110" s="64"/>
      <c r="F110" s="64"/>
      <c r="G110" s="64"/>
      <c r="H110" s="64"/>
      <c r="I110" s="84">
        <v>13.8</v>
      </c>
      <c r="J110" s="78"/>
    </row>
    <row r="111" spans="1:10" x14ac:dyDescent="0.25">
      <c r="A111" s="276">
        <v>402</v>
      </c>
      <c r="B111" s="84">
        <v>12.18</v>
      </c>
      <c r="C111" s="64"/>
      <c r="D111" s="64"/>
      <c r="E111" s="64"/>
      <c r="F111" s="64"/>
      <c r="G111" s="64"/>
      <c r="H111" s="64"/>
      <c r="I111" s="84">
        <v>12.18</v>
      </c>
      <c r="J111" s="78"/>
    </row>
    <row r="112" spans="1:10" x14ac:dyDescent="0.25">
      <c r="A112" s="276">
        <v>403</v>
      </c>
      <c r="B112" s="84">
        <v>14.8</v>
      </c>
      <c r="C112" s="64"/>
      <c r="D112" s="64"/>
      <c r="E112" s="64"/>
      <c r="F112" s="64"/>
      <c r="G112" s="64"/>
      <c r="H112" s="64"/>
      <c r="I112" s="84">
        <v>14.8</v>
      </c>
      <c r="J112" s="78"/>
    </row>
    <row r="113" spans="1:10" x14ac:dyDescent="0.25">
      <c r="A113" s="277" t="s">
        <v>92</v>
      </c>
      <c r="B113" s="65">
        <v>19.3</v>
      </c>
      <c r="C113" s="64"/>
      <c r="D113" s="64"/>
      <c r="E113" s="64"/>
      <c r="F113" s="65">
        <v>19.3</v>
      </c>
      <c r="G113" s="64"/>
      <c r="H113" s="64"/>
      <c r="I113" s="64"/>
      <c r="J113" s="78"/>
    </row>
    <row r="114" spans="1:10" x14ac:dyDescent="0.25">
      <c r="A114" s="277" t="s">
        <v>158</v>
      </c>
      <c r="B114" s="65">
        <v>9.5</v>
      </c>
      <c r="C114" s="64"/>
      <c r="D114" s="64"/>
      <c r="E114" s="64"/>
      <c r="F114" s="65">
        <v>9.5</v>
      </c>
      <c r="G114" s="64"/>
      <c r="H114" s="64"/>
      <c r="I114" s="64"/>
      <c r="J114" s="78"/>
    </row>
    <row r="115" spans="1:10" x14ac:dyDescent="0.25">
      <c r="A115" s="278">
        <v>405</v>
      </c>
      <c r="B115" s="76">
        <v>4.3</v>
      </c>
      <c r="C115" s="64"/>
      <c r="D115" s="76">
        <v>4.3</v>
      </c>
      <c r="E115" s="76"/>
      <c r="F115" s="64"/>
      <c r="G115" s="64"/>
      <c r="H115" s="64"/>
      <c r="I115" s="64"/>
      <c r="J115" s="78"/>
    </row>
    <row r="116" spans="1:10" x14ac:dyDescent="0.25">
      <c r="A116" s="277" t="s">
        <v>92</v>
      </c>
      <c r="B116" s="65">
        <v>11.2</v>
      </c>
      <c r="C116" s="64"/>
      <c r="D116" s="64"/>
      <c r="E116" s="64"/>
      <c r="F116" s="65">
        <v>11.2</v>
      </c>
      <c r="G116" s="64"/>
      <c r="H116" s="64"/>
      <c r="I116" s="64"/>
      <c r="J116" s="78"/>
    </row>
    <row r="117" spans="1:10" x14ac:dyDescent="0.25">
      <c r="A117" s="277" t="s">
        <v>152</v>
      </c>
      <c r="B117" s="96">
        <v>22.2</v>
      </c>
      <c r="C117" s="64"/>
      <c r="D117" s="64"/>
      <c r="E117" s="64"/>
      <c r="F117" s="96">
        <v>22.2</v>
      </c>
      <c r="G117" s="64"/>
      <c r="H117" s="64"/>
      <c r="I117" s="64"/>
      <c r="J117" s="78"/>
    </row>
    <row r="118" spans="1:10" x14ac:dyDescent="0.25">
      <c r="A118" s="277" t="s">
        <v>136</v>
      </c>
      <c r="B118" s="96">
        <v>42.1</v>
      </c>
      <c r="C118" s="64"/>
      <c r="D118" s="64"/>
      <c r="E118" s="64"/>
      <c r="F118" s="96">
        <v>42.1</v>
      </c>
      <c r="G118" s="64"/>
      <c r="H118" s="64"/>
      <c r="I118" s="64"/>
      <c r="J118" s="78"/>
    </row>
    <row r="119" spans="1:10" x14ac:dyDescent="0.25">
      <c r="A119" s="277" t="s">
        <v>159</v>
      </c>
      <c r="B119" s="96">
        <v>13.5</v>
      </c>
      <c r="C119" s="64"/>
      <c r="D119" s="64"/>
      <c r="E119" s="64"/>
      <c r="F119" s="96">
        <v>13.5</v>
      </c>
      <c r="G119" s="64"/>
      <c r="H119" s="64"/>
      <c r="I119" s="64"/>
      <c r="J119" s="78"/>
    </row>
    <row r="120" spans="1:10" x14ac:dyDescent="0.25">
      <c r="A120" s="276">
        <v>407</v>
      </c>
      <c r="B120" s="95">
        <v>15.8</v>
      </c>
      <c r="C120" s="64"/>
      <c r="D120" s="64"/>
      <c r="E120" s="64"/>
      <c r="F120" s="64"/>
      <c r="G120" s="64"/>
      <c r="H120" s="64"/>
      <c r="I120" s="95">
        <v>15.8</v>
      </c>
      <c r="J120" s="78"/>
    </row>
    <row r="121" spans="1:10" x14ac:dyDescent="0.25">
      <c r="A121" s="92">
        <v>408</v>
      </c>
      <c r="B121" s="84">
        <v>17.8</v>
      </c>
      <c r="C121" s="64"/>
      <c r="D121" s="64"/>
      <c r="E121" s="64"/>
      <c r="F121" s="64"/>
      <c r="G121" s="64"/>
      <c r="H121" s="64"/>
      <c r="I121" s="84">
        <v>17.8</v>
      </c>
      <c r="J121" s="78"/>
    </row>
    <row r="122" spans="1:10" x14ac:dyDescent="0.25">
      <c r="A122" s="234">
        <v>409</v>
      </c>
      <c r="B122" s="76">
        <v>2.4</v>
      </c>
      <c r="C122" s="64"/>
      <c r="D122" s="76">
        <v>2.4</v>
      </c>
      <c r="E122" s="76"/>
      <c r="F122" s="64"/>
      <c r="G122" s="64"/>
      <c r="H122" s="64"/>
      <c r="I122" s="64"/>
      <c r="J122" s="78"/>
    </row>
    <row r="123" spans="1:10" x14ac:dyDescent="0.25">
      <c r="A123" s="92">
        <v>410</v>
      </c>
      <c r="B123" s="84">
        <v>19.8</v>
      </c>
      <c r="C123" s="64"/>
      <c r="D123" s="64"/>
      <c r="E123" s="64"/>
      <c r="F123" s="64"/>
      <c r="G123" s="64"/>
      <c r="H123" s="64"/>
      <c r="I123" s="84">
        <v>19.8</v>
      </c>
      <c r="J123" s="78"/>
    </row>
    <row r="124" spans="1:10" x14ac:dyDescent="0.25">
      <c r="A124" s="92">
        <v>411</v>
      </c>
      <c r="B124" s="84">
        <v>17.100000000000001</v>
      </c>
      <c r="C124" s="64"/>
      <c r="D124" s="64"/>
      <c r="E124" s="64"/>
      <c r="F124" s="64"/>
      <c r="G124" s="64"/>
      <c r="H124" s="64"/>
      <c r="I124" s="84">
        <v>17.100000000000001</v>
      </c>
      <c r="J124" s="78"/>
    </row>
    <row r="125" spans="1:10" x14ac:dyDescent="0.25">
      <c r="A125" s="92">
        <v>412</v>
      </c>
      <c r="B125" s="84">
        <v>16.899999999999999</v>
      </c>
      <c r="C125" s="64"/>
      <c r="D125" s="64"/>
      <c r="E125" s="64"/>
      <c r="F125" s="64"/>
      <c r="G125" s="64"/>
      <c r="H125" s="64"/>
      <c r="I125" s="84">
        <v>16.899999999999999</v>
      </c>
      <c r="J125" s="78"/>
    </row>
    <row r="126" spans="1:10" x14ac:dyDescent="0.25">
      <c r="A126" s="92">
        <v>413</v>
      </c>
      <c r="B126" s="84">
        <v>30.3</v>
      </c>
      <c r="C126" s="64"/>
      <c r="D126" s="64"/>
      <c r="E126" s="64"/>
      <c r="F126" s="64"/>
      <c r="G126" s="64"/>
      <c r="H126" s="64"/>
      <c r="I126" s="84">
        <v>30.3</v>
      </c>
      <c r="J126" s="78"/>
    </row>
    <row r="127" spans="1:10" ht="15.75" thickBot="1" x14ac:dyDescent="0.3">
      <c r="A127" s="91" t="s">
        <v>92</v>
      </c>
      <c r="B127" s="197">
        <v>14.8</v>
      </c>
      <c r="C127" s="73"/>
      <c r="D127" s="73"/>
      <c r="E127" s="73"/>
      <c r="F127" s="197">
        <v>14.8</v>
      </c>
      <c r="G127" s="73"/>
      <c r="H127" s="73"/>
      <c r="I127" s="73"/>
      <c r="J127" s="74"/>
    </row>
    <row r="128" spans="1:10" ht="15.75" thickBot="1" x14ac:dyDescent="0.3">
      <c r="A128" s="221" t="s">
        <v>651</v>
      </c>
      <c r="B128" s="201">
        <f>SUM(B110:B127)</f>
        <v>297.78000000000003</v>
      </c>
      <c r="C128" s="34"/>
      <c r="D128" s="202">
        <f>SUM(D110:D127)</f>
        <v>6.6999999999999993</v>
      </c>
      <c r="E128" s="202"/>
      <c r="F128" s="201">
        <f>SUM(F110:F127)</f>
        <v>132.60000000000002</v>
      </c>
      <c r="G128" s="204">
        <f>SUM(G110:G127)</f>
        <v>0</v>
      </c>
      <c r="H128" s="205">
        <f>SUM(H110:H127)</f>
        <v>0</v>
      </c>
      <c r="I128" s="207">
        <f>SUM(I110:I127)</f>
        <v>158.48000000000002</v>
      </c>
      <c r="J128" s="223">
        <f>SUM(D128:I128)</f>
        <v>297.78000000000003</v>
      </c>
    </row>
    <row r="129" spans="1:10" ht="15.75" thickBot="1" x14ac:dyDescent="0.3">
      <c r="A129" s="249"/>
      <c r="B129" s="214"/>
      <c r="C129" s="19"/>
      <c r="D129" s="19"/>
      <c r="E129" s="19"/>
      <c r="F129" s="19"/>
      <c r="G129" s="19"/>
      <c r="H129" s="19"/>
      <c r="I129" s="19"/>
      <c r="J129" s="44"/>
    </row>
    <row r="130" spans="1:10" ht="24.75" thickBot="1" x14ac:dyDescent="0.3">
      <c r="A130" s="295" t="s">
        <v>529</v>
      </c>
      <c r="B130" s="271">
        <f>B46+B64+B78+B92+B107+B128</f>
        <v>1297.3899999999999</v>
      </c>
      <c r="C130" s="34"/>
      <c r="D130" s="35">
        <f>D46+D64+D78+D92+D107+D128</f>
        <v>94.660000000000011</v>
      </c>
      <c r="E130" s="296">
        <f>E24</f>
        <v>504.97999999999996</v>
      </c>
      <c r="F130" s="37">
        <f>F46+F64+F78+F92+F107+F128</f>
        <v>893.53000000000009</v>
      </c>
      <c r="G130" s="38">
        <f>G46+G64+G78+G92+G107+G128</f>
        <v>0</v>
      </c>
      <c r="H130" s="39">
        <f>H46+H64+H78+H92+H107+H128</f>
        <v>0</v>
      </c>
      <c r="I130" s="41">
        <f>I46+I64+I78+I92+I107+I128</f>
        <v>309.20000000000005</v>
      </c>
      <c r="J130" s="297">
        <f>SUM(D130:I130)</f>
        <v>1802.3700000000001</v>
      </c>
    </row>
    <row r="131" spans="1:10" ht="15.75" thickBot="1" x14ac:dyDescent="0.3">
      <c r="A131" s="298"/>
      <c r="B131" s="299"/>
      <c r="C131" s="34"/>
      <c r="D131" s="34"/>
      <c r="E131" s="458">
        <f>E130+F130</f>
        <v>1398.51</v>
      </c>
      <c r="F131" s="458"/>
      <c r="G131" s="34"/>
      <c r="H131" s="34"/>
      <c r="I131" s="34"/>
      <c r="J131" s="48"/>
    </row>
    <row r="132" spans="1:10" ht="15.75" thickBot="1" x14ac:dyDescent="0.3">
      <c r="A132" s="293" t="s">
        <v>160</v>
      </c>
      <c r="B132" s="294">
        <f>B24+B130</f>
        <v>1802.37</v>
      </c>
      <c r="C132" s="34"/>
      <c r="D132" s="35">
        <v>94.66</v>
      </c>
      <c r="E132" s="457">
        <f>E130+F130+G130+H130+I130</f>
        <v>1707.71</v>
      </c>
      <c r="F132" s="457"/>
      <c r="G132" s="457"/>
      <c r="H132" s="457"/>
      <c r="I132" s="457"/>
      <c r="J132" s="48"/>
    </row>
    <row r="133" spans="1:10" ht="15.75" thickBot="1" x14ac:dyDescent="0.3">
      <c r="A133" s="293"/>
      <c r="B133" s="300"/>
      <c r="C133" s="166"/>
      <c r="D133" s="450">
        <f>D132+E132</f>
        <v>1802.3700000000001</v>
      </c>
      <c r="E133" s="450"/>
      <c r="F133" s="451"/>
      <c r="G133" s="451"/>
      <c r="H133" s="451"/>
      <c r="I133" s="451"/>
      <c r="J133" s="47"/>
    </row>
  </sheetData>
  <mergeCells count="10">
    <mergeCell ref="J3:J5"/>
    <mergeCell ref="D133:I133"/>
    <mergeCell ref="B3:B5"/>
    <mergeCell ref="A3:A5"/>
    <mergeCell ref="E132:I132"/>
    <mergeCell ref="E3:I3"/>
    <mergeCell ref="G4:H4"/>
    <mergeCell ref="C3:C5"/>
    <mergeCell ref="E131:F131"/>
    <mergeCell ref="D3:D5"/>
  </mergeCells>
  <pageMargins left="0.18562500000000001" right="0.25" top="0.343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Bud. B</vt:lpstr>
      <vt:lpstr>Bud. C</vt:lpstr>
      <vt:lpstr>Bud. CEUE</vt:lpstr>
      <vt:lpstr>Bud. CA</vt:lpstr>
      <vt:lpstr>Bud. CL</vt:lpstr>
    </vt:vector>
  </TitlesOfParts>
  <Company>UEP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</dc:creator>
  <cp:lastModifiedBy>Tadeusz Bejenkowski</cp:lastModifiedBy>
  <cp:lastPrinted>2020-07-23T11:48:48Z</cp:lastPrinted>
  <dcterms:created xsi:type="dcterms:W3CDTF">2015-09-22T11:06:05Z</dcterms:created>
  <dcterms:modified xsi:type="dcterms:W3CDTF">2020-07-24T09:07:34Z</dcterms:modified>
</cp:coreProperties>
</file>