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680" yWindow="-120" windowWidth="29040" windowHeight="16440"/>
  </bookViews>
  <sheets>
    <sheet name="Table 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/>
  <c r="E24"/>
  <c r="E96" l="1"/>
  <c r="E93"/>
  <c r="E34"/>
  <c r="E23" l="1"/>
  <c r="E103"/>
  <c r="E101"/>
  <c r="E111"/>
  <c r="E109"/>
  <c r="E107" l="1"/>
  <c r="E115"/>
  <c r="E89"/>
  <c r="E91"/>
  <c r="E87"/>
  <c r="E86"/>
  <c r="E84"/>
  <c r="E82"/>
  <c r="E75"/>
  <c r="E68"/>
  <c r="E66"/>
  <c r="E69"/>
  <c r="E45"/>
  <c r="E44"/>
  <c r="E42"/>
  <c r="E41"/>
  <c r="E40"/>
  <c r="E39"/>
  <c r="E38"/>
  <c r="E37"/>
  <c r="E33"/>
  <c r="E31"/>
  <c r="E30"/>
  <c r="E29"/>
  <c r="E28"/>
  <c r="E27" l="1"/>
  <c r="E21" l="1"/>
</calcChain>
</file>

<file path=xl/sharedStrings.xml><?xml version="1.0" encoding="utf-8"?>
<sst xmlns="http://schemas.openxmlformats.org/spreadsheetml/2006/main" count="430" uniqueCount="273">
  <si>
    <t>Konstrukcja nawierzchni jezdni  (od km 1+100 do km 1+195)</t>
  </si>
  <si>
    <t xml:space="preserve">Konstrukcja nawierzchni chodnika </t>
  </si>
  <si>
    <t>Mechaniczne wykonanie koryta szerokości jezdni 0,75m w gruncie kat. I-IV głębokości 32 cm</t>
  </si>
  <si>
    <t>Nawierzchnia z mieszanek mineralno-bitumicznych grysowych - warstwa wiążąca z betonu asfaltowego AC16W 50/70 - grubość po zagęszczeniu 4 cm</t>
  </si>
  <si>
    <t>KNR AT-03 0102-03</t>
  </si>
  <si>
    <t>m2</t>
  </si>
  <si>
    <t>Lp.</t>
  </si>
  <si>
    <t>Podstawa</t>
  </si>
  <si>
    <t>j.m.</t>
  </si>
  <si>
    <t>KNR-W 2-01 0113-03</t>
  </si>
  <si>
    <t>Roboty pomiarowe przy liniowych robotach ziemnych - trasa dróg w terenie równinnym</t>
  </si>
  <si>
    <t>km</t>
  </si>
  <si>
    <t>KNR-W 2-01 0119-01</t>
  </si>
  <si>
    <t>Usunięcie warstwy ziemi urodzajnej (humusu) o grubości do 15 cm za pomocą spycharek</t>
  </si>
  <si>
    <t>Roboty ziemne wykonywane koparkami podsiębiernymi o poj. łyżki 0.60 m3 w gruncie kat. I-IV z transportem urobku samochodami samowyładowczymi w miejsce utylizacji (Wykonawca w swoim zakresie zagospodaruje nadmiar gruntów z wykopów) - Roboty ziemne w zakresie wykonania wykopów pod konstrukcje nawierzchni elementów drogowych oraz wbudowania i zagęszczenia gruntu z wykopu w nasyp formujący koronę drogi</t>
  </si>
  <si>
    <t>m3</t>
  </si>
  <si>
    <t>Podbudowa z mieszanki kruszywa niezwiązanego 0/31,5, C90/3 - warstwa górna o grubości po zagęszczeniu 20 cm</t>
  </si>
  <si>
    <t>KNR 2-31 1004-04</t>
  </si>
  <si>
    <t>Mechaniczne czyszczenie nawierzchni pod warstwy bitumiczne</t>
  </si>
  <si>
    <t>KNR AT-03 0202-02</t>
  </si>
  <si>
    <t>Mechaniczne oczyszczenie i skropienie podbudowy emulsją asfaltową</t>
  </si>
  <si>
    <t>Nawierzchnia z mieszanek mineralno-bitumicznych grysowych - warstwa wiążąca z betonu asfaltowego AC16W 50/70 - grubość po zagęszczeniu 8 cm</t>
  </si>
  <si>
    <t>Mechaniczne oczyszczenie i skropienie warstwy wiążącej emulsją asfaltową</t>
  </si>
  <si>
    <t>Nawierzchnia z mieszanek mineralno-bitumicznych grysowych - warstwa ścieralna z betonu asfaltowego AC11S 50/70 - grubość po zagęszczeniu 4 cm</t>
  </si>
  <si>
    <t>Konstrukcja nawierzchni zjazdu z betonu asfaltowego</t>
  </si>
  <si>
    <t>Konstrukcja nawierzchni zjazdu z kostki betonowej</t>
  </si>
  <si>
    <t>KNR 2-31 23106-03</t>
  </si>
  <si>
    <t>Nawierzchnia z czerwonej kostki brukowej betonowej z fazą o grubości 8 cm, na podsypce cementowo-piaskowej o grubości 5 cm</t>
  </si>
  <si>
    <t>KNR 2-31 23103-03</t>
  </si>
  <si>
    <t>Chodniki z szarej kostki brukowej betonowej z fazą o grubości 6 cm, na podsypce cementowo-piaskowej gr. 3 cm</t>
  </si>
  <si>
    <t>Konstrukcji nawierzchni pobocza</t>
  </si>
  <si>
    <t>Nawierzchnia pobocza z kruszywa naturalnego 0/31,5 rozścielana mechanicznie - grubość po zagęszczeniu 10 cm</t>
  </si>
  <si>
    <t>Konstrukcji nawierzchni pobocza utwardzonego</t>
  </si>
  <si>
    <t>KNR-W 2-01 0217-14</t>
  </si>
  <si>
    <t>Wykonanie rowów</t>
  </si>
  <si>
    <t>KNR AT-06 0108-02 + KNR AT-06 0108-05</t>
  </si>
  <si>
    <t>Wywóz gruntu - materiał utylizowany przez wykonawcę</t>
  </si>
  <si>
    <t>kurs</t>
  </si>
  <si>
    <t>KNR-W 2-01 0506-04</t>
  </si>
  <si>
    <t>Profilowanie dna i skarp rowu</t>
  </si>
  <si>
    <t>KNR-W 2-01 0516-02</t>
  </si>
  <si>
    <t>Umocnienie skarp i dna rowów płytami ażurowymi o wym. 60x40x8 cm na podsypce cementowo-piaskowej</t>
  </si>
  <si>
    <t>KNR 2-31 0606-01</t>
  </si>
  <si>
    <t>m</t>
  </si>
  <si>
    <t>Ułożenie prefabrykowanego odwodnienia liniowego na podsypce cem-piaskowej (szer x wys x dł 40x12x50cm)</t>
  </si>
  <si>
    <t>KNR-W 2-01 0217-02</t>
  </si>
  <si>
    <t>Wykopy koparkami podsiębiernymi 0.25 m3</t>
  </si>
  <si>
    <t>KNNR 4 1424-03</t>
  </si>
  <si>
    <t>Studzienki ściekowe uliczne betonowe o śr.500 mm z osadnikiem i bez syfonu</t>
  </si>
  <si>
    <t>szt.</t>
  </si>
  <si>
    <t>KNNR 4 1411-03</t>
  </si>
  <si>
    <t>Podłoża pod kanały i obiekty z materiałów sypkich grubości 20 cm</t>
  </si>
  <si>
    <t>KNNR 4 1308-05</t>
  </si>
  <si>
    <t>KNR-W 2-01 0312-0401</t>
  </si>
  <si>
    <t>Zasypywanie i zagęszczanie wykopów liniowych; kat. gr. I- II</t>
  </si>
  <si>
    <t>t</t>
  </si>
  <si>
    <t>Przepusty DN400</t>
  </si>
  <si>
    <t>KNR-W 2-01 0609-07</t>
  </si>
  <si>
    <t>Fundament z kruszywa naturalnego (pospółka) o ciągłym uziarnieniu kruszywo: 0/31,5 -szerokość 60cm,  gr. 20 cm</t>
  </si>
  <si>
    <t>KNR 2-28 0501-09</t>
  </si>
  <si>
    <t>Podsypka/ zasypka z kruszywa naturalnego, kruszywa drobnego 0/2</t>
  </si>
  <si>
    <t>Ścianka czołowa prefabrykowana</t>
  </si>
  <si>
    <t>Obramowanie elementów drogowych, elementy FON</t>
  </si>
  <si>
    <t>KNR 2-31 0402-04</t>
  </si>
  <si>
    <t>Ława pod krawężniki betonowa (C12/15) z oporem</t>
  </si>
  <si>
    <t>KNR 2-31 0403-03</t>
  </si>
  <si>
    <t>Krawężniki betonowe o wymiarach 15x30 cm</t>
  </si>
  <si>
    <t>Ława pod obrzeża betonowa (C12/15) z oporem</t>
  </si>
  <si>
    <t>KNR 2-31 0407-05</t>
  </si>
  <si>
    <t>Obrzeża betonowe o wymiarach 30x8 cm</t>
  </si>
  <si>
    <t>Zieleń</t>
  </si>
  <si>
    <t>KNR 2-21 0218-03</t>
  </si>
  <si>
    <t>Rozścielenie ziemi urodzajnej spycharkami na terenie płaskim (częściowo z dowozu)</t>
  </si>
  <si>
    <t>KNR 2-21 0401-02</t>
  </si>
  <si>
    <t>Wykonanie trawników dywanowych siewem na gruncie kat. III bez nawożenia</t>
  </si>
  <si>
    <t>KNR 2-31 0816-03</t>
  </si>
  <si>
    <t>Rozebranie przepustów rurowych</t>
  </si>
  <si>
    <t>KNR 2-31 0816-04</t>
  </si>
  <si>
    <t>Rozebranie przepustów rurowych - ścianki czołowe i ławy betonowe</t>
  </si>
  <si>
    <t>KNR AT-06 0104-04</t>
  </si>
  <si>
    <t>Załadunek materiałów z rozbiórki ładowarką kołową 2,50 m3</t>
  </si>
  <si>
    <t>KNR AT-06 0108-01</t>
  </si>
  <si>
    <t>Przewóz materiałów z rozbiórki</t>
  </si>
  <si>
    <t>Znaki pionowe</t>
  </si>
  <si>
    <t>KNR 2-31 0703-03</t>
  </si>
  <si>
    <t>Zdejmowanie tablic znaków drogowych zakazu, nakazu, ostrzegawczych, informacyjnych</t>
  </si>
  <si>
    <t>KNR 2-31 0818-08</t>
  </si>
  <si>
    <t>Rozebranie słupków do znaków</t>
  </si>
  <si>
    <t>KNR 2-31 0702-02</t>
  </si>
  <si>
    <t>Słupki do znaków drogowych z rur stalowych o śr. 60 mm</t>
  </si>
  <si>
    <t>KNR 2-31 0703-02</t>
  </si>
  <si>
    <t>Przymocowanie tablic znaków drogowych A-7</t>
  </si>
  <si>
    <t>Przymocowanie tablic znaków drogowych D-1</t>
  </si>
  <si>
    <t>Przymocowanie tablic znaków drogowych E-18a</t>
  </si>
  <si>
    <t>Znaki poziome</t>
  </si>
  <si>
    <t>KNR 2-31 0706-03</t>
  </si>
  <si>
    <t>Mechaniczne malowanie linii segregacyjnych i krawędziowych przerywanych na jezdni farbą chlorokauczukową - oznakowanie grubowarstwowe</t>
  </si>
  <si>
    <t>KNR 2-31 0706-02</t>
  </si>
  <si>
    <t>KNR 2-31 0706-06</t>
  </si>
  <si>
    <t>Wzmocnienie podłoża geosiatką</t>
  </si>
  <si>
    <t xml:space="preserve">KNR 9-11 0101-01 </t>
  </si>
  <si>
    <t>Mechaniczne wykonanie koryta na całej szerokości jezdni i chodników w gruncie kat. I-IV głębokości 20 cm</t>
  </si>
  <si>
    <t>Warstwa podbudowy zasadniczej z mieszanki kruszywa niezwiązanego 0/31,5, C50/50 - warstwa górna o grubości po zagęszczeniu 10 cm</t>
  </si>
  <si>
    <t>Podbudowa z mieszanki kruszywa niezwiązanego 0/31,5, C50/50 - warstwa górna o grubości po zagęszczeniu 15 cm</t>
  </si>
  <si>
    <t>Mechaniczne wykonanie koryta na całej szerokości jezdni i chodników w gruncie kat. I-IV głębokości 28 cm</t>
  </si>
  <si>
    <t>Warstwa podbudowy zasadniczej z mieszanki kruszywa niezwiązanego 0/31,5, C50/50 - warstwa górna o grubości po zagęszczeniu 20 cm</t>
  </si>
  <si>
    <t>Przepusty rurowe pod zjazdami - rury z tworzywa PEHD, DN400, SN8, rura dwuścienna karbowana</t>
  </si>
  <si>
    <t>Kanalizacja deszczowa - Wykonanie odwodnienia jezdni za pomocą wpustów i przykanalików do rowów.</t>
  </si>
  <si>
    <t>Wykonanie rowów otwartych i odwodnienie powierzchniowe prefabrykowane</t>
  </si>
  <si>
    <t>Wykonanie rowów krytych</t>
  </si>
  <si>
    <t>rów kryty - rura perforowana DN500 PP SN8</t>
  </si>
  <si>
    <t>Kanały z rur DN200 PCV SN8</t>
  </si>
  <si>
    <t>Przymocowanie tablic znaków drogowych A-1</t>
  </si>
  <si>
    <t xml:space="preserve">Przymocowanie tablic znaków drogowych B-20, B33, </t>
  </si>
  <si>
    <t xml:space="preserve">Przymocowanie tablic znaków drogowych D-15, D-42, </t>
  </si>
  <si>
    <t>Przymocowanie tablic znaków drogowych D-46</t>
  </si>
  <si>
    <t>Przymocowanie tablic znaków drogowych D-47</t>
  </si>
  <si>
    <t>Przymocowanie tablic znaków drogowych E17a</t>
  </si>
  <si>
    <t>Mechaniczne malowanie linii segregacyjnych i krawędziowych ciągłych na jezdni farbą chlorokauczukową
- oznakowanie grubowarstwowe</t>
  </si>
  <si>
    <t>Mechaniczne malowanie linii przystanku autobusowego farbą chlorokauczukową - oznakowanie grubowarstwowe</t>
  </si>
  <si>
    <t>Frezowanie nawierzchni bitumicznej o gr. średnio 4 cm - destrukt należy przewieźć w miejsce wskazane przez inwestora</t>
  </si>
  <si>
    <t>Mechaniczne rozebranie nawierzchni z kruszywa o grubości 20cm</t>
  </si>
  <si>
    <t>KNR 2-31
0804-03
0804-04</t>
  </si>
  <si>
    <t>Roboty ziemne wykonywane koparkami przedsiębiernymi o poj.
łyżki 0.15 m3 w gruncie kat. I-II z transportem urobku samochodami
samowyładowczymi na odległość do 10km - wykonanie nasypów</t>
  </si>
  <si>
    <t>KNR 2-01
0201-01</t>
  </si>
  <si>
    <t>Konstrukcja oporowa - prefabrykaty typu "L"</t>
  </si>
  <si>
    <t>KNR-W 2-02 0260-01</t>
  </si>
  <si>
    <t>2</t>
  </si>
  <si>
    <t xml:space="preserve">Konstrukcja nawierzchni jezdni (od km 0+205 do km 1+100) </t>
  </si>
  <si>
    <t>3</t>
  </si>
  <si>
    <t>4.1</t>
  </si>
  <si>
    <t>4.2</t>
  </si>
  <si>
    <t>4.3</t>
  </si>
  <si>
    <t>4.4</t>
  </si>
  <si>
    <t>4.5</t>
  </si>
  <si>
    <t>4.6</t>
  </si>
  <si>
    <t>ROBOTY PRZYGOTOWAWCZE</t>
  </si>
  <si>
    <t>ROBOTY ZIEMNE</t>
  </si>
  <si>
    <t>POSZERZENIE</t>
  </si>
  <si>
    <t>NAWIERZCHNIE</t>
  </si>
  <si>
    <t>ODWODNIENIE KORPUSU DROGOWEGO</t>
  </si>
  <si>
    <t>ELEMENTY ULIC</t>
  </si>
  <si>
    <t>ROBOTY ROZBIÓRKOWE</t>
  </si>
  <si>
    <t>ROBOTY UZUPEŁNIAJĄCE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</si>
  <si>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</si>
  <si>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</si>
  <si>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</si>
  <si>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</si>
  <si>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</si>
  <si>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</si>
  <si>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</si>
  <si>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</si>
  <si>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</si>
  <si>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</si>
  <si>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</si>
  <si>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</si>
  <si>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</si>
  <si>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</si>
  <si>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</si>
  <si>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</si>
  <si>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</si>
  <si>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</si>
  <si>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</si>
  <si>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</si>
  <si>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</si>
  <si>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</si>
  <si>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</si>
  <si>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</si>
  <si>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</si>
  <si>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</si>
  <si>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</si>
  <si>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</si>
  <si>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</si>
  <si>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</si>
  <si>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</si>
  <si>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5.1</t>
  </si>
  <si>
    <t>5.2</t>
  </si>
  <si>
    <t>5.3</t>
  </si>
  <si>
    <t>5.4</t>
  </si>
  <si>
    <t>35</t>
  </si>
  <si>
    <t>36</t>
  </si>
  <si>
    <t>37</t>
  </si>
  <si>
    <t>38</t>
  </si>
  <si>
    <t>39</t>
  </si>
  <si>
    <t>40</t>
  </si>
  <si>
    <t>41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</si>
  <si>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</si>
  <si>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</si>
  <si>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</si>
  <si>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</si>
  <si>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</si>
  <si>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</si>
  <si>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</si>
  <si>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</si>
  <si>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</si>
  <si>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</si>
  <si>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</si>
  <si>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</si>
  <si>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</si>
  <si>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</si>
  <si>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</si>
  <si>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</si>
  <si>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</si>
  <si>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</si>
  <si>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</si>
  <si>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</si>
  <si>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</si>
  <si>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</si>
  <si>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</si>
  <si>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</si>
  <si>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</si>
  <si>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</si>
  <si>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8.1</t>
  </si>
  <si>
    <t>8.2</t>
  </si>
  <si>
    <t>8.3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</si>
  <si>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</si>
  <si>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</si>
  <si>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</si>
  <si>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</si>
  <si>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</si>
  <si>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</si>
  <si>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</si>
  <si>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</si>
  <si>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</si>
  <si>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</si>
  <si>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</si>
  <si>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</si>
  <si>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</si>
  <si>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</si>
  <si>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</si>
  <si>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</si>
  <si>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</si>
  <si>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Cena</t>
  </si>
  <si>
    <t>Wartość</t>
  </si>
  <si>
    <t>Ilość</t>
  </si>
  <si>
    <t>PODATEK VAT</t>
  </si>
  <si>
    <t>WARTOŚĆ KOSZTORYSOWA ROBÓT BEZ PODATKU VAT</t>
  </si>
  <si>
    <t>WARTOŚĆ KOSZTORYSOWA ROBÓT Z PODATKIEM VAT</t>
  </si>
  <si>
    <r>
      <rPr>
        <sz val="9"/>
        <rFont val="Calibri"/>
        <family val="2"/>
        <charset val="238"/>
        <scheme val="minor"/>
      </rPr>
      <t>KNR 2-01 0206-04
0214-04</t>
    </r>
  </si>
  <si>
    <r>
      <rPr>
        <sz val="9"/>
        <rFont val="Calibri"/>
        <family val="2"/>
        <charset val="238"/>
        <scheme val="minor"/>
      </rPr>
      <t>KNR 2-31 0101-01
0101-02</t>
    </r>
  </si>
  <si>
    <r>
      <rPr>
        <sz val="9"/>
        <rFont val="Calibri"/>
        <family val="2"/>
        <charset val="238"/>
        <scheme val="minor"/>
      </rPr>
      <t>KNR 2-31 0114-07
0114-08</t>
    </r>
  </si>
  <si>
    <r>
      <rPr>
        <sz val="9"/>
        <rFont val="Calibri"/>
        <family val="2"/>
        <charset val="238"/>
        <scheme val="minor"/>
      </rPr>
      <t>KNR 2-31 0310-01
0310-02</t>
    </r>
  </si>
  <si>
    <r>
      <rPr>
        <sz val="9"/>
        <rFont val="Calibri"/>
        <family val="2"/>
        <charset val="238"/>
        <scheme val="minor"/>
      </rPr>
      <t>KNR 2-31 0310-05
0310-06</t>
    </r>
  </si>
  <si>
    <r>
      <rPr>
        <sz val="9"/>
        <rFont val="Calibri"/>
        <family val="2"/>
        <charset val="238"/>
        <scheme val="minor"/>
      </rPr>
      <t>KNR 2-31 0202-09
0202-10</t>
    </r>
  </si>
  <si>
    <r>
      <rPr>
        <sz val="9"/>
        <rFont val="Calibri"/>
        <family val="2"/>
        <charset val="238"/>
        <scheme val="minor"/>
      </rPr>
      <t>KNR 2-22 0309-02
analogia</t>
    </r>
  </si>
  <si>
    <r>
      <rPr>
        <sz val="9"/>
        <rFont val="Calibri"/>
        <family val="2"/>
        <charset val="238"/>
        <scheme val="minor"/>
      </rPr>
      <t>elem
.</t>
    </r>
  </si>
  <si>
    <r>
      <rPr>
        <sz val="9"/>
        <rFont val="Calibri"/>
        <family val="2"/>
        <charset val="238"/>
        <scheme val="minor"/>
      </rPr>
      <t>KNR 9-20 0104-05
analogia</t>
    </r>
  </si>
  <si>
    <t>5.5</t>
  </si>
  <si>
    <t>Przepust DN800</t>
  </si>
  <si>
    <t>KNR 9-20 0104-05
analogia</t>
  </si>
  <si>
    <t>Przepusty rurowe pod zjazdami - rury z tworzywa PEHD, DN800, SN8, rura dwuścienna karbowana</t>
  </si>
  <si>
    <t>KNR 2-22 0309-02
analogia</t>
  </si>
  <si>
    <t>elem
.</t>
  </si>
  <si>
    <t>86</t>
  </si>
  <si>
    <t>87</t>
  </si>
  <si>
    <t>88</t>
  </si>
  <si>
    <t>89</t>
  </si>
  <si>
    <t>90</t>
  </si>
  <si>
    <t>91</t>
  </si>
  <si>
    <t xml:space="preserve">SŁOWNIE: </t>
  </si>
  <si>
    <t>Opis</t>
  </si>
  <si>
    <t xml:space="preserve">Informacja dla wykonawcy:
Kosztorys ofertowy musi być opatrzony przez osobę lub osoby uprawnione do reprezentowania Wykonawcy kwalifikowanym podpisem elektronicznym, podpisem zaufanym lub podpisem osobistym. </t>
  </si>
  <si>
    <t>miejscowość, data:</t>
  </si>
  <si>
    <t>Załącznik nr 2 do SWZ</t>
  </si>
  <si>
    <t>ZAMAWIAJĄCY:
                                                                                              Powiatowy Zarząd Dróg                                                                                                                                                                                  w Jarosławiu                                                                                           ul. Jana Pawła II 17                                                                                          37-500 Jarosław</t>
  </si>
  <si>
    <r>
      <t xml:space="preserve">Numer postępowania :  </t>
    </r>
    <r>
      <rPr>
        <b/>
        <sz val="10"/>
        <rFont val="Calibri"/>
        <family val="2"/>
        <charset val="238"/>
        <scheme val="minor"/>
      </rPr>
      <t>ZP.271.1.2.2024</t>
    </r>
  </si>
  <si>
    <t>Wykonawca/y:</t>
  </si>
  <si>
    <t>(w przypadku Wykonawców wspólnie ubiegających się  o udzielenie zamówienia, należy podać dane 
dotyczące wszystkich Wykonawców):</t>
  </si>
  <si>
    <t>(pełna nazwa/firma, adres, w zależności od podmiotu: NIP/REGON/PESEL, KRS/CEiDG)</t>
  </si>
  <si>
    <t>reprezentowany przez:</t>
  </si>
  <si>
    <t>(imię, nazwisko, stanowisko/podstawa do reprezentacji)</t>
  </si>
  <si>
    <t>KOSZTORYS OFERTOWY</t>
  </si>
  <si>
    <r>
      <t xml:space="preserve">składany w postępowaniu o udzielenie zamówienia publicznego pn.:
</t>
    </r>
    <r>
      <rPr>
        <b/>
        <sz val="11"/>
        <color indexed="8"/>
        <rFont val="Calibri"/>
        <family val="2"/>
        <charset val="238"/>
        <scheme val="minor"/>
      </rPr>
      <t>"Przebudowa drogi powiatowej Nr 1771R Mokra - Jankowice - Chłopice w m. Jankowice 
w km 0+205 do km 1+195"</t>
    </r>
    <r>
      <rPr>
        <sz val="10"/>
        <color rgb="FF000000"/>
        <rFont val="Calibri"/>
        <family val="2"/>
        <charset val="238"/>
        <scheme val="minor"/>
      </rPr>
      <t xml:space="preserve">
prowadzonym przez Powiatowy Zarząd Dróg w Jarosławiu, ul. Jana Pawła II 17, 37-500 Jarosław
</t>
    </r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</si>
</sst>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7">
    <font>
      <sz val="10"/>
      <color rgb="FF000000"/>
      <name val="Times New Roman"/>
      <charset val="204"/>
    </font>
    <font>
      <b/>
      <sz val="9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 wrapText="1" shrinkToFit="1" readingOrder="1"/>
    </xf>
    <xf numFmtId="49" fontId="3" fillId="0" borderId="4" xfId="0" applyNumberFormat="1" applyFont="1" applyBorder="1" applyAlignment="1">
      <alignment horizontal="left" vertical="center" wrapText="1" shrinkToFit="1" readingOrder="1"/>
    </xf>
    <xf numFmtId="2" fontId="4" fillId="0" borderId="2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49" fontId="2" fillId="2" borderId="4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2" fontId="4" fillId="0" borderId="9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1"/>
    </xf>
    <xf numFmtId="49" fontId="4" fillId="0" borderId="1" xfId="0" applyNumberFormat="1" applyFont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right" vertical="center" wrapText="1"/>
    </xf>
    <xf numFmtId="2" fontId="4" fillId="0" borderId="6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top" wrapText="1"/>
    </xf>
    <xf numFmtId="2" fontId="4" fillId="0" borderId="5" xfId="0" applyNumberFormat="1" applyFont="1" applyBorder="1" applyAlignment="1">
      <alignment horizontal="right" vertical="center" wrapText="1"/>
    </xf>
    <xf numFmtId="2" fontId="3" fillId="0" borderId="0" xfId="0" applyNumberFormat="1" applyFont="1" applyAlignment="1">
      <alignment horizontal="right" vertic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164" fontId="8" fillId="0" borderId="0" xfId="0" applyNumberFormat="1" applyFont="1" applyAlignment="1">
      <alignment horizontal="center"/>
    </xf>
    <xf numFmtId="0" fontId="12" fillId="0" borderId="0" xfId="0" applyFont="1"/>
    <xf numFmtId="0" fontId="8" fillId="0" borderId="0" xfId="0" applyFont="1" applyAlignment="1">
      <alignment horizontal="left" vertical="center"/>
    </xf>
    <xf numFmtId="0" fontId="13" fillId="0" borderId="0" xfId="0" applyFont="1" applyAlignment="1"/>
    <xf numFmtId="0" fontId="12" fillId="0" borderId="0" xfId="0" applyFont="1" applyAlignment="1"/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/>
    </xf>
    <xf numFmtId="49" fontId="2" fillId="2" borderId="9" xfId="0" applyNumberFormat="1" applyFont="1" applyFill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left" vertical="center"/>
    </xf>
    <xf numFmtId="49" fontId="2" fillId="2" borderId="12" xfId="0" applyNumberFormat="1" applyFont="1" applyFill="1" applyBorder="1" applyAlignment="1">
      <alignment horizontal="left" vertical="center"/>
    </xf>
    <xf numFmtId="49" fontId="1" fillId="2" borderId="9" xfId="0" applyNumberFormat="1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>
      <alignment horizontal="left" vertical="center"/>
    </xf>
    <xf numFmtId="49" fontId="4" fillId="2" borderId="12" xfId="0" applyNumberFormat="1" applyFont="1" applyFill="1" applyBorder="1" applyAlignment="1">
      <alignment horizontal="left" vertical="center"/>
    </xf>
    <xf numFmtId="164" fontId="1" fillId="2" borderId="9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0" fontId="15" fillId="0" borderId="1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0" fillId="0" borderId="0" xfId="0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2"/>
  <sheetViews>
    <sheetView tabSelected="1" zoomScalePageLayoutView="115" workbookViewId="0">
      <selection activeCell="J20" sqref="J20:K20"/>
    </sheetView>
  </sheetViews>
  <sheetFormatPr defaultRowHeight="12"/>
  <cols>
    <col min="1" max="1" width="4" style="39" bestFit="1" customWidth="1"/>
    <col min="2" max="2" width="11.1640625" style="40" customWidth="1"/>
    <col min="3" max="3" width="45.1640625" style="41" customWidth="1"/>
    <col min="4" max="4" width="5.1640625" style="40" customWidth="1"/>
    <col min="5" max="5" width="7.6640625" style="63" bestFit="1" customWidth="1"/>
    <col min="6" max="6" width="11" style="42" bestFit="1" customWidth="1"/>
    <col min="7" max="7" width="13.6640625" style="43" customWidth="1"/>
    <col min="8" max="8" width="13.1640625" style="44" customWidth="1"/>
    <col min="9" max="16384" width="9.33203125" style="44"/>
  </cols>
  <sheetData>
    <row r="1" spans="1:8" ht="15">
      <c r="A1" s="67" t="s">
        <v>265</v>
      </c>
      <c r="B1" s="64"/>
      <c r="C1" s="66"/>
      <c r="D1" s="66"/>
      <c r="E1" s="66"/>
      <c r="F1" s="66" t="s">
        <v>263</v>
      </c>
      <c r="G1" s="65"/>
    </row>
    <row r="3" spans="1:8" ht="71.25" customHeight="1">
      <c r="F3" s="79" t="s">
        <v>264</v>
      </c>
      <c r="G3" s="79"/>
    </row>
    <row r="5" spans="1:8" ht="12.75">
      <c r="A5" s="82" t="s">
        <v>266</v>
      </c>
      <c r="B5" s="82"/>
      <c r="C5" s="66"/>
      <c r="D5" s="66"/>
      <c r="E5" s="66"/>
      <c r="F5" s="66"/>
      <c r="G5" s="68"/>
    </row>
    <row r="6" spans="1:8" ht="36" customHeight="1">
      <c r="A6" s="80" t="s">
        <v>267</v>
      </c>
      <c r="B6" s="81"/>
      <c r="C6" s="81"/>
      <c r="D6" s="81"/>
      <c r="E6" s="81"/>
      <c r="F6" s="81"/>
      <c r="G6" s="81"/>
    </row>
    <row r="7" spans="1:8" ht="36" customHeight="1">
      <c r="A7" s="83" t="s">
        <v>268</v>
      </c>
      <c r="B7" s="83"/>
      <c r="C7" s="83"/>
      <c r="D7" s="83"/>
      <c r="E7" s="83"/>
      <c r="F7" s="83"/>
      <c r="G7" s="83"/>
    </row>
    <row r="8" spans="1:8" ht="36" customHeight="1">
      <c r="A8" s="69"/>
      <c r="B8" s="66"/>
      <c r="C8" s="70"/>
      <c r="D8" s="70"/>
      <c r="E8" s="70"/>
      <c r="F8" s="70"/>
      <c r="G8" s="70"/>
    </row>
    <row r="9" spans="1:8" ht="12.75">
      <c r="A9" s="71" t="s">
        <v>269</v>
      </c>
      <c r="B9" s="71"/>
    </row>
    <row r="10" spans="1:8" ht="12.75">
      <c r="A10" s="69"/>
      <c r="B10" s="66"/>
    </row>
    <row r="11" spans="1:8" ht="12.75">
      <c r="A11" s="69"/>
      <c r="B11" s="66"/>
    </row>
    <row r="12" spans="1:8">
      <c r="A12" s="72" t="s">
        <v>270</v>
      </c>
      <c r="B12" s="72"/>
    </row>
    <row r="13" spans="1:8">
      <c r="A13" s="72"/>
      <c r="B13" s="72"/>
    </row>
    <row r="14" spans="1:8">
      <c r="A14" s="72"/>
      <c r="B14" s="72"/>
    </row>
    <row r="15" spans="1:8" ht="18.75">
      <c r="A15" s="104" t="s">
        <v>271</v>
      </c>
      <c r="B15" s="105"/>
      <c r="C15" s="105"/>
      <c r="D15" s="105"/>
      <c r="E15" s="105"/>
      <c r="F15" s="105"/>
      <c r="G15" s="105"/>
      <c r="H15" s="106"/>
    </row>
    <row r="16" spans="1:8" ht="83.25" customHeight="1">
      <c r="A16" s="108" t="s">
        <v>272</v>
      </c>
      <c r="B16" s="108"/>
      <c r="C16" s="108"/>
      <c r="D16" s="108"/>
      <c r="E16" s="108"/>
      <c r="F16" s="108"/>
      <c r="G16" s="108"/>
      <c r="H16" s="107"/>
    </row>
    <row r="18" spans="1:7">
      <c r="A18" s="1" t="s">
        <v>6</v>
      </c>
      <c r="B18" s="2" t="s">
        <v>7</v>
      </c>
      <c r="C18" s="2" t="s">
        <v>260</v>
      </c>
      <c r="D18" s="2" t="s">
        <v>8</v>
      </c>
      <c r="E18" s="58" t="s">
        <v>234</v>
      </c>
      <c r="F18" s="2" t="s">
        <v>232</v>
      </c>
      <c r="G18" s="3" t="s">
        <v>233</v>
      </c>
    </row>
    <row r="19" spans="1:7">
      <c r="A19" s="4">
        <v>1</v>
      </c>
      <c r="B19" s="5"/>
      <c r="C19" s="84" t="s">
        <v>136</v>
      </c>
      <c r="D19" s="85"/>
      <c r="E19" s="85"/>
      <c r="F19" s="85"/>
      <c r="G19" s="6"/>
    </row>
    <row r="20" spans="1:7" ht="24">
      <c r="A20" s="7">
        <v>1</v>
      </c>
      <c r="B20" s="8" t="s">
        <v>9</v>
      </c>
      <c r="C20" s="9" t="s">
        <v>10</v>
      </c>
      <c r="D20" s="8" t="s">
        <v>11</v>
      </c>
      <c r="E20" s="57">
        <v>0.99</v>
      </c>
      <c r="F20" s="10"/>
      <c r="G20" s="11"/>
    </row>
    <row r="21" spans="1:7" ht="24">
      <c r="A21" s="7">
        <v>2</v>
      </c>
      <c r="B21" s="8" t="s">
        <v>12</v>
      </c>
      <c r="C21" s="9" t="s">
        <v>13</v>
      </c>
      <c r="D21" s="8" t="s">
        <v>5</v>
      </c>
      <c r="E21" s="57">
        <f>990*8</f>
        <v>7920</v>
      </c>
      <c r="F21" s="12"/>
      <c r="G21" s="11"/>
    </row>
    <row r="22" spans="1:7">
      <c r="A22" s="4" t="s">
        <v>127</v>
      </c>
      <c r="B22" s="5"/>
      <c r="C22" s="84" t="s">
        <v>137</v>
      </c>
      <c r="D22" s="85"/>
      <c r="E22" s="85"/>
      <c r="F22" s="85"/>
      <c r="G22" s="6"/>
    </row>
    <row r="23" spans="1:7" ht="72">
      <c r="A23" s="13" t="s">
        <v>129</v>
      </c>
      <c r="B23" s="14" t="s">
        <v>124</v>
      </c>
      <c r="C23" s="15" t="s">
        <v>123</v>
      </c>
      <c r="D23" s="8" t="s">
        <v>15</v>
      </c>
      <c r="E23" s="57">
        <f>170*1*1.5</f>
        <v>255</v>
      </c>
      <c r="F23" s="12"/>
      <c r="G23" s="11"/>
    </row>
    <row r="24" spans="1:7" ht="120">
      <c r="A24" s="7" t="s">
        <v>144</v>
      </c>
      <c r="B24" s="14" t="s">
        <v>238</v>
      </c>
      <c r="C24" s="9" t="s">
        <v>14</v>
      </c>
      <c r="D24" s="8" t="s">
        <v>15</v>
      </c>
      <c r="E24" s="57">
        <f>990*1.5*0.5</f>
        <v>742.5</v>
      </c>
      <c r="F24" s="12"/>
      <c r="G24" s="11"/>
    </row>
    <row r="25" spans="1:7">
      <c r="A25" s="16" t="s">
        <v>129</v>
      </c>
      <c r="B25" s="5"/>
      <c r="C25" s="84" t="s">
        <v>138</v>
      </c>
      <c r="D25" s="85"/>
      <c r="E25" s="85"/>
      <c r="F25" s="85"/>
      <c r="G25" s="17"/>
    </row>
    <row r="26" spans="1:7">
      <c r="A26" s="4"/>
      <c r="B26" s="5"/>
      <c r="C26" s="84" t="s">
        <v>128</v>
      </c>
      <c r="D26" s="85"/>
      <c r="E26" s="85"/>
      <c r="F26" s="85"/>
      <c r="G26" s="18"/>
    </row>
    <row r="27" spans="1:7" ht="36">
      <c r="A27" s="7" t="s">
        <v>145</v>
      </c>
      <c r="B27" s="14" t="s">
        <v>239</v>
      </c>
      <c r="C27" s="9" t="s">
        <v>2</v>
      </c>
      <c r="D27" s="8" t="s">
        <v>5</v>
      </c>
      <c r="E27" s="57">
        <f>895*0.75</f>
        <v>671.25</v>
      </c>
      <c r="F27" s="12"/>
      <c r="G27" s="11"/>
    </row>
    <row r="28" spans="1:7" ht="36">
      <c r="A28" s="7" t="s">
        <v>146</v>
      </c>
      <c r="B28" s="14" t="s">
        <v>240</v>
      </c>
      <c r="C28" s="9" t="s">
        <v>16</v>
      </c>
      <c r="D28" s="8" t="s">
        <v>5</v>
      </c>
      <c r="E28" s="57">
        <f>895*0.75</f>
        <v>671.25</v>
      </c>
      <c r="F28" s="12"/>
      <c r="G28" s="11"/>
    </row>
    <row r="29" spans="1:7" ht="24">
      <c r="A29" s="7" t="s">
        <v>147</v>
      </c>
      <c r="B29" s="8" t="s">
        <v>17</v>
      </c>
      <c r="C29" s="9" t="s">
        <v>18</v>
      </c>
      <c r="D29" s="8" t="s">
        <v>5</v>
      </c>
      <c r="E29" s="57">
        <f t="shared" ref="E29:E34" si="0">895*5.5</f>
        <v>4922.5</v>
      </c>
      <c r="F29" s="12"/>
      <c r="G29" s="11"/>
    </row>
    <row r="30" spans="1:7" ht="24">
      <c r="A30" s="7" t="s">
        <v>148</v>
      </c>
      <c r="B30" s="8" t="s">
        <v>19</v>
      </c>
      <c r="C30" s="9" t="s">
        <v>20</v>
      </c>
      <c r="D30" s="8" t="s">
        <v>5</v>
      </c>
      <c r="E30" s="57">
        <f t="shared" si="0"/>
        <v>4922.5</v>
      </c>
      <c r="F30" s="12"/>
      <c r="G30" s="11"/>
    </row>
    <row r="31" spans="1:7" ht="24">
      <c r="A31" s="13" t="s">
        <v>149</v>
      </c>
      <c r="B31" s="19" t="s">
        <v>100</v>
      </c>
      <c r="C31" s="20" t="s">
        <v>99</v>
      </c>
      <c r="D31" s="8" t="s">
        <v>5</v>
      </c>
      <c r="E31" s="57">
        <f t="shared" si="0"/>
        <v>4922.5</v>
      </c>
      <c r="F31" s="21"/>
      <c r="G31" s="11"/>
    </row>
    <row r="32" spans="1:7" ht="48">
      <c r="A32" s="7" t="s">
        <v>150</v>
      </c>
      <c r="B32" s="14" t="s">
        <v>241</v>
      </c>
      <c r="C32" s="9" t="s">
        <v>3</v>
      </c>
      <c r="D32" s="8" t="s">
        <v>5</v>
      </c>
      <c r="E32" s="57">
        <f t="shared" si="0"/>
        <v>4922.5</v>
      </c>
      <c r="F32" s="12"/>
      <c r="G32" s="11"/>
    </row>
    <row r="33" spans="1:7" ht="24">
      <c r="A33" s="7" t="s">
        <v>151</v>
      </c>
      <c r="B33" s="8" t="s">
        <v>19</v>
      </c>
      <c r="C33" s="9" t="s">
        <v>22</v>
      </c>
      <c r="D33" s="8" t="s">
        <v>5</v>
      </c>
      <c r="E33" s="57">
        <f t="shared" si="0"/>
        <v>4922.5</v>
      </c>
      <c r="F33" s="12"/>
      <c r="G33" s="11"/>
    </row>
    <row r="34" spans="1:7" ht="48">
      <c r="A34" s="7" t="s">
        <v>152</v>
      </c>
      <c r="B34" s="14" t="s">
        <v>242</v>
      </c>
      <c r="C34" s="9" t="s">
        <v>23</v>
      </c>
      <c r="D34" s="8" t="s">
        <v>5</v>
      </c>
      <c r="E34" s="57">
        <f t="shared" si="0"/>
        <v>4922.5</v>
      </c>
      <c r="F34" s="12"/>
      <c r="G34" s="11"/>
    </row>
    <row r="35" spans="1:7">
      <c r="A35" s="16" t="s">
        <v>144</v>
      </c>
      <c r="B35" s="5"/>
      <c r="C35" s="86" t="s">
        <v>139</v>
      </c>
      <c r="D35" s="87"/>
      <c r="E35" s="87"/>
      <c r="F35" s="87"/>
      <c r="G35" s="17"/>
    </row>
    <row r="36" spans="1:7">
      <c r="A36" s="4" t="s">
        <v>130</v>
      </c>
      <c r="B36" s="5"/>
      <c r="C36" s="84" t="s">
        <v>0</v>
      </c>
      <c r="D36" s="85"/>
      <c r="E36" s="85"/>
      <c r="F36" s="85"/>
      <c r="G36" s="18"/>
    </row>
    <row r="37" spans="1:7" ht="24">
      <c r="A37" s="13" t="s">
        <v>153</v>
      </c>
      <c r="B37" s="19" t="s">
        <v>100</v>
      </c>
      <c r="C37" s="20" t="s">
        <v>99</v>
      </c>
      <c r="D37" s="8" t="s">
        <v>5</v>
      </c>
      <c r="E37" s="57">
        <f t="shared" ref="E37:E42" si="1">95*5</f>
        <v>475</v>
      </c>
      <c r="F37" s="21"/>
      <c r="G37" s="11"/>
    </row>
    <row r="38" spans="1:7" ht="24">
      <c r="A38" s="7" t="s">
        <v>154</v>
      </c>
      <c r="B38" s="8" t="s">
        <v>17</v>
      </c>
      <c r="C38" s="9" t="s">
        <v>18</v>
      </c>
      <c r="D38" s="8" t="s">
        <v>5</v>
      </c>
      <c r="E38" s="57">
        <f t="shared" si="1"/>
        <v>475</v>
      </c>
      <c r="F38" s="12"/>
      <c r="G38" s="11"/>
    </row>
    <row r="39" spans="1:7" ht="24">
      <c r="A39" s="7" t="s">
        <v>155</v>
      </c>
      <c r="B39" s="8" t="s">
        <v>19</v>
      </c>
      <c r="C39" s="9" t="s">
        <v>20</v>
      </c>
      <c r="D39" s="8" t="s">
        <v>5</v>
      </c>
      <c r="E39" s="57">
        <f t="shared" si="1"/>
        <v>475</v>
      </c>
      <c r="F39" s="12"/>
      <c r="G39" s="11"/>
    </row>
    <row r="40" spans="1:7" ht="48">
      <c r="A40" s="7" t="s">
        <v>156</v>
      </c>
      <c r="B40" s="14" t="s">
        <v>241</v>
      </c>
      <c r="C40" s="9" t="s">
        <v>3</v>
      </c>
      <c r="D40" s="8" t="s">
        <v>5</v>
      </c>
      <c r="E40" s="57">
        <f t="shared" si="1"/>
        <v>475</v>
      </c>
      <c r="F40" s="12"/>
      <c r="G40" s="11"/>
    </row>
    <row r="41" spans="1:7" ht="24">
      <c r="A41" s="7" t="s">
        <v>157</v>
      </c>
      <c r="B41" s="8" t="s">
        <v>19</v>
      </c>
      <c r="C41" s="9" t="s">
        <v>22</v>
      </c>
      <c r="D41" s="8" t="s">
        <v>5</v>
      </c>
      <c r="E41" s="57">
        <f t="shared" si="1"/>
        <v>475</v>
      </c>
      <c r="F41" s="12"/>
      <c r="G41" s="11"/>
    </row>
    <row r="42" spans="1:7" ht="48">
      <c r="A42" s="7" t="s">
        <v>158</v>
      </c>
      <c r="B42" s="14" t="s">
        <v>242</v>
      </c>
      <c r="C42" s="9" t="s">
        <v>23</v>
      </c>
      <c r="D42" s="8" t="s">
        <v>5</v>
      </c>
      <c r="E42" s="57">
        <f t="shared" si="1"/>
        <v>475</v>
      </c>
      <c r="F42" s="12"/>
      <c r="G42" s="11"/>
    </row>
    <row r="43" spans="1:7">
      <c r="A43" s="4" t="s">
        <v>131</v>
      </c>
      <c r="B43" s="5"/>
      <c r="C43" s="84" t="s">
        <v>24</v>
      </c>
      <c r="D43" s="85"/>
      <c r="E43" s="85"/>
      <c r="F43" s="85"/>
      <c r="G43" s="18"/>
    </row>
    <row r="44" spans="1:7" ht="36">
      <c r="A44" s="7" t="s">
        <v>159</v>
      </c>
      <c r="B44" s="14" t="s">
        <v>239</v>
      </c>
      <c r="C44" s="9" t="s">
        <v>104</v>
      </c>
      <c r="D44" s="8" t="s">
        <v>5</v>
      </c>
      <c r="E44" s="57">
        <f>240*110%</f>
        <v>264</v>
      </c>
      <c r="F44" s="12"/>
      <c r="G44" s="11"/>
    </row>
    <row r="45" spans="1:7" ht="36">
      <c r="A45" s="7" t="s">
        <v>160</v>
      </c>
      <c r="B45" s="14" t="s">
        <v>240</v>
      </c>
      <c r="C45" s="9" t="s">
        <v>103</v>
      </c>
      <c r="D45" s="8" t="s">
        <v>5</v>
      </c>
      <c r="E45" s="57">
        <f>240*110%</f>
        <v>264</v>
      </c>
      <c r="F45" s="12"/>
      <c r="G45" s="11"/>
    </row>
    <row r="46" spans="1:7" ht="24">
      <c r="A46" s="7" t="s">
        <v>161</v>
      </c>
      <c r="B46" s="8" t="s">
        <v>17</v>
      </c>
      <c r="C46" s="9" t="s">
        <v>18</v>
      </c>
      <c r="D46" s="8" t="s">
        <v>5</v>
      </c>
      <c r="E46" s="57">
        <v>240</v>
      </c>
      <c r="F46" s="12"/>
      <c r="G46" s="11"/>
    </row>
    <row r="47" spans="1:7" ht="24">
      <c r="A47" s="7" t="s">
        <v>162</v>
      </c>
      <c r="B47" s="8" t="s">
        <v>19</v>
      </c>
      <c r="C47" s="9" t="s">
        <v>20</v>
      </c>
      <c r="D47" s="8" t="s">
        <v>5</v>
      </c>
      <c r="E47" s="57">
        <v>240</v>
      </c>
      <c r="F47" s="12"/>
      <c r="G47" s="11"/>
    </row>
    <row r="48" spans="1:7" ht="48">
      <c r="A48" s="7" t="s">
        <v>163</v>
      </c>
      <c r="B48" s="14" t="s">
        <v>241</v>
      </c>
      <c r="C48" s="9" t="s">
        <v>21</v>
      </c>
      <c r="D48" s="8" t="s">
        <v>5</v>
      </c>
      <c r="E48" s="57">
        <v>240</v>
      </c>
      <c r="F48" s="12"/>
      <c r="G48" s="11"/>
    </row>
    <row r="49" spans="1:7" ht="24">
      <c r="A49" s="7" t="s">
        <v>164</v>
      </c>
      <c r="B49" s="8" t="s">
        <v>19</v>
      </c>
      <c r="C49" s="9" t="s">
        <v>22</v>
      </c>
      <c r="D49" s="8" t="s">
        <v>5</v>
      </c>
      <c r="E49" s="57">
        <v>240</v>
      </c>
      <c r="F49" s="12"/>
      <c r="G49" s="11"/>
    </row>
    <row r="50" spans="1:7" ht="48">
      <c r="A50" s="7" t="s">
        <v>165</v>
      </c>
      <c r="B50" s="14" t="s">
        <v>242</v>
      </c>
      <c r="C50" s="9" t="s">
        <v>23</v>
      </c>
      <c r="D50" s="8" t="s">
        <v>5</v>
      </c>
      <c r="E50" s="57">
        <v>240</v>
      </c>
      <c r="F50" s="12"/>
      <c r="G50" s="11"/>
    </row>
    <row r="51" spans="1:7">
      <c r="A51" s="4" t="s">
        <v>132</v>
      </c>
      <c r="B51" s="5"/>
      <c r="C51" s="84" t="s">
        <v>25</v>
      </c>
      <c r="D51" s="85"/>
      <c r="E51" s="85"/>
      <c r="F51" s="85"/>
      <c r="G51" s="18"/>
    </row>
    <row r="52" spans="1:7" ht="36">
      <c r="A52" s="7" t="s">
        <v>166</v>
      </c>
      <c r="B52" s="14" t="s">
        <v>239</v>
      </c>
      <c r="C52" s="9" t="s">
        <v>104</v>
      </c>
      <c r="D52" s="8" t="s">
        <v>5</v>
      </c>
      <c r="E52" s="57">
        <v>724</v>
      </c>
      <c r="F52" s="12"/>
      <c r="G52" s="11"/>
    </row>
    <row r="53" spans="1:7" ht="36">
      <c r="A53" s="7" t="s">
        <v>167</v>
      </c>
      <c r="B53" s="14" t="s">
        <v>240</v>
      </c>
      <c r="C53" s="9" t="s">
        <v>103</v>
      </c>
      <c r="D53" s="8" t="s">
        <v>5</v>
      </c>
      <c r="E53" s="57">
        <v>724</v>
      </c>
      <c r="F53" s="12"/>
      <c r="G53" s="11"/>
    </row>
    <row r="54" spans="1:7" ht="36">
      <c r="A54" s="7" t="s">
        <v>168</v>
      </c>
      <c r="B54" s="8" t="s">
        <v>26</v>
      </c>
      <c r="C54" s="9" t="s">
        <v>27</v>
      </c>
      <c r="D54" s="8" t="s">
        <v>5</v>
      </c>
      <c r="E54" s="57">
        <v>724</v>
      </c>
      <c r="F54" s="12"/>
      <c r="G54" s="11"/>
    </row>
    <row r="55" spans="1:7">
      <c r="A55" s="4" t="s">
        <v>133</v>
      </c>
      <c r="B55" s="5"/>
      <c r="C55" s="84" t="s">
        <v>1</v>
      </c>
      <c r="D55" s="85"/>
      <c r="E55" s="85"/>
      <c r="F55" s="85"/>
      <c r="G55" s="18"/>
    </row>
    <row r="56" spans="1:7" ht="36">
      <c r="A56" s="7" t="s">
        <v>169</v>
      </c>
      <c r="B56" s="14" t="s">
        <v>239</v>
      </c>
      <c r="C56" s="9" t="s">
        <v>101</v>
      </c>
      <c r="D56" s="8" t="s">
        <v>5</v>
      </c>
      <c r="E56" s="57">
        <v>1440</v>
      </c>
      <c r="F56" s="12"/>
      <c r="G56" s="11"/>
    </row>
    <row r="57" spans="1:7" ht="48">
      <c r="A57" s="22" t="s">
        <v>170</v>
      </c>
      <c r="B57" s="23" t="s">
        <v>240</v>
      </c>
      <c r="C57" s="24" t="s">
        <v>102</v>
      </c>
      <c r="D57" s="25" t="s">
        <v>5</v>
      </c>
      <c r="E57" s="59">
        <v>1440</v>
      </c>
      <c r="F57" s="26"/>
      <c r="G57" s="11"/>
    </row>
    <row r="58" spans="1:7" ht="36">
      <c r="A58" s="22" t="s">
        <v>171</v>
      </c>
      <c r="B58" s="25" t="s">
        <v>28</v>
      </c>
      <c r="C58" s="24" t="s">
        <v>29</v>
      </c>
      <c r="D58" s="25" t="s">
        <v>5</v>
      </c>
      <c r="E58" s="59">
        <v>1440</v>
      </c>
      <c r="F58" s="26"/>
      <c r="G58" s="11"/>
    </row>
    <row r="59" spans="1:7">
      <c r="A59" s="27" t="s">
        <v>134</v>
      </c>
      <c r="B59" s="28"/>
      <c r="C59" s="88" t="s">
        <v>30</v>
      </c>
      <c r="D59" s="88"/>
      <c r="E59" s="88"/>
      <c r="F59" s="89"/>
      <c r="G59" s="18"/>
    </row>
    <row r="60" spans="1:7" ht="36">
      <c r="A60" s="22" t="s">
        <v>172</v>
      </c>
      <c r="B60" s="23" t="s">
        <v>243</v>
      </c>
      <c r="C60" s="24" t="s">
        <v>31</v>
      </c>
      <c r="D60" s="25" t="s">
        <v>5</v>
      </c>
      <c r="E60" s="60">
        <v>735</v>
      </c>
      <c r="F60" s="26"/>
      <c r="G60" s="11"/>
    </row>
    <row r="61" spans="1:7">
      <c r="A61" s="29" t="s">
        <v>135</v>
      </c>
      <c r="B61" s="30"/>
      <c r="C61" s="90" t="s">
        <v>32</v>
      </c>
      <c r="D61" s="91"/>
      <c r="E61" s="91"/>
      <c r="F61" s="91"/>
      <c r="G61" s="18"/>
    </row>
    <row r="62" spans="1:7" ht="36">
      <c r="A62" s="22" t="s">
        <v>173</v>
      </c>
      <c r="B62" s="23" t="s">
        <v>243</v>
      </c>
      <c r="C62" s="24" t="s">
        <v>31</v>
      </c>
      <c r="D62" s="25" t="s">
        <v>5</v>
      </c>
      <c r="E62" s="59">
        <v>85</v>
      </c>
      <c r="F62" s="26"/>
      <c r="G62" s="11"/>
    </row>
    <row r="63" spans="1:7" ht="48">
      <c r="A63" s="22" t="s">
        <v>174</v>
      </c>
      <c r="B63" s="23" t="s">
        <v>240</v>
      </c>
      <c r="C63" s="24" t="s">
        <v>105</v>
      </c>
      <c r="D63" s="25" t="s">
        <v>5</v>
      </c>
      <c r="E63" s="59">
        <v>85</v>
      </c>
      <c r="F63" s="26"/>
      <c r="G63" s="11"/>
    </row>
    <row r="64" spans="1:7">
      <c r="A64" s="31" t="s">
        <v>145</v>
      </c>
      <c r="B64" s="5"/>
      <c r="C64" s="86" t="s">
        <v>140</v>
      </c>
      <c r="D64" s="87"/>
      <c r="E64" s="87"/>
      <c r="F64" s="87"/>
      <c r="G64" s="6"/>
    </row>
    <row r="65" spans="1:7">
      <c r="A65" s="27" t="s">
        <v>175</v>
      </c>
      <c r="B65" s="28"/>
      <c r="C65" s="88" t="s">
        <v>108</v>
      </c>
      <c r="D65" s="88"/>
      <c r="E65" s="88"/>
      <c r="F65" s="89"/>
      <c r="G65" s="18"/>
    </row>
    <row r="66" spans="1:7" ht="24">
      <c r="A66" s="22" t="s">
        <v>179</v>
      </c>
      <c r="B66" s="54" t="s">
        <v>33</v>
      </c>
      <c r="C66" s="24" t="s">
        <v>34</v>
      </c>
      <c r="D66" s="25" t="s">
        <v>15</v>
      </c>
      <c r="E66" s="59">
        <f>((580-97)*(1/2*(2.5+0.4)*0.5))+((120-16)*(1/2*(2+0.4)*0.5))</f>
        <v>412.57499999999999</v>
      </c>
      <c r="F66" s="56"/>
      <c r="G66" s="11"/>
    </row>
    <row r="67" spans="1:7" ht="48">
      <c r="A67" s="7" t="s">
        <v>180</v>
      </c>
      <c r="B67" s="55" t="s">
        <v>35</v>
      </c>
      <c r="C67" s="24" t="s">
        <v>36</v>
      </c>
      <c r="D67" s="25" t="s">
        <v>37</v>
      </c>
      <c r="E67" s="59">
        <v>40</v>
      </c>
      <c r="F67" s="56"/>
      <c r="G67" s="11"/>
    </row>
    <row r="68" spans="1:7" ht="24">
      <c r="A68" s="7" t="s">
        <v>181</v>
      </c>
      <c r="B68" s="55" t="s">
        <v>38</v>
      </c>
      <c r="C68" s="24" t="s">
        <v>39</v>
      </c>
      <c r="D68" s="25" t="s">
        <v>5</v>
      </c>
      <c r="E68" s="59">
        <f>(580-97+120-16)*(0.4+1.1+1.1)</f>
        <v>1526.2</v>
      </c>
      <c r="F68" s="56"/>
      <c r="G68" s="11"/>
    </row>
    <row r="69" spans="1:7" ht="36">
      <c r="A69" s="7" t="s">
        <v>182</v>
      </c>
      <c r="B69" s="55" t="s">
        <v>40</v>
      </c>
      <c r="C69" s="24" t="s">
        <v>41</v>
      </c>
      <c r="D69" s="25" t="s">
        <v>5</v>
      </c>
      <c r="E69" s="59">
        <f>(170+120)*(1.1+1.1+0.4)</f>
        <v>754</v>
      </c>
      <c r="F69" s="56"/>
      <c r="G69" s="11"/>
    </row>
    <row r="70" spans="1:7" ht="36">
      <c r="A70" s="7" t="s">
        <v>183</v>
      </c>
      <c r="B70" s="55" t="s">
        <v>42</v>
      </c>
      <c r="C70" s="24" t="s">
        <v>44</v>
      </c>
      <c r="D70" s="25" t="s">
        <v>43</v>
      </c>
      <c r="E70" s="59">
        <v>95</v>
      </c>
      <c r="F70" s="56"/>
      <c r="G70" s="11"/>
    </row>
    <row r="71" spans="1:7">
      <c r="A71" s="27" t="s">
        <v>176</v>
      </c>
      <c r="B71" s="28"/>
      <c r="C71" s="88" t="s">
        <v>109</v>
      </c>
      <c r="D71" s="88"/>
      <c r="E71" s="88"/>
      <c r="F71" s="89"/>
      <c r="G71" s="18"/>
    </row>
    <row r="72" spans="1:7" ht="24">
      <c r="A72" s="7" t="s">
        <v>184</v>
      </c>
      <c r="B72" s="8" t="s">
        <v>45</v>
      </c>
      <c r="C72" s="9" t="s">
        <v>46</v>
      </c>
      <c r="D72" s="8" t="s">
        <v>15</v>
      </c>
      <c r="E72" s="57">
        <v>580</v>
      </c>
      <c r="F72" s="12"/>
      <c r="G72" s="11"/>
    </row>
    <row r="73" spans="1:7" ht="48">
      <c r="A73" s="7" t="s">
        <v>185</v>
      </c>
      <c r="B73" s="8" t="s">
        <v>35</v>
      </c>
      <c r="C73" s="9" t="s">
        <v>36</v>
      </c>
      <c r="D73" s="8" t="s">
        <v>37</v>
      </c>
      <c r="E73" s="57">
        <v>57.5</v>
      </c>
      <c r="F73" s="12"/>
      <c r="G73" s="11"/>
    </row>
    <row r="74" spans="1:7" ht="24">
      <c r="A74" s="7" t="s">
        <v>186</v>
      </c>
      <c r="B74" s="8" t="s">
        <v>52</v>
      </c>
      <c r="C74" s="9" t="s">
        <v>110</v>
      </c>
      <c r="D74" s="8" t="s">
        <v>43</v>
      </c>
      <c r="E74" s="57">
        <v>580</v>
      </c>
      <c r="F74" s="12"/>
      <c r="G74" s="11"/>
    </row>
    <row r="75" spans="1:7" ht="36">
      <c r="A75" s="7" t="s">
        <v>186</v>
      </c>
      <c r="B75" s="8" t="s">
        <v>57</v>
      </c>
      <c r="C75" s="9" t="s">
        <v>58</v>
      </c>
      <c r="D75" s="8" t="s">
        <v>15</v>
      </c>
      <c r="E75" s="57">
        <f>580*0.6*2</f>
        <v>696</v>
      </c>
      <c r="F75" s="12"/>
      <c r="G75" s="11"/>
    </row>
    <row r="76" spans="1:7" ht="24">
      <c r="A76" s="7" t="s">
        <v>187</v>
      </c>
      <c r="B76" s="8" t="s">
        <v>59</v>
      </c>
      <c r="C76" s="9" t="s">
        <v>60</v>
      </c>
      <c r="D76" s="8" t="s">
        <v>15</v>
      </c>
      <c r="E76" s="57">
        <v>580</v>
      </c>
      <c r="F76" s="12"/>
      <c r="G76" s="11"/>
    </row>
    <row r="77" spans="1:7" ht="36">
      <c r="A77" s="7" t="s">
        <v>188</v>
      </c>
      <c r="B77" s="14" t="s">
        <v>244</v>
      </c>
      <c r="C77" s="9" t="s">
        <v>61</v>
      </c>
      <c r="D77" s="14" t="s">
        <v>245</v>
      </c>
      <c r="E77" s="57">
        <v>1</v>
      </c>
      <c r="F77" s="12"/>
      <c r="G77" s="11"/>
    </row>
    <row r="78" spans="1:7">
      <c r="A78" s="4" t="s">
        <v>177</v>
      </c>
      <c r="B78" s="5"/>
      <c r="C78" s="84" t="s">
        <v>107</v>
      </c>
      <c r="D78" s="85"/>
      <c r="E78" s="85"/>
      <c r="F78" s="85"/>
      <c r="G78" s="18"/>
    </row>
    <row r="79" spans="1:7" ht="24">
      <c r="A79" s="7" t="s">
        <v>189</v>
      </c>
      <c r="B79" s="8" t="s">
        <v>45</v>
      </c>
      <c r="C79" s="9" t="s">
        <v>46</v>
      </c>
      <c r="D79" s="8" t="s">
        <v>15</v>
      </c>
      <c r="E79" s="57">
        <v>96</v>
      </c>
      <c r="F79" s="12"/>
      <c r="G79" s="11"/>
    </row>
    <row r="80" spans="1:7" ht="48">
      <c r="A80" s="7" t="s">
        <v>190</v>
      </c>
      <c r="B80" s="8" t="s">
        <v>35</v>
      </c>
      <c r="C80" s="9" t="s">
        <v>36</v>
      </c>
      <c r="D80" s="8" t="s">
        <v>37</v>
      </c>
      <c r="E80" s="57">
        <v>8</v>
      </c>
      <c r="F80" s="12"/>
      <c r="G80" s="11"/>
    </row>
    <row r="81" spans="1:7" ht="24">
      <c r="A81" s="7" t="s">
        <v>191</v>
      </c>
      <c r="B81" s="8" t="s">
        <v>47</v>
      </c>
      <c r="C81" s="9" t="s">
        <v>48</v>
      </c>
      <c r="D81" s="8" t="s">
        <v>49</v>
      </c>
      <c r="E81" s="57">
        <v>19</v>
      </c>
      <c r="F81" s="12"/>
      <c r="G81" s="11"/>
    </row>
    <row r="82" spans="1:7" ht="24">
      <c r="A82" s="7" t="s">
        <v>192</v>
      </c>
      <c r="B82" s="8" t="s">
        <v>50</v>
      </c>
      <c r="C82" s="9" t="s">
        <v>51</v>
      </c>
      <c r="D82" s="8" t="s">
        <v>15</v>
      </c>
      <c r="E82" s="57">
        <f>96 * 10 * 1 * 0.2</f>
        <v>192</v>
      </c>
      <c r="F82" s="12"/>
      <c r="G82" s="11"/>
    </row>
    <row r="83" spans="1:7" ht="24">
      <c r="A83" s="7" t="s">
        <v>193</v>
      </c>
      <c r="B83" s="8" t="s">
        <v>52</v>
      </c>
      <c r="C83" s="9" t="s">
        <v>111</v>
      </c>
      <c r="D83" s="8" t="s">
        <v>43</v>
      </c>
      <c r="E83" s="57">
        <v>96</v>
      </c>
      <c r="F83" s="12"/>
      <c r="G83" s="11"/>
    </row>
    <row r="84" spans="1:7" ht="36">
      <c r="A84" s="7" t="s">
        <v>194</v>
      </c>
      <c r="B84" s="8" t="s">
        <v>53</v>
      </c>
      <c r="C84" s="9" t="s">
        <v>54</v>
      </c>
      <c r="D84" s="8" t="s">
        <v>15</v>
      </c>
      <c r="E84" s="57">
        <f>96 * 10 * 0.5 * 0.5</f>
        <v>240</v>
      </c>
      <c r="F84" s="12"/>
      <c r="G84" s="11"/>
    </row>
    <row r="85" spans="1:7">
      <c r="A85" s="4" t="s">
        <v>178</v>
      </c>
      <c r="B85" s="5"/>
      <c r="C85" s="84" t="s">
        <v>56</v>
      </c>
      <c r="D85" s="85"/>
      <c r="E85" s="85"/>
      <c r="F85" s="85"/>
      <c r="G85" s="18"/>
    </row>
    <row r="86" spans="1:7" ht="24">
      <c r="A86" s="7" t="s">
        <v>195</v>
      </c>
      <c r="B86" s="8" t="s">
        <v>45</v>
      </c>
      <c r="C86" s="9" t="s">
        <v>46</v>
      </c>
      <c r="D86" s="8" t="s">
        <v>15</v>
      </c>
      <c r="E86" s="57">
        <f>113*2</f>
        <v>226</v>
      </c>
      <c r="F86" s="12"/>
      <c r="G86" s="11"/>
    </row>
    <row r="87" spans="1:7" ht="48">
      <c r="A87" s="7" t="s">
        <v>196</v>
      </c>
      <c r="B87" s="8" t="s">
        <v>35</v>
      </c>
      <c r="C87" s="9" t="s">
        <v>36</v>
      </c>
      <c r="D87" s="8" t="s">
        <v>37</v>
      </c>
      <c r="E87" s="57">
        <f>23</f>
        <v>23</v>
      </c>
      <c r="F87" s="12"/>
      <c r="G87" s="11"/>
    </row>
    <row r="88" spans="1:7" ht="36">
      <c r="A88" s="7" t="s">
        <v>197</v>
      </c>
      <c r="B88" s="14" t="s">
        <v>246</v>
      </c>
      <c r="C88" s="9" t="s">
        <v>106</v>
      </c>
      <c r="D88" s="8" t="s">
        <v>43</v>
      </c>
      <c r="E88" s="57">
        <v>113</v>
      </c>
      <c r="F88" s="12"/>
      <c r="G88" s="11"/>
    </row>
    <row r="89" spans="1:7" ht="36">
      <c r="A89" s="7" t="s">
        <v>198</v>
      </c>
      <c r="B89" s="8" t="s">
        <v>57</v>
      </c>
      <c r="C89" s="9" t="s">
        <v>58</v>
      </c>
      <c r="D89" s="8" t="s">
        <v>15</v>
      </c>
      <c r="E89" s="57">
        <f>113 * 0.6 * 0.2</f>
        <v>13.56</v>
      </c>
      <c r="F89" s="12"/>
      <c r="G89" s="11"/>
    </row>
    <row r="90" spans="1:7" ht="24">
      <c r="A90" s="7" t="s">
        <v>199</v>
      </c>
      <c r="B90" s="8" t="s">
        <v>59</v>
      </c>
      <c r="C90" s="9" t="s">
        <v>60</v>
      </c>
      <c r="D90" s="8" t="s">
        <v>15</v>
      </c>
      <c r="E90" s="57">
        <v>113</v>
      </c>
      <c r="F90" s="12"/>
      <c r="G90" s="11"/>
    </row>
    <row r="91" spans="1:7" ht="36">
      <c r="A91" s="7" t="s">
        <v>200</v>
      </c>
      <c r="B91" s="14" t="s">
        <v>244</v>
      </c>
      <c r="C91" s="9" t="s">
        <v>61</v>
      </c>
      <c r="D91" s="14" t="s">
        <v>245</v>
      </c>
      <c r="E91" s="57">
        <f>14*2</f>
        <v>28</v>
      </c>
      <c r="F91" s="12"/>
      <c r="G91" s="11"/>
    </row>
    <row r="92" spans="1:7">
      <c r="A92" s="4" t="s">
        <v>247</v>
      </c>
      <c r="B92" s="45"/>
      <c r="C92" s="84" t="s">
        <v>248</v>
      </c>
      <c r="D92" s="85"/>
      <c r="E92" s="85"/>
      <c r="F92" s="92"/>
      <c r="G92" s="18"/>
    </row>
    <row r="93" spans="1:7" ht="24">
      <c r="A93" s="49" t="s">
        <v>201</v>
      </c>
      <c r="B93" s="46" t="s">
        <v>45</v>
      </c>
      <c r="C93" s="46" t="s">
        <v>46</v>
      </c>
      <c r="D93" s="47" t="s">
        <v>15</v>
      </c>
      <c r="E93" s="61">
        <f>9*2</f>
        <v>18</v>
      </c>
      <c r="F93" s="12"/>
      <c r="G93" s="11"/>
    </row>
    <row r="94" spans="1:7" ht="48">
      <c r="A94" s="49" t="s">
        <v>202</v>
      </c>
      <c r="B94" s="47" t="s">
        <v>35</v>
      </c>
      <c r="C94" s="46" t="s">
        <v>36</v>
      </c>
      <c r="D94" s="47" t="s">
        <v>37</v>
      </c>
      <c r="E94" s="61">
        <v>2</v>
      </c>
      <c r="F94" s="12"/>
      <c r="G94" s="11"/>
    </row>
    <row r="95" spans="1:7" ht="36">
      <c r="A95" s="49" t="s">
        <v>203</v>
      </c>
      <c r="B95" s="48" t="s">
        <v>249</v>
      </c>
      <c r="C95" s="46" t="s">
        <v>250</v>
      </c>
      <c r="D95" s="47" t="s">
        <v>43</v>
      </c>
      <c r="E95" s="61">
        <v>9</v>
      </c>
      <c r="F95" s="12"/>
      <c r="G95" s="11"/>
    </row>
    <row r="96" spans="1:7" ht="36">
      <c r="A96" s="49" t="s">
        <v>204</v>
      </c>
      <c r="B96" s="46" t="s">
        <v>57</v>
      </c>
      <c r="C96" s="46" t="s">
        <v>58</v>
      </c>
      <c r="D96" s="47" t="s">
        <v>15</v>
      </c>
      <c r="E96" s="61">
        <f>9 * 0.6 * 0.2</f>
        <v>1.0799999999999998</v>
      </c>
      <c r="F96" s="12"/>
      <c r="G96" s="11"/>
    </row>
    <row r="97" spans="1:7" ht="24">
      <c r="A97" s="49" t="s">
        <v>205</v>
      </c>
      <c r="B97" s="48" t="s">
        <v>59</v>
      </c>
      <c r="C97" s="46" t="s">
        <v>60</v>
      </c>
      <c r="D97" s="47" t="s">
        <v>15</v>
      </c>
      <c r="E97" s="61">
        <v>9</v>
      </c>
      <c r="F97" s="12"/>
      <c r="G97" s="11"/>
    </row>
    <row r="98" spans="1:7" ht="36">
      <c r="A98" s="49" t="s">
        <v>206</v>
      </c>
      <c r="B98" s="48" t="s">
        <v>251</v>
      </c>
      <c r="C98" s="46" t="s">
        <v>61</v>
      </c>
      <c r="D98" s="47" t="s">
        <v>252</v>
      </c>
      <c r="E98" s="61">
        <v>2</v>
      </c>
      <c r="F98" s="12"/>
      <c r="G98" s="11"/>
    </row>
    <row r="99" spans="1:7">
      <c r="A99" s="1" t="s">
        <v>146</v>
      </c>
      <c r="B99" s="5"/>
      <c r="C99" s="86" t="s">
        <v>141</v>
      </c>
      <c r="D99" s="87"/>
      <c r="E99" s="87"/>
      <c r="F99" s="87"/>
      <c r="G99" s="6"/>
    </row>
    <row r="100" spans="1:7">
      <c r="A100" s="50"/>
      <c r="B100" s="5"/>
      <c r="C100" s="84" t="s">
        <v>62</v>
      </c>
      <c r="D100" s="85"/>
      <c r="E100" s="85"/>
      <c r="F100" s="85"/>
      <c r="G100" s="18"/>
    </row>
    <row r="101" spans="1:7" ht="24">
      <c r="A101" s="49" t="s">
        <v>207</v>
      </c>
      <c r="B101" s="8" t="s">
        <v>63</v>
      </c>
      <c r="C101" s="9" t="s">
        <v>64</v>
      </c>
      <c r="D101" s="8" t="s">
        <v>15</v>
      </c>
      <c r="E101" s="57">
        <f>1097*0.086</f>
        <v>94.341999999999999</v>
      </c>
      <c r="F101" s="12"/>
      <c r="G101" s="11"/>
    </row>
    <row r="102" spans="1:7" ht="24">
      <c r="A102" s="49" t="s">
        <v>208</v>
      </c>
      <c r="B102" s="8" t="s">
        <v>65</v>
      </c>
      <c r="C102" s="9" t="s">
        <v>66</v>
      </c>
      <c r="D102" s="8" t="s">
        <v>43</v>
      </c>
      <c r="E102" s="57">
        <v>1097</v>
      </c>
      <c r="F102" s="12"/>
      <c r="G102" s="11"/>
    </row>
    <row r="103" spans="1:7" ht="24">
      <c r="A103" s="49" t="s">
        <v>209</v>
      </c>
      <c r="B103" s="8" t="s">
        <v>63</v>
      </c>
      <c r="C103" s="9" t="s">
        <v>67</v>
      </c>
      <c r="D103" s="8" t="s">
        <v>15</v>
      </c>
      <c r="E103" s="57">
        <f>1191*0.43</f>
        <v>512.13</v>
      </c>
      <c r="F103" s="12"/>
      <c r="G103" s="11"/>
    </row>
    <row r="104" spans="1:7" ht="24">
      <c r="A104" s="49" t="s">
        <v>210</v>
      </c>
      <c r="B104" s="8" t="s">
        <v>68</v>
      </c>
      <c r="C104" s="9" t="s">
        <v>69</v>
      </c>
      <c r="D104" s="8" t="s">
        <v>43</v>
      </c>
      <c r="E104" s="57">
        <v>1191</v>
      </c>
      <c r="F104" s="12"/>
      <c r="G104" s="11"/>
    </row>
    <row r="105" spans="1:7" ht="24">
      <c r="A105" s="51" t="s">
        <v>211</v>
      </c>
      <c r="B105" s="23" t="s">
        <v>126</v>
      </c>
      <c r="C105" s="32" t="s">
        <v>125</v>
      </c>
      <c r="D105" s="23" t="s">
        <v>43</v>
      </c>
      <c r="E105" s="59">
        <v>165</v>
      </c>
      <c r="F105" s="33"/>
      <c r="G105" s="11"/>
    </row>
    <row r="106" spans="1:7">
      <c r="A106" s="50" t="s">
        <v>147</v>
      </c>
      <c r="B106" s="5"/>
      <c r="C106" s="86" t="s">
        <v>142</v>
      </c>
      <c r="D106" s="87"/>
      <c r="E106" s="87"/>
      <c r="F106" s="87"/>
      <c r="G106" s="6"/>
    </row>
    <row r="107" spans="1:7" ht="36">
      <c r="A107" s="49" t="s">
        <v>215</v>
      </c>
      <c r="B107" s="8" t="s">
        <v>4</v>
      </c>
      <c r="C107" s="9" t="s">
        <v>120</v>
      </c>
      <c r="D107" s="8" t="s">
        <v>5</v>
      </c>
      <c r="E107" s="57">
        <f>990*5</f>
        <v>4950</v>
      </c>
      <c r="F107" s="12"/>
      <c r="G107" s="11"/>
    </row>
    <row r="108" spans="1:7" ht="24">
      <c r="A108" s="49" t="s">
        <v>216</v>
      </c>
      <c r="B108" s="8" t="s">
        <v>75</v>
      </c>
      <c r="C108" s="9" t="s">
        <v>76</v>
      </c>
      <c r="D108" s="8" t="s">
        <v>43</v>
      </c>
      <c r="E108" s="57">
        <v>108</v>
      </c>
      <c r="F108" s="12"/>
      <c r="G108" s="11"/>
    </row>
    <row r="109" spans="1:7" ht="24">
      <c r="A109" s="49" t="s">
        <v>217</v>
      </c>
      <c r="B109" s="8" t="s">
        <v>77</v>
      </c>
      <c r="C109" s="9" t="s">
        <v>78</v>
      </c>
      <c r="D109" s="8" t="s">
        <v>15</v>
      </c>
      <c r="E109" s="57">
        <f>16*2*0.3*1*2</f>
        <v>19.2</v>
      </c>
      <c r="F109" s="12"/>
      <c r="G109" s="11"/>
    </row>
    <row r="110" spans="1:7" ht="36">
      <c r="A110" s="49" t="s">
        <v>218</v>
      </c>
      <c r="B110" s="8" t="s">
        <v>122</v>
      </c>
      <c r="C110" s="9" t="s">
        <v>121</v>
      </c>
      <c r="D110" s="8" t="s">
        <v>5</v>
      </c>
      <c r="E110" s="57">
        <v>960</v>
      </c>
      <c r="F110" s="12"/>
      <c r="G110" s="11"/>
    </row>
    <row r="111" spans="1:7" ht="24">
      <c r="A111" s="49" t="s">
        <v>219</v>
      </c>
      <c r="B111" s="8" t="s">
        <v>79</v>
      </c>
      <c r="C111" s="9" t="s">
        <v>80</v>
      </c>
      <c r="D111" s="8" t="s">
        <v>55</v>
      </c>
      <c r="E111" s="57">
        <f>(4950*0.04+108*0.13+19.2+96*0.2)*2.4</f>
        <v>601.05599999999993</v>
      </c>
      <c r="F111" s="12"/>
      <c r="G111" s="11"/>
    </row>
    <row r="112" spans="1:7" ht="24">
      <c r="A112" s="49" t="s">
        <v>220</v>
      </c>
      <c r="B112" s="8" t="s">
        <v>81</v>
      </c>
      <c r="C112" s="9" t="s">
        <v>82</v>
      </c>
      <c r="D112" s="8" t="s">
        <v>37</v>
      </c>
      <c r="E112" s="57">
        <v>60</v>
      </c>
      <c r="F112" s="12"/>
      <c r="G112" s="11"/>
    </row>
    <row r="113" spans="1:7">
      <c r="A113" s="1" t="s">
        <v>148</v>
      </c>
      <c r="B113" s="5"/>
      <c r="C113" s="86" t="s">
        <v>143</v>
      </c>
      <c r="D113" s="87"/>
      <c r="E113" s="87"/>
      <c r="F113" s="87"/>
      <c r="G113" s="17"/>
    </row>
    <row r="114" spans="1:7">
      <c r="A114" s="1" t="s">
        <v>212</v>
      </c>
      <c r="B114" s="28"/>
      <c r="C114" s="88" t="s">
        <v>70</v>
      </c>
      <c r="D114" s="88"/>
      <c r="E114" s="88"/>
      <c r="F114" s="89"/>
      <c r="G114" s="18"/>
    </row>
    <row r="115" spans="1:7" ht="24">
      <c r="A115" s="52" t="s">
        <v>221</v>
      </c>
      <c r="B115" s="25" t="s">
        <v>71</v>
      </c>
      <c r="C115" s="24" t="s">
        <v>72</v>
      </c>
      <c r="D115" s="25" t="s">
        <v>15</v>
      </c>
      <c r="E115" s="60">
        <f>1590 * 0.15</f>
        <v>238.5</v>
      </c>
      <c r="F115" s="26"/>
      <c r="G115" s="11"/>
    </row>
    <row r="116" spans="1:7" ht="24">
      <c r="A116" s="52" t="s">
        <v>222</v>
      </c>
      <c r="B116" s="8" t="s">
        <v>73</v>
      </c>
      <c r="C116" s="9" t="s">
        <v>74</v>
      </c>
      <c r="D116" s="8" t="s">
        <v>5</v>
      </c>
      <c r="E116" s="57">
        <v>1590</v>
      </c>
      <c r="F116" s="12"/>
      <c r="G116" s="11"/>
    </row>
    <row r="117" spans="1:7">
      <c r="A117" s="50" t="s">
        <v>213</v>
      </c>
      <c r="B117" s="5"/>
      <c r="C117" s="84" t="s">
        <v>83</v>
      </c>
      <c r="D117" s="85"/>
      <c r="E117" s="85"/>
      <c r="F117" s="85"/>
      <c r="G117" s="18"/>
    </row>
    <row r="118" spans="1:7" ht="24">
      <c r="A118" s="49" t="s">
        <v>223</v>
      </c>
      <c r="B118" s="8" t="s">
        <v>84</v>
      </c>
      <c r="C118" s="9" t="s">
        <v>85</v>
      </c>
      <c r="D118" s="8" t="s">
        <v>49</v>
      </c>
      <c r="E118" s="57">
        <v>9</v>
      </c>
      <c r="F118" s="12"/>
      <c r="G118" s="11"/>
    </row>
    <row r="119" spans="1:7" ht="24">
      <c r="A119" s="49" t="s">
        <v>224</v>
      </c>
      <c r="B119" s="8" t="s">
        <v>86</v>
      </c>
      <c r="C119" s="9" t="s">
        <v>87</v>
      </c>
      <c r="D119" s="8" t="s">
        <v>49</v>
      </c>
      <c r="E119" s="57">
        <v>7</v>
      </c>
      <c r="F119" s="12"/>
      <c r="G119" s="11"/>
    </row>
    <row r="120" spans="1:7" ht="24">
      <c r="A120" s="49" t="s">
        <v>225</v>
      </c>
      <c r="B120" s="8" t="s">
        <v>88</v>
      </c>
      <c r="C120" s="9" t="s">
        <v>89</v>
      </c>
      <c r="D120" s="8" t="s">
        <v>49</v>
      </c>
      <c r="E120" s="57">
        <v>13</v>
      </c>
      <c r="F120" s="12"/>
      <c r="G120" s="11"/>
    </row>
    <row r="121" spans="1:7" ht="24">
      <c r="A121" s="49" t="s">
        <v>226</v>
      </c>
      <c r="B121" s="8" t="s">
        <v>90</v>
      </c>
      <c r="C121" s="9" t="s">
        <v>112</v>
      </c>
      <c r="D121" s="8" t="s">
        <v>49</v>
      </c>
      <c r="E121" s="57">
        <v>1</v>
      </c>
      <c r="F121" s="12"/>
      <c r="G121" s="11"/>
    </row>
    <row r="122" spans="1:7" ht="24">
      <c r="A122" s="49" t="s">
        <v>227</v>
      </c>
      <c r="B122" s="8" t="s">
        <v>90</v>
      </c>
      <c r="C122" s="9" t="s">
        <v>91</v>
      </c>
      <c r="D122" s="8" t="s">
        <v>49</v>
      </c>
      <c r="E122" s="57">
        <v>3</v>
      </c>
      <c r="F122" s="12"/>
      <c r="G122" s="11"/>
    </row>
    <row r="123" spans="1:7" ht="24">
      <c r="A123" s="49" t="s">
        <v>228</v>
      </c>
      <c r="B123" s="8" t="s">
        <v>90</v>
      </c>
      <c r="C123" s="9" t="s">
        <v>113</v>
      </c>
      <c r="D123" s="8" t="s">
        <v>49</v>
      </c>
      <c r="E123" s="57">
        <v>2</v>
      </c>
      <c r="F123" s="12"/>
      <c r="G123" s="11"/>
    </row>
    <row r="124" spans="1:7" ht="24">
      <c r="A124" s="49" t="s">
        <v>229</v>
      </c>
      <c r="B124" s="8" t="s">
        <v>90</v>
      </c>
      <c r="C124" s="9" t="s">
        <v>114</v>
      </c>
      <c r="D124" s="8" t="s">
        <v>49</v>
      </c>
      <c r="E124" s="57">
        <v>2</v>
      </c>
      <c r="F124" s="12"/>
      <c r="G124" s="11"/>
    </row>
    <row r="125" spans="1:7" ht="24">
      <c r="A125" s="49" t="s">
        <v>230</v>
      </c>
      <c r="B125" s="8" t="s">
        <v>90</v>
      </c>
      <c r="C125" s="9" t="s">
        <v>92</v>
      </c>
      <c r="D125" s="8" t="s">
        <v>49</v>
      </c>
      <c r="E125" s="57">
        <v>4</v>
      </c>
      <c r="F125" s="12"/>
      <c r="G125" s="11"/>
    </row>
    <row r="126" spans="1:7" ht="24">
      <c r="A126" s="49" t="s">
        <v>231</v>
      </c>
      <c r="B126" s="8" t="s">
        <v>90</v>
      </c>
      <c r="C126" s="9" t="s">
        <v>115</v>
      </c>
      <c r="D126" s="8" t="s">
        <v>49</v>
      </c>
      <c r="E126" s="57">
        <v>2</v>
      </c>
      <c r="F126" s="12"/>
      <c r="G126" s="11"/>
    </row>
    <row r="127" spans="1:7" ht="24">
      <c r="A127" s="49" t="s">
        <v>253</v>
      </c>
      <c r="B127" s="8" t="s">
        <v>90</v>
      </c>
      <c r="C127" s="9" t="s">
        <v>116</v>
      </c>
      <c r="D127" s="8" t="s">
        <v>49</v>
      </c>
      <c r="E127" s="57">
        <v>2</v>
      </c>
      <c r="F127" s="12"/>
      <c r="G127" s="11"/>
    </row>
    <row r="128" spans="1:7" ht="24">
      <c r="A128" s="49" t="s">
        <v>254</v>
      </c>
      <c r="B128" s="8" t="s">
        <v>90</v>
      </c>
      <c r="C128" s="9" t="s">
        <v>93</v>
      </c>
      <c r="D128" s="8" t="s">
        <v>49</v>
      </c>
      <c r="E128" s="57">
        <v>2</v>
      </c>
      <c r="F128" s="12"/>
      <c r="G128" s="11"/>
    </row>
    <row r="129" spans="1:7" ht="24">
      <c r="A129" s="49" t="s">
        <v>255</v>
      </c>
      <c r="B129" s="8" t="s">
        <v>90</v>
      </c>
      <c r="C129" s="9" t="s">
        <v>117</v>
      </c>
      <c r="D129" s="8" t="s">
        <v>49</v>
      </c>
      <c r="E129" s="57">
        <v>1</v>
      </c>
      <c r="F129" s="12"/>
      <c r="G129" s="11"/>
    </row>
    <row r="130" spans="1:7">
      <c r="A130" s="50" t="s">
        <v>214</v>
      </c>
      <c r="B130" s="5"/>
      <c r="C130" s="84" t="s">
        <v>94</v>
      </c>
      <c r="D130" s="85"/>
      <c r="E130" s="85"/>
      <c r="F130" s="85"/>
      <c r="G130" s="18"/>
    </row>
    <row r="131" spans="1:7" ht="48">
      <c r="A131" s="49" t="s">
        <v>256</v>
      </c>
      <c r="B131" s="8" t="s">
        <v>95</v>
      </c>
      <c r="C131" s="9" t="s">
        <v>96</v>
      </c>
      <c r="D131" s="8" t="s">
        <v>5</v>
      </c>
      <c r="E131" s="57">
        <v>33</v>
      </c>
      <c r="F131" s="34"/>
      <c r="G131" s="11"/>
    </row>
    <row r="132" spans="1:7" ht="48">
      <c r="A132" s="49" t="s">
        <v>257</v>
      </c>
      <c r="B132" s="8" t="s">
        <v>97</v>
      </c>
      <c r="C132" s="9" t="s">
        <v>118</v>
      </c>
      <c r="D132" s="8" t="s">
        <v>5</v>
      </c>
      <c r="E132" s="57">
        <v>42</v>
      </c>
      <c r="F132" s="34"/>
      <c r="G132" s="11"/>
    </row>
    <row r="133" spans="1:7" ht="36">
      <c r="A133" s="53" t="s">
        <v>258</v>
      </c>
      <c r="B133" s="35" t="s">
        <v>98</v>
      </c>
      <c r="C133" s="36" t="s">
        <v>119</v>
      </c>
      <c r="D133" s="35" t="s">
        <v>5</v>
      </c>
      <c r="E133" s="62">
        <v>4</v>
      </c>
      <c r="F133" s="37"/>
      <c r="G133" s="38"/>
    </row>
    <row r="134" spans="1:7">
      <c r="A134" s="95" t="s">
        <v>236</v>
      </c>
      <c r="B134" s="96"/>
      <c r="C134" s="97"/>
      <c r="D134" s="101"/>
      <c r="E134" s="102"/>
      <c r="F134" s="102"/>
      <c r="G134" s="103"/>
    </row>
    <row r="135" spans="1:7">
      <c r="A135" s="95" t="s">
        <v>235</v>
      </c>
      <c r="B135" s="96"/>
      <c r="C135" s="97"/>
      <c r="D135" s="101"/>
      <c r="E135" s="102"/>
      <c r="F135" s="102"/>
      <c r="G135" s="103"/>
    </row>
    <row r="136" spans="1:7">
      <c r="A136" s="95" t="s">
        <v>237</v>
      </c>
      <c r="B136" s="96"/>
      <c r="C136" s="97"/>
      <c r="D136" s="101"/>
      <c r="E136" s="102"/>
      <c r="F136" s="102"/>
      <c r="G136" s="103"/>
    </row>
    <row r="137" spans="1:7">
      <c r="A137" s="98" t="s">
        <v>259</v>
      </c>
      <c r="B137" s="99"/>
      <c r="C137" s="99"/>
      <c r="D137" s="99"/>
      <c r="E137" s="99"/>
      <c r="F137" s="99"/>
      <c r="G137" s="100"/>
    </row>
    <row r="140" spans="1:7" ht="12.75">
      <c r="A140" s="73"/>
      <c r="B140" s="74" t="s">
        <v>262</v>
      </c>
      <c r="C140" s="75"/>
      <c r="D140" s="74"/>
      <c r="E140" s="76"/>
      <c r="F140" s="77"/>
      <c r="G140" s="78"/>
    </row>
    <row r="141" spans="1:7" ht="12.75">
      <c r="A141" s="73"/>
      <c r="B141" s="74"/>
      <c r="C141" s="70"/>
      <c r="D141" s="74"/>
      <c r="E141" s="76"/>
      <c r="F141" s="77"/>
      <c r="G141" s="78"/>
    </row>
    <row r="142" spans="1:7" ht="41.25" customHeight="1">
      <c r="A142" s="93" t="s">
        <v>261</v>
      </c>
      <c r="B142" s="94"/>
      <c r="C142" s="94"/>
      <c r="D142" s="94"/>
      <c r="E142" s="94"/>
      <c r="F142" s="94"/>
      <c r="G142" s="94"/>
    </row>
  </sheetData>
  <mergeCells count="38">
    <mergeCell ref="A15:G15"/>
    <mergeCell ref="A16:G16"/>
    <mergeCell ref="A142:G142"/>
    <mergeCell ref="A134:C134"/>
    <mergeCell ref="A135:C135"/>
    <mergeCell ref="A136:C136"/>
    <mergeCell ref="A137:G137"/>
    <mergeCell ref="D134:G134"/>
    <mergeCell ref="D135:G135"/>
    <mergeCell ref="D136:G136"/>
    <mergeCell ref="C114:F114"/>
    <mergeCell ref="C106:F106"/>
    <mergeCell ref="C117:F117"/>
    <mergeCell ref="C92:F92"/>
    <mergeCell ref="C19:F19"/>
    <mergeCell ref="C26:F26"/>
    <mergeCell ref="C36:F36"/>
    <mergeCell ref="C43:F43"/>
    <mergeCell ref="C78:F78"/>
    <mergeCell ref="C22:F22"/>
    <mergeCell ref="C25:F25"/>
    <mergeCell ref="C35:F35"/>
    <mergeCell ref="F3:G3"/>
    <mergeCell ref="A6:G6"/>
    <mergeCell ref="A5:B5"/>
    <mergeCell ref="A7:G7"/>
    <mergeCell ref="C130:F130"/>
    <mergeCell ref="C99:F99"/>
    <mergeCell ref="C113:F113"/>
    <mergeCell ref="C51:F51"/>
    <mergeCell ref="C55:F55"/>
    <mergeCell ref="C59:F59"/>
    <mergeCell ref="C61:F61"/>
    <mergeCell ref="C65:F65"/>
    <mergeCell ref="C71:F71"/>
    <mergeCell ref="C64:F64"/>
    <mergeCell ref="C85:F85"/>
    <mergeCell ref="C100:F100"/>
  </mergeCells>
  <phoneticPr fontId="5" type="noConversion"/>
  <pageMargins left="0.7" right="0.7" top="0.75" bottom="0.75" header="0.3" footer="0.3"/>
  <pageSetup paperSize="9" orientation="portrait" r:id="rId1"/>
  <headerFooter>
    <oddHeader>&amp;C&amp;"-,Pogrubiony"&amp;12KOSZTORYS OFERTOWY&amp;"-,Standardowy"Przebudowa drogi powiatowej nr 1771R Mokra – Jankowice – Chłopice w km 0+205 do 1+195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Justyna</cp:lastModifiedBy>
  <cp:lastPrinted>2024-01-26T11:59:44Z</cp:lastPrinted>
  <dcterms:created xsi:type="dcterms:W3CDTF">2023-08-29T12:50:55Z</dcterms:created>
  <dcterms:modified xsi:type="dcterms:W3CDTF">2024-01-26T11:59:53Z</dcterms:modified>
</cp:coreProperties>
</file>