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en_skoroszyt" defaultThemeVersion="124226"/>
  <mc:AlternateContent xmlns:mc="http://schemas.openxmlformats.org/markup-compatibility/2006">
    <mc:Choice Requires="x15">
      <x15ac:absPath xmlns:x15ac="http://schemas.microsoft.com/office/spreadsheetml/2010/11/ac" url="C:\Users\Pawel\Tomasz Śliwiński Efektywniej\Witryna zespoBu - Audyty energetyczne\!Różne\KPP\Korekty Z11\próby Pawła\"/>
    </mc:Choice>
  </mc:AlternateContent>
  <xr:revisionPtr revIDLastSave="163" documentId="8_{0E300556-1066-4793-B6DF-93733F3F0D1A}" xr6:coauthVersionLast="44" xr6:coauthVersionMax="44" xr10:uidLastSave="{9E663099-0127-4895-89DB-27B903B497E3}"/>
  <workbookProtection workbookPassword="C7C8" lockStructure="1"/>
  <bookViews>
    <workbookView xWindow="-120" yWindow="-120" windowWidth="20730" windowHeight="11160" tabRatio="701" firstSheet="9" activeTab="12" xr2:uid="{00000000-000D-0000-FFFF-FFFF00000000}"/>
  </bookViews>
  <sheets>
    <sheet name="Str.tyt." sheetId="12" r:id="rId1"/>
    <sheet name="Inf. ogólne" sheetId="3" r:id="rId2"/>
    <sheet name="Spis zawartości" sheetId="2" r:id="rId3"/>
    <sheet name="Wykaz audytów" sheetId="20" r:id="rId4"/>
    <sheet name="Strona tytułowa budynku" sheetId="15" r:id="rId5"/>
    <sheet name="Strona tytułowa źródła" sheetId="14" r:id="rId6"/>
    <sheet name="Strona tytułowa sieci" sheetId="13" r:id="rId7"/>
    <sheet name="1. Ocena char. bud. przed" sheetId="4" r:id="rId8"/>
    <sheet name="2. Ocena char. bud. po" sheetId="5" r:id="rId9"/>
    <sheet name="2a. Opis techn. bud." sheetId="19" r:id="rId10"/>
    <sheet name="3a. Karta audytu źródło" sheetId="17" r:id="rId11"/>
    <sheet name="3b. Karta audytu sieć" sheetId="18" r:id="rId12"/>
    <sheet name="4. Zest. zbiorcze robót" sheetId="21" r:id="rId13"/>
    <sheet name="5. Zapotrzebowanie na moc i en." sheetId="6" r:id="rId14"/>
    <sheet name="6. Obl. efektu energ. projektu" sheetId="22" r:id="rId15"/>
    <sheet name="7. Obl. planowanego efektu eko." sheetId="24" r:id="rId16"/>
    <sheet name="8. Obl. ekonom. projektu" sheetId="25" r:id="rId17"/>
    <sheet name="8a. koszty eksploatacyjne" sheetId="23" r:id="rId18"/>
    <sheet name="9. Wymagania programowe " sheetId="26" r:id="rId19"/>
  </sheets>
  <externalReferences>
    <externalReference r:id="rId20"/>
  </externalReferences>
  <definedNames>
    <definedName name="_ftn1" localSheetId="7">'1. Ocena char. bud. przed'!#REF!</definedName>
    <definedName name="_ftn1" localSheetId="8">'2. Ocena char. bud. po'!#REF!</definedName>
    <definedName name="_ftn2" localSheetId="7">'1. Ocena char. bud. przed'!#REF!</definedName>
    <definedName name="_ftn2" localSheetId="8">'2. Ocena char. bud. po'!#REF!</definedName>
    <definedName name="_ftnref1" localSheetId="7">'1. Ocena char. bud. przed'!#REF!</definedName>
    <definedName name="_ftnref1" localSheetId="8">'2. Ocena char. bud. po'!#REF!</definedName>
    <definedName name="_ftnref2" localSheetId="7">'1. Ocena char. bud. przed'!#REF!</definedName>
    <definedName name="_ftnref2" localSheetId="8">'2. Ocena char. bud. po'!#REF!</definedName>
    <definedName name="activity_ca_el_ex_local_0" localSheetId="13">'5. Zapotrzebowanie na moc i en.'!$C$10:$K$10</definedName>
    <definedName name="activity_ca_el_ex_local_0_0" localSheetId="13">'5. Zapotrzebowanie na moc i en.'!$C$10</definedName>
    <definedName name="activity_ca_el_ex_local_0_1" localSheetId="13">'5. Zapotrzebowanie na moc i en.'!$D$10</definedName>
    <definedName name="activity_ca_el_ex_local_0_2" localSheetId="13">'5. Zapotrzebowanie na moc i en.'!$E$10</definedName>
    <definedName name="activity_ca_el_ex_local_0_3" localSheetId="13">'5. Zapotrzebowanie na moc i en.'!$F$10</definedName>
    <definedName name="activity_ca_el_ex_local_0_4" localSheetId="13">'5. Zapotrzebowanie na moc i en.'!$G$10</definedName>
    <definedName name="activity_ca_el_ex_local_0_5" localSheetId="13">'5. Zapotrzebowanie na moc i en.'!$H$10</definedName>
    <definedName name="activity_ca_el_ex_local_0_6" localSheetId="13">'5. Zapotrzebowanie na moc i en.'!$I$10</definedName>
    <definedName name="activity_ca_el_ex_local_0_7" localSheetId="13">'5. Zapotrzebowanie na moc i en.'!$K$10</definedName>
    <definedName name="activity_non_el_ex_local_0" localSheetId="13">'5. Zapotrzebowanie na moc i en.'!$C$14:$K$14</definedName>
    <definedName name="activity_non_el_ex_local_0_0" localSheetId="13">'5. Zapotrzebowanie na moc i en.'!$C$14</definedName>
    <definedName name="activity_non_el_ex_local_0_1" localSheetId="13">'5. Zapotrzebowanie na moc i en.'!$D$14</definedName>
    <definedName name="activity_non_el_ex_local_0_2" localSheetId="13">'5. Zapotrzebowanie na moc i en.'!$E$14</definedName>
    <definedName name="activity_non_el_ex_local_0_3" localSheetId="13">'5. Zapotrzebowanie na moc i en.'!$F$14</definedName>
    <definedName name="activity_non_el_ex_local_0_4" localSheetId="13">'5. Zapotrzebowanie na moc i en.'!$G$14</definedName>
    <definedName name="activity_non_el_ex_local_0_5" localSheetId="13">'5. Zapotrzebowanie na moc i en.'!$H$14</definedName>
    <definedName name="activity_non_el_ex_local_0_6" localSheetId="13">'5. Zapotrzebowanie na moc i en.'!$I$14</definedName>
    <definedName name="activity_non_el_ex_local_0_7" localSheetId="13">'5. Zapotrzebowanie na moc i en.'!$K$14</definedName>
    <definedName name="approved_grant_rate">'[1]część I,II,III'!$J$41</definedName>
    <definedName name="cost_breakdown_annual_total">'[1]część I,II,III'!$C$77:$I$77</definedName>
    <definedName name="cost_breakdown_annual_total_0">'[1]część I,II,III'!$C$77</definedName>
    <definedName name="cost_breakdown_annual_total_1">'[1]część I,II,III'!$D$77</definedName>
    <definedName name="cost_breakdown_annual_total_2">'[1]część I,II,III'!$E$77</definedName>
    <definedName name="cost_breakdown_annual_total_3">'[1]część I,II,III'!$F$77</definedName>
    <definedName name="disbursement_datevalue">'[1]część V'!$D$48:$O$48</definedName>
    <definedName name="dr_monthlist_0">'[1]część V'!$D$35:$O$35</definedName>
    <definedName name="dr_monthlist_1">'[1]część V'!$D$36:$O$36</definedName>
    <definedName name="dr_monthlist_10">'[1]część V'!$D$45:$O$45</definedName>
    <definedName name="dr_monthlist_10_0">'[1]część V'!$D$45</definedName>
    <definedName name="dr_monthlist_11">'[1]część V'!$D$46:$O$46</definedName>
    <definedName name="dr_monthlist_2">'[1]część V'!$D$37:$O$37</definedName>
    <definedName name="dr_monthlist_3">'[1]część V'!$D$38:$O$38</definedName>
    <definedName name="dr_monthlist_4">'[1]część V'!$D$39:$O$39</definedName>
    <definedName name="dr_monthlist_5">'[1]część V'!$D$40:$O$40</definedName>
    <definedName name="dr_monthlist_6">'[1]część V'!$D$41:$O$41</definedName>
    <definedName name="dr_monthlist_7">'[1]część V'!$D$42:$O$42</definedName>
    <definedName name="dr_monthlist_8">'[1]część V'!$D$43:$O$43</definedName>
    <definedName name="dr_monthlist_9">'[1]część V'!$D$44:$O$44</definedName>
    <definedName name="Dwuklik_1">[1]VBA!$D$1</definedName>
    <definedName name="Dwuklik_2">[1]VBA!$D$2</definedName>
    <definedName name="eligible_expense_category_0">'[1]część I,II,III'!$C$65:$I$65</definedName>
    <definedName name="eligible_expense_category_1">'[1]część I,II,III'!$C$66:$I$66</definedName>
    <definedName name="eligible_expense_category_2">'[1]część I,II,III'!$C$67:$I$67</definedName>
    <definedName name="eligible_expense_category_3">'[1]część I,II,III'!$C$68:$I$68</definedName>
    <definedName name="eligible_expense_category_4">'[1]część I,II,III'!$C$69:$I$69</definedName>
    <definedName name="eligible_expense_category_6">'[1]część I,II,III'!$C$70:$I$70</definedName>
    <definedName name="eligible_expense_category_7">'[1]część I,II,III'!$C$71:$I$71</definedName>
    <definedName name="eligible_expense_category_8">'[1]część I,II,III'!$C$72:$I$72</definedName>
    <definedName name="grand_total_disbursed_eur">'[1]część I,II,III'!$C$43:$C$43</definedName>
    <definedName name="grand_total_funded_eur">'[1]część I,II,III'!$C$41:$C$41</definedName>
    <definedName name="Ilosc_Dzialan">[1]Sumy_posrednie!$C$2</definedName>
    <definedName name="kwota_Rocz_koszt_Kwal_2013">[1]Sumy_posrednie!$D$19:$AM$19</definedName>
    <definedName name="kwota_Rocz_koszt_Kwal_2015">[1]Sumy_posrednie!$D$21:$AM$21</definedName>
    <definedName name="kwota_Rocz_koszt_Kwal_2016">[1]Sumy_posrednie!$D$22:$AM$22</definedName>
    <definedName name="kwota_Rocz_koszt_Kwal_2017">[1]Sumy_posrednie!$D$23:$AM$23</definedName>
    <definedName name="kwota_Rocz_koszt_nieKwal_2013">[1]Sumy_posrednie!$D$33:$AM$33</definedName>
    <definedName name="kwota_Rocz_koszt_nieKwal_2015">[1]Sumy_posrednie!$D$35:$AM$35</definedName>
    <definedName name="kwota_Rocz_koszt_nieKwal_2016">[1]Sumy_posrednie!$D$36:$AM$36</definedName>
    <definedName name="kwota_Rocz_koszt_nieKwal_2017">[1]Sumy_posrednie!$D$37:$AM$37</definedName>
    <definedName name="kwota_Rocz_nieref_koszt_Kwal_2013">[1]Sumy_posrednie!$D$26:$AM$26</definedName>
    <definedName name="kwota_Rocz_nieref_koszt_Kwal_2015">[1]Sumy_posrednie!$D$28:$AM$28</definedName>
    <definedName name="kwota_Rocz_nieref_koszt_Kwal_2016">[1]Sumy_posrednie!$D$29:$AM$29</definedName>
    <definedName name="kwota_Rocz_nieref_koszt_Kwal_2017">[1]Sumy_posrednie!$D$30:$AM$30</definedName>
    <definedName name="L_Finansowanie_Projektu">[1]Listy!$Q$1:$Q$65536</definedName>
    <definedName name="L_Forma_Prawna_A">[1]Listy!$O$1:$O$65536</definedName>
    <definedName name="L_Forma_Prawna_B">[1]Listy!$P$1:$P$65536</definedName>
    <definedName name="L_FUndusz_Op_1">[1]Listy!$H$1:$H$65536</definedName>
    <definedName name="L_Miesiac">[1]Listy!$M$1:$M$65536</definedName>
    <definedName name="L_Pom_Pub_5_1_3">[1]Listy!$U$1:$U$65536</definedName>
    <definedName name="L_PrawdWyst">[1]Listy!$D$1:$D$65536</definedName>
    <definedName name="L_Program">[1]Listy!$B$1:$B$65536</definedName>
    <definedName name="L_Rodzaj_Forma_Prawna">[1]Listy!$S$1:$S$65536</definedName>
    <definedName name="L_Rok">[1]Listy!$N$1:$N$65536</definedName>
    <definedName name="L_TAK_NIE_NIEDOTYCZY">[1]Listy!$V$1:$V$65536</definedName>
    <definedName name="L_TakNie">[1]Listy!$E$1:$E$65536</definedName>
    <definedName name="L_TypProjektu">[1]Listy!$A$1:$A$65536</definedName>
    <definedName name="L_Wazne">[1]Listy!$C$1:$C$65536</definedName>
    <definedName name="last_pir_date">'[1]część I,II,III'!$I$36:$I$36</definedName>
    <definedName name="mies_koszt_kwal">[1]Sumy_posrednie!$D$15:$AM$15</definedName>
    <definedName name="mies_koszt_nieKwal">[1]Sumy_posrednie!$D$17:$AM$17</definedName>
    <definedName name="mies_nieref_koszt_Kwa">[1]Sumy_posrednie!$D$16:$AM$16</definedName>
    <definedName name="monthly_fund_date">[1]Sumy_posrednie!$D$7:$AM$7</definedName>
    <definedName name="monthly_fund_datevalue">[1]Sumy_posrednie!$D$8:$AM$8</definedName>
    <definedName name="months_of_year">[1]List!$C$3:$N$3</definedName>
    <definedName name="non_eligible_expense_category">'[1]część I,II,III'!$C$84:$I$84</definedName>
    <definedName name="_xlnm.Print_Area" localSheetId="7">'1. Ocena char. bud. przed'!$B$1:$L$606</definedName>
    <definedName name="_xlnm.Print_Area" localSheetId="8">'2. Ocena char. bud. po'!$A$1:$L$302</definedName>
    <definedName name="_xlnm.Print_Area" localSheetId="9">'2a. Opis techn. bud.'!$A$1:$J$341</definedName>
    <definedName name="_xlnm.Print_Area" localSheetId="10">'3a. Karta audytu źródło'!$B$1:$F$74</definedName>
    <definedName name="_xlnm.Print_Area" localSheetId="11">'3b. Karta audytu sieć'!$A$1:$E$15</definedName>
    <definedName name="_xlnm.Print_Area" localSheetId="12">'4. Zest. zbiorcze robót'!$A$1:$E$130</definedName>
    <definedName name="_xlnm.Print_Area" localSheetId="13">'5. Zapotrzebowanie na moc i en.'!$B$1:$T$37</definedName>
    <definedName name="_xlnm.Print_Area" localSheetId="14">'6. Obl. efektu energ. projektu'!$A$1:$O$36</definedName>
    <definedName name="_xlnm.Print_Area" localSheetId="15">'7. Obl. planowanego efektu eko.'!$A$1:$J$37</definedName>
    <definedName name="_xlnm.Print_Area" localSheetId="18">'9. Wymagania programowe '!$B$1:$H$23</definedName>
    <definedName name="_xlnm.Print_Area" localSheetId="1">'Inf. ogólne'!$A$1:$G$19</definedName>
    <definedName name="_xlnm.Print_Area" localSheetId="2">'Spis zawartości'!$A$1:$H$18</definedName>
    <definedName name="_xlnm.Print_Area" localSheetId="4">'Strona tytułowa budynku'!$A$1:$G$100</definedName>
    <definedName name="_xlnm.Print_Area" localSheetId="6">'Strona tytułowa sieci'!$B$1:$H$41</definedName>
    <definedName name="_xlnm.Print_Area" localSheetId="5">'Strona tytułowa źródła'!$A$1:$G$40</definedName>
    <definedName name="_xlnm.Print_Area" localSheetId="3">'Wykaz audytów'!$A$1:$C$23</definedName>
    <definedName name="other_eligible_expense_category_0">'[1]część I,II,III'!$C$73:$I$73</definedName>
    <definedName name="other_eligible_expense_category_1">'[1]część I,II,III'!$C$74:$I$74</definedName>
    <definedName name="other_eligible_expense_category_2">'[1]część I,II,III'!$C$75:$I$75</definedName>
    <definedName name="other_eligible_expense_category_3">'[1]część I,II,III'!$C$76:$I$76</definedName>
    <definedName name="P_Podatek_4_5_1">[1]Wniosek!$P$141</definedName>
    <definedName name="pir1_actual_start_datevalue">'[1]część V'!$C$32</definedName>
    <definedName name="project_planned_completion_datevalue">[1]Sumy_posrednie!$B$6</definedName>
    <definedName name="project_planned_start">'[1]część I,II,III'!$C$36</definedName>
    <definedName name="project_planned_start_datevalue">[1]Sumy_posrednie!$B$5</definedName>
    <definedName name="report_period_end_month_datevalue">'[1]część V'!$D$34:$O$34</definedName>
    <definedName name="report_period_end_month_datevalue_0">'[1]część V'!$D$34</definedName>
    <definedName name="report_period_end_month_datevalue_1">'[1]część V'!$E$34</definedName>
    <definedName name="report_period_end_month_datevalue_10">'[1]część V'!$N$34</definedName>
    <definedName name="report_period_end_month_datevalue_2">'[1]część V'!$F$34</definedName>
    <definedName name="report_period_end_month_datevalue_3">'[1]część V'!$G$34</definedName>
    <definedName name="report_period_end_month_datevalue_4">'[1]część V'!$H$34</definedName>
    <definedName name="report_period_end_month_datevalue_5">'[1]część V'!$I$34</definedName>
    <definedName name="report_period_end_month_datevalue_6">'[1]część V'!$J$34</definedName>
    <definedName name="report_period_end_month_datevalue_7">'[1]część V'!$K$34</definedName>
    <definedName name="report_period_end_month_datevalue_8">'[1]część V'!$L$34</definedName>
    <definedName name="report_period_end_month_datevalue_9">'[1]część V'!$M$34</definedName>
    <definedName name="report_period_end_month_text">'[1]część V'!$D$16:$O$16</definedName>
    <definedName name="report_period_start_month_datevalue">'[1]część V'!$D$33:$O$33</definedName>
    <definedName name="report_period_start_month_datevalue_0">'[1]część V'!$D$33</definedName>
    <definedName name="report_period_start_month_datevalue_1">'[1]część V'!$E$33</definedName>
    <definedName name="report_period_start_month_datevalue_10">'[1]część V'!$N$33</definedName>
    <definedName name="report_period_start_month_datevalue_2">'[1]część V'!$F$33</definedName>
    <definedName name="report_period_start_month_datevalue_3">'[1]część V'!$G$33</definedName>
    <definedName name="report_period_start_month_datevalue_4">'[1]część V'!$H$33</definedName>
    <definedName name="report_period_start_month_datevalue_5">'[1]część V'!$I$33</definedName>
    <definedName name="report_period_start_month_datevalue_6">'[1]część V'!$J$33</definedName>
    <definedName name="report_period_start_month_datevalue_7">'[1]część V'!$K$33</definedName>
    <definedName name="report_period_start_month_datevalue_8">'[1]część V'!$L$33</definedName>
    <definedName name="report_period_start_month_datevalue_9">'[1]część V'!$M$33</definedName>
    <definedName name="Rocz_koszt_Kwal_2013">[1]Sumy_posrednie!$C$19</definedName>
    <definedName name="Rocz_koszt_Kwal_2014">[1]Sumy_posrednie!$C$20</definedName>
    <definedName name="Rocz_koszt_nieKwal_2013">[1]Sumy_posrednie!$C$33</definedName>
    <definedName name="Rocz_koszt_nieKwal_2014">[1]Sumy_posrednie!$C$34</definedName>
    <definedName name="Rocz_koszt_nieKwal_2015">[1]Sumy_posrednie!$C$35</definedName>
    <definedName name="Rocz_koszt_nieKwal_2016">[1]Sumy_posrednie!$C$36</definedName>
    <definedName name="Rocz_koszt_nieKwal_2017">[1]Sumy_posrednie!$C$37</definedName>
    <definedName name="Rocz_koszt_nieKwal_2018">[1]Sumy_posrednie!$C$38</definedName>
    <definedName name="Rocz_nieref_koszt_Kwal_2013">[1]Sumy_posrednie!$C$26</definedName>
    <definedName name="Rocz_nieref_koszt_Kwal_2014">[1]Sumy_posrednie!$C$27</definedName>
    <definedName name="Rocz_nieref_koszt_Kwal_2015">[1]Sumy_posrednie!$C$28</definedName>
    <definedName name="Rocz_nieref_koszt_Kwal_2016">[1]Sumy_posrednie!$C$29</definedName>
    <definedName name="Rocz_nieref_koszt_Kwal_2017">[1]Sumy_posrednie!$C$30</definedName>
    <definedName name="Rocz_nieref_koszt_Kwal_2018">[1]Sumy_posrednie!$C$31</definedName>
    <definedName name="sum_cost_breakdown_annual_total">'[1]część I,II,III'!$J$77</definedName>
    <definedName name="sum_eligible_expense_category_0">'[1]część I,II,III'!$J$65</definedName>
    <definedName name="sum_eligible_expense_category_1">'[1]część I,II,III'!$J$66</definedName>
    <definedName name="sum_eligible_expense_category_2">'[1]część I,II,III'!$J$67</definedName>
    <definedName name="sum_eligible_expense_category_3">'[1]część I,II,III'!$J$68</definedName>
    <definedName name="sum_eligible_expense_category_4">'[1]część I,II,III'!$J$69</definedName>
    <definedName name="sum_eligible_expense_category_6">'[1]część I,II,III'!$J$70</definedName>
    <definedName name="sum_eligible_expense_category_7">'[1]część I,II,III'!$J$71</definedName>
    <definedName name="sum_eligible_expense_category_8">'[1]część I,II,III'!$J$72</definedName>
    <definedName name="sum_non_el_ex">'[1]część I,II,III'!$J$84</definedName>
    <definedName name="sum_other_eligible_expense_category_0">'[1]część I,II,III'!$J$73</definedName>
    <definedName name="sum_other_eligible_expense_category_1">'[1]część I,II,III'!$J$74</definedName>
    <definedName name="sum_other_eligible_expense_category_2">'[1]część I,II,III'!$J$75</definedName>
    <definedName name="sum_total_eligible_expenses">'[1]część I,II,III'!$J$80</definedName>
    <definedName name="sum_total_project_cost">'[1]część I,II,III'!$J$85</definedName>
    <definedName name="total_eligible_expenses_2">'[1]część I,II,III'!$E$80</definedName>
    <definedName name="total_project_cost">'[1]część I,II,III'!$C$85:$I$85</definedName>
    <definedName name="Z_4702533F_4104_4A8B_A612_EB1AA37E2852_.wvu.PrintArea" localSheetId="8" hidden="1">'2. Ocena char. bud. po'!$A$1:$K$3</definedName>
    <definedName name="Z_4702533F_4104_4A8B_A612_EB1AA37E2852_.wvu.PrintArea" localSheetId="13" hidden="1">'5. Zapotrzebowanie na moc i en.'!$A$4:$R$41</definedName>
    <definedName name="Z_4702533F_4104_4A8B_A612_EB1AA37E2852_.wvu.PrintArea" localSheetId="1" hidden="1">'Inf. ogólne'!$A$1:$G$18</definedName>
    <definedName name="Z_4702533F_4104_4A8B_A612_EB1AA37E2852_.wvu.PrintArea" localSheetId="2" hidden="1">'Spis zawartości'!$A$1:$H$13</definedName>
    <definedName name="Z_4702533F_4104_4A8B_A612_EB1AA37E2852_.wvu.Rows" localSheetId="7" hidden="1">'1. Ocena char. bud. przed'!#REF!</definedName>
    <definedName name="Z_4702533F_4104_4A8B_A612_EB1AA37E2852_.wvu.Rows" localSheetId="8" hidden="1">'2. Ocena char. bud. po'!$55:$55</definedName>
    <definedName name="Z_4702533F_4104_4A8B_A612_EB1AA37E2852_.wvu.Rows" localSheetId="13" hidden="1">'5. Zapotrzebowanie na moc i en.'!$28:$28,'5. Zapotrzebowanie na moc i en.'!$31:$31,'5. Zapotrzebowanie na moc i en.'!$40:$40</definedName>
    <definedName name="Z_C8D3ADBE_1DC8_41F6_91E5_D751EDAC156D_.wvu.PrintArea" localSheetId="8" hidden="1">'2. Ocena char. bud. po'!$A$1:$K$3</definedName>
    <definedName name="Z_C8D3ADBE_1DC8_41F6_91E5_D751EDAC156D_.wvu.PrintArea" localSheetId="13" hidden="1">'5. Zapotrzebowanie na moc i en.'!$A$4:$R$41</definedName>
    <definedName name="Z_C8D3ADBE_1DC8_41F6_91E5_D751EDAC156D_.wvu.PrintArea" localSheetId="1" hidden="1">'Inf. ogólne'!$A$1:$G$18</definedName>
    <definedName name="Z_C8D3ADBE_1DC8_41F6_91E5_D751EDAC156D_.wvu.PrintArea" localSheetId="2" hidden="1">'Spis zawartości'!$A$1:$H$13</definedName>
    <definedName name="Z_C8D3ADBE_1DC8_41F6_91E5_D751EDAC156D_.wvu.Rows" localSheetId="7" hidden="1">'1. Ocena char. bud. przed'!#REF!</definedName>
    <definedName name="Z_C8D3ADBE_1DC8_41F6_91E5_D751EDAC156D_.wvu.Rows" localSheetId="8" hidden="1">'2. Ocena char. bud. po'!$55:$55</definedName>
    <definedName name="Z_C8D3ADBE_1DC8_41F6_91E5_D751EDAC156D_.wvu.Rows" localSheetId="13" hidden="1">'5. Zapotrzebowanie na moc i en.'!$28:$28,'5. Zapotrzebowanie na moc i en.'!$31:$31,'5. Zapotrzebowanie na moc i en.'!$40:$40</definedName>
    <definedName name="Z_EA9C586C_6490_4376_8545_D93F3F302A58_.wvu.PrintArea" localSheetId="8" hidden="1">'2. Ocena char. bud. po'!$A$1:$K$3</definedName>
    <definedName name="Z_EA9C586C_6490_4376_8545_D93F3F302A58_.wvu.PrintArea" localSheetId="13" hidden="1">'5. Zapotrzebowanie na moc i en.'!$A$4:$R$41</definedName>
    <definedName name="Z_EA9C586C_6490_4376_8545_D93F3F302A58_.wvu.PrintArea" localSheetId="1" hidden="1">'Inf. ogólne'!$A$1:$G$18</definedName>
    <definedName name="Z_EA9C586C_6490_4376_8545_D93F3F302A58_.wvu.PrintArea" localSheetId="2" hidden="1">'Spis zawartości'!$A$1:$H$13</definedName>
    <definedName name="Z_EA9C586C_6490_4376_8545_D93F3F302A58_.wvu.Rows" localSheetId="7" hidden="1">'1. Ocena char. bud. przed'!#REF!</definedName>
    <definedName name="Z_EA9C586C_6490_4376_8545_D93F3F302A58_.wvu.Rows" localSheetId="8" hidden="1">'2. Ocena char. bud. po'!$55:$55</definedName>
    <definedName name="Z_EA9C586C_6490_4376_8545_D93F3F302A58_.wvu.Rows" localSheetId="13" hidden="1">'5. Zapotrzebowanie na moc i en.'!$28:$28,'5. Zapotrzebowanie na moc i en.'!$31:$31,'5. Zapotrzebowanie na moc i en.'!$40:$40</definedName>
    <definedName name="Z_F221F33E_0E1C_4976_B177_E2EB9B60E99A_.wvu.PrintArea" localSheetId="8" hidden="1">'2. Ocena char. bud. po'!$A$1:$K$3</definedName>
    <definedName name="Z_F221F33E_0E1C_4976_B177_E2EB9B60E99A_.wvu.PrintArea" localSheetId="13" hidden="1">'5. Zapotrzebowanie na moc i en.'!$A$4:$R$41</definedName>
    <definedName name="Z_F221F33E_0E1C_4976_B177_E2EB9B60E99A_.wvu.PrintArea" localSheetId="1" hidden="1">'Inf. ogólne'!$A$1:$G$18</definedName>
    <definedName name="Z_F221F33E_0E1C_4976_B177_E2EB9B60E99A_.wvu.PrintArea" localSheetId="2" hidden="1">'Spis zawartości'!$A$1:$H$13</definedName>
    <definedName name="Z_F221F33E_0E1C_4976_B177_E2EB9B60E99A_.wvu.Rows" localSheetId="7" hidden="1">'1. Ocena char. bud. przed'!#REF!</definedName>
    <definedName name="Z_F221F33E_0E1C_4976_B177_E2EB9B60E99A_.wvu.Rows" localSheetId="8" hidden="1">'2. Ocena char. bud. po'!$55:$55</definedName>
    <definedName name="Z_F221F33E_0E1C_4976_B177_E2EB9B60E99A_.wvu.Rows" localSheetId="13" hidden="1">'5. Zapotrzebowanie na moc i en.'!$28:$28,'5. Zapotrzebowanie na moc i en.'!$31:$31,'5. Zapotrzebowanie na moc i en.'!$40:$40</definedName>
  </definedNames>
  <calcPr calcId="191029"/>
  <customWorkbookViews>
    <customWorkbookView name="Przybysz Justyna - Widok osobisty" guid="{C8D3ADBE-1DC8-41F6-91E5-D751EDAC156D}" mergeInterval="0" personalView="1" xWindow="13" yWindow="2" windowWidth="1128" windowHeight="726" activeSheetId="12"/>
    <customWorkbookView name="sstefani - Widok osobisty" guid="{F221F33E-0E1C-4976-B177-E2EB9B60E99A}" mergeInterval="0" personalView="1" maximized="1" xWindow="1" yWindow="1" windowWidth="1276" windowHeight="830" activeSheetId="11" showFormulaBar="0"/>
    <customWorkbookView name="ehandzli - Widok osobisty" guid="{4702533F-4104-4A8B-A612-EB1AA37E2852}" mergeInterval="0" personalView="1" maximized="1" xWindow="1" yWindow="1" windowWidth="1272" windowHeight="669" activeSheetId="6"/>
    <customWorkbookView name="JMikulow - Widok osobisty" guid="{EA9C586C-6490-4376-8545-D93F3F302A58}" mergeInterval="0" personalView="1" maximized="1" xWindow="1" yWindow="1" windowWidth="1276" windowHeight="763" activeSheetId="1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25" l="1"/>
  <c r="E8" i="24" l="1"/>
  <c r="G8" i="24"/>
  <c r="H12" i="26" l="1"/>
  <c r="H8" i="24"/>
  <c r="F8" i="24"/>
  <c r="F195" i="19" l="1"/>
  <c r="D7" i="25" l="1"/>
  <c r="C7" i="25"/>
  <c r="H10" i="6"/>
  <c r="D53" i="21"/>
  <c r="F58" i="17"/>
  <c r="E58" i="17"/>
  <c r="F55" i="17"/>
  <c r="E55" i="17"/>
  <c r="E214" i="19"/>
  <c r="D214" i="19"/>
  <c r="E211" i="19"/>
  <c r="D211" i="19"/>
  <c r="D318" i="4"/>
  <c r="D323" i="4" s="1"/>
  <c r="I504" i="4" l="1"/>
  <c r="M167" i="23" l="1"/>
  <c r="P167" i="23" s="1"/>
  <c r="I167" i="23"/>
  <c r="L167" i="23" s="1"/>
  <c r="I166" i="23"/>
  <c r="L166" i="23" s="1"/>
  <c r="M165" i="23"/>
  <c r="P165" i="23" s="1"/>
  <c r="I165" i="23"/>
  <c r="M150" i="23"/>
  <c r="I150" i="23"/>
  <c r="M99" i="23"/>
  <c r="I99" i="23"/>
  <c r="M59" i="23"/>
  <c r="I59" i="23"/>
  <c r="H18" i="23" s="1"/>
  <c r="L165" i="23"/>
  <c r="P159" i="23"/>
  <c r="L159" i="23"/>
  <c r="P158" i="23"/>
  <c r="L158" i="23"/>
  <c r="P157" i="23"/>
  <c r="L157" i="23"/>
  <c r="P156" i="23"/>
  <c r="L156" i="23"/>
  <c r="P155" i="23"/>
  <c r="L155" i="23"/>
  <c r="P154" i="23"/>
  <c r="L154" i="23"/>
  <c r="P153" i="23"/>
  <c r="L153" i="23"/>
  <c r="P149" i="23"/>
  <c r="L149" i="23"/>
  <c r="L143" i="23"/>
  <c r="I143" i="23"/>
  <c r="J7" i="22"/>
  <c r="H17" i="22"/>
  <c r="H7" i="22"/>
  <c r="Q24" i="6"/>
  <c r="K24" i="6"/>
  <c r="I24" i="6"/>
  <c r="Q19" i="6"/>
  <c r="K19" i="6"/>
  <c r="S10" i="6"/>
  <c r="O10" i="6"/>
  <c r="M10" i="6"/>
  <c r="I10" i="6"/>
  <c r="E102" i="21"/>
  <c r="D102" i="21"/>
  <c r="E33" i="21"/>
  <c r="D33" i="21"/>
  <c r="E30" i="21"/>
  <c r="D30" i="21"/>
  <c r="E28" i="21"/>
  <c r="D28" i="21"/>
  <c r="D26" i="21"/>
  <c r="E7" i="21"/>
  <c r="E18" i="24" l="1"/>
  <c r="F18" i="24" s="1"/>
  <c r="L150" i="23"/>
  <c r="H17" i="23"/>
  <c r="P150" i="23"/>
  <c r="L17" i="23"/>
  <c r="O17" i="23" s="1"/>
  <c r="H20" i="22"/>
  <c r="L7" i="22"/>
  <c r="P160" i="23"/>
  <c r="L160" i="23"/>
  <c r="L168" i="23"/>
  <c r="D322" i="19"/>
  <c r="E319" i="19"/>
  <c r="D319" i="19"/>
  <c r="I241" i="19"/>
  <c r="D333" i="19"/>
  <c r="D327" i="19"/>
  <c r="I248" i="19"/>
  <c r="I243" i="19"/>
  <c r="H278" i="5"/>
  <c r="H283" i="5" s="1"/>
  <c r="H286" i="5" s="1"/>
  <c r="H288" i="5" s="1"/>
  <c r="F278" i="5"/>
  <c r="D278" i="5"/>
  <c r="F273" i="5"/>
  <c r="I264" i="5"/>
  <c r="I278" i="5" s="1"/>
  <c r="G246" i="5"/>
  <c r="G288" i="5"/>
  <c r="G286" i="5"/>
  <c r="F283" i="5"/>
  <c r="J265" i="5"/>
  <c r="J263" i="5"/>
  <c r="J262" i="5"/>
  <c r="J261" i="5"/>
  <c r="J260" i="5"/>
  <c r="J259" i="5"/>
  <c r="J258" i="5"/>
  <c r="J257" i="5"/>
  <c r="J256" i="5"/>
  <c r="J235" i="5"/>
  <c r="J224" i="5"/>
  <c r="D273" i="5" s="1"/>
  <c r="I518" i="4"/>
  <c r="F319" i="19" l="1"/>
  <c r="M166" i="23"/>
  <c r="P166" i="23" s="1"/>
  <c r="P168" i="23" s="1"/>
  <c r="O170" i="23" s="1"/>
  <c r="J17" i="22"/>
  <c r="G18" i="24" s="1"/>
  <c r="E322" i="19"/>
  <c r="F322" i="19" s="1"/>
  <c r="I283" i="5"/>
  <c r="J264" i="5"/>
  <c r="J266" i="5" s="1"/>
  <c r="J278" i="5"/>
  <c r="I279" i="5" s="1"/>
  <c r="J273" i="5"/>
  <c r="D283" i="5"/>
  <c r="D286" i="5" s="1"/>
  <c r="D518" i="4"/>
  <c r="D523" i="4" s="1"/>
  <c r="J20" i="22" l="1"/>
  <c r="H18" i="24"/>
  <c r="D274" i="5"/>
  <c r="J267" i="5"/>
  <c r="R10" i="6"/>
  <c r="H279" i="5"/>
  <c r="D279" i="5"/>
  <c r="F279" i="5"/>
  <c r="J283" i="5"/>
  <c r="D288" i="5"/>
  <c r="F274" i="5"/>
  <c r="J274" i="5" s="1"/>
  <c r="I523" i="4"/>
  <c r="H518" i="4"/>
  <c r="H523" i="4" s="1"/>
  <c r="F518" i="4"/>
  <c r="F523" i="4" s="1"/>
  <c r="J505" i="4"/>
  <c r="J504" i="4"/>
  <c r="J503" i="4"/>
  <c r="J502" i="4"/>
  <c r="J501" i="4"/>
  <c r="J500" i="4"/>
  <c r="J499" i="4"/>
  <c r="J498" i="4"/>
  <c r="J497" i="4"/>
  <c r="J496" i="4"/>
  <c r="K487" i="4"/>
  <c r="G487" i="4" s="1"/>
  <c r="J482" i="4"/>
  <c r="F513" i="4" s="1"/>
  <c r="J473" i="4"/>
  <c r="J461" i="4"/>
  <c r="D513" i="4" s="1"/>
  <c r="F421" i="4"/>
  <c r="J279" i="5" l="1"/>
  <c r="J507" i="4"/>
  <c r="L10" i="6"/>
  <c r="F284" i="5"/>
  <c r="H284" i="5"/>
  <c r="I284" i="5"/>
  <c r="D284" i="5"/>
  <c r="J506" i="4"/>
  <c r="J518" i="4"/>
  <c r="I519" i="4" s="1"/>
  <c r="J523" i="4"/>
  <c r="I524" i="4" s="1"/>
  <c r="J513" i="4"/>
  <c r="D514" i="4" s="1"/>
  <c r="J41" i="5"/>
  <c r="F112" i="4"/>
  <c r="F117" i="4" s="1"/>
  <c r="D112" i="4"/>
  <c r="D117" i="4" s="1"/>
  <c r="J284" i="5" l="1"/>
  <c r="T10" i="6"/>
  <c r="F519" i="4"/>
  <c r="D519" i="4"/>
  <c r="H519" i="4"/>
  <c r="H524" i="4"/>
  <c r="F514" i="4"/>
  <c r="J514" i="4" s="1"/>
  <c r="F524" i="4"/>
  <c r="D524" i="4"/>
  <c r="N27" i="23"/>
  <c r="J18" i="23"/>
  <c r="K18" i="23" s="1"/>
  <c r="M116" i="23"/>
  <c r="I116" i="23"/>
  <c r="M115" i="23"/>
  <c r="I115" i="23"/>
  <c r="M114" i="23"/>
  <c r="I114" i="23"/>
  <c r="O108" i="23"/>
  <c r="K108" i="23"/>
  <c r="P99" i="23"/>
  <c r="L99" i="23"/>
  <c r="M75" i="23"/>
  <c r="M74" i="23"/>
  <c r="I76" i="23"/>
  <c r="I75" i="23"/>
  <c r="H34" i="23" s="1"/>
  <c r="I74" i="23"/>
  <c r="O68" i="23"/>
  <c r="K68" i="23"/>
  <c r="J27" i="23" s="1"/>
  <c r="K27" i="23" s="1"/>
  <c r="P59" i="23"/>
  <c r="L59" i="23"/>
  <c r="E7" i="25"/>
  <c r="L33" i="23" l="1"/>
  <c r="L34" i="23"/>
  <c r="O34" i="23" s="1"/>
  <c r="P116" i="23"/>
  <c r="L35" i="23"/>
  <c r="H35" i="23"/>
  <c r="J519" i="4"/>
  <c r="L114" i="23"/>
  <c r="H33" i="23"/>
  <c r="O33" i="23"/>
  <c r="J524" i="4"/>
  <c r="K34" i="23"/>
  <c r="O35" i="23"/>
  <c r="L18" i="23"/>
  <c r="O18" i="23" s="1"/>
  <c r="I17" i="22"/>
  <c r="I7" i="22"/>
  <c r="S9" i="6"/>
  <c r="S19" i="6" s="1"/>
  <c r="R9" i="6"/>
  <c r="R19" i="6" s="1"/>
  <c r="S8" i="6"/>
  <c r="R8" i="6"/>
  <c r="O9" i="6"/>
  <c r="O8" i="6"/>
  <c r="N8" i="6"/>
  <c r="M9" i="6"/>
  <c r="L9" i="6"/>
  <c r="M8" i="6"/>
  <c r="F318" i="4"/>
  <c r="L8" i="6"/>
  <c r="I9" i="6"/>
  <c r="I8" i="6"/>
  <c r="H9" i="6"/>
  <c r="H8" i="6"/>
  <c r="E87" i="21"/>
  <c r="E47" i="21"/>
  <c r="E37" i="21"/>
  <c r="E32" i="21"/>
  <c r="D32" i="21"/>
  <c r="E29" i="21"/>
  <c r="D29" i="21"/>
  <c r="E27" i="21"/>
  <c r="D27" i="21"/>
  <c r="E26" i="21"/>
  <c r="B7" i="25" s="1"/>
  <c r="E11" i="21"/>
  <c r="F11" i="25" l="1"/>
  <c r="R24" i="6"/>
  <c r="H19" i="6"/>
  <c r="I19" i="6"/>
  <c r="O19" i="6"/>
  <c r="S24" i="6"/>
  <c r="M19" i="6"/>
  <c r="M24" i="6"/>
  <c r="L24" i="6"/>
  <c r="L19" i="6"/>
  <c r="T19" i="6" s="1"/>
  <c r="T25" i="6" s="1"/>
  <c r="I20" i="22"/>
  <c r="T8" i="6"/>
  <c r="L17" i="22"/>
  <c r="L20" i="22" s="1"/>
  <c r="N20" i="22" s="1"/>
  <c r="F53" i="17"/>
  <c r="N9" i="6" s="1"/>
  <c r="E53" i="17"/>
  <c r="F24" i="17"/>
  <c r="E24" i="17"/>
  <c r="F21" i="17"/>
  <c r="E21" i="17"/>
  <c r="F19" i="17"/>
  <c r="E10" i="21" s="1"/>
  <c r="E19" i="17"/>
  <c r="D225" i="19"/>
  <c r="D219" i="19"/>
  <c r="F211" i="19"/>
  <c r="H78" i="19"/>
  <c r="F78" i="19"/>
  <c r="H195" i="19"/>
  <c r="F9" i="25" l="1"/>
  <c r="N19" i="6"/>
  <c r="N24" i="6"/>
  <c r="F21" i="24"/>
  <c r="F214" i="19"/>
  <c r="E12" i="26" l="1"/>
  <c r="I134" i="19"/>
  <c r="I136" i="19"/>
  <c r="I138" i="19"/>
  <c r="I140" i="19"/>
  <c r="I125" i="19"/>
  <c r="I129" i="19"/>
  <c r="I127" i="19"/>
  <c r="I123" i="19"/>
  <c r="E97" i="19"/>
  <c r="D97" i="19"/>
  <c r="F94" i="19"/>
  <c r="I23" i="19" l="1"/>
  <c r="I21" i="19"/>
  <c r="I16" i="19" l="1"/>
  <c r="I14" i="19"/>
  <c r="I12" i="19"/>
  <c r="I10" i="19"/>
  <c r="I8" i="19"/>
  <c r="I6" i="19"/>
  <c r="I180" i="5"/>
  <c r="I185" i="5" s="1"/>
  <c r="H180" i="5"/>
  <c r="H185" i="5" s="1"/>
  <c r="F180" i="5"/>
  <c r="F185" i="5" s="1"/>
  <c r="D180" i="5"/>
  <c r="D185" i="5" s="1"/>
  <c r="F175" i="5"/>
  <c r="I76" i="5"/>
  <c r="I81" i="5" s="1"/>
  <c r="H76" i="5"/>
  <c r="H81" i="5" s="1"/>
  <c r="F76" i="5"/>
  <c r="F81" i="5" s="1"/>
  <c r="D76" i="5"/>
  <c r="D81" i="5" s="1"/>
  <c r="F71" i="5"/>
  <c r="J23" i="5"/>
  <c r="K287" i="4"/>
  <c r="I318" i="4"/>
  <c r="I323" i="4" s="1"/>
  <c r="H318" i="4"/>
  <c r="H323" i="4" s="1"/>
  <c r="F323" i="4"/>
  <c r="J305" i="4"/>
  <c r="J304" i="4"/>
  <c r="J303" i="4"/>
  <c r="J302" i="4"/>
  <c r="J301" i="4"/>
  <c r="J300" i="4"/>
  <c r="J299" i="4"/>
  <c r="J298" i="4"/>
  <c r="J297" i="4"/>
  <c r="J296" i="4"/>
  <c r="J282" i="4"/>
  <c r="F313" i="4" s="1"/>
  <c r="J273" i="4"/>
  <c r="J261" i="4"/>
  <c r="F216" i="4"/>
  <c r="I112" i="4"/>
  <c r="I117" i="4" s="1"/>
  <c r="H112" i="4"/>
  <c r="E54" i="17" l="1"/>
  <c r="D313" i="4"/>
  <c r="J306" i="4"/>
  <c r="J307" i="4"/>
  <c r="H117" i="4"/>
  <c r="J112" i="4"/>
  <c r="J313" i="4"/>
  <c r="D71" i="5"/>
  <c r="F20" i="17"/>
  <c r="H84" i="5"/>
  <c r="D84" i="5"/>
  <c r="J323" i="4"/>
  <c r="H324" i="4" s="1"/>
  <c r="J318" i="4"/>
  <c r="I319" i="4" s="1"/>
  <c r="F314" i="4" l="1"/>
  <c r="F319" i="4"/>
  <c r="I324" i="4"/>
  <c r="F324" i="4"/>
  <c r="D319" i="4"/>
  <c r="D324" i="4"/>
  <c r="H319" i="4"/>
  <c r="D314" i="4"/>
  <c r="J314" i="4" s="1"/>
  <c r="J319" i="4" l="1"/>
  <c r="J324" i="4"/>
  <c r="L116" i="23" l="1"/>
  <c r="P115" i="23"/>
  <c r="L115" i="23"/>
  <c r="P114" i="23"/>
  <c r="P117" i="23" s="1"/>
  <c r="P108" i="23"/>
  <c r="L108" i="23"/>
  <c r="P107" i="23"/>
  <c r="L107" i="23"/>
  <c r="P106" i="23"/>
  <c r="L106" i="23"/>
  <c r="P105" i="23"/>
  <c r="L105" i="23"/>
  <c r="P104" i="23"/>
  <c r="L104" i="23"/>
  <c r="P103" i="23"/>
  <c r="L103" i="23"/>
  <c r="P102" i="23"/>
  <c r="L102" i="23"/>
  <c r="P98" i="23"/>
  <c r="L98" i="23"/>
  <c r="L92" i="23"/>
  <c r="I92" i="23"/>
  <c r="L76" i="23"/>
  <c r="P75" i="23"/>
  <c r="L75" i="23"/>
  <c r="P74" i="23"/>
  <c r="L74" i="23"/>
  <c r="P68" i="23"/>
  <c r="L68" i="23"/>
  <c r="P67" i="23"/>
  <c r="L67" i="23"/>
  <c r="P66" i="23"/>
  <c r="P69" i="23" s="1"/>
  <c r="L66" i="23"/>
  <c r="P65" i="23"/>
  <c r="L65" i="23"/>
  <c r="P64" i="23"/>
  <c r="L64" i="23"/>
  <c r="P63" i="23"/>
  <c r="L63" i="23"/>
  <c r="P62" i="23"/>
  <c r="L62" i="23"/>
  <c r="L52" i="23"/>
  <c r="I52" i="23"/>
  <c r="E66" i="17"/>
  <c r="D102" i="19"/>
  <c r="F97" i="19"/>
  <c r="G190" i="5"/>
  <c r="H188" i="5"/>
  <c r="H190" i="5" s="1"/>
  <c r="G188" i="5"/>
  <c r="D188" i="5"/>
  <c r="D190" i="5" s="1"/>
  <c r="J185" i="5"/>
  <c r="J180" i="5"/>
  <c r="J167" i="5"/>
  <c r="J166" i="5"/>
  <c r="J165" i="5"/>
  <c r="J164" i="5"/>
  <c r="J163" i="5"/>
  <c r="J162" i="5"/>
  <c r="J161" i="5"/>
  <c r="J160" i="5"/>
  <c r="J159" i="5"/>
  <c r="J158" i="5"/>
  <c r="J137" i="5"/>
  <c r="J126" i="5"/>
  <c r="F54" i="17" s="1"/>
  <c r="G86" i="5"/>
  <c r="H86" i="5"/>
  <c r="G84" i="5"/>
  <c r="D86" i="5"/>
  <c r="J81" i="5"/>
  <c r="J76" i="5"/>
  <c r="J71" i="5"/>
  <c r="J63" i="5"/>
  <c r="J62" i="5"/>
  <c r="J61" i="5"/>
  <c r="J60" i="5"/>
  <c r="J59" i="5"/>
  <c r="J58" i="5"/>
  <c r="J57" i="5"/>
  <c r="J56" i="5"/>
  <c r="J55" i="5"/>
  <c r="J54" i="5"/>
  <c r="J33" i="5"/>
  <c r="J117" i="4"/>
  <c r="J99" i="4"/>
  <c r="J98" i="4"/>
  <c r="J97" i="4"/>
  <c r="J96" i="4"/>
  <c r="J95" i="4"/>
  <c r="J94" i="4"/>
  <c r="J93" i="4"/>
  <c r="J92" i="4"/>
  <c r="J91" i="4"/>
  <c r="J90" i="4"/>
  <c r="J76" i="4"/>
  <c r="F107" i="4" s="1"/>
  <c r="J67" i="4"/>
  <c r="J55" i="4"/>
  <c r="D107" i="4" s="1"/>
  <c r="F13" i="4"/>
  <c r="D108" i="19"/>
  <c r="H20" i="24"/>
  <c r="F20" i="24"/>
  <c r="I20" i="24" s="1"/>
  <c r="H16" i="24"/>
  <c r="F16" i="24"/>
  <c r="I16" i="24" s="1"/>
  <c r="H14" i="24"/>
  <c r="F14" i="24"/>
  <c r="H13" i="24"/>
  <c r="F13" i="24"/>
  <c r="I13" i="24" s="1"/>
  <c r="H11" i="24"/>
  <c r="F11" i="24"/>
  <c r="I11" i="24" s="1"/>
  <c r="H10" i="24"/>
  <c r="F10" i="24"/>
  <c r="I10" i="24" s="1"/>
  <c r="H9" i="24"/>
  <c r="F9" i="24"/>
  <c r="H7" i="24"/>
  <c r="F7" i="24"/>
  <c r="I7" i="24" s="1"/>
  <c r="K35" i="23"/>
  <c r="O36" i="23"/>
  <c r="K33" i="23"/>
  <c r="O27" i="23"/>
  <c r="O26" i="23"/>
  <c r="K26" i="23"/>
  <c r="O25" i="23"/>
  <c r="K25" i="23"/>
  <c r="O24" i="23"/>
  <c r="K24" i="23"/>
  <c r="O23" i="23"/>
  <c r="K23" i="23"/>
  <c r="O22" i="23"/>
  <c r="K22" i="23"/>
  <c r="O21" i="23"/>
  <c r="K21" i="23"/>
  <c r="K17" i="23"/>
  <c r="K11" i="23"/>
  <c r="H11" i="23"/>
  <c r="M23" i="22"/>
  <c r="L23" i="22"/>
  <c r="M22" i="22"/>
  <c r="L21" i="22"/>
  <c r="M21" i="22"/>
  <c r="L19" i="22"/>
  <c r="M19" i="22"/>
  <c r="L18" i="22"/>
  <c r="M18" i="22"/>
  <c r="K17" i="22"/>
  <c r="L16" i="22"/>
  <c r="M16" i="22"/>
  <c r="L15" i="22"/>
  <c r="M15" i="22"/>
  <c r="L14" i="22"/>
  <c r="M14" i="22"/>
  <c r="L13" i="22"/>
  <c r="M13" i="22"/>
  <c r="L12" i="22"/>
  <c r="M12" i="22"/>
  <c r="L11" i="22"/>
  <c r="L10" i="22"/>
  <c r="M10" i="22"/>
  <c r="L9" i="22"/>
  <c r="M9" i="22"/>
  <c r="L8" i="22"/>
  <c r="M8" i="22"/>
  <c r="K7" i="22"/>
  <c r="D122" i="21"/>
  <c r="C122" i="21"/>
  <c r="O24" i="6"/>
  <c r="T9" i="6"/>
  <c r="T11" i="6"/>
  <c r="T12" i="6"/>
  <c r="T13" i="6"/>
  <c r="T14" i="6"/>
  <c r="T15" i="6"/>
  <c r="T16" i="6"/>
  <c r="T17" i="6"/>
  <c r="T18" i="6"/>
  <c r="M11" i="22"/>
  <c r="L22" i="22"/>
  <c r="J169" i="5" l="1"/>
  <c r="J101" i="4"/>
  <c r="E9" i="26" s="1"/>
  <c r="E10" i="26" s="1"/>
  <c r="I14" i="24"/>
  <c r="L24" i="22"/>
  <c r="N24" i="22" s="1"/>
  <c r="I9" i="24"/>
  <c r="J65" i="5"/>
  <c r="F9" i="26" s="1"/>
  <c r="K20" i="22"/>
  <c r="P77" i="23"/>
  <c r="I8" i="24"/>
  <c r="M7" i="22"/>
  <c r="H181" i="5"/>
  <c r="F181" i="5"/>
  <c r="I181" i="5"/>
  <c r="D181" i="5"/>
  <c r="H186" i="5"/>
  <c r="F186" i="5"/>
  <c r="D186" i="5"/>
  <c r="I186" i="5"/>
  <c r="M17" i="22"/>
  <c r="E20" i="17"/>
  <c r="J107" i="4"/>
  <c r="E3" i="26" s="1"/>
  <c r="E4" i="26" s="1"/>
  <c r="D175" i="5"/>
  <c r="L117" i="23"/>
  <c r="O28" i="23"/>
  <c r="K36" i="23"/>
  <c r="N38" i="23" s="1"/>
  <c r="K28" i="23"/>
  <c r="L109" i="23"/>
  <c r="L69" i="23"/>
  <c r="L77" i="23"/>
  <c r="P109" i="23"/>
  <c r="H77" i="5"/>
  <c r="F77" i="5"/>
  <c r="D77" i="5"/>
  <c r="I77" i="5"/>
  <c r="I82" i="5"/>
  <c r="D82" i="5"/>
  <c r="H82" i="5"/>
  <c r="F82" i="5"/>
  <c r="D72" i="5"/>
  <c r="F72" i="5"/>
  <c r="D118" i="4"/>
  <c r="F118" i="4"/>
  <c r="I118" i="4"/>
  <c r="H118" i="4"/>
  <c r="F113" i="4"/>
  <c r="D113" i="4"/>
  <c r="I113" i="4"/>
  <c r="H113" i="4"/>
  <c r="J64" i="5"/>
  <c r="J168" i="5"/>
  <c r="J100" i="4"/>
  <c r="E6" i="26" s="1"/>
  <c r="E32" i="17"/>
  <c r="F6" i="26" l="1"/>
  <c r="G9" i="26"/>
  <c r="F10" i="26"/>
  <c r="F7" i="26"/>
  <c r="M20" i="22"/>
  <c r="M24" i="22" s="1"/>
  <c r="H21" i="24"/>
  <c r="F12" i="26" s="1"/>
  <c r="G12" i="26" s="1"/>
  <c r="I18" i="24"/>
  <c r="I21" i="24" s="1"/>
  <c r="I22" i="24" s="1"/>
  <c r="D108" i="4"/>
  <c r="J82" i="5"/>
  <c r="E7" i="26"/>
  <c r="G6" i="26"/>
  <c r="G7" i="26" s="1"/>
  <c r="J175" i="5"/>
  <c r="F3" i="26" s="1"/>
  <c r="J77" i="5"/>
  <c r="O119" i="23"/>
  <c r="O79" i="23"/>
  <c r="F108" i="4"/>
  <c r="J108" i="4" s="1"/>
  <c r="J72" i="5"/>
  <c r="J118" i="4"/>
  <c r="J113" i="4"/>
  <c r="J181" i="5"/>
  <c r="H9" i="26" l="1"/>
  <c r="G10" i="26"/>
  <c r="F7" i="25"/>
  <c r="F13" i="25" s="1"/>
  <c r="F4" i="26"/>
  <c r="G3" i="26"/>
  <c r="F176" i="5"/>
  <c r="D176" i="5"/>
  <c r="H6" i="26"/>
  <c r="J186" i="5"/>
  <c r="J176" i="5" l="1"/>
  <c r="G4" i="26" l="1"/>
  <c r="H3" i="26"/>
</calcChain>
</file>

<file path=xl/sharedStrings.xml><?xml version="1.0" encoding="utf-8"?>
<sst xmlns="http://schemas.openxmlformats.org/spreadsheetml/2006/main" count="3355" uniqueCount="889">
  <si>
    <t>Lp.</t>
  </si>
  <si>
    <t>Obiekt</t>
  </si>
  <si>
    <t>STAN PO MODERNIZACJI</t>
  </si>
  <si>
    <t>STAN PRZED MODERNIZACJĄ</t>
  </si>
  <si>
    <t>1.</t>
  </si>
  <si>
    <t>2.</t>
  </si>
  <si>
    <t>Budynek  ……………..</t>
  </si>
  <si>
    <t>3.</t>
  </si>
  <si>
    <t>4.</t>
  </si>
  <si>
    <t>5.</t>
  </si>
  <si>
    <t>Moc elektryczna [kW]</t>
  </si>
  <si>
    <t>6.</t>
  </si>
  <si>
    <t>7.</t>
  </si>
  <si>
    <t>8.</t>
  </si>
  <si>
    <t>9.</t>
  </si>
  <si>
    <t>10.</t>
  </si>
  <si>
    <t>11.</t>
  </si>
  <si>
    <t>12.</t>
  </si>
  <si>
    <t>Zapotrzebowanie na energię końcową - ciepło [kWh/rok]</t>
  </si>
  <si>
    <t>Sporządzający ocenę:</t>
  </si>
  <si>
    <t xml:space="preserve">1. </t>
  </si>
  <si>
    <t xml:space="preserve">2. </t>
  </si>
  <si>
    <t xml:space="preserve">5. </t>
  </si>
  <si>
    <t>Budynek oceniany:</t>
  </si>
  <si>
    <t>Adres budynku</t>
  </si>
  <si>
    <t>Rok zakończenia budowy/rok oddania do użytkowania</t>
  </si>
  <si>
    <t>Rok budowy instalacji</t>
  </si>
  <si>
    <t>Budynek zabytkowy pod ochroną konserwatora zabytków</t>
  </si>
  <si>
    <t xml:space="preserve">Uwaga: </t>
  </si>
  <si>
    <t>charakterystyka energetyczna określana jest dla warunków klimatycznych odniesienia – stacja</t>
  </si>
  <si>
    <t xml:space="preserve"> oraz dla normalnych warunków eksploatacji budynku podanych na str 2.</t>
  </si>
  <si>
    <r>
      <rPr>
        <vertAlign val="superscript"/>
        <sz val="8"/>
        <color indexed="8"/>
        <rFont val="Times New Roman"/>
        <family val="1"/>
        <charset val="238"/>
      </rPr>
      <t>2</t>
    </r>
    <r>
      <rPr>
        <sz val="8"/>
        <color indexed="8"/>
        <rFont val="Times New Roman"/>
        <family val="1"/>
        <charset val="238"/>
      </rPr>
      <t xml:space="preserve">  niepotrzebne skreślić</t>
    </r>
  </si>
  <si>
    <r>
      <t>Właściciel/ władający</t>
    </r>
    <r>
      <rPr>
        <vertAlign val="superscript"/>
        <sz val="11"/>
        <color indexed="8"/>
        <rFont val="Times New Roman"/>
        <family val="1"/>
        <charset val="238"/>
      </rPr>
      <t>2</t>
    </r>
    <r>
      <rPr>
        <sz val="11"/>
        <color indexed="8"/>
        <rFont val="Times New Roman"/>
        <family val="1"/>
        <charset val="238"/>
      </rPr>
      <t xml:space="preserve"> budynkiem</t>
    </r>
  </si>
  <si>
    <r>
      <t>Przeznaczenie budynku użyteczności publicznej (wykonywane zadania publiczne)</t>
    </r>
    <r>
      <rPr>
        <vertAlign val="superscript"/>
        <sz val="11"/>
        <color indexed="8"/>
        <rFont val="Times New Roman"/>
        <family val="1"/>
        <charset val="238"/>
      </rPr>
      <t>2</t>
    </r>
  </si>
  <si>
    <t>chłodzenie</t>
  </si>
  <si>
    <t>oświetlenie wbudowane</t>
  </si>
  <si>
    <t>suma</t>
  </si>
  <si>
    <t>Gaz ziemny</t>
  </si>
  <si>
    <t>udział [%]</t>
  </si>
  <si>
    <t>Charakterystyka techniczno-użytkowa budynku przed modernizacją</t>
  </si>
  <si>
    <t>Liczba kondygnacji</t>
  </si>
  <si>
    <t>Wysokość kondygnacji</t>
  </si>
  <si>
    <t>Rodzaj konstrukcji budynku</t>
  </si>
  <si>
    <t>Liczba użytkowników</t>
  </si>
  <si>
    <t>Osłona budynku:</t>
  </si>
  <si>
    <t>Parametry sprawności energetycznej:</t>
  </si>
  <si>
    <t>Instalacja wentylacji</t>
  </si>
  <si>
    <t>Instalacja chłodzenia</t>
  </si>
  <si>
    <t>Średni europejski współczynnik efektywności ESEER</t>
  </si>
  <si>
    <t>przegrody budowlane</t>
  </si>
  <si>
    <t>opis
(materiał, gruość, izolacja)</t>
  </si>
  <si>
    <t>Opis:</t>
  </si>
  <si>
    <t>Sprawności składowe systemu ogrzewania:</t>
  </si>
  <si>
    <t>Sprawności składowe systemu chłodzenia:</t>
  </si>
  <si>
    <t>Sprawności składowe systemu wytwarzania c.w.u.:</t>
  </si>
  <si>
    <r>
      <t>Nominalne temperatury eksploatacyjne: zima, lato [</t>
    </r>
    <r>
      <rPr>
        <vertAlign val="superscript"/>
        <sz val="11"/>
        <color indexed="8"/>
        <rFont val="Times New Roman"/>
        <family val="1"/>
        <charset val="238"/>
      </rPr>
      <t>o</t>
    </r>
    <r>
      <rPr>
        <sz val="11"/>
        <color indexed="8"/>
        <rFont val="Times New Roman"/>
        <family val="1"/>
        <charset val="238"/>
      </rPr>
      <t>C]</t>
    </r>
  </si>
  <si>
    <r>
      <t>Kubatura budynku [m</t>
    </r>
    <r>
      <rPr>
        <vertAlign val="superscript"/>
        <sz val="11"/>
        <color indexed="8"/>
        <rFont val="Times New Roman"/>
        <family val="1"/>
        <charset val="238"/>
      </rPr>
      <t>3</t>
    </r>
    <r>
      <rPr>
        <sz val="11"/>
        <color indexed="8"/>
        <rFont val="Times New Roman"/>
        <family val="1"/>
        <charset val="238"/>
      </rPr>
      <t>]</t>
    </r>
  </si>
  <si>
    <r>
      <t>regulacji i wykorzystania η</t>
    </r>
    <r>
      <rPr>
        <vertAlign val="subscript"/>
        <sz val="11"/>
        <rFont val="Times New Roman"/>
        <family val="1"/>
        <charset val="238"/>
      </rPr>
      <t xml:space="preserve">H,e </t>
    </r>
  </si>
  <si>
    <r>
      <t>akumulacji  η</t>
    </r>
    <r>
      <rPr>
        <vertAlign val="subscript"/>
        <sz val="11"/>
        <rFont val="Times New Roman"/>
        <family val="1"/>
        <charset val="238"/>
      </rPr>
      <t xml:space="preserve">H,s </t>
    </r>
  </si>
  <si>
    <r>
      <t>całkowita sprawność η</t>
    </r>
    <r>
      <rPr>
        <vertAlign val="subscript"/>
        <sz val="11"/>
        <rFont val="Times New Roman"/>
        <family val="1"/>
        <charset val="238"/>
      </rPr>
      <t xml:space="preserve">H,tot </t>
    </r>
  </si>
  <si>
    <r>
      <t>transportu η</t>
    </r>
    <r>
      <rPr>
        <vertAlign val="subscript"/>
        <sz val="11"/>
        <rFont val="Times New Roman"/>
        <family val="1"/>
        <charset val="238"/>
      </rPr>
      <t>C,d</t>
    </r>
  </si>
  <si>
    <r>
      <t>akumulacji  η</t>
    </r>
    <r>
      <rPr>
        <vertAlign val="subscript"/>
        <sz val="11"/>
        <rFont val="Times New Roman"/>
        <family val="1"/>
        <charset val="238"/>
      </rPr>
      <t>C,s</t>
    </r>
  </si>
  <si>
    <r>
      <t>regulacji η</t>
    </r>
    <r>
      <rPr>
        <vertAlign val="subscript"/>
        <sz val="11"/>
        <rFont val="Times New Roman"/>
        <family val="1"/>
        <charset val="238"/>
      </rPr>
      <t>C,e</t>
    </r>
  </si>
  <si>
    <r>
      <t>całowita sprawność η</t>
    </r>
    <r>
      <rPr>
        <vertAlign val="subscript"/>
        <sz val="11"/>
        <rFont val="Times New Roman"/>
        <family val="1"/>
        <charset val="238"/>
      </rPr>
      <t>C,tot</t>
    </r>
  </si>
  <si>
    <r>
      <t>akumulacji  η</t>
    </r>
    <r>
      <rPr>
        <vertAlign val="subscript"/>
        <sz val="11"/>
        <rFont val="Times New Roman"/>
        <family val="1"/>
        <charset val="238"/>
      </rPr>
      <t xml:space="preserve">w,s </t>
    </r>
  </si>
  <si>
    <r>
      <t>całkowita sprawność η</t>
    </r>
    <r>
      <rPr>
        <vertAlign val="subscript"/>
        <sz val="11"/>
        <rFont val="Times New Roman"/>
        <family val="1"/>
        <charset val="238"/>
      </rPr>
      <t xml:space="preserve">w,tot </t>
    </r>
  </si>
  <si>
    <t>Nośnik energii</t>
  </si>
  <si>
    <t>Obliczeniowe zapotrzebowanie na energię budynku przed modernizacją</t>
  </si>
  <si>
    <t>ogrzewanie + wentylacja</t>
  </si>
  <si>
    <r>
      <t xml:space="preserve">U       </t>
    </r>
    <r>
      <rPr>
        <sz val="10"/>
        <rFont val="Times New Roman"/>
        <family val="1"/>
        <charset val="238"/>
      </rPr>
      <t>[W/(m</t>
    </r>
    <r>
      <rPr>
        <vertAlign val="superscript"/>
        <sz val="10"/>
        <rFont val="Times New Roman"/>
        <family val="1"/>
        <charset val="238"/>
      </rPr>
      <t>2</t>
    </r>
    <r>
      <rPr>
        <sz val="10"/>
        <rFont val="Times New Roman"/>
        <family val="1"/>
        <charset val="238"/>
      </rPr>
      <t>*K)]</t>
    </r>
  </si>
  <si>
    <t>Olej opałowy</t>
  </si>
  <si>
    <t>Gaz płynny</t>
  </si>
  <si>
    <t>Węgiel kamienny</t>
  </si>
  <si>
    <t>Węgiel brunatny</t>
  </si>
  <si>
    <t xml:space="preserve">  Biomasa </t>
  </si>
  <si>
    <t>Inny (podać jaki)
 ………………</t>
  </si>
  <si>
    <t xml:space="preserve">Energia elektryczna na potrzeby budynku z sieci elektroenergetycznej </t>
  </si>
  <si>
    <t>ciepła woda użytkowa</t>
  </si>
  <si>
    <r>
      <t>energia</t>
    </r>
    <r>
      <rPr>
        <b/>
        <vertAlign val="superscript"/>
        <sz val="10"/>
        <rFont val="Times New Roman"/>
        <family val="1"/>
        <charset val="238"/>
      </rPr>
      <t>4</t>
    </r>
  </si>
  <si>
    <t>Podział zapotrzebowania energii</t>
  </si>
  <si>
    <r>
      <t>1</t>
    </r>
    <r>
      <rPr>
        <sz val="8"/>
        <color indexed="8"/>
        <rFont val="Times New Roman"/>
        <family val="1"/>
        <charset val="238"/>
      </rPr>
      <t xml:space="preserve"> podać pełną nazwę budynku </t>
    </r>
  </si>
  <si>
    <t>UWAGI w sprawie możliwości zmniejszenia zapotrzebowania na energię końcową</t>
  </si>
  <si>
    <t>Objaśnienia</t>
  </si>
  <si>
    <t xml:space="preserve">Zapotrzebowanie na energię w ocenie charakterystyki energetycznej jest wyrażane poprzez roczne zapotrzebowanie na nieodnawialną energię pierwotną i poprzez zapotrzebowanie na energię końcową, jako suma potrzeb dla ogrzewania, ciepłej wody, wentylacji, chłodzenia, oświetlenia wbudowanego i energii pomocniczej. Wartości te są wyznaczone obliczeniowo na podstawie jednolitej metodologii. Dane do obliczeń określa się na podstawie inwentaryzacji techniczno – budowlanej budynku istniejącego i przyjmuje się standardowe warunki brzegowe (np. standardowe warunki klimatyczne, zdefiniowany sposób eksploatacji, standardową temperaturę wewnętrzną i wewnętrzne zyski ciepła itp.). Z uwagi na standardowe warunki brzegowe, uzyskane wartości zużycia energii nie pozwalają wnioskować o rzeczywistym zużyciu energii budynku.  </t>
  </si>
  <si>
    <t>1. Zapotrzebowanie na energię</t>
  </si>
  <si>
    <t>2. Zapotrzebowanie na nieodnawialną energię pierwotną</t>
  </si>
  <si>
    <t>Imie i nazwisko:</t>
  </si>
  <si>
    <t>Data:</t>
  </si>
  <si>
    <t>Pieczątka i podpis:</t>
  </si>
  <si>
    <t>1. Możliwe zmiany w zakresie osłony zewnętrznej budynku</t>
  </si>
  <si>
    <t>2. Możliwe zmiany w zakresie techniki instalacyjnej i źródeł energii</t>
  </si>
  <si>
    <t>3. Możliwe zmiany w zakresie oświetlenia wbudowanego.</t>
  </si>
  <si>
    <t>4. Możliwe zmiany ograniczające zapotrzebowanie na energię końcową w czasie eksploatacji budynku</t>
  </si>
  <si>
    <t>5. Możliwe zmiany ograniczające zapotrzebowanie na energię końcową związane z korzystaniem z ciepłej wody użytkowej</t>
  </si>
  <si>
    <t>13.</t>
  </si>
  <si>
    <t xml:space="preserve">Biomasa </t>
  </si>
  <si>
    <t xml:space="preserve">Węgiel brunatny </t>
  </si>
  <si>
    <t xml:space="preserve">Węgiel kamienny </t>
  </si>
  <si>
    <t xml:space="preserve">Gaz ziemny </t>
  </si>
  <si>
    <t xml:space="preserve">Olej opałowy </t>
  </si>
  <si>
    <t>kW</t>
  </si>
  <si>
    <t>Obliczeniowe zapotrzebowanie na energię budynku po  modernizacji</t>
  </si>
  <si>
    <r>
      <t>Ciepło sieciowe</t>
    </r>
    <r>
      <rPr>
        <vertAlign val="superscript"/>
        <sz val="10"/>
        <rFont val="Times New Roman"/>
        <family val="1"/>
        <charset val="238"/>
      </rPr>
      <t>2</t>
    </r>
    <r>
      <rPr>
        <sz val="10"/>
        <rFont val="Times New Roman"/>
        <family val="1"/>
        <charset val="238"/>
      </rPr>
      <t xml:space="preserve">
……………….
</t>
    </r>
  </si>
  <si>
    <t>Inwentaryzacja techniczno-budowlana budynku</t>
  </si>
  <si>
    <t>Ocena stanu istniejącego:</t>
  </si>
  <si>
    <r>
      <t>Powierzchnia użytkowa części mieszkalnej lub na potrzeby prowadzenia działalności gospodarczej konkurencyjnej</t>
    </r>
    <r>
      <rPr>
        <vertAlign val="superscript"/>
        <sz val="11"/>
        <color indexed="8"/>
        <rFont val="Times New Roman"/>
        <family val="1"/>
        <charset val="238"/>
      </rPr>
      <t>3</t>
    </r>
    <r>
      <rPr>
        <sz val="11"/>
        <color indexed="8"/>
        <rFont val="Times New Roman"/>
        <family val="1"/>
        <charset val="238"/>
      </rPr>
      <t xml:space="preserve"> (m</t>
    </r>
    <r>
      <rPr>
        <vertAlign val="superscript"/>
        <sz val="11"/>
        <color indexed="8"/>
        <rFont val="Times New Roman"/>
        <family val="1"/>
        <charset val="238"/>
      </rPr>
      <t>2</t>
    </r>
    <r>
      <rPr>
        <sz val="11"/>
        <color indexed="8"/>
        <rFont val="Times New Roman"/>
        <family val="1"/>
        <charset val="238"/>
      </rPr>
      <t>)</t>
    </r>
  </si>
  <si>
    <r>
      <t>Moc cieplna</t>
    </r>
    <r>
      <rPr>
        <b/>
        <vertAlign val="superscript"/>
        <sz val="12"/>
        <rFont val="Times New Roman"/>
        <family val="1"/>
        <charset val="238"/>
      </rPr>
      <t>1</t>
    </r>
    <r>
      <rPr>
        <b/>
        <sz val="12"/>
        <rFont val="Times New Roman"/>
        <family val="1"/>
        <charset val="238"/>
      </rPr>
      <t xml:space="preserve"> [kW]</t>
    </r>
  </si>
  <si>
    <r>
      <t xml:space="preserve">Moc cieplna </t>
    </r>
    <r>
      <rPr>
        <b/>
        <vertAlign val="superscript"/>
        <sz val="12"/>
        <rFont val="Times New Roman"/>
        <family val="1"/>
        <charset val="238"/>
      </rPr>
      <t>1</t>
    </r>
    <r>
      <rPr>
        <b/>
        <sz val="12"/>
        <rFont val="Times New Roman"/>
        <family val="1"/>
        <charset val="238"/>
      </rPr>
      <t xml:space="preserve"> [kW]</t>
    </r>
  </si>
  <si>
    <r>
      <t>5</t>
    </r>
    <r>
      <rPr>
        <sz val="8"/>
        <color indexed="8"/>
        <rFont val="Times New Roman"/>
        <family val="1"/>
        <charset val="238"/>
      </rPr>
      <t xml:space="preserve"> sumaryczna energia pomocnicza dla systemów: ogrzewania, c.w.u., wentylacji oraz w przypadku gdy dotyczy chłodzenia</t>
    </r>
  </si>
  <si>
    <r>
      <rPr>
        <vertAlign val="superscript"/>
        <sz val="8"/>
        <color indexed="8"/>
        <rFont val="Times New Roman"/>
        <family val="1"/>
        <charset val="238"/>
      </rPr>
      <t>6</t>
    </r>
    <r>
      <rPr>
        <sz val="8"/>
        <color indexed="8"/>
        <rFont val="Times New Roman"/>
        <family val="1"/>
        <charset val="238"/>
      </rPr>
      <t xml:space="preserve"> z ciepłowni/ elektrociepłowni, podać rodzaj ciepłowni/ elektrociepłowni – np. ciepłownia węglowa,  w przypadku gdy operator ciepłowni/elektrociepłowni podaje informację o wskaźniku nieodnawialnej energii pierwotnej na ciepło - załączyć odpowiedni dokument</t>
    </r>
  </si>
  <si>
    <t>energia5</t>
  </si>
  <si>
    <r>
      <t>energia</t>
    </r>
    <r>
      <rPr>
        <b/>
        <vertAlign val="superscript"/>
        <sz val="10"/>
        <rFont val="Times New Roman"/>
        <family val="1"/>
        <charset val="238"/>
      </rPr>
      <t>5</t>
    </r>
  </si>
  <si>
    <r>
      <t>transportu η</t>
    </r>
    <r>
      <rPr>
        <vertAlign val="subscript"/>
        <sz val="11"/>
        <rFont val="Times New Roman"/>
        <family val="1"/>
        <charset val="238"/>
      </rPr>
      <t xml:space="preserve">H,d </t>
    </r>
  </si>
  <si>
    <r>
      <t>wytworzania η</t>
    </r>
    <r>
      <rPr>
        <vertAlign val="subscript"/>
        <sz val="11"/>
        <rFont val="Times New Roman"/>
        <family val="1"/>
        <charset val="238"/>
      </rPr>
      <t xml:space="preserve">H,g </t>
    </r>
    <r>
      <rPr>
        <sz val="11"/>
        <rFont val="Times New Roman"/>
        <family val="1"/>
        <charset val="238"/>
      </rPr>
      <t xml:space="preserve"> </t>
    </r>
  </si>
  <si>
    <r>
      <t>wytworzania η</t>
    </r>
    <r>
      <rPr>
        <vertAlign val="subscript"/>
        <sz val="11"/>
        <rFont val="Times New Roman"/>
        <family val="1"/>
        <charset val="238"/>
      </rPr>
      <t xml:space="preserve">w,g </t>
    </r>
    <r>
      <rPr>
        <sz val="11"/>
        <rFont val="Times New Roman"/>
        <family val="1"/>
        <charset val="238"/>
      </rPr>
      <t xml:space="preserve"> </t>
    </r>
  </si>
  <si>
    <r>
      <t>transportu η</t>
    </r>
    <r>
      <rPr>
        <vertAlign val="subscript"/>
        <sz val="11"/>
        <rFont val="Times New Roman"/>
        <family val="1"/>
        <charset val="238"/>
      </rPr>
      <t xml:space="preserve">w,d </t>
    </r>
  </si>
  <si>
    <t>średnie sezonowa sprawność wykorzystania</t>
  </si>
  <si>
    <t>opis
(materiał, grubość, izolacja)</t>
  </si>
  <si>
    <t xml:space="preserve"> przegrody budowlane poddane modernizacji</t>
  </si>
  <si>
    <t>Instalacja c.o. i źródło ciepła zasilające instalację c.o.</t>
  </si>
  <si>
    <t>Instalacja przygotowania ciepłej wody i źródło ciepła zasilające instalację c.w.u.</t>
  </si>
  <si>
    <t xml:space="preserve">Instalacja oświetlenia wbudowanego, źródło energii elektrycznej </t>
  </si>
  <si>
    <t>Instalacja oświetlenia wbudowanego, źródło energii elektrycznej</t>
  </si>
  <si>
    <r>
      <t>Całkowita powierzchnia użytkowa (m</t>
    </r>
    <r>
      <rPr>
        <vertAlign val="superscript"/>
        <sz val="11"/>
        <color indexed="8"/>
        <rFont val="Times New Roman"/>
        <family val="1"/>
        <charset val="238"/>
      </rPr>
      <t>2</t>
    </r>
    <r>
      <rPr>
        <sz val="11"/>
        <color indexed="8"/>
        <rFont val="Times New Roman"/>
        <family val="1"/>
        <charset val="238"/>
      </rPr>
      <t>)</t>
    </r>
  </si>
  <si>
    <r>
      <t>Całkowita powierzchnia użytkowa o regulowanej temperaturze (Af) (m</t>
    </r>
    <r>
      <rPr>
        <vertAlign val="superscript"/>
        <sz val="11"/>
        <color indexed="8"/>
        <rFont val="Times New Roman"/>
        <family val="1"/>
        <charset val="238"/>
      </rPr>
      <t>2</t>
    </r>
    <r>
      <rPr>
        <sz val="11"/>
        <color indexed="8"/>
        <rFont val="Times New Roman"/>
        <family val="1"/>
        <charset val="238"/>
      </rPr>
      <t>)</t>
    </r>
  </si>
  <si>
    <t>Energia elektryczna wyprodukowana w miejscu, zużyta na potrzeby budynku (podawać ze znakiem minus)</t>
  </si>
  <si>
    <r>
      <t>Zapotrzebowanie na nieodnawialną energię pierwotną określa efektywność całkowitą budynku. Uwzględnia ona obok energii końcowej, dodatkowe nakłady nieodnawialnej energii pierwotnej na dostarczenie do granicy budynku każdego wykorzystanego nośnika energii (np. oleju opałowego, gazu, energii elektrycznej, energii odnawialnych itp.). Uzyskane małe wartości wskazują na nieznaczne zapotrzebowanie i tym samym wysoką efektywność i użytkowanie energii chroniące zasoby i środowisko (poprzez zmniejszenie  emisji CO</t>
    </r>
    <r>
      <rPr>
        <vertAlign val="subscript"/>
        <sz val="10"/>
        <rFont val="Times New Roman"/>
        <family val="1"/>
        <charset val="238"/>
      </rPr>
      <t>2</t>
    </r>
    <r>
      <rPr>
        <sz val="10"/>
        <rFont val="Times New Roman"/>
        <family val="1"/>
        <charset val="238"/>
      </rPr>
      <t xml:space="preserve"> budynku).</t>
    </r>
  </si>
  <si>
    <t>Sposób sporządzenia audytu energetycznego</t>
  </si>
  <si>
    <t>Zawartość dokumentacji Audytu Energetycznego</t>
  </si>
  <si>
    <t>1.1 Rodzaj budynku</t>
  </si>
  <si>
    <t>1.2 Rok budowy</t>
  </si>
  <si>
    <t>1.4 Adres budynku</t>
  </si>
  <si>
    <t>kod        miejscowość</t>
  </si>
  <si>
    <t>ul.                                                            nr</t>
  </si>
  <si>
    <t>tel.                          Fax</t>
  </si>
  <si>
    <t>kod                  miejscowość</t>
  </si>
  <si>
    <t>powiat                    województwo</t>
  </si>
  <si>
    <t>Nazwa                                 Nr</t>
  </si>
  <si>
    <t>Imię i nazwisko</t>
  </si>
  <si>
    <t>Zakres udziału w opracowaniu audytu energetycznego lub audytu remontowego</t>
  </si>
  <si>
    <t>5. Miejscowość                                                                        data wykonania opracowania</t>
  </si>
  <si>
    <t>6. Spis treści:</t>
  </si>
  <si>
    <t>strona</t>
  </si>
  <si>
    <t>1. Dane identyfikacyjne źródła ciepła</t>
  </si>
  <si>
    <t>1.1 Nazwa źródła ciepła</t>
  </si>
  <si>
    <t>1. Dane identyfikacyjne lokalnej sieci ciepłowniczej</t>
  </si>
  <si>
    <t>Informacje ogólne</t>
  </si>
  <si>
    <t>oraz:</t>
  </si>
  <si>
    <t>Audyt energetyczny w formie elektronicznej powinien być tożsamy z wersją pisemną i zapisany w wersji tylko do odczytu, uniemożliwiający edycję.</t>
  </si>
  <si>
    <t>- Ustawy z dnia 7 lipca 1994r. Prawo budowlane (t.j. D.U. z 2013r., poz. 1409, z 2014r., poz. 40, z 2014r., poz. 768, poz. 822, poz. 1133, poz. 1200, z 2015r., poz. 200, poz. 443, poz. 528, poz. 774).</t>
  </si>
  <si>
    <t>- Rozporządzenia Ministra Infrastruktury z dnia 17 marca 2009r. w sprawie szczegółowego zakresy zakresu i form audytu energetycznego oraz części audytu remontowego, wzorów kart audytów, a także algorytmu oceny opłacalności przedsięwzięcia termomodernizacyjnego (D.U. z 2009 r. poz. 346)</t>
  </si>
  <si>
    <t>- Rozporządzenia Ministra Infrastruktury i Rozwoju z dnia 3 września 2015r. zmieniające rozporządzenie w sprawie szczegółowego zakresy zakresu i form audytu energetycznego oraz części audytu remontowego, wzorów kart audytów, a także algorytmu oceny opłacalności przedsięwzięcia termomodernizacyjnego (D.U. z dnia 13 paćdziernika 2015 r. poz. 1606)</t>
  </si>
  <si>
    <t>-  Rozporządzenia Ministra Infrastruktury i Rozwoju z dnia 27 lutego 2015 r. w sprawie metodologii wyznaczania charakterystyki energetycznej budynku lub części budynku oraz świadectw charakterystyki energetycznej budynków (Dz. U. z 18 marca 2015 r. poz. 376).</t>
  </si>
  <si>
    <t>1.3 Inwestor (nazwa, adres do korespondencji)</t>
  </si>
  <si>
    <r>
      <t>2. Nazwa, adres i numer REGON podmiotu wykonującego audyt:</t>
    </r>
    <r>
      <rPr>
        <vertAlign val="superscript"/>
        <sz val="11"/>
        <color indexed="8"/>
        <rFont val="Czcionka tekstu podstawowego"/>
        <charset val="238"/>
      </rPr>
      <t>/*</t>
    </r>
  </si>
  <si>
    <r>
      <rPr>
        <vertAlign val="superscript"/>
        <sz val="11"/>
        <color indexed="8"/>
        <rFont val="Czcionka tekstu podstawowego"/>
        <charset val="238"/>
      </rPr>
      <t>/*</t>
    </r>
    <r>
      <rPr>
        <sz val="11"/>
        <color theme="1"/>
        <rFont val="Czcionka tekstu podstawowego"/>
        <family val="2"/>
        <charset val="238"/>
      </rPr>
      <t>o ile dotyczy</t>
    </r>
  </si>
  <si>
    <t xml:space="preserve">Zakres udziału w opracowaniu audytu </t>
  </si>
  <si>
    <r>
      <t>4. Współautorzy audytu: imiona, nazwiska, zakres prac:</t>
    </r>
    <r>
      <rPr>
        <vertAlign val="superscript"/>
        <sz val="11"/>
        <color indexed="8"/>
        <rFont val="Czcionka tekstu podstawowego"/>
        <charset val="238"/>
      </rPr>
      <t>/*</t>
    </r>
  </si>
  <si>
    <r>
      <t>3. Imię i nazwisko, adres audytora (audytora koordynującego wykonanie audytu</t>
    </r>
    <r>
      <rPr>
        <vertAlign val="superscript"/>
        <sz val="11"/>
        <color indexed="8"/>
        <rFont val="Czcionka tekstu podstawowego"/>
        <charset val="238"/>
      </rPr>
      <t>/*</t>
    </r>
    <r>
      <rPr>
        <sz val="11"/>
        <color theme="1"/>
        <rFont val="Czcionka tekstu podstawowego"/>
        <family val="2"/>
        <charset val="238"/>
      </rPr>
      <t>), posiadane kwalifikacje, podpis:</t>
    </r>
  </si>
  <si>
    <t>Kontakt:  telefon:                                                                           email:</t>
  </si>
  <si>
    <t>1.3 Inwestor, adres do korespondencji)</t>
  </si>
  <si>
    <t xml:space="preserve">ul.                                        Nr    </t>
  </si>
  <si>
    <t xml:space="preserve">ul.                                      Nr    </t>
  </si>
  <si>
    <r>
      <t>3</t>
    </r>
    <r>
      <rPr>
        <sz val="8"/>
        <color indexed="8"/>
        <rFont val="Times New Roman"/>
        <family val="1"/>
        <charset val="238"/>
      </rPr>
      <t xml:space="preserve"> o tym czy działalność gospodarcza jest czy nie jest konkurencyjna informuje Inwestor/ Wnioskodawca Projektu (właściciel/władający budynkiem) na podstawie Podręcznika – pomocy dla wnioskodawcy - w oparciu o obowiązujące przepisy pomocy publicznej</t>
    </r>
  </si>
  <si>
    <t>/** Wymiana źródła ciepła kwalifikuje się do wsparcia pod warunkiem zapewnienia znacznej redukcji CO2 w odniesieniu do istniejących instalacji (o co najmniej 30% w przypadku zmiany spalanego paliwa). Ze względu na to, że inwestycje w tym zakresie mają długotrwały charakter, powinny być zgodne z właściwymi przepisami unijnymi. Wspierane urządzenia do ogrzewania powinny od początku okresu programowania charakteryzować się obowiązującym od końca 2020r. minimalnym poziomem efektywności energetycznej i normami emisji zanieczyszczeń, które zostały określone w środkach wykonawczych do dyrektywy 2009/125/WE z dnia 21 października 2009 r. ustanawiającej gólne zasady ustalania wymogów dotyczących ekoprojektu dla produktów związanych z energią</t>
  </si>
  <si>
    <r>
      <t xml:space="preserve">4 </t>
    </r>
    <r>
      <rPr>
        <sz val="8"/>
        <color indexed="8"/>
        <rFont val="Times New Roman"/>
        <family val="1"/>
        <charset val="238"/>
      </rPr>
      <t>Ilość energii obliczona zgodnie z Rozporządzeniem Ministra Infrastruktury i Rozwoju z dnia 27 lutego 2015 r. w sprawie metodologii wyznaczania charakterystyki energetycznej budynku lub części budynku oraz świadectw charakterystyki energetycznej budynków (Dz. U. z 18 marca 2015 r. poz. 376)</t>
    </r>
  </si>
  <si>
    <t>Charakterystyka techniczno-użytkowa budynku po modernizacji</t>
  </si>
  <si>
    <r>
      <t>EP</t>
    </r>
    <r>
      <rPr>
        <vertAlign val="subscript"/>
        <sz val="11"/>
        <color indexed="8"/>
        <rFont val="Times New Roman"/>
        <family val="1"/>
        <charset val="238"/>
      </rPr>
      <t>max</t>
    </r>
  </si>
  <si>
    <r>
      <t>U</t>
    </r>
    <r>
      <rPr>
        <vertAlign val="subscript"/>
        <sz val="11"/>
        <rFont val="Times New Roman"/>
        <family val="1"/>
        <charset val="238"/>
      </rPr>
      <t>max</t>
    </r>
    <r>
      <rPr>
        <sz val="11"/>
        <rFont val="Times New Roman"/>
        <family val="1"/>
        <charset val="238"/>
      </rPr>
      <t xml:space="preserve"> </t>
    </r>
    <r>
      <rPr>
        <sz val="10"/>
        <rFont val="Times New Roman"/>
        <family val="1"/>
        <charset val="238"/>
      </rPr>
      <t xml:space="preserve">
(zał. 5 wytyczne w sprawie metodologii)   [W/(m</t>
    </r>
    <r>
      <rPr>
        <vertAlign val="superscript"/>
        <sz val="10"/>
        <rFont val="Times New Roman"/>
        <family val="1"/>
        <charset val="238"/>
      </rPr>
      <t>2</t>
    </r>
    <r>
      <rPr>
        <sz val="10"/>
        <rFont val="Times New Roman"/>
        <family val="1"/>
        <charset val="238"/>
      </rPr>
      <t>*K)] 
(Warunki techniczne, zał. Nr 2 do rozporządzenia - D.U. z 18 września 2015 poz. 1422)</t>
    </r>
  </si>
  <si>
    <r>
      <t>U</t>
    </r>
    <r>
      <rPr>
        <vertAlign val="subscript"/>
        <sz val="11"/>
        <rFont val="Times New Roman"/>
        <family val="1"/>
        <charset val="238"/>
      </rPr>
      <t>max</t>
    </r>
    <r>
      <rPr>
        <sz val="11"/>
        <rFont val="Times New Roman"/>
        <family val="1"/>
        <charset val="238"/>
      </rPr>
      <t xml:space="preserve"> </t>
    </r>
    <r>
      <rPr>
        <sz val="10"/>
        <rFont val="Times New Roman"/>
        <family val="1"/>
        <charset val="238"/>
      </rPr>
      <t xml:space="preserve">
(zał. 5 wytyczne w sprawie metodologii)   [W/(m</t>
    </r>
    <r>
      <rPr>
        <vertAlign val="superscript"/>
        <sz val="10"/>
        <rFont val="Times New Roman"/>
        <family val="1"/>
        <charset val="238"/>
      </rPr>
      <t>2</t>
    </r>
    <r>
      <rPr>
        <sz val="10"/>
        <rFont val="Times New Roman"/>
        <family val="1"/>
        <charset val="238"/>
      </rPr>
      <t>*K)]
(Warunki techniczne, zał. Nr 2 do rozporządzenia - D.U. z 18 września 2015 poz. 1422)</t>
    </r>
  </si>
  <si>
    <t>1. Charakterystyka technologiczna</t>
  </si>
  <si>
    <t>Wyszczególnienie</t>
  </si>
  <si>
    <t>Stan przed termomodernizacją</t>
  </si>
  <si>
    <t>Stan po termomodernizacji</t>
  </si>
  <si>
    <t>Rodzaj i ilość paliwa</t>
  </si>
  <si>
    <t>Typ kotłów (urządzeń)</t>
  </si>
  <si>
    <t>2. Charakterystyka energetyczna</t>
  </si>
  <si>
    <t xml:space="preserve">Moc zainstalowana </t>
  </si>
  <si>
    <t xml:space="preserve"> [kW]</t>
  </si>
  <si>
    <t xml:space="preserve"> a. stałe                 </t>
  </si>
  <si>
    <t xml:space="preserve"> b. ciekłe   </t>
  </si>
  <si>
    <t xml:space="preserve"> c. gazowe              </t>
  </si>
  <si>
    <t xml:space="preserve">Zapotrzebowanie na moc cieplną odbiorców  </t>
  </si>
  <si>
    <t xml:space="preserve">Obliczeniowe zużycie energii na ogrzewanie i ciepłej wody użytkowej odbiorców  </t>
  </si>
  <si>
    <t>Ilość wytwarzanego ciepła</t>
  </si>
  <si>
    <t>Sprawność eksploatacyjna</t>
  </si>
  <si>
    <t xml:space="preserve">Zużycie energii pierwotnej </t>
  </si>
  <si>
    <t>[GJ/rok]</t>
  </si>
  <si>
    <t>[%]</t>
  </si>
  <si>
    <t>1. Charakterystyka konstrukcyjna</t>
  </si>
  <si>
    <t>Ogólna długość sieci</t>
  </si>
  <si>
    <t>[m]</t>
  </si>
  <si>
    <t>Zakres średnic</t>
  </si>
  <si>
    <t>[mm]</t>
  </si>
  <si>
    <t>Temperatury obliczeniowe</t>
  </si>
  <si>
    <r>
      <t>[</t>
    </r>
    <r>
      <rPr>
        <vertAlign val="superscript"/>
        <sz val="11"/>
        <color indexed="8"/>
        <rFont val="Czcionka tekstu podstawowego"/>
        <charset val="238"/>
      </rPr>
      <t>o</t>
    </r>
    <r>
      <rPr>
        <sz val="11"/>
        <color theme="1"/>
        <rFont val="Czcionka tekstu podstawowego"/>
        <family val="2"/>
        <charset val="238"/>
      </rPr>
      <t>C]</t>
    </r>
  </si>
  <si>
    <t>Przepływ nominalny</t>
  </si>
  <si>
    <t>[t/h]</t>
  </si>
  <si>
    <t>Straty mocy cieplnej w warunkach obliczeniowych</t>
  </si>
  <si>
    <t>Całkowite straty ciepła</t>
  </si>
  <si>
    <t>Roczne zmniejszenie zużycia energii</t>
  </si>
  <si>
    <t>3. Efekty termomodernizacji</t>
  </si>
  <si>
    <t>3. Efekty modernizacji / wymiany źródła</t>
  </si>
  <si>
    <t>W tym oświetlenie [kWh/rok]</t>
  </si>
  <si>
    <t>Energia elektryczna ogółem  [kWh/rok]</t>
  </si>
  <si>
    <t>w tym oświetlenie [kWh/rok]</t>
  </si>
  <si>
    <t>Zapotrzebowanie na energię końcową - energia elektryczna</t>
  </si>
  <si>
    <t xml:space="preserve">Zapotrzebowanie na energię końcową - energia elektryczna </t>
  </si>
  <si>
    <t>Energia elektryczna ogółem [kWh/rok]</t>
  </si>
  <si>
    <t>Programu Operacyjnego Infrastruktura i Środowisko 2014 - 2020</t>
  </si>
  <si>
    <t>Oś Priorytetowa I</t>
  </si>
  <si>
    <t>Zmniejszenie emisyjności gospodarki</t>
  </si>
  <si>
    <t>Działanie 1.3</t>
  </si>
  <si>
    <t>Wspieranie efektywności energetycznej w budynkach</t>
  </si>
  <si>
    <t>Poddziałanie 1.3.1</t>
  </si>
  <si>
    <t>NARODOWY FUNDUSZ
OCHRONY ŚRODOWISKA I GOSPODARKI WODNEJ</t>
  </si>
  <si>
    <t>Ilość wytwarzanej energii elektrycznej</t>
  </si>
  <si>
    <t>[MWh/rok]</t>
  </si>
  <si>
    <t>Straty energii pierwotnej</t>
  </si>
  <si>
    <t>[Mg/rok]</t>
  </si>
  <si>
    <r>
      <t>Emisja CO</t>
    </r>
    <r>
      <rPr>
        <vertAlign val="subscript"/>
        <sz val="11"/>
        <color indexed="8"/>
        <rFont val="Czcionka tekstu podstawowego"/>
        <charset val="238"/>
      </rPr>
      <t>2</t>
    </r>
  </si>
  <si>
    <r>
      <t>Zmniejszenie emisji CO</t>
    </r>
    <r>
      <rPr>
        <vertAlign val="subscript"/>
        <sz val="11"/>
        <color indexed="8"/>
        <rFont val="Czcionka tekstu podstawowego"/>
        <charset val="238"/>
      </rPr>
      <t>2</t>
    </r>
  </si>
  <si>
    <r>
      <t>Opis:</t>
    </r>
    <r>
      <rPr>
        <vertAlign val="superscript"/>
        <sz val="11"/>
        <rFont val="Times New Roman"/>
        <family val="1"/>
        <charset val="238"/>
      </rPr>
      <t>/1</t>
    </r>
  </si>
  <si>
    <r>
      <rPr>
        <vertAlign val="superscript"/>
        <sz val="10"/>
        <rFont val="Times New Roman"/>
        <family val="1"/>
        <charset val="238"/>
      </rPr>
      <t>/1</t>
    </r>
    <r>
      <rPr>
        <sz val="10"/>
        <rFont val="Times New Roman"/>
        <family val="1"/>
        <charset val="238"/>
      </rPr>
      <t xml:space="preserve"> Należy między innymi opisać czy źródło jest zlokalizowane poza budynkiem, czy znajduje się w modernizowanym budynku</t>
    </r>
  </si>
  <si>
    <r>
      <t>Wskaźnik LENI</t>
    </r>
    <r>
      <rPr>
        <b/>
        <vertAlign val="superscript"/>
        <sz val="11"/>
        <color indexed="8"/>
        <rFont val="Times New Roman"/>
        <family val="1"/>
        <charset val="238"/>
      </rPr>
      <t>/2</t>
    </r>
  </si>
  <si>
    <r>
      <rPr>
        <vertAlign val="superscript"/>
        <sz val="10"/>
        <rFont val="Times New Roman"/>
        <family val="1"/>
        <charset val="238"/>
      </rPr>
      <t>/2</t>
    </r>
    <r>
      <rPr>
        <sz val="10"/>
        <rFont val="Times New Roman"/>
        <family val="1"/>
        <charset val="238"/>
      </rPr>
      <t xml:space="preserve"> Wartości należy wyliczyc zgodnie z pkt. 4.1.5 załącznika nr 1 do rozporządzenia MIR z 27 lutego 2015 r. (poz. 376)</t>
    </r>
  </si>
  <si>
    <t>Roczne zapotrzebowanie na energię końcową Qk [kWh /(rok)] - na podstawie dokumentacji obliczeń charakterystyki energetycznej budynku przed modernizacją</t>
  </si>
  <si>
    <t>Łącznie zapotrzebowanie budynku na energię końcową Qk  [kWh /(rok)]</t>
  </si>
  <si>
    <t>Łącznie zapotrzebowanie budynku na energię pierwotną Qp  [kWh /(rok)]</t>
  </si>
  <si>
    <r>
      <t>Eu [kWh/m</t>
    </r>
    <r>
      <rPr>
        <vertAlign val="superscript"/>
        <sz val="11"/>
        <rFont val="Times New Roman"/>
        <family val="1"/>
        <charset val="238"/>
      </rPr>
      <t>2</t>
    </r>
    <r>
      <rPr>
        <sz val="11"/>
        <rFont val="Times New Roman"/>
        <family val="1"/>
        <charset val="238"/>
      </rPr>
      <t>*rok]</t>
    </r>
  </si>
  <si>
    <r>
      <t>Roczne jednostkowe zapotrzebowanie na energię użytkową Eu</t>
    </r>
    <r>
      <rPr>
        <b/>
        <vertAlign val="superscript"/>
        <sz val="11"/>
        <rFont val="Times New Roman"/>
        <family val="1"/>
        <charset val="238"/>
      </rPr>
      <t>4</t>
    </r>
    <r>
      <rPr>
        <b/>
        <sz val="11"/>
        <rFont val="Times New Roman"/>
        <family val="1"/>
        <charset val="238"/>
      </rPr>
      <t xml:space="preserve"> [kWh/(m</t>
    </r>
    <r>
      <rPr>
        <b/>
        <vertAlign val="superscript"/>
        <sz val="11"/>
        <rFont val="Times New Roman"/>
        <family val="1"/>
        <charset val="238"/>
      </rPr>
      <t>2</t>
    </r>
    <r>
      <rPr>
        <b/>
        <sz val="11"/>
        <rFont val="Times New Roman"/>
        <family val="1"/>
        <charset val="238"/>
      </rPr>
      <t>rok)]</t>
    </r>
  </si>
  <si>
    <r>
      <t>Ek [kWh/m</t>
    </r>
    <r>
      <rPr>
        <vertAlign val="superscript"/>
        <sz val="11"/>
        <rFont val="Times New Roman"/>
        <family val="1"/>
        <charset val="238"/>
      </rPr>
      <t>2</t>
    </r>
    <r>
      <rPr>
        <sz val="11"/>
        <rFont val="Times New Roman"/>
        <family val="1"/>
        <charset val="238"/>
      </rPr>
      <t>*rok]</t>
    </r>
  </si>
  <si>
    <r>
      <t>Roczne jednostkowe zapotrzebowanie na energię końcową Ek</t>
    </r>
    <r>
      <rPr>
        <b/>
        <vertAlign val="superscript"/>
        <sz val="11"/>
        <rFont val="Times New Roman"/>
        <family val="1"/>
        <charset val="238"/>
      </rPr>
      <t>4</t>
    </r>
    <r>
      <rPr>
        <b/>
        <sz val="11"/>
        <rFont val="Times New Roman"/>
        <family val="1"/>
        <charset val="238"/>
      </rPr>
      <t xml:space="preserve"> [kWh/(m</t>
    </r>
    <r>
      <rPr>
        <b/>
        <vertAlign val="superscript"/>
        <sz val="11"/>
        <rFont val="Times New Roman"/>
        <family val="1"/>
        <charset val="238"/>
      </rPr>
      <t>2</t>
    </r>
    <r>
      <rPr>
        <b/>
        <sz val="11"/>
        <rFont val="Times New Roman"/>
        <family val="1"/>
        <charset val="238"/>
      </rPr>
      <t>rok)]</t>
    </r>
  </si>
  <si>
    <r>
      <t>Ep [kWh/m</t>
    </r>
    <r>
      <rPr>
        <vertAlign val="superscript"/>
        <sz val="11"/>
        <rFont val="Times New Roman"/>
        <family val="1"/>
        <charset val="238"/>
      </rPr>
      <t>2</t>
    </r>
    <r>
      <rPr>
        <sz val="11"/>
        <rFont val="Times New Roman"/>
        <family val="1"/>
        <charset val="238"/>
      </rPr>
      <t>*rok]</t>
    </r>
  </si>
  <si>
    <r>
      <t>Roczne jednostkowe zapotrzebowanie na energię pierwotną Ep</t>
    </r>
    <r>
      <rPr>
        <b/>
        <vertAlign val="superscript"/>
        <sz val="11"/>
        <rFont val="Times New Roman"/>
        <family val="1"/>
        <charset val="238"/>
      </rPr>
      <t>4</t>
    </r>
    <r>
      <rPr>
        <b/>
        <sz val="11"/>
        <rFont val="Times New Roman"/>
        <family val="1"/>
        <charset val="238"/>
      </rPr>
      <t xml:space="preserve"> [kWh/(m</t>
    </r>
    <r>
      <rPr>
        <b/>
        <vertAlign val="superscript"/>
        <sz val="11"/>
        <rFont val="Times New Roman"/>
        <family val="1"/>
        <charset val="238"/>
      </rPr>
      <t>2</t>
    </r>
    <r>
      <rPr>
        <b/>
        <sz val="11"/>
        <rFont val="Times New Roman"/>
        <family val="1"/>
        <charset val="238"/>
      </rPr>
      <t>rok)]</t>
    </r>
  </si>
  <si>
    <t>7. Inne uwagi osoby sporządzającej świadectwo chrakterystyki energetycznej</t>
  </si>
  <si>
    <t>6. Możliwe zmiany ograniczające zapotrzebowanie na energię pierwotną</t>
  </si>
  <si>
    <r>
      <rPr>
        <vertAlign val="superscript"/>
        <sz val="10"/>
        <rFont val="Times New Roman"/>
        <family val="1"/>
        <charset val="238"/>
      </rPr>
      <t>/3</t>
    </r>
    <r>
      <rPr>
        <sz val="10"/>
        <rFont val="Times New Roman"/>
        <family val="1"/>
        <charset val="238"/>
      </rPr>
      <t xml:space="preserve"> Wartości należy wyliczyc zgodnie z pkt. 4.1.5 załącznika nr 1 do rozporządzenia MIR z 27 lutego 2015 r. (poz. 376)</t>
    </r>
  </si>
  <si>
    <r>
      <t>Wskaźnik LENI</t>
    </r>
    <r>
      <rPr>
        <b/>
        <vertAlign val="superscript"/>
        <sz val="11"/>
        <color indexed="8"/>
        <rFont val="Times New Roman"/>
        <family val="1"/>
        <charset val="238"/>
      </rPr>
      <t>/3</t>
    </r>
  </si>
  <si>
    <r>
      <t>Instalacja chłodzenia</t>
    </r>
    <r>
      <rPr>
        <b/>
        <vertAlign val="superscript"/>
        <sz val="11"/>
        <rFont val="Times New Roman"/>
        <family val="1"/>
        <charset val="238"/>
      </rPr>
      <t>/2</t>
    </r>
  </si>
  <si>
    <t xml:space="preserve">Roczne zapotrzebowanie na energię końcową Qk [kWh /(rok)] - na podstawie dokumentacji obliczeń charakterystyki energetycznej budynku po modernizacji </t>
  </si>
  <si>
    <r>
      <t xml:space="preserve">Roczne jednostkowe zapotrzebowanie na energię użytkową Eu </t>
    </r>
    <r>
      <rPr>
        <b/>
        <vertAlign val="superscript"/>
        <sz val="11"/>
        <rFont val="Times New Roman"/>
        <family val="1"/>
        <charset val="238"/>
      </rPr>
      <t>3</t>
    </r>
    <r>
      <rPr>
        <b/>
        <sz val="11"/>
        <rFont val="Times New Roman"/>
        <family val="1"/>
        <charset val="238"/>
      </rPr>
      <t xml:space="preserve"> [kWh/(m</t>
    </r>
    <r>
      <rPr>
        <b/>
        <vertAlign val="superscript"/>
        <sz val="11"/>
        <rFont val="Times New Roman"/>
        <family val="1"/>
        <charset val="238"/>
      </rPr>
      <t>2</t>
    </r>
    <r>
      <rPr>
        <b/>
        <sz val="11"/>
        <rFont val="Times New Roman"/>
        <family val="1"/>
        <charset val="238"/>
      </rPr>
      <t>rok)]</t>
    </r>
  </si>
  <si>
    <r>
      <t xml:space="preserve">Roczne jednostkowe zapotrzebowanie na energię końcową Ek </t>
    </r>
    <r>
      <rPr>
        <b/>
        <vertAlign val="superscript"/>
        <sz val="11"/>
        <rFont val="Times New Roman"/>
        <family val="1"/>
        <charset val="238"/>
      </rPr>
      <t>3</t>
    </r>
    <r>
      <rPr>
        <b/>
        <sz val="11"/>
        <rFont val="Times New Roman"/>
        <family val="1"/>
        <charset val="238"/>
      </rPr>
      <t xml:space="preserve"> [kWh/(m</t>
    </r>
    <r>
      <rPr>
        <b/>
        <vertAlign val="superscript"/>
        <sz val="11"/>
        <rFont val="Times New Roman"/>
        <family val="1"/>
        <charset val="238"/>
      </rPr>
      <t>2</t>
    </r>
    <r>
      <rPr>
        <b/>
        <sz val="11"/>
        <rFont val="Times New Roman"/>
        <family val="1"/>
        <charset val="238"/>
      </rPr>
      <t>rok)]</t>
    </r>
  </si>
  <si>
    <r>
      <t xml:space="preserve">Roczne jednostkowe zapotrzebowanie na energię pierwotną Ep </t>
    </r>
    <r>
      <rPr>
        <b/>
        <vertAlign val="superscript"/>
        <sz val="11"/>
        <rFont val="Times New Roman"/>
        <family val="1"/>
        <charset val="238"/>
      </rPr>
      <t>3</t>
    </r>
    <r>
      <rPr>
        <b/>
        <sz val="11"/>
        <rFont val="Times New Roman"/>
        <family val="1"/>
        <charset val="238"/>
      </rPr>
      <t xml:space="preserve"> [kWh/(m</t>
    </r>
    <r>
      <rPr>
        <b/>
        <vertAlign val="superscript"/>
        <sz val="11"/>
        <rFont val="Times New Roman"/>
        <family val="1"/>
        <charset val="238"/>
      </rPr>
      <t>2</t>
    </r>
    <r>
      <rPr>
        <b/>
        <sz val="11"/>
        <rFont val="Times New Roman"/>
        <family val="1"/>
        <charset val="238"/>
      </rPr>
      <t>rok)]</t>
    </r>
  </si>
  <si>
    <r>
      <rPr>
        <vertAlign val="superscript"/>
        <sz val="10"/>
        <rFont val="Times New Roman"/>
        <family val="1"/>
        <charset val="238"/>
      </rPr>
      <t>/2</t>
    </r>
    <r>
      <rPr>
        <sz val="10"/>
        <rFont val="Times New Roman"/>
        <family val="1"/>
        <charset val="238"/>
      </rPr>
      <t xml:space="preserve"> koszty budowy klimatyzacji/chłodzenia zostana uznane jako kwalifikowane pod warunkiem, gdy w wyniku tego działania nastąpi optymalizacja zużycia energii, prowadząca do zmniejszenia emisji dwutlenku węgla, w tym również w kierunku wykorzystania oze i (mikro)trygeneracji;</t>
    </r>
  </si>
  <si>
    <t>3a.</t>
  </si>
  <si>
    <t>3b.</t>
  </si>
  <si>
    <t>14.</t>
  </si>
  <si>
    <r>
      <t>Straty przesyłania (dotyczy lokalnych sieci ciepłowniczych - w przypadku źródła zlokalizowanego poza budynkiem</t>
    </r>
    <r>
      <rPr>
        <vertAlign val="superscript"/>
        <sz val="10"/>
        <rFont val="Times New Roman"/>
        <family val="1"/>
        <charset val="238"/>
      </rPr>
      <t>3</t>
    </r>
    <r>
      <rPr>
        <sz val="10"/>
        <rFont val="Times New Roman"/>
        <family val="1"/>
        <charset val="238"/>
      </rPr>
      <t xml:space="preserve"> </t>
    </r>
  </si>
  <si>
    <t>Nośnik energii (paliwo)</t>
  </si>
  <si>
    <t>Dotrzymanie norm</t>
  </si>
  <si>
    <t xml:space="preserve">Audyt energetyczny ex-ante sporządza się w formie pisemnej i elektronicznej. </t>
  </si>
  <si>
    <t>Audyt energetyczny ex-ante dotyczy wszystkich obiektów objętych projektem, tj. budynków użyteczności publicznej, lokalnego źródła i lokalnej sieci ciepłowniczej. W przypadku, gdy projekt nie obejmuje modernizacji lokalnego źródła lub lokalnej sieci ciepłowniczej,  do audytu dołączamy jedynie stronę tytułową z wpisaną w punkcie 1.1. adnotację "nie dotyczy".</t>
  </si>
  <si>
    <t xml:space="preserve">Podstawa do sporządzania audytu energetycznego ex-ante </t>
  </si>
  <si>
    <t>ogrzewanie i wentylacja</t>
  </si>
  <si>
    <r>
      <t>energia pomocnicza</t>
    </r>
    <r>
      <rPr>
        <b/>
        <vertAlign val="superscript"/>
        <sz val="10"/>
        <rFont val="Times New Roman"/>
        <family val="1"/>
        <charset val="238"/>
      </rPr>
      <t>5</t>
    </r>
  </si>
  <si>
    <t>Inny (podać jaki)
np.. OZE (PV)</t>
  </si>
  <si>
    <r>
      <t>energia pomocnicza</t>
    </r>
    <r>
      <rPr>
        <b/>
        <vertAlign val="superscript"/>
        <sz val="10"/>
        <rFont val="Times New Roman"/>
        <family val="1"/>
        <charset val="238"/>
      </rPr>
      <t>4</t>
    </r>
  </si>
  <si>
    <t xml:space="preserve">EP cząstkowe </t>
  </si>
  <si>
    <r>
      <rPr>
        <vertAlign val="superscript"/>
        <sz val="10"/>
        <color indexed="8"/>
        <rFont val="Czcionka tekstu podstawowego"/>
        <charset val="238"/>
      </rPr>
      <t>/3</t>
    </r>
    <r>
      <rPr>
        <sz val="10"/>
        <color indexed="8"/>
        <rFont val="Czcionka tekstu podstawowego"/>
        <family val="2"/>
        <charset val="238"/>
      </rPr>
      <t xml:space="preserve"> PES należy wyliczyć w oparciu o par. 6 ust. 1 rozporządzenia Ministra Gospodarki z dnia 10 grudnia 2014 r. w sprawie sposobu obliczania danych podanych we wniosku o wydanie świadectwa pochodzenia z kogeneracji oraz szczegółoweo zakresu obowiązku potwierdzania danych dotyczących ilości energii elektrycznej wytworzonej w wysokosprawnej kogeneracji</t>
    </r>
  </si>
  <si>
    <t xml:space="preserve"> d.  biomasa            </t>
  </si>
  <si>
    <t>Kolektory cieplne - moc</t>
  </si>
  <si>
    <t>Fotowoltaika - moc</t>
  </si>
  <si>
    <t>elektownie wiatrowe - moc</t>
  </si>
  <si>
    <t>pompy cieplne - moc</t>
  </si>
  <si>
    <t>pompy cieplne - rodzaj</t>
  </si>
  <si>
    <t>produkcja ciepła i ee w skojarzeniu</t>
  </si>
  <si>
    <r>
      <rPr>
        <vertAlign val="superscript"/>
        <sz val="10"/>
        <color indexed="8"/>
        <rFont val="Czcionka tekstu podstawowego"/>
        <family val="2"/>
        <charset val="238"/>
      </rPr>
      <t>/2</t>
    </r>
    <r>
      <rPr>
        <sz val="10"/>
        <color indexed="8"/>
        <rFont val="Czcionka tekstu podstawowego"/>
        <family val="2"/>
        <charset val="238"/>
      </rPr>
      <t xml:space="preserve"> Efekt energetyczny Ei należy obliczyć wg wzoru zamieszczonego w części 2 pkt. 2 załącznika nr 2 do rozporządzenia z dnia 17 marca 2009 r. w sprawie szczegółowego zakresu i formy audytu energetycznego (D.U. Nr 43 poz. 346)</t>
    </r>
  </si>
  <si>
    <r>
      <t xml:space="preserve"> </t>
    </r>
    <r>
      <rPr>
        <vertAlign val="superscript"/>
        <sz val="10"/>
        <rFont val="Times New Roman"/>
        <family val="1"/>
        <charset val="238"/>
      </rPr>
      <t xml:space="preserve">2) </t>
    </r>
    <r>
      <rPr>
        <sz val="10"/>
        <rFont val="Times New Roman"/>
        <family val="1"/>
        <charset val="238"/>
      </rPr>
      <t>Efekt energetyczny Ei należy obliczyć wg wzoru zamieszczonego w części 2 pkt. 2 załącznika nr 2 do rozporządzenia z dnia 17 marca 2009 r. w sprawie szczegółowego zakresu i formy audytu energetycznego (D.U. Nr 43 poz. 346)</t>
    </r>
  </si>
  <si>
    <r>
      <rPr>
        <vertAlign val="superscript"/>
        <sz val="10"/>
        <rFont val="Times New Roman"/>
        <family val="1"/>
        <charset val="238"/>
      </rPr>
      <t>1)</t>
    </r>
    <r>
      <rPr>
        <sz val="10"/>
        <rFont val="Times New Roman"/>
        <family val="1"/>
        <charset val="238"/>
      </rPr>
      <t xml:space="preserve"> moc cieplną należy obliczyć wg PN-EN 12831 „Instalacje ogrzewcze w budynkach - Metoda obliczania projektowego obciążenia cieplnego” </t>
    </r>
  </si>
  <si>
    <r>
      <rPr>
        <vertAlign val="superscript"/>
        <sz val="10"/>
        <rFont val="Times New Roman"/>
        <family val="1"/>
        <charset val="238"/>
      </rPr>
      <t xml:space="preserve"> 3)</t>
    </r>
    <r>
      <rPr>
        <sz val="10"/>
        <rFont val="Times New Roman"/>
        <family val="1"/>
        <charset val="238"/>
      </rPr>
      <t xml:space="preserve"> PES należy wyliczyć w oparciu o par. 6 ust. 1 rozporządzenia Ministra Gospodarki z dnia 10 grudnia 2014 r. w sprawie sposobu obliczania danych podanych we wniosku o wydanie świadectwa pochodzenia z kogeneracji oraz szczegółoweo zakresu obowiązku potwierdzania danych dotyczących ilości energii elektrycznej wytworzonej w wysokosprawnej kogeneracji</t>
    </r>
  </si>
  <si>
    <r>
      <rPr>
        <vertAlign val="superscript"/>
        <sz val="10"/>
        <rFont val="Times New Roman"/>
        <family val="1"/>
        <charset val="238"/>
      </rPr>
      <t xml:space="preserve"> 4)</t>
    </r>
    <r>
      <rPr>
        <sz val="10"/>
        <rFont val="Times New Roman"/>
        <family val="1"/>
        <charset val="238"/>
      </rPr>
      <t xml:space="preserve"> Na potrzeby obliczeń końcowego efektu energetycznego energię pierwotną, o której mowa we wskaźnikach Ei i PES, należy traktować jako tożsamą z energią końcową</t>
    </r>
  </si>
  <si>
    <r>
      <t>Energia elektryczna wyprodukowana w miejscu, zużyta na potrzeby budynku  (podawać ze znakiem minus)</t>
    </r>
    <r>
      <rPr>
        <vertAlign val="superscript"/>
        <sz val="10"/>
        <rFont val="Times New Roman"/>
        <family val="1"/>
        <charset val="238"/>
      </rPr>
      <t xml:space="preserve"> 5)</t>
    </r>
  </si>
  <si>
    <r>
      <rPr>
        <vertAlign val="superscript"/>
        <sz val="8"/>
        <color indexed="8"/>
        <rFont val="Times New Roman"/>
        <family val="1"/>
        <charset val="238"/>
      </rPr>
      <t>4)</t>
    </r>
    <r>
      <rPr>
        <sz val="8"/>
        <color indexed="8"/>
        <rFont val="Times New Roman"/>
        <family val="1"/>
        <charset val="238"/>
      </rPr>
      <t xml:space="preserve"> sumaryczna energia pomocnicza dla systemów: ogrzewania, c.w.u., wentylacji oraz w przypadku gdy dotyczy chłodzenia</t>
    </r>
  </si>
  <si>
    <r>
      <rPr>
        <vertAlign val="superscript"/>
        <sz val="8"/>
        <color indexed="8"/>
        <rFont val="Times New Roman"/>
        <family val="1"/>
        <charset val="238"/>
      </rPr>
      <t xml:space="preserve">3) </t>
    </r>
    <r>
      <rPr>
        <sz val="8"/>
        <color indexed="8"/>
        <rFont val="Times New Roman"/>
        <family val="1"/>
        <charset val="238"/>
      </rPr>
      <t>Wskaźniki Ep i Ek i Ep cząstkowe należy obliczyć w oparciu o Rozporządzenia Ministra Infrastruktury i Rozwoju z dnia 27 lutego 2015 r. w sprawie metodologii wyznaczania charakterystyki energetycznej budynku lub części budynku oraz świadectw charakterystyki energetycznej budynków (Dz. U. z 18 marca 2015 r. poz. 376)</t>
    </r>
  </si>
  <si>
    <r>
      <rPr>
        <vertAlign val="superscript"/>
        <sz val="8"/>
        <color indexed="8"/>
        <rFont val="Times New Roman"/>
        <family val="1"/>
        <charset val="238"/>
      </rPr>
      <t>2)</t>
    </r>
    <r>
      <rPr>
        <sz val="8"/>
        <color indexed="8"/>
        <rFont val="Times New Roman"/>
        <family val="1"/>
        <charset val="238"/>
      </rPr>
      <t xml:space="preserve"> z ciepłowni/ elektrociepłowni, podać rodzaj ciepłowni/ elektrociepłowni – np. ciepłownia węglowa,  w przypadku gdy operator ciepłowni/elektrociepłowni podaje informację o wskaźniku nieodnawialnej energii pierwotnej na ciepło - załączyć odpowiedni dokument</t>
    </r>
  </si>
  <si>
    <r>
      <rPr>
        <vertAlign val="superscript"/>
        <sz val="8"/>
        <color indexed="8"/>
        <rFont val="Times New Roman"/>
        <family val="1"/>
        <charset val="238"/>
      </rPr>
      <t xml:space="preserve">1) </t>
    </r>
    <r>
      <rPr>
        <sz val="8"/>
        <color indexed="8"/>
        <rFont val="Times New Roman"/>
        <family val="1"/>
        <charset val="238"/>
      </rPr>
      <t xml:space="preserve">podać pełną nazwę budynku </t>
    </r>
  </si>
  <si>
    <r>
      <rPr>
        <vertAlign val="superscript"/>
        <sz val="11"/>
        <color indexed="8"/>
        <rFont val="Times New Roman"/>
        <family val="1"/>
        <charset val="238"/>
      </rPr>
      <t>5)</t>
    </r>
    <r>
      <rPr>
        <sz val="11"/>
        <color indexed="8"/>
        <rFont val="Times New Roman"/>
        <family val="1"/>
        <charset val="238"/>
      </rPr>
      <t xml:space="preserve"> </t>
    </r>
    <r>
      <rPr>
        <sz val="8"/>
        <color indexed="8"/>
        <rFont val="Times New Roman"/>
        <family val="1"/>
        <charset val="238"/>
      </rPr>
      <t>dotyczy odnawialnych źródeł energii, zainstalowanych wewnątrz budynku</t>
    </r>
  </si>
  <si>
    <t>energia geotermalna</t>
  </si>
  <si>
    <t xml:space="preserve">Ciepło sieciowe </t>
  </si>
  <si>
    <t xml:space="preserve">Inny (pozost. oze) </t>
  </si>
  <si>
    <r>
      <t xml:space="preserve">Straty z tytułu sprawności kotła zlokalizowanego poza budynkiem - w przypadku modernizacji kotła w kierunku zwiększenia sprawności </t>
    </r>
    <r>
      <rPr>
        <vertAlign val="superscript"/>
        <sz val="10"/>
        <rFont val="Times New Roman"/>
        <family val="1"/>
        <charset val="238"/>
      </rPr>
      <t>2,4</t>
    </r>
  </si>
  <si>
    <t>ZAPOTRZEBOWANIE NA ENERGIĘ KOŃCOWĄ w budynkach</t>
  </si>
  <si>
    <t>Straty energii [kWh/rok]</t>
  </si>
  <si>
    <t>Oszczędność energii
[kWh/rok]</t>
  </si>
  <si>
    <t>RAZEM straty  energii</t>
  </si>
  <si>
    <t>Efekt energetyczny [%]</t>
  </si>
  <si>
    <t>I.</t>
  </si>
  <si>
    <t>Roboty dociepleniowe</t>
  </si>
  <si>
    <t>LP</t>
  </si>
  <si>
    <t>Wyszczególnienie robót</t>
  </si>
  <si>
    <t>wsp. U przed modernizacją</t>
  </si>
  <si>
    <t xml:space="preserve">wsp. λ materiału izolacyjnego
[W/m K] </t>
  </si>
  <si>
    <t>wsp.U po modernizacji</t>
  </si>
  <si>
    <t>powierzchnia docieplenia</t>
  </si>
  <si>
    <t>koszt jednostkowy</t>
  </si>
  <si>
    <t>koszt robót</t>
  </si>
  <si>
    <r>
      <t>W/m</t>
    </r>
    <r>
      <rPr>
        <vertAlign val="superscript"/>
        <sz val="12"/>
        <rFont val="Times New Roman"/>
        <family val="1"/>
        <charset val="238"/>
      </rPr>
      <t>2</t>
    </r>
    <r>
      <rPr>
        <sz val="12"/>
        <rFont val="Times New Roman"/>
        <family val="1"/>
        <charset val="238"/>
      </rPr>
      <t>K</t>
    </r>
  </si>
  <si>
    <t>grubość materiału izolacyjnego [cm]</t>
  </si>
  <si>
    <r>
      <t>m</t>
    </r>
    <r>
      <rPr>
        <vertAlign val="superscript"/>
        <sz val="12"/>
        <rFont val="Times New Roman"/>
        <family val="1"/>
        <charset val="238"/>
      </rPr>
      <t>2</t>
    </r>
  </si>
  <si>
    <r>
      <t>zł/m</t>
    </r>
    <r>
      <rPr>
        <vertAlign val="superscript"/>
        <sz val="12"/>
        <rFont val="Times New Roman"/>
        <family val="1"/>
        <charset val="238"/>
      </rPr>
      <t>2</t>
    </r>
  </si>
  <si>
    <t>zł</t>
  </si>
  <si>
    <t xml:space="preserve">Docieplenie ścian </t>
  </si>
  <si>
    <t xml:space="preserve">Docieplenie stropodachów </t>
  </si>
  <si>
    <t>Docieplenie stropów</t>
  </si>
  <si>
    <t>Inne (podać jakie) ….</t>
  </si>
  <si>
    <t>II.</t>
  </si>
  <si>
    <t>Stolarka okienna i drzwiowa</t>
  </si>
  <si>
    <t>Lp</t>
  </si>
  <si>
    <t>materiał przed</t>
  </si>
  <si>
    <r>
      <t>wsp. U przed
W/m</t>
    </r>
    <r>
      <rPr>
        <vertAlign val="superscript"/>
        <sz val="11"/>
        <rFont val="Times New Roman"/>
        <family val="1"/>
        <charset val="238"/>
      </rPr>
      <t>2</t>
    </r>
    <r>
      <rPr>
        <sz val="11"/>
        <rFont val="Times New Roman"/>
        <family val="1"/>
        <charset val="238"/>
      </rPr>
      <t>K</t>
    </r>
  </si>
  <si>
    <t xml:space="preserve">ilość </t>
  </si>
  <si>
    <t>powierzchnia</t>
  </si>
  <si>
    <t>materiał po</t>
  </si>
  <si>
    <r>
      <t>wsp. U po
W/m</t>
    </r>
    <r>
      <rPr>
        <vertAlign val="superscript"/>
        <sz val="12"/>
        <rFont val="Times New Roman"/>
        <family val="1"/>
        <charset val="238"/>
      </rPr>
      <t>2</t>
    </r>
    <r>
      <rPr>
        <sz val="12"/>
        <rFont val="Times New Roman"/>
        <family val="1"/>
        <charset val="238"/>
      </rPr>
      <t>K</t>
    </r>
  </si>
  <si>
    <t>szt.</t>
  </si>
  <si>
    <t xml:space="preserve">Wymiana okien </t>
  </si>
  <si>
    <t xml:space="preserve">Wymiana drzwi </t>
  </si>
  <si>
    <t>III.</t>
  </si>
  <si>
    <t>Modernizacja instalacji c.o.</t>
  </si>
  <si>
    <t>ilość grzejników</t>
  </si>
  <si>
    <t>ilość termoza-worów</t>
  </si>
  <si>
    <t>zakres średnic</t>
  </si>
  <si>
    <t>dlugość przewodów</t>
  </si>
  <si>
    <t>mm</t>
  </si>
  <si>
    <t>mb</t>
  </si>
  <si>
    <t>IV.</t>
  </si>
  <si>
    <t>Modernizacja instalacji c.w.u.</t>
  </si>
  <si>
    <t>rodzaj przewodów</t>
  </si>
  <si>
    <t>Wymiana instalacji c.w. u.</t>
  </si>
  <si>
    <t>Modernizacja instalacji c.w. u.</t>
  </si>
  <si>
    <t>V.</t>
  </si>
  <si>
    <t>Modernizacja źródła energii</t>
  </si>
  <si>
    <t>moc  przed</t>
  </si>
  <si>
    <t>moc * 
po</t>
  </si>
  <si>
    <t>sprawność nowego źródła **</t>
  </si>
  <si>
    <t>ilosć urządzeń</t>
  </si>
  <si>
    <t>Zwięzły opis nowego źródła energii***</t>
  </si>
  <si>
    <t>%</t>
  </si>
  <si>
    <t>Wymiana istniejącego żródła ciepła</t>
  </si>
  <si>
    <t xml:space="preserve">Modernizacja węzła cieplnego </t>
  </si>
  <si>
    <t>Instalacja ko/trigeneracji</t>
  </si>
  <si>
    <t xml:space="preserve">Przyłączenie do m.s.c. </t>
  </si>
  <si>
    <t>Montaż kolektorów słonecznych</t>
  </si>
  <si>
    <t>Montaż pomp ciepła</t>
  </si>
  <si>
    <t>Montaż ogniw fotowoltaicznych</t>
  </si>
  <si>
    <t>Instalacja kotłow na biomasę</t>
  </si>
  <si>
    <t>* w przypadku kotłów i węzłów należy podać moc znamionową, dla pomp ciepła znamionową moc cieplną, w przypadku kogneracji znamionową moc cieplna i elektryczną
** dla pomp ciepła należy podać sezonowy wskaźnik efektywności (wydajności) energetycznej (SPF/SPER), w przypadku kogeneracji sprawność ogólną oraz sprawność wytwarzania energii elektrycznej i ciepła                                                                                                                       ***dla kolektorów słonecznych i ogniw fotowoltaicznych podać powierznię czynną; podać liczbę i pojemność urządzeń do magazynowania</t>
  </si>
  <si>
    <t>VI.</t>
  </si>
  <si>
    <t>System zarządzania wszystkimi rodzajami energii w budynku/ach (BEMS)</t>
  </si>
  <si>
    <t xml:space="preserve">opis funkcji realizowanych w ramach systemu </t>
  </si>
  <si>
    <t>System zarządzania energią</t>
  </si>
  <si>
    <t>VII.</t>
  </si>
  <si>
    <t>Modernizacja wentylacji/klimatyzacji</t>
  </si>
  <si>
    <t>wydajność</t>
  </si>
  <si>
    <t>sprawność odzysku ciepła (rekuperacji)</t>
  </si>
  <si>
    <t>recyrkulacja powietrza (udział)</t>
  </si>
  <si>
    <r>
      <t>m</t>
    </r>
    <r>
      <rPr>
        <vertAlign val="superscript"/>
        <sz val="12"/>
        <rFont val="Times New Roman"/>
        <family val="1"/>
        <charset val="238"/>
      </rPr>
      <t>3</t>
    </r>
    <r>
      <rPr>
        <sz val="12"/>
        <rFont val="Times New Roman"/>
        <family val="1"/>
        <charset val="238"/>
      </rPr>
      <t>/godz</t>
    </r>
  </si>
  <si>
    <t>VIII.</t>
  </si>
  <si>
    <t>Modernizacja sieci przesyłowych</t>
  </si>
  <si>
    <t>przekroje od-do</t>
  </si>
  <si>
    <t>długość sieci</t>
  </si>
  <si>
    <t>oszczędność energii</t>
  </si>
  <si>
    <t>GJ/rok</t>
  </si>
  <si>
    <t>Wymiana sieci na preizolowaną</t>
  </si>
  <si>
    <t>Poprawa izolacji rurociągów</t>
  </si>
  <si>
    <t>IX.</t>
  </si>
  <si>
    <t>Wymiana urządzeń energii pomocniczej na energooszczędne</t>
  </si>
  <si>
    <t>ilość urządzeń</t>
  </si>
  <si>
    <t xml:space="preserve">rodzaj urządzenia </t>
  </si>
  <si>
    <t>moc przed</t>
  </si>
  <si>
    <t>moc po</t>
  </si>
  <si>
    <t>Wymiana pomp ….</t>
  </si>
  <si>
    <t>Wymiana napędów ….</t>
  </si>
  <si>
    <t>X.</t>
  </si>
  <si>
    <t>Wymiana oświetlenia na energooszczędne</t>
  </si>
  <si>
    <t>ilość punktów świetlnych.</t>
  </si>
  <si>
    <t>typ nowego oświetlenia</t>
  </si>
  <si>
    <t xml:space="preserve">Wymiana źródeł światła na energooszczędne </t>
  </si>
  <si>
    <t>Wymiana opraw oświetleniowych</t>
  </si>
  <si>
    <t>XI.</t>
  </si>
  <si>
    <t>XII.</t>
  </si>
  <si>
    <t>Oszczędność energii</t>
  </si>
  <si>
    <t>Energia elektryczna</t>
  </si>
  <si>
    <t>MWh/rok</t>
  </si>
  <si>
    <t>XIII.</t>
  </si>
  <si>
    <t>Odnawialne żródła energii</t>
  </si>
  <si>
    <t>Produkcja ciepła ze źródeł odnawialnych</t>
  </si>
  <si>
    <t>Produkcja energii elektrycznej ze źródeł odnawialnych</t>
  </si>
  <si>
    <t>Produkcja ciepła z wysokosprawnej kogeneracji</t>
  </si>
  <si>
    <t>Produkcja energii elektrycznej z wysokosprawnej kogeneracji</t>
  </si>
  <si>
    <t>2a.</t>
  </si>
  <si>
    <t>% powierzchni użytkowej mieszkalnej lub na potrzeby prowadzenia działalności gospodarczej</t>
  </si>
  <si>
    <t>Czas użytkowania w ciągu roku [godz/rok]</t>
  </si>
  <si>
    <t>% powierzchni użytkowej mieszkalnej lub na potrzeby prowadzenia działalności gospodarczej w roku</t>
  </si>
  <si>
    <t>Oszczędność energii [kWh/rok]</t>
  </si>
  <si>
    <t>Opis techniczny budynku</t>
  </si>
  <si>
    <t>Nazwa budynku</t>
  </si>
  <si>
    <t>Nazwa i opis źródła</t>
  </si>
  <si>
    <t>Lokalizacja</t>
  </si>
  <si>
    <t>Nazwa i opis sieci</t>
  </si>
  <si>
    <t>Wykaz audytów do  modernizowanych obiektów</t>
  </si>
  <si>
    <t>Wykaz audytów do modernizowanych budynków</t>
  </si>
  <si>
    <t>Wykaz audytów do modernizowanych i instalowanych źródeł energii</t>
  </si>
  <si>
    <t>Wykaz audytów do modernizowanych lokalnych sieci przesyłowych</t>
  </si>
  <si>
    <t>- Obwieszczenia Ministra Infrastruktury i Rozwoju z dnia 17 lipca 2015r. w sprawie ogłoszenia jednolitego tekstu rozporządzenia Ministra Infrastruktury w sprawie warunków technicznych, jakim powinny odpowiadać budynki i ich usytuowanie (D.U. z dnia 18 września 2015 r. poz.1422)</t>
  </si>
  <si>
    <t>Audyt energetyczny ex-ante opracowuje się w języku polskim, stosując oznaczenia graficzne i literowe określone w  Rozporządzeniu Ministra Infrastruktury i Rozwoju z dnia 3 września 2015 r. zmieniającego rozporządzenie w sprawie szczegółowego zakresu i formy audytu energetycznego oraz części audytu remontowego, wzorów kart audytów, a także algorytmu oceny opłacalności przedsięwzięcia termomodernizacyjnego (D.U. z dnia 13 października 2015r., poz. 1606) oraz w Polskich Normach dotyczących budownictwa oraz instalacji ogrzewczych, wentylacyjnych, chłodzenia, ciepłej wody użytkowej i oświetlenia w budynkach.</t>
  </si>
  <si>
    <t>Audyt energetyczny ex-ante sporządza się na wzorach dokumentów zamieszczonych w niniejszej metodyce.</t>
  </si>
  <si>
    <t>Do audytu należy dołączyć  stosowne obliczenia – należy podać informacje dotyczące nazwy i wersji programu dedykowanego do obliczeń oraz dołączyć do dokumentacji pliki „wsadowe” z danymi do obliczeń w  oryginalnej wersji elektronicznej i formacie zgodnym z PDF (to samo dotyczy wydruków wyników obliczeń). W przypadku wykonania obliczeń bez użycia dedykowanego programu, należy zamieścić pełną dokumentację przebiegu obliczeń w wersji zgodnej z PDF i elektronicznej.</t>
  </si>
  <si>
    <t>Wykaz modernizowanych obiektów</t>
  </si>
  <si>
    <t>Wykaz modernizowanych budynków</t>
  </si>
  <si>
    <r>
      <t>Powierzchnia użytkowa [m</t>
    </r>
    <r>
      <rPr>
        <i/>
        <vertAlign val="superscript"/>
        <sz val="11"/>
        <color indexed="8"/>
        <rFont val="Times New Roman"/>
        <family val="1"/>
        <charset val="238"/>
      </rPr>
      <t>2</t>
    </r>
    <r>
      <rPr>
        <i/>
        <sz val="11"/>
        <color indexed="8"/>
        <rFont val="Times New Roman"/>
        <family val="1"/>
        <charset val="238"/>
      </rPr>
      <t>]</t>
    </r>
  </si>
  <si>
    <t>1.1</t>
  </si>
  <si>
    <t>1.2</t>
  </si>
  <si>
    <t>Razem ilość budynków :</t>
  </si>
  <si>
    <t>Wykaz modernizowanych i instalowanych źródeł energii</t>
  </si>
  <si>
    <t>2.1</t>
  </si>
  <si>
    <t>2.2</t>
  </si>
  <si>
    <t>2.3</t>
  </si>
  <si>
    <t>2.4</t>
  </si>
  <si>
    <t>2.5</t>
  </si>
  <si>
    <t>Wykaz modernizowanych sieci przesyłowych</t>
  </si>
  <si>
    <t>Długość sieci [mb]</t>
  </si>
  <si>
    <t>3.1</t>
  </si>
  <si>
    <t>3.2</t>
  </si>
  <si>
    <t>3.3</t>
  </si>
  <si>
    <t>3.4</t>
  </si>
  <si>
    <t>3.5</t>
  </si>
  <si>
    <r>
      <t>Powierzchnia zmodernizowana [m</t>
    </r>
    <r>
      <rPr>
        <i/>
        <vertAlign val="superscript"/>
        <sz val="11"/>
        <color indexed="8"/>
        <rFont val="Times New Roman"/>
        <family val="1"/>
        <charset val="238"/>
      </rPr>
      <t>2</t>
    </r>
    <r>
      <rPr>
        <i/>
        <sz val="11"/>
        <color indexed="8"/>
        <rFont val="Times New Roman"/>
        <family val="1"/>
        <charset val="238"/>
      </rPr>
      <t>]</t>
    </r>
  </si>
  <si>
    <t>Koszt ogółem [zł]</t>
  </si>
  <si>
    <t>Wymiana okien</t>
  </si>
  <si>
    <t>Wymiana drzwi</t>
  </si>
  <si>
    <t>Budowa lub przebudowa wewnętrznych instalacji odbiorczych oraz likwidacja dotychczasowych nieefektywnych źródeł ciepła</t>
  </si>
  <si>
    <t>Ilość [szt.]</t>
  </si>
  <si>
    <t>Wymiana instalacji c.o. - w tym:</t>
  </si>
  <si>
    <t>a.</t>
  </si>
  <si>
    <t xml:space="preserve"> - wymiana grzejników</t>
  </si>
  <si>
    <t>b.</t>
  </si>
  <si>
    <t xml:space="preserve"> - wymiana zaworów</t>
  </si>
  <si>
    <t>c.</t>
  </si>
  <si>
    <t xml:space="preserve"> - ilość budynków</t>
  </si>
  <si>
    <t>Modernizacja instalacji c.o. - w tym:</t>
  </si>
  <si>
    <t xml:space="preserve">Wymiana instalacji c.w.u. </t>
  </si>
  <si>
    <t>Przebudowa systemów grzewczych lub podłączenie bardziej energetycznie i ekologicznie efektywnego źródła ciepła</t>
  </si>
  <si>
    <t>Ilość</t>
  </si>
  <si>
    <t>a</t>
  </si>
  <si>
    <t xml:space="preserve"> - ilość [szt.]</t>
  </si>
  <si>
    <t>b</t>
  </si>
  <si>
    <t xml:space="preserve"> - moc [kW]</t>
  </si>
  <si>
    <t>Instalacja mikrogeneracji lub mikrotrigeneracji na potrzeby własne</t>
  </si>
  <si>
    <t xml:space="preserve">Zastosowanie automatyki pogodowej </t>
  </si>
  <si>
    <t>Instalacja OZE w modernizowanych energetycznie budynkach, jeśli to wynika z przeprowadzonego audytu energetycznego</t>
  </si>
  <si>
    <t xml:space="preserve"> - powierzchnia [m2]</t>
  </si>
  <si>
    <t xml:space="preserve"> - moc [MW]</t>
  </si>
  <si>
    <t xml:space="preserve"> - ilość [m2]</t>
  </si>
  <si>
    <t>Zastosowanie systemów zarządzania energią w budynku</t>
  </si>
  <si>
    <t xml:space="preserve">Ilość budynków z systemem </t>
  </si>
  <si>
    <t>Ilość budynków</t>
  </si>
  <si>
    <t>Poprawa izolacyjności sieci</t>
  </si>
  <si>
    <t>Ilość opraw oświetleniowych [szt]</t>
  </si>
  <si>
    <t>Opracowanie projektów modernizacji energetycznej stanowiących element projektu inwestycyjnego</t>
  </si>
  <si>
    <t>Ilość projektów</t>
  </si>
  <si>
    <t>XIV.</t>
  </si>
  <si>
    <t>Instalacja indywidualnych liczników ciepła, chłodu oraz ciepłej wody użytkowej</t>
  </si>
  <si>
    <t>Ilość liczników</t>
  </si>
  <si>
    <t>XV.</t>
  </si>
  <si>
    <t>Tworzenie zielonych dachów i „żyjących, zielonych ścian”</t>
  </si>
  <si>
    <t>Powierzchnia dachów</t>
  </si>
  <si>
    <r>
      <t>m</t>
    </r>
    <r>
      <rPr>
        <vertAlign val="superscript"/>
        <sz val="12"/>
        <color indexed="8"/>
        <rFont val="Times New Roman"/>
        <family val="1"/>
        <charset val="238"/>
      </rPr>
      <t>2</t>
    </r>
  </si>
  <si>
    <t>XVI.</t>
  </si>
  <si>
    <t>Przeprowadzenie audytów energetycznych jako elementu projektu inwestycyjnego</t>
  </si>
  <si>
    <t>Ilość audytów</t>
  </si>
  <si>
    <t>Produkcja ciepła w warunkach wysokosprawnej kogeneracji</t>
  </si>
  <si>
    <t>Produkcja energii elektrycznej w warunkach wysokosprawnej kogeneracji</t>
  </si>
  <si>
    <t>Obliczenie efektu energetycznego projektu - zestawienie zapotrzebowania na 
energię końcową wg nośników energii dla stanu przed i po realizacji projektu;</t>
  </si>
  <si>
    <t>Wymagania programowe dla projektu</t>
  </si>
  <si>
    <t>ZAPOTRZEBOWANIE NA ENERGIĘ KOŃCOWĄ (w kWh/rok)</t>
  </si>
  <si>
    <t>RÓŻNICA 
(kol. 3 - kol. 5)
(kol. 4 - kol. 6)</t>
  </si>
  <si>
    <t>Efekt energetyczny</t>
  </si>
  <si>
    <t>Inny (podać jaki) np.OZE</t>
  </si>
  <si>
    <t xml:space="preserve">Ciepło sieciowe z ciepłowni </t>
  </si>
  <si>
    <t xml:space="preserve">Ciepło sieciowe z ciepłowni wyłącznie na biomasę </t>
  </si>
  <si>
    <t xml:space="preserve">Ciepło sieciowe z elektrociepłowni </t>
  </si>
  <si>
    <t xml:space="preserve">Ciepło sieciowe z elektrociepłowni wyłącznie opartej na energii odnawialnej (biogaz, biomasa) </t>
  </si>
  <si>
    <t>15.</t>
  </si>
  <si>
    <t>16.</t>
  </si>
  <si>
    <t>17.</t>
  </si>
  <si>
    <t>Obliczenie efektywności energetycznej, uwzględniającej zmniejszenie strat przesyłu, z tytułu zastosowania kotła (zainstalowanego poza budynkiem) o wyższej sprawności oraz oszczędności energii w wyniku produkcji energii cieplnej i elektrycznej w skojarzeniu</t>
  </si>
  <si>
    <r>
      <t>Suma kwalifikowanych kosztów realizacji projektu (K</t>
    </r>
    <r>
      <rPr>
        <vertAlign val="subscript"/>
        <sz val="10"/>
        <rFont val="Cambria"/>
        <family val="1"/>
        <charset val="238"/>
      </rPr>
      <t>i</t>
    </r>
    <r>
      <rPr>
        <sz val="10"/>
        <rFont val="Cambria"/>
        <family val="1"/>
        <charset val="238"/>
      </rPr>
      <t xml:space="preserve">) </t>
    </r>
    <r>
      <rPr>
        <vertAlign val="superscript"/>
        <sz val="10"/>
        <rFont val="Cambria"/>
        <family val="1"/>
        <charset val="238"/>
      </rPr>
      <t>*)</t>
    </r>
  </si>
  <si>
    <t>Koszty eksploatacyjne przed modernizacją rocznie (O1)</t>
  </si>
  <si>
    <t>Koszty eksploatacyjne po modernizacji rocznie (O2)</t>
  </si>
  <si>
    <r>
      <t>Różnica kosztów eksploatacyjnych (</t>
    </r>
    <r>
      <rPr>
        <sz val="10"/>
        <rFont val="Czcionka tekstu podstawowego"/>
        <charset val="238"/>
      </rPr>
      <t>Δ</t>
    </r>
    <r>
      <rPr>
        <sz val="8.5"/>
        <rFont val="Cambria"/>
        <family val="1"/>
        <charset val="238"/>
      </rPr>
      <t>O = O1-O2)</t>
    </r>
  </si>
  <si>
    <r>
      <t>Efekt ekologiczny (końcowy efekt redukcji emisji 
Mg CO</t>
    </r>
    <r>
      <rPr>
        <vertAlign val="subscript"/>
        <sz val="10"/>
        <rFont val="Bookshelf Symbol 7"/>
        <charset val="2"/>
      </rPr>
      <t>2</t>
    </r>
    <r>
      <rPr>
        <sz val="10"/>
        <rFont val="Cambria"/>
        <family val="1"/>
        <charset val="238"/>
      </rPr>
      <t xml:space="preserve"> </t>
    </r>
  </si>
  <si>
    <t>Mg</t>
  </si>
  <si>
    <r>
      <t xml:space="preserve">Prosty czas zwrotu SPBT (I / </t>
    </r>
    <r>
      <rPr>
        <b/>
        <sz val="10"/>
        <rFont val="Czcionka tekstu podstawowego"/>
        <charset val="238"/>
      </rPr>
      <t>ΔO)</t>
    </r>
  </si>
  <si>
    <t>lata</t>
  </si>
  <si>
    <t>Koszt efektu energetycznego KEE</t>
  </si>
  <si>
    <t>zł/(GJ/rok)</t>
  </si>
  <si>
    <r>
      <t xml:space="preserve">Koszt redukcji emisji KRE (I / </t>
    </r>
    <r>
      <rPr>
        <b/>
        <sz val="10"/>
        <rFont val="Czcionka tekstu podstawowego"/>
        <charset val="238"/>
      </rPr>
      <t>Δ</t>
    </r>
    <r>
      <rPr>
        <b/>
        <sz val="8.5"/>
        <rFont val="Cambria"/>
        <family val="1"/>
        <charset val="238"/>
      </rPr>
      <t>E)</t>
    </r>
  </si>
  <si>
    <r>
      <t>zł/Mg CO</t>
    </r>
    <r>
      <rPr>
        <b/>
        <vertAlign val="subscript"/>
        <sz val="10"/>
        <rFont val="Cambria"/>
        <family val="1"/>
        <charset val="238"/>
      </rPr>
      <t>2</t>
    </r>
  </si>
  <si>
    <t>I. Ciepło zakupowane z miejskiej sieci ciepłowniczej (lub od zewnętrznego dostawcy)</t>
  </si>
  <si>
    <t>Przed modernizacją</t>
  </si>
  <si>
    <t>Po modernizacji</t>
  </si>
  <si>
    <t>Stawka za zamówioną moc cieplną (zł/MW/m-ce)</t>
  </si>
  <si>
    <t>Stawka za usługi przesyłowe (zł/MW/m-ce)</t>
  </si>
  <si>
    <t xml:space="preserve">3. </t>
  </si>
  <si>
    <t>Opłata abonamentowa (zł/przyłącze/m-ce)</t>
  </si>
  <si>
    <t>Cena ciepła (zł/GJ)</t>
  </si>
  <si>
    <t>Stawka za usługi przesyłowe (zł/GJ)</t>
  </si>
  <si>
    <r>
      <t>Obliczeniowe zużycie energii przez budynek (na podstawie danych z arkusza 2 i 3 niniejszego audytu)</t>
    </r>
    <r>
      <rPr>
        <sz val="11"/>
        <rFont val="Times New Roman"/>
        <family val="1"/>
        <charset val="238"/>
      </rPr>
      <t xml:space="preserve"> (GJ)</t>
    </r>
  </si>
  <si>
    <r>
      <t>Obliczeniowa moc cieplna budynku (na podstawie danych z arkusza nr 4 niniejszego audytu)</t>
    </r>
    <r>
      <rPr>
        <sz val="11"/>
        <rFont val="Times New Roman"/>
        <family val="1"/>
        <charset val="238"/>
      </rPr>
      <t xml:space="preserve"> (MW)</t>
    </r>
  </si>
  <si>
    <t>Koszt zakupu ciepła sieciowego (zł/rok)</t>
  </si>
  <si>
    <t>po.1.*poz.7*12+poz.2.*poz.7*12+poz.3*12+poz.4.*poz.6+poz.5.*poz.6</t>
  </si>
  <si>
    <t>II. Ciepło produkowane we własnej kotłowni (roczne koszty bezpośrednie)</t>
  </si>
  <si>
    <t>Składniki kosztów</t>
  </si>
  <si>
    <r>
      <t>ilość</t>
    </r>
    <r>
      <rPr>
        <vertAlign val="superscript"/>
        <sz val="9"/>
        <rFont val="Times New Roman"/>
        <family val="1"/>
        <charset val="238"/>
      </rPr>
      <t>6</t>
    </r>
  </si>
  <si>
    <t>j.m.</t>
  </si>
  <si>
    <t>Koszt całkowity</t>
  </si>
  <si>
    <t>Koszt zakupu paliwa (zł)</t>
  </si>
  <si>
    <t>- obliczeniowe zużcie energii (Tabela 2 pozycja 5 audytu energetycznego budynku) (GJ)</t>
  </si>
  <si>
    <t>GJ</t>
  </si>
  <si>
    <t>- wartość opałowa paliwa (GJ/t, GJ/m3)</t>
  </si>
  <si>
    <t>GJ/t, GJ/m3</t>
  </si>
  <si>
    <t>- cena jednostkowa paliwa (zł/t, zł/m3)</t>
  </si>
  <si>
    <t>zł/t, zł/m3</t>
  </si>
  <si>
    <t>Koszt innych mediów (zł)</t>
  </si>
  <si>
    <t>Materiały (zł)</t>
  </si>
  <si>
    <t>Wynagrodzenia brutto z narzutami (zł)</t>
  </si>
  <si>
    <t>Usługi obce (zł)</t>
  </si>
  <si>
    <t>Koszty remontów i konserwacji (zł)</t>
  </si>
  <si>
    <t>Opłaty za korzystanie ze środowiska (zł)</t>
  </si>
  <si>
    <t>Razem (zł/rok)</t>
  </si>
  <si>
    <t>III. Energia elektryczna</t>
  </si>
  <si>
    <t>Składniki kosztów/przychodów</t>
  </si>
  <si>
    <r>
      <t>ilość</t>
    </r>
    <r>
      <rPr>
        <vertAlign val="superscript"/>
        <sz val="9"/>
        <color indexed="10"/>
        <rFont val="Times New Roman"/>
        <family val="1"/>
        <charset val="238"/>
      </rPr>
      <t>7</t>
    </r>
  </si>
  <si>
    <t>Koszt energii elektrycznej pomocniczej (zł)</t>
  </si>
  <si>
    <t>Wartość  zaoszczędzonej energii (zł/rok)</t>
  </si>
  <si>
    <t>Instrukcje:</t>
  </si>
  <si>
    <t>1. Arkusze w powyższym układzie należy sprządzić dla grupy budynków pod warunkiem, że</t>
  </si>
  <si>
    <t xml:space="preserve">   dla budynków tych energia cieplna dostarczana jest od tego samego dostawcy i po tych</t>
  </si>
  <si>
    <t xml:space="preserve">   cenach (budynki należą to tej samej grupy taryfowej) lub jeżeli zasilane są z tej samej kotłowni lokalnej.</t>
  </si>
  <si>
    <t xml:space="preserve">   W przeciwnym przypadku, kartę należy sporządzić oddzielnie dla każdego budynku.</t>
  </si>
  <si>
    <t>2. Do obliczenia wskaźnika efektywności ekonomicznej dla całego projektu należy zsumować wszystkie wartości zaoszczędzonej energii (jeżeli dotyczy).</t>
  </si>
  <si>
    <t>3. Obliczeniowe zużycie energii przez budynek oraz obliczeniową moc cieplną należy podawać jako sumę co i cwu</t>
  </si>
  <si>
    <t xml:space="preserve">4. Przez unikniete koszty zakupu energii należy rozumiec wartość energii elektrycznej wytworzonej i zużytej wewnątrz granicy bilansowej budynku (grupy budynków)  </t>
  </si>
  <si>
    <t>5. Pozycja  3 w pkt. III. Energia elektryczna wpisywać ze znakiem "minus"</t>
  </si>
  <si>
    <t>1.. Charakterystyka optymalnego wariantu przedsięwzięcia termomodernizacyjnego</t>
  </si>
  <si>
    <r>
      <t>Roczne zapotrzebowanie na energię użytkową Q</t>
    </r>
    <r>
      <rPr>
        <vertAlign val="subscript"/>
        <sz val="11"/>
        <color indexed="8"/>
        <rFont val="Czcionka tekstu podstawowego"/>
        <charset val="238"/>
      </rPr>
      <t>u</t>
    </r>
  </si>
  <si>
    <t>Jednostka</t>
  </si>
  <si>
    <t>Oszczędność (różnica)</t>
  </si>
  <si>
    <t>Oszczędność w %</t>
  </si>
  <si>
    <r>
      <t>Roczne zapotrzebowanie na energię końcową Q</t>
    </r>
    <r>
      <rPr>
        <vertAlign val="subscript"/>
        <sz val="11"/>
        <color indexed="8"/>
        <rFont val="Czcionka tekstu podstawowego"/>
        <charset val="238"/>
      </rPr>
      <t>k</t>
    </r>
  </si>
  <si>
    <r>
      <t>Roczne zapotrzebowanie na nieodnawialną energię pierwotną Q</t>
    </r>
    <r>
      <rPr>
        <vertAlign val="subscript"/>
        <sz val="11"/>
        <color indexed="8"/>
        <rFont val="Czcionka tekstu podstawowego"/>
        <charset val="238"/>
      </rPr>
      <t>p</t>
    </r>
  </si>
  <si>
    <t>Emisja dwutlenku węgla</t>
  </si>
  <si>
    <r>
      <t>Mg CO</t>
    </r>
    <r>
      <rPr>
        <vertAlign val="subscript"/>
        <sz val="11"/>
        <color indexed="8"/>
        <rFont val="Calibri"/>
        <family val="2"/>
        <charset val="238"/>
      </rPr>
      <t>2</t>
    </r>
    <r>
      <rPr>
        <sz val="11"/>
        <color theme="1"/>
        <rFont val="Czcionka tekstu podstawowego"/>
        <family val="2"/>
        <charset val="238"/>
      </rPr>
      <t>/rok</t>
    </r>
  </si>
  <si>
    <t>2. Pozostałe informacje dotyczące projektu</t>
  </si>
  <si>
    <r>
      <t xml:space="preserve">W audycie obliczono parametry energetyczne w taki sposób, aby po zrealizowaniu przedsięwzięcia termomodernizacyjnego budynek spełniał warunki określne w </t>
    </r>
    <r>
      <rPr>
        <sz val="11"/>
        <color indexed="8"/>
        <rFont val="Calibri"/>
        <family val="2"/>
        <charset val="238"/>
      </rPr>
      <t>§</t>
    </r>
    <r>
      <rPr>
        <sz val="11"/>
        <color indexed="8"/>
        <rFont val="Czcionka tekstu podstawowego"/>
        <family val="2"/>
        <charset val="238"/>
      </rPr>
      <t xml:space="preserve"> </t>
    </r>
    <r>
      <rPr>
        <sz val="11"/>
        <color theme="1"/>
        <rFont val="Czcionka tekstu podstawowego"/>
        <family val="2"/>
        <charset val="238"/>
      </rPr>
      <t>328, ust. 1a Rozporządzenia Ministra Infrastruktury w sprawie warunków, jakim powinny odpowiadać budynki i ich usytuowanie, tzn, aby spełniał wymagania minimalne dla budynków poddanych przebudowie</t>
    </r>
  </si>
  <si>
    <t>Wg stanu przepisów obowiązujących od 1 stycznia 2017 r.</t>
  </si>
  <si>
    <t>Wg stanu przepisów obowiązujących od 1 stycznia 2019 r.</t>
  </si>
  <si>
    <t>TAK</t>
  </si>
  <si>
    <t>NIE</t>
  </si>
  <si>
    <r>
      <t>Uzasadnienie</t>
    </r>
    <r>
      <rPr>
        <vertAlign val="superscript"/>
        <sz val="11"/>
        <color indexed="8"/>
        <rFont val="Calibri"/>
        <family val="2"/>
        <charset val="238"/>
      </rPr>
      <t>*)</t>
    </r>
  </si>
  <si>
    <t>Projekt stanowi element spójnej koncepcji inwestycyjnej zmierzającej do kompleksowej rewitalizacji obszaru wyznaczonego w lokalnym programie rewitalizacji</t>
  </si>
  <si>
    <t>Projekt jest zgodny z planami rozwoju sieci ciepłowniczej dla danego obszaru</t>
  </si>
  <si>
    <t>Zdolność projektu do reagowania i adaptacji do zmian klimatu (zagrożenie powodziowe, nadmierne nasłonecznienie, inne)</t>
  </si>
  <si>
    <r>
      <rPr>
        <vertAlign val="superscript"/>
        <sz val="11"/>
        <color indexed="8"/>
        <rFont val="Calibri"/>
        <family val="2"/>
        <charset val="238"/>
      </rPr>
      <t>*)</t>
    </r>
    <r>
      <rPr>
        <sz val="11"/>
        <color theme="1"/>
        <rFont val="Czcionka tekstu podstawowego"/>
        <family val="2"/>
        <charset val="238"/>
      </rPr>
      <t>Należy krótko uzasadnić lub podać stronę audytu na której znajduje się uzasadnienie</t>
    </r>
  </si>
  <si>
    <t>Rok bazowy - stan przed modernizacją (przed realizacją projektu)</t>
  </si>
  <si>
    <t>Obliczeniowy stan po modernizacji (po realizacji projektu)</t>
  </si>
  <si>
    <t>Zapotrzebowanie na energię końcową (GJ/rok lub MWh/rok)</t>
  </si>
  <si>
    <t>Olej opałowy (podawać w GJ/rok)</t>
  </si>
  <si>
    <t>Gaz ziemny (podawać w GJ/rok)</t>
  </si>
  <si>
    <t xml:space="preserve">Gaz płynny (podawać w GJ/rok) </t>
  </si>
  <si>
    <t>Węgiel kamienny (podawać w GJ/rok)</t>
  </si>
  <si>
    <t>Węgiel brunatny (podawać w GJ/rok)</t>
  </si>
  <si>
    <t>Inny (podać jaki) np. oze</t>
  </si>
  <si>
    <t>Straty z tytułu sprawności kotła - w przypadku modernizacji kotła zainstalowanego poza budynkiem, w kierunku zwiększenia sprawności lub oszczędności w wyniku produkcji w warunkach skojarzenia (w tym przypadku podać ze znakiem minus)</t>
  </si>
  <si>
    <t>SUMA</t>
  </si>
  <si>
    <t>PROCENT REDUKCJI EMISJI</t>
  </si>
  <si>
    <t>2) Wartość energii elektrycznej uwzględnia ilość  energii elektrycznej na potrzeby danego budynku/ budynków: oświetlenie wbudowane, energia pomocnicza, energia elektryczna do napędu urządzeń chłodniczych dla klimatyzacji (oraz np. ogrzewanie, c.w.u.)</t>
  </si>
  <si>
    <t>4) Wskaźniki emisji należy przyjmować zgodnie z punktem 6.1.2  Załącznika nr 1 do rozporządzenia Ministra Infrastruktury i Rozwoju z dnia 27 lutego 2015 r. (Dz.U. z 18 marca 2015 r. poz. 376)</t>
  </si>
  <si>
    <t>Karta audytu energetycznego ex-ante źródła ciepła/energii elektrycznej</t>
  </si>
  <si>
    <t>Karta audytu energetycznego ex-ante lokalnej sieci ciepłowniczej</t>
  </si>
  <si>
    <t>Zapotrzebowanie na moc i energię</t>
  </si>
  <si>
    <t>Ocena planowanej charakterystyki energetycznej budynku (po modernizacji)</t>
  </si>
  <si>
    <t>Ocena charakterystyki energetycznej budynku (przed modernizacją)</t>
  </si>
  <si>
    <r>
      <t>Obliczenia planowanego efektu ekologicznego projektu – ograniczenia 
lub uniknięcia emisji CO</t>
    </r>
    <r>
      <rPr>
        <vertAlign val="subscript"/>
        <sz val="12"/>
        <color indexed="8"/>
        <rFont val="Times New Roman"/>
        <family val="1"/>
        <charset val="238"/>
      </rPr>
      <t>2</t>
    </r>
  </si>
  <si>
    <t>Obliczenia ekonomicznej projektu
OBLICZENIA EFEKTYWNOŚCI EKONOMICZNEJ</t>
  </si>
  <si>
    <t>Kalkulacja kosztów eksploatacyjnych wymaganych do obliczenia wskaźnika SPBT</t>
  </si>
  <si>
    <t>ARKUSZ OBLICZENIOWY wskaźników ekonomicznych</t>
  </si>
  <si>
    <t>Zestawienie zbiorcze robót w obiektach</t>
  </si>
  <si>
    <t>8a.</t>
  </si>
  <si>
    <r>
      <t xml:space="preserve">Oszczędności z tytułu produkcji energii cieplnej i elektrycznej w skojarzeniu (podawać ze znakiem minus) </t>
    </r>
    <r>
      <rPr>
        <vertAlign val="superscript"/>
        <sz val="10"/>
        <rFont val="Times New Roman"/>
        <family val="1"/>
        <charset val="238"/>
      </rPr>
      <t>3, 4</t>
    </r>
  </si>
  <si>
    <t>Zapotrzebowanie na energię przed</t>
  </si>
  <si>
    <t>Zapotrzebowanie na energię po</t>
  </si>
  <si>
    <r>
      <t xml:space="preserve">Energia elektryczna wyprodukowana na miejscu w skojarzeniu, z zastosowaniem źródeł nieodnawialnych, zużyta na potrzeby budynku </t>
    </r>
    <r>
      <rPr>
        <vertAlign val="superscript"/>
        <sz val="14"/>
        <rFont val="Times New Roman"/>
        <family val="1"/>
        <charset val="238"/>
      </rPr>
      <t>1)</t>
    </r>
    <r>
      <rPr>
        <vertAlign val="superscript"/>
        <sz val="14"/>
        <color indexed="10"/>
        <rFont val="Times New Roman"/>
        <family val="1"/>
        <charset val="238"/>
      </rPr>
      <t xml:space="preserve"> </t>
    </r>
  </si>
  <si>
    <r>
      <t xml:space="preserve">Energia elektryczna wyprodukowana na miejscu ze źródeł oze (biomasa, biogaz, w tym w skojarzeniu, PV), zużyta na potrzeby budynku </t>
    </r>
    <r>
      <rPr>
        <vertAlign val="superscript"/>
        <sz val="14"/>
        <rFont val="Times New Roman"/>
        <family val="1"/>
        <charset val="238"/>
      </rPr>
      <t>1)</t>
    </r>
    <r>
      <rPr>
        <vertAlign val="superscript"/>
        <sz val="10"/>
        <color indexed="10"/>
        <rFont val="Times New Roman"/>
        <family val="1"/>
        <charset val="238"/>
      </rPr>
      <t/>
    </r>
  </si>
  <si>
    <r>
      <t>Straty przesyłania (dotyczy lokalnych sieci ciepłowniczych - w przypadku źródła zlokalizowanego poza budynkiem</t>
    </r>
    <r>
      <rPr>
        <vertAlign val="superscript"/>
        <sz val="14"/>
        <rFont val="Times New Roman"/>
        <family val="1"/>
        <charset val="238"/>
      </rPr>
      <t>3</t>
    </r>
    <r>
      <rPr>
        <sz val="14"/>
        <rFont val="Times New Roman"/>
        <family val="1"/>
        <charset val="238"/>
      </rPr>
      <t xml:space="preserve"> </t>
    </r>
  </si>
  <si>
    <r>
      <t xml:space="preserve">Straty z tytułu sprawności kotła - w przypadku modernizacji kotła zainstalowanego poza budynkiem, w kierunku zwiększenia sprawności </t>
    </r>
    <r>
      <rPr>
        <vertAlign val="superscript"/>
        <sz val="14"/>
        <rFont val="Times New Roman"/>
        <family val="1"/>
        <charset val="238"/>
      </rPr>
      <t>4,6</t>
    </r>
  </si>
  <si>
    <r>
      <t>Oszczędności z tytułu produkcji energii cieplnej i elektrycznej w skojarzeniu</t>
    </r>
    <r>
      <rPr>
        <vertAlign val="superscript"/>
        <sz val="14"/>
        <rFont val="Times New Roman"/>
        <family val="1"/>
        <charset val="238"/>
      </rPr>
      <t>5,6</t>
    </r>
  </si>
  <si>
    <r>
      <rPr>
        <vertAlign val="superscript"/>
        <sz val="14"/>
        <rFont val="Times New Roman"/>
        <family val="1"/>
        <charset val="238"/>
      </rPr>
      <t>1)</t>
    </r>
    <r>
      <rPr>
        <sz val="14"/>
        <rFont val="Times New Roman"/>
        <family val="1"/>
        <charset val="238"/>
      </rPr>
      <t xml:space="preserve"> Wartość energii elektrycznej uwzględnia ilość  energii elektrycznej na potrzeby danego budynku: oświetlenie wbudowane, energia pomocnicza, energia elektryczna do napędu urządzeń chłodniczych dla klimatyzacji oraz gdy występuje np. ogrzewanie, c.w.u. zasilane energią elektryczną;                                                                                                                                                                                                                                                                                                                                                               </t>
    </r>
    <r>
      <rPr>
        <vertAlign val="superscript"/>
        <sz val="14"/>
        <rFont val="Times New Roman"/>
        <family val="1"/>
        <charset val="238"/>
      </rPr>
      <t>2)</t>
    </r>
    <r>
      <rPr>
        <sz val="14"/>
        <rFont val="Times New Roman"/>
        <family val="1"/>
        <charset val="238"/>
      </rPr>
      <t xml:space="preserve"> Dla energii elektrycznej, zakłada się, że wykazywana w tej pozycji tabeli energia elektryczna, pochodzi z polskiej sieci elektroenergetycznej;
</t>
    </r>
    <r>
      <rPr>
        <vertAlign val="superscript"/>
        <sz val="14"/>
        <rFont val="Times New Roman"/>
        <family val="1"/>
        <charset val="238"/>
      </rPr>
      <t>3)</t>
    </r>
    <r>
      <rPr>
        <sz val="14"/>
        <rFont val="Times New Roman"/>
        <family val="1"/>
        <charset val="238"/>
      </rPr>
      <t xml:space="preserve"> Należy podać informacje dotyczące nazwy i wersji programu oraz dołączyć do dokumentacji pliki „wsadowe” z danymi do obliczeń w  oryginalnej wersji elektronicznej i formacie PDF (to samo dotyczy wydruków wyników obliczeń). W przypadku samodzielnego wykonania obliczeń, należy zamieścić pełną dokumentację przebiegu obliczeń w wersji zgodnej z PDF i elektronicznej.                            </t>
    </r>
    <r>
      <rPr>
        <strike/>
        <vertAlign val="superscript"/>
        <sz val="10"/>
        <color indexed="10"/>
        <rFont val="Times New Roman"/>
        <family val="1"/>
        <charset val="238"/>
      </rPr>
      <t/>
    </r>
  </si>
  <si>
    <r>
      <rPr>
        <vertAlign val="superscript"/>
        <sz val="14"/>
        <rFont val="Times New Roman"/>
        <family val="1"/>
        <charset val="238"/>
      </rPr>
      <t>4)</t>
    </r>
    <r>
      <rPr>
        <sz val="14"/>
        <rFont val="Times New Roman"/>
        <family val="1"/>
        <charset val="238"/>
      </rPr>
      <t xml:space="preserve"> Efekt energetyczny Ei (zmniejszenie strat energii pierwotnej) oblicza się na podstawie Rozporządzenia Ministra Infrastruktury z dnia 17 marca 2009, załącznik Nr 2 część 2 pkt. 2</t>
    </r>
  </si>
  <si>
    <r>
      <rPr>
        <vertAlign val="superscript"/>
        <sz val="14"/>
        <rFont val="Times New Roman"/>
        <family val="1"/>
        <charset val="238"/>
      </rPr>
      <t>5)</t>
    </r>
    <r>
      <rPr>
        <sz val="14"/>
        <rFont val="Times New Roman"/>
        <family val="1"/>
        <charset val="238"/>
      </rPr>
      <t xml:space="preserve"> PES należy wyliczyć w oparciu o par. 6 ust. 1 rozporządzenia Ministra Gospodarki z dnia 10 grudnia 2014 r. w sprawie sposobu obliczania danych podanych we wniosku o wydanie świadectwa pochodzenia z kogeneracji oraz szczegółoweo zakresu obowiązku potwierdzania danych dotyczących ilości energii elektrycznej wytworzonej w wysokosprawnej kogeneracji</t>
    </r>
  </si>
  <si>
    <r>
      <rPr>
        <vertAlign val="superscript"/>
        <sz val="14"/>
        <rFont val="Times New Roman"/>
        <family val="1"/>
        <charset val="238"/>
      </rPr>
      <t>6)</t>
    </r>
    <r>
      <rPr>
        <sz val="14"/>
        <rFont val="Times New Roman"/>
        <family val="1"/>
        <charset val="238"/>
      </rPr>
      <t xml:space="preserve"> Na potrzeby obliczeń końcowego efektu energetycznego energię pierwotną, o której mowa we wskaźnikach Ei i PES, należy traktować jako tożsamą z energią końcową</t>
    </r>
  </si>
  <si>
    <r>
      <t xml:space="preserve">Biomasa </t>
    </r>
    <r>
      <rPr>
        <vertAlign val="superscript"/>
        <sz val="14"/>
        <color indexed="8"/>
        <rFont val="Times New Roman"/>
        <family val="1"/>
        <charset val="238"/>
      </rPr>
      <t>6)</t>
    </r>
    <r>
      <rPr>
        <sz val="14"/>
        <color indexed="8"/>
        <rFont val="Times New Roman"/>
        <family val="1"/>
        <charset val="238"/>
      </rPr>
      <t xml:space="preserve"> (podawać w GJ/rok)</t>
    </r>
  </si>
  <si>
    <r>
      <t>Ciepło sieciowe z ciepłowni</t>
    </r>
    <r>
      <rPr>
        <vertAlign val="superscript"/>
        <sz val="14"/>
        <color indexed="8"/>
        <rFont val="Times New Roman"/>
        <family val="1"/>
        <charset val="238"/>
      </rPr>
      <t xml:space="preserve">3) </t>
    </r>
    <r>
      <rPr>
        <sz val="14"/>
        <color indexed="8"/>
        <rFont val="Times New Roman"/>
        <family val="1"/>
        <charset val="238"/>
      </rPr>
      <t>(podawać w GJ/rok)</t>
    </r>
  </si>
  <si>
    <r>
      <t>Ciepło sieciowe z ciepłowni wyłącznie na biomasę</t>
    </r>
    <r>
      <rPr>
        <vertAlign val="superscript"/>
        <sz val="14"/>
        <rFont val="Times New Roman"/>
        <family val="1"/>
        <charset val="238"/>
      </rPr>
      <t xml:space="preserve">  6) </t>
    </r>
    <r>
      <rPr>
        <sz val="14"/>
        <rFont val="Times New Roman"/>
        <family val="1"/>
        <charset val="238"/>
      </rPr>
      <t>(podawać w GJ/rok)</t>
    </r>
  </si>
  <si>
    <r>
      <t xml:space="preserve">Ciepło sieciowe z elektrociepłowni  </t>
    </r>
    <r>
      <rPr>
        <vertAlign val="superscript"/>
        <sz val="14"/>
        <color indexed="8"/>
        <rFont val="Times New Roman"/>
        <family val="1"/>
        <charset val="238"/>
      </rPr>
      <t xml:space="preserve">3) </t>
    </r>
    <r>
      <rPr>
        <sz val="14"/>
        <color indexed="8"/>
        <rFont val="Times New Roman"/>
        <family val="1"/>
        <charset val="238"/>
      </rPr>
      <t>(podawać w GJ/rok)</t>
    </r>
  </si>
  <si>
    <r>
      <t>Ciepło sieciowe z elektrociepłowni opartej wyłącznie na energii odnawialnej (biogaz, biomasa)</t>
    </r>
    <r>
      <rPr>
        <vertAlign val="superscript"/>
        <sz val="14"/>
        <color indexed="8"/>
        <rFont val="Times New Roman"/>
        <family val="1"/>
        <charset val="238"/>
      </rPr>
      <t xml:space="preserve">6) </t>
    </r>
    <r>
      <rPr>
        <sz val="14"/>
        <color indexed="8"/>
        <rFont val="Times New Roman"/>
        <family val="1"/>
        <charset val="238"/>
      </rPr>
      <t>(podawać w GJ/rok)</t>
    </r>
  </si>
  <si>
    <r>
      <t xml:space="preserve">Energia elektryczna z  sieci elektroenergetycznej zużyta na potrzeby budynku </t>
    </r>
    <r>
      <rPr>
        <vertAlign val="superscript"/>
        <sz val="14"/>
        <rFont val="Times New Roman"/>
        <family val="1"/>
        <charset val="238"/>
      </rPr>
      <t xml:space="preserve">2) 5) </t>
    </r>
    <r>
      <rPr>
        <sz val="14"/>
        <rFont val="Times New Roman"/>
        <family val="1"/>
        <charset val="238"/>
      </rPr>
      <t>(podawać w MWh/rok)</t>
    </r>
  </si>
  <si>
    <r>
      <t xml:space="preserve">Energia elektryczna wyprodukowana na miejscu ze źródeł oze (biomasa, biogaz, w tym w skojarzeniu, PV), zużyta na potrzeby budynku </t>
    </r>
    <r>
      <rPr>
        <vertAlign val="superscript"/>
        <sz val="14"/>
        <rFont val="Times New Roman"/>
        <family val="1"/>
        <charset val="238"/>
      </rPr>
      <t xml:space="preserve">2) </t>
    </r>
    <r>
      <rPr>
        <sz val="14"/>
        <rFont val="Times New Roman"/>
        <family val="1"/>
        <charset val="238"/>
      </rPr>
      <t xml:space="preserve"> (podawać w MWh/rok ze znakiem minus)</t>
    </r>
  </si>
  <si>
    <r>
      <rPr>
        <vertAlign val="superscript"/>
        <sz val="12"/>
        <rFont val="Times New Roman"/>
        <family val="1"/>
        <charset val="238"/>
      </rPr>
      <t>1)</t>
    </r>
    <r>
      <rPr>
        <sz val="12"/>
        <rFont val="Times New Roman"/>
        <family val="1"/>
        <charset val="238"/>
      </rPr>
      <t xml:space="preserve"> Wartości zapotrzebowania na energię końcową  w okresie eksploatacji (po modernizacji) należy przyjmować dla stanu docelowego, czyli roku nastepnego  po zakończeniu okresu inwestowania (po modernizacji).</t>
    </r>
  </si>
  <si>
    <r>
      <t>3)</t>
    </r>
    <r>
      <rPr>
        <sz val="12"/>
        <rFont val="Times New Roman"/>
        <family val="1"/>
        <charset val="238"/>
      </rPr>
      <t xml:space="preserve"> W przypadku zużycia energii pochodzącej z zewnętrznego źródła ciepła (miejska sieć ciepłownicza itp. z wyłączeniem lokalnych kotłowni usytuowanych poza budynkiem/budynkami ogrzewanymi) należy  zastosować współczynniki nakładu niednawialnej energii pierwotnej zgodnie z tabelą nr 1 Załącznika nr 1 do rozporządzenia Ministra Infrastruktury i Rozwoju z dnia 27 lutego 2015 r. (Dz.U. z 18 marca 2015 r. poz. 376). W przypadku, gdy operator ciepłowni/elektrociepłowni podaje informację o wskaźniku nieodnawialnej energii pierwotnej na ciepło - załączyć odpowiedni dokument. </t>
    </r>
  </si>
  <si>
    <r>
      <t>6)  wyłącznie (w 100%) opalanego biomasą; wielkości dotyczące energii podawane są informacyjnie, wskaźnik emisji  zgodnie z założeniami Wspólnotowego Systemu Handlu Uprawnieniami Do Emisji wynosi 0 (zero) Mg CO</t>
    </r>
    <r>
      <rPr>
        <vertAlign val="subscript"/>
        <sz val="12"/>
        <rFont val="Times New Roman"/>
        <family val="1"/>
        <charset val="238"/>
      </rPr>
      <t>2</t>
    </r>
    <r>
      <rPr>
        <sz val="12"/>
        <rFont val="Times New Roman"/>
        <family val="1"/>
        <charset val="238"/>
      </rPr>
      <t>/GJ.</t>
    </r>
  </si>
  <si>
    <r>
      <rPr>
        <vertAlign val="superscript"/>
        <sz val="12"/>
        <rFont val="Times New Roman"/>
        <family val="1"/>
        <charset val="238"/>
      </rPr>
      <t>7)</t>
    </r>
    <r>
      <rPr>
        <sz val="12"/>
        <rFont val="Times New Roman"/>
        <family val="1"/>
        <charset val="238"/>
      </rPr>
      <t xml:space="preserve">   Efekt energetyczny Ei (zmniejszenie strat energii pierwotnej) oblicza się na podstawie Rozporządzenia Ministra Infrastruktury z dnia 17 marca 2009, załącznik Nr 2 część 2 pkt. 2</t>
    </r>
  </si>
  <si>
    <r>
      <rPr>
        <vertAlign val="superscript"/>
        <sz val="12"/>
        <rFont val="Times New Roman"/>
        <family val="1"/>
        <charset val="238"/>
      </rPr>
      <t>8)</t>
    </r>
    <r>
      <rPr>
        <sz val="12"/>
        <rFont val="Times New Roman"/>
        <family val="1"/>
        <charset val="238"/>
      </rPr>
      <t xml:space="preserve"> </t>
    </r>
    <r>
      <rPr>
        <sz val="12"/>
        <color indexed="8"/>
        <rFont val="Times New Roman"/>
        <family val="1"/>
        <charset val="238"/>
      </rPr>
      <t xml:space="preserve">w tym emisja uniknięta </t>
    </r>
  </si>
  <si>
    <r>
      <t>WSPÓŁCZYNNIKI NAKŁADU NIEODNAWIALNEJ ENERGII PIERWOTNEJ</t>
    </r>
    <r>
      <rPr>
        <b/>
        <vertAlign val="superscript"/>
        <sz val="12"/>
        <color indexed="8"/>
        <rFont val="Times New Roman"/>
        <family val="1"/>
        <charset val="238"/>
      </rPr>
      <t>3</t>
    </r>
  </si>
  <si>
    <r>
      <t>WSKAŹNIK EMISJI</t>
    </r>
    <r>
      <rPr>
        <b/>
        <vertAlign val="superscript"/>
        <sz val="12"/>
        <color indexed="8"/>
        <rFont val="Times New Roman"/>
        <family val="1"/>
        <charset val="238"/>
      </rPr>
      <t xml:space="preserve">4)5) </t>
    </r>
    <r>
      <rPr>
        <b/>
        <sz val="12"/>
        <color indexed="8"/>
        <rFont val="Times New Roman"/>
        <family val="1"/>
        <charset val="238"/>
      </rPr>
      <t>kgCO</t>
    </r>
    <r>
      <rPr>
        <b/>
        <vertAlign val="subscript"/>
        <sz val="12"/>
        <color indexed="8"/>
        <rFont val="Times New Roman"/>
        <family val="1"/>
        <charset val="238"/>
      </rPr>
      <t>2</t>
    </r>
    <r>
      <rPr>
        <b/>
        <sz val="12"/>
        <color indexed="8"/>
        <rFont val="Times New Roman"/>
        <family val="1"/>
        <charset val="238"/>
      </rPr>
      <t>/GJ lub MgCO</t>
    </r>
    <r>
      <rPr>
        <b/>
        <vertAlign val="subscript"/>
        <sz val="12"/>
        <color indexed="8"/>
        <rFont val="Times New Roman"/>
        <family val="1"/>
        <charset val="238"/>
      </rPr>
      <t>2</t>
    </r>
    <r>
      <rPr>
        <b/>
        <sz val="12"/>
        <color indexed="8"/>
        <rFont val="Times New Roman"/>
        <family val="1"/>
        <charset val="238"/>
      </rPr>
      <t>/MWh</t>
    </r>
  </si>
  <si>
    <r>
      <t>Wielkość emisji MgCO</t>
    </r>
    <r>
      <rPr>
        <b/>
        <vertAlign val="subscript"/>
        <sz val="12"/>
        <rFont val="Times New Roman"/>
        <family val="1"/>
        <charset val="238"/>
      </rPr>
      <t>2</t>
    </r>
    <r>
      <rPr>
        <b/>
        <sz val="12"/>
        <rFont val="Times New Roman"/>
        <family val="1"/>
        <charset val="238"/>
      </rPr>
      <t>/rok</t>
    </r>
  </si>
  <si>
    <r>
      <t>Zapotrzebowanie na energię końcową</t>
    </r>
    <r>
      <rPr>
        <b/>
        <vertAlign val="superscript"/>
        <sz val="12"/>
        <color indexed="8"/>
        <rFont val="Times New Roman"/>
        <family val="1"/>
        <charset val="238"/>
      </rPr>
      <t>1)</t>
    </r>
    <r>
      <rPr>
        <b/>
        <sz val="12"/>
        <color indexed="8"/>
        <rFont val="Times New Roman"/>
        <family val="1"/>
        <charset val="238"/>
      </rPr>
      <t xml:space="preserve"> (GJ/rok lub MWh/rok)</t>
    </r>
  </si>
  <si>
    <r>
      <t>Redukcja emisji</t>
    </r>
    <r>
      <rPr>
        <b/>
        <vertAlign val="superscript"/>
        <sz val="12"/>
        <rFont val="Times New Roman"/>
        <family val="1"/>
        <charset val="238"/>
      </rPr>
      <t>8)</t>
    </r>
    <r>
      <rPr>
        <b/>
        <sz val="12"/>
        <rFont val="Times New Roman"/>
        <family val="1"/>
        <charset val="238"/>
      </rPr>
      <t xml:space="preserve"> MgCO</t>
    </r>
    <r>
      <rPr>
        <b/>
        <vertAlign val="subscript"/>
        <sz val="12"/>
        <rFont val="Times New Roman"/>
        <family val="1"/>
        <charset val="238"/>
      </rPr>
      <t>2</t>
    </r>
    <r>
      <rPr>
        <b/>
        <sz val="12"/>
        <rFont val="Times New Roman"/>
        <family val="1"/>
        <charset val="238"/>
      </rPr>
      <t>/rok</t>
    </r>
  </si>
  <si>
    <r>
      <t>5) Dla energii elektrycznej, zakłada się, że wykazywana w tej pozycji tabeli energia elektryczna, pochodzi z polskiej sieci elektroenergetycznej. Dla tej sieci, wskaźnik emisji wynosi  0,832 Mg CO</t>
    </r>
    <r>
      <rPr>
        <vertAlign val="subscript"/>
        <sz val="12"/>
        <rFont val="Times New Roman"/>
        <family val="1"/>
        <charset val="238"/>
      </rPr>
      <t>2</t>
    </r>
    <r>
      <rPr>
        <sz val="12"/>
        <rFont val="Times New Roman"/>
        <family val="1"/>
        <charset val="238"/>
      </rPr>
      <t>/MWh. Dla energii elektrycznej nie należy stosować współczynnika nakładu energii nieodnawialnej, gdyż zawiera on się we wskaźniku 0,832 MgCo2/MWh. ; 
link do komunikatu KOBIZE:</t>
    </r>
    <r>
      <rPr>
        <b/>
        <sz val="12"/>
        <rFont val="Times New Roman"/>
        <family val="1"/>
        <charset val="238"/>
      </rPr>
      <t xml:space="preserve"> </t>
    </r>
    <r>
      <rPr>
        <b/>
        <u/>
        <sz val="12"/>
        <color indexed="62"/>
        <rFont val="Times New Roman"/>
        <family val="1"/>
        <charset val="238"/>
      </rPr>
      <t>http://www.kobize.pl/pl/article/2014/id/569/komunikat-dotyczacy-emisji-dwutlenku-wegla-przypadajacej-na-1-mwh-energii-elektrycznej</t>
    </r>
    <r>
      <rPr>
        <b/>
        <sz val="12"/>
        <rFont val="Times New Roman"/>
        <family val="1"/>
        <charset val="238"/>
      </rPr>
      <t xml:space="preserve"> </t>
    </r>
  </si>
  <si>
    <t>1.1 Rodzaj sieci ciepłowniczej</t>
  </si>
  <si>
    <t>1.4 Lokalizacja</t>
  </si>
  <si>
    <t>6. Obliczeniowe zużycie paliwa (na podstawie danych z arkusza 1 i 2  audytu ex-ante)</t>
  </si>
  <si>
    <t>7. Obliczeniowe zużycie energii elektrycznej przez budynek (na podstawie danych z arkusza 1 i 2  audytu ex-ante)</t>
  </si>
  <si>
    <t>Montaż/modernizacja systemu klimatyzacji ….</t>
  </si>
  <si>
    <t>Montaż/modernizacja systemu wentylacji …</t>
  </si>
  <si>
    <t>Montaż/modernizacja systemu chłodzenia …</t>
  </si>
  <si>
    <t>Montaż/modernizacja wentylacji/klimatyzacji</t>
  </si>
  <si>
    <t xml:space="preserve">Montaż/modernizacja systemu wentylacji </t>
  </si>
  <si>
    <t>Montaż/modernizacja systemu klimatyzacji</t>
  </si>
  <si>
    <t>Montaż/modernizacja systemu chłodzenia</t>
  </si>
  <si>
    <t>Oceny charakterystyki energetycznej budynku przed i po modernizacji (tabele nr 1 i 2 oraz 2a)  należy wypełnić dla każdego budynku oddzielnie. Tabele 4, 5, 6,  7 i 8 należy przedstawić dla całego projektu tzn, łącznie dla wszystkich obiektów objetych projektem. Tabele 8a należy opracować zgodnie z instrukcją tam zawartą (punkt 1 i 2 instrukcji)</t>
  </si>
  <si>
    <t>Wymiananapędów wind na energooszczędne</t>
  </si>
  <si>
    <t xml:space="preserve">Wymiana napędów wind na energooszczędne </t>
  </si>
  <si>
    <t>ilość wind.</t>
  </si>
  <si>
    <t>rodzaj napędu</t>
  </si>
  <si>
    <t>Wymiana napędów wind na energooszczędne</t>
  </si>
  <si>
    <t>Ilość wind [szt]</t>
  </si>
  <si>
    <t>XVII.</t>
  </si>
  <si>
    <t>Zużycie energii przez napędy wind</t>
  </si>
  <si>
    <t>Zużycie energii [kWh/rok]</t>
  </si>
  <si>
    <t>Automatyka</t>
  </si>
  <si>
    <r>
      <t xml:space="preserve">Energia elektryczna z  sieci elektroenergetycznej zużyta na potrzeby budynku </t>
    </r>
    <r>
      <rPr>
        <vertAlign val="superscript"/>
        <sz val="14"/>
        <rFont val="Times New Roman"/>
        <family val="1"/>
        <charset val="238"/>
      </rPr>
      <t xml:space="preserve">1) 2) 3) </t>
    </r>
  </si>
  <si>
    <t>Koszt energii elekrycznej na potrzeby oświetlenia wewnętrznego  oraz przez napędy wind (zł)</t>
  </si>
  <si>
    <t>Wspieranie efektywności energetycznej w budynkach użyteczności publicznej</t>
  </si>
  <si>
    <t>Załącznik nr 11 do Regulaminu konkursu nr POIS.1.3.1/1/2015</t>
  </si>
  <si>
    <r>
      <t xml:space="preserve">Audyt energetyczny sporządza się z uwzględnieniem niniejszej metodyki, stanowiącej załącznik nr </t>
    </r>
    <r>
      <rPr>
        <sz val="12"/>
        <rFont val="Times New Roman"/>
        <family val="1"/>
        <charset val="238"/>
      </rPr>
      <t xml:space="preserve">11 </t>
    </r>
    <r>
      <rPr>
        <sz val="12"/>
        <color indexed="8"/>
        <rFont val="Times New Roman"/>
        <family val="1"/>
        <charset val="238"/>
      </rPr>
      <t>do Regulaminu konkursu o dofinansowanie, ze środków Funduszu Spójności, przedsięwzięć w ramach Programu Operacyjnego Infrastruktura i Środowiska 2014 - 2020 Działanie 1.3 Wspieranie efektywności energetycznej w budynkach Poddziałanie 1.3.1 Wspieranie efektywności energetycznej w budynkach użyteczności publicznej:</t>
    </r>
  </si>
  <si>
    <t>-  Metodyki sporządzania audytów energetycznych w zakresie głębokiej kompleksowej modernizacji energetycznej budynków w ramach POIiŚ 2014 – 2020 Poddziałanie 1.3.1.;</t>
  </si>
  <si>
    <t>Strona tytułowa audytu energetycznego ex-ante budynku w zakresie głębokiej kompleksowej modernizacji energetycznej budynków w ramach POIiŚ 2014 – 2020 Poddziałanie 1.3.1</t>
  </si>
  <si>
    <t>Strona tytułowa audytu energetycznego lokalnego źródła ciepła w zakresie głębokiej kompleksowej modernizacji energetycznej budynków  w ramach POIiŚ 2014 – 2020 Poddziałanie 1.3.1</t>
  </si>
  <si>
    <t>Strona tytułowa audytu energetycznego lokalnej sieci ciepłowniczej w zakresie głębokiej kompleksowej modernizacji energetycznej budynków w ramach POIiŚ 2014 – 2020 Poddziałanie 1.3.1</t>
  </si>
  <si>
    <r>
      <t>Strona tytułowa audytu energetycznego lokalnego źródła ciepła</t>
    </r>
    <r>
      <rPr>
        <b/>
        <vertAlign val="superscript"/>
        <sz val="13"/>
        <color indexed="8"/>
        <rFont val="Calibri"/>
        <family val="2"/>
        <charset val="238"/>
      </rPr>
      <t>/**</t>
    </r>
    <r>
      <rPr>
        <b/>
        <sz val="13"/>
        <color indexed="8"/>
        <rFont val="Calibri"/>
        <family val="2"/>
        <charset val="238"/>
      </rPr>
      <t xml:space="preserve"> w zakresie głębokiej kompleksowej modernizacji energetycznej budynków  w ramach POIiŚ 2014 – 2020 Poddziałanie 1.3.1</t>
    </r>
  </si>
  <si>
    <t>Konkurs zamknięty nr POIS.1.3.1/1/2015</t>
  </si>
  <si>
    <t>Metodyka sporządzania audytów energetycznych w zakresie głębokiej kompleksowej modernizacji energetycznej budynków finansowanych w ramach POIiŚ 2014 – 2020 Poddziałanie 1.3.1</t>
  </si>
  <si>
    <t>kod                 miejscowość</t>
  </si>
  <si>
    <t>Komisariat Policji</t>
  </si>
  <si>
    <t>Posterunek Policji</t>
  </si>
  <si>
    <t>ul. Wolności 2, Jaworzyna Śląska,  dolnośląskie</t>
  </si>
  <si>
    <t xml:space="preserve">KP Bolków </t>
  </si>
  <si>
    <t>PP Jaworzyna Śląska</t>
  </si>
  <si>
    <t>Budynek  KP Bolków</t>
  </si>
  <si>
    <t>Budynek  PP Jaworzyna</t>
  </si>
  <si>
    <t>Inne (podać jakie, nie uwzględniać amortyzacji (zł)- kominiarze, remonty, koszty abomamentowe</t>
  </si>
  <si>
    <t>zł/rok</t>
  </si>
  <si>
    <t>kWh</t>
  </si>
  <si>
    <t>1. Dane identyfikacyjne budynku A</t>
  </si>
  <si>
    <t>biurowy</t>
  </si>
  <si>
    <t xml:space="preserve">Komenda Wojewódzka Policji  </t>
  </si>
  <si>
    <t>we Wrocławiu</t>
  </si>
  <si>
    <t xml:space="preserve">ul. Podwale 31-33,  </t>
  </si>
  <si>
    <t>50-040  Wrocław.</t>
  </si>
  <si>
    <t xml:space="preserve">dolnośląskie
dolnośląskie
</t>
  </si>
  <si>
    <t>Bolków</t>
  </si>
  <si>
    <t>Biurowy</t>
  </si>
  <si>
    <t>Komenda Wojewódzka Policji</t>
  </si>
  <si>
    <t>Podwale 31-33</t>
  </si>
  <si>
    <t xml:space="preserve">ul. Wolności 2, 
</t>
  </si>
  <si>
    <t>50-040 Wrocław</t>
  </si>
  <si>
    <t>Jaworzyna Śląska</t>
  </si>
  <si>
    <t>dolnośląskie</t>
  </si>
  <si>
    <t>20st. C / 20st. C</t>
  </si>
  <si>
    <t>tradycyjna</t>
  </si>
  <si>
    <t xml:space="preserve">Drzwi zewnętrzne </t>
  </si>
  <si>
    <t>Strop wewnętrzny</t>
  </si>
  <si>
    <t>Dach</t>
  </si>
  <si>
    <t>brak</t>
  </si>
  <si>
    <r>
      <t>kWh/(m</t>
    </r>
    <r>
      <rPr>
        <b/>
        <vertAlign val="superscript"/>
        <sz val="11"/>
        <color indexed="8"/>
        <rFont val="Times New Roman"/>
        <family val="1"/>
        <charset val="238"/>
      </rPr>
      <t>2</t>
    </r>
    <r>
      <rPr>
        <b/>
        <sz val="11"/>
        <color indexed="8"/>
        <rFont val="Times New Roman"/>
        <family val="1"/>
        <charset val="238"/>
      </rPr>
      <t>*rok)</t>
    </r>
  </si>
  <si>
    <r>
      <t>Wskaźnik Al.</t>
    </r>
    <r>
      <rPr>
        <b/>
        <vertAlign val="superscript"/>
        <sz val="11"/>
        <color indexed="8"/>
        <rFont val="Times New Roman"/>
        <family val="1"/>
        <charset val="238"/>
      </rPr>
      <t>/2</t>
    </r>
    <r>
      <rPr>
        <b/>
        <sz val="11"/>
        <color indexed="8"/>
        <rFont val="Times New Roman"/>
        <family val="1"/>
        <charset val="238"/>
      </rPr>
      <t xml:space="preserve">                                m</t>
    </r>
    <r>
      <rPr>
        <b/>
        <vertAlign val="superscript"/>
        <sz val="11"/>
        <color indexed="8"/>
        <rFont val="Times New Roman"/>
        <family val="1"/>
        <charset val="238"/>
      </rPr>
      <t>2</t>
    </r>
  </si>
  <si>
    <t>Brak</t>
  </si>
  <si>
    <t>20 st. C/ 20 st. C.</t>
  </si>
  <si>
    <t xml:space="preserve">Ściana zewnętrzna </t>
  </si>
  <si>
    <t xml:space="preserve">Okno zewnętrzne </t>
  </si>
  <si>
    <t xml:space="preserve">Montaż instalacji c.w.u. do punktów poboru wody z centralnego zasobnika ciepła.
Zakup i montaż zasobnika ciepłej wody użytkowej zasilanego ciepłem z kotła gazowego dwufunkcyjnego (pojemności zasobnika około 200l).
</t>
  </si>
  <si>
    <r>
      <t>Wskaźnik Al.</t>
    </r>
    <r>
      <rPr>
        <b/>
        <vertAlign val="superscript"/>
        <sz val="11"/>
        <color indexed="8"/>
        <rFont val="Times New Roman"/>
        <family val="1"/>
        <charset val="238"/>
      </rPr>
      <t>/3</t>
    </r>
    <r>
      <rPr>
        <b/>
        <sz val="11"/>
        <color indexed="8"/>
        <rFont val="Times New Roman"/>
        <family val="1"/>
        <charset val="238"/>
      </rPr>
      <t xml:space="preserve">                                m</t>
    </r>
    <r>
      <rPr>
        <b/>
        <vertAlign val="superscript"/>
        <sz val="11"/>
        <color indexed="8"/>
        <rFont val="Times New Roman"/>
        <family val="1"/>
        <charset val="238"/>
      </rPr>
      <t>2</t>
    </r>
  </si>
  <si>
    <t>Komenda Wojewódzka Policji ul. Podwale 31-33 50-040 Wrocław</t>
  </si>
  <si>
    <t xml:space="preserve">Posterunek Policji
ul. Wolności 2, 
Jaworzyna Śląska
dolnośląskie
</t>
  </si>
  <si>
    <t>regulacji i wykorzystania</t>
  </si>
  <si>
    <t xml:space="preserve">Przygotowanie ciepłej wody użytkowej miejscowe za pomocą elektrycznych podgrzewaczy.  </t>
  </si>
  <si>
    <r>
      <t>Ciepło sieciowe</t>
    </r>
    <r>
      <rPr>
        <vertAlign val="superscript"/>
        <sz val="10"/>
        <rFont val="Times New Roman"/>
        <family val="1"/>
        <charset val="238"/>
      </rPr>
      <t>6</t>
    </r>
    <r>
      <rPr>
        <sz val="10"/>
        <rFont val="Times New Roman"/>
        <family val="1"/>
        <charset val="238"/>
      </rPr>
      <t xml:space="preserve">
kogeneracja węglowa
</t>
    </r>
  </si>
  <si>
    <t>Termomodernizacja przegród zewnętrznych</t>
  </si>
  <si>
    <t>Wymiana kotła gazowego na gazowy kondensacyjny</t>
  </si>
  <si>
    <t>zakup i montaż kotła gazowego kondensacyjnego wraz z automatyką</t>
  </si>
  <si>
    <r>
      <t>Ciepło sieciowe</t>
    </r>
    <r>
      <rPr>
        <vertAlign val="superscript"/>
        <sz val="10"/>
        <rFont val="Times New Roman"/>
        <family val="1"/>
        <charset val="238"/>
      </rPr>
      <t>2</t>
    </r>
    <r>
      <rPr>
        <sz val="10"/>
        <rFont val="Times New Roman"/>
        <family val="1"/>
        <charset val="238"/>
      </rPr>
      <t xml:space="preserve">
kogeneracja węglowa
</t>
    </r>
  </si>
  <si>
    <t>drzwi stare nieszczelne</t>
  </si>
  <si>
    <t>LED</t>
  </si>
  <si>
    <t>KP BOLKÓW</t>
  </si>
  <si>
    <r>
      <t>Stan po termomodernizacji</t>
    </r>
    <r>
      <rPr>
        <vertAlign val="superscript"/>
        <sz val="11"/>
        <color indexed="8"/>
        <rFont val="Czcionka tekstu podstawowego"/>
        <charset val="238"/>
      </rPr>
      <t>/1</t>
    </r>
  </si>
  <si>
    <r>
      <t>[Nm</t>
    </r>
    <r>
      <rPr>
        <vertAlign val="superscript"/>
        <sz val="11"/>
        <color indexed="8"/>
        <rFont val="Czcionka tekstu podstawowego"/>
        <charset val="238"/>
      </rPr>
      <t>3</t>
    </r>
    <r>
      <rPr>
        <sz val="11"/>
        <color theme="1"/>
        <rFont val="Czcionka tekstu podstawowego"/>
        <family val="2"/>
        <charset val="238"/>
      </rPr>
      <t>/rok]</t>
    </r>
  </si>
  <si>
    <r>
      <t>Dla żródła ciepła: efekt energetyczny Ei</t>
    </r>
    <r>
      <rPr>
        <vertAlign val="superscript"/>
        <sz val="11"/>
        <color indexed="8"/>
        <rFont val="Czcionka tekstu podstawowego"/>
        <charset val="238"/>
      </rPr>
      <t>/2</t>
    </r>
  </si>
  <si>
    <r>
      <t>Dla kogeneracji: PES</t>
    </r>
    <r>
      <rPr>
        <vertAlign val="superscript"/>
        <sz val="11"/>
        <color indexed="8"/>
        <rFont val="Czcionka tekstu podstawowego"/>
        <charset val="238"/>
      </rPr>
      <t>/3</t>
    </r>
  </si>
  <si>
    <r>
      <t>Dla pomp ciepła: COP</t>
    </r>
    <r>
      <rPr>
        <vertAlign val="superscript"/>
        <sz val="11"/>
        <color indexed="8"/>
        <rFont val="Czcionka tekstu podstawowego"/>
        <charset val="238"/>
      </rPr>
      <t>/4</t>
    </r>
  </si>
  <si>
    <r>
      <t>Dla pomp ciepła: SCOP</t>
    </r>
    <r>
      <rPr>
        <vertAlign val="superscript"/>
        <sz val="11"/>
        <color indexed="8"/>
        <rFont val="Czcionka tekstu podstawowego"/>
        <charset val="238"/>
      </rPr>
      <t>/5</t>
    </r>
  </si>
  <si>
    <t>PP Jaworzyna Śl.</t>
  </si>
  <si>
    <r>
      <rPr>
        <vertAlign val="superscript"/>
        <sz val="10"/>
        <color indexed="8"/>
        <rFont val="Czcionka tekstu podstawowego"/>
        <charset val="238"/>
      </rPr>
      <t>/1</t>
    </r>
    <r>
      <rPr>
        <sz val="10"/>
        <color indexed="8"/>
        <rFont val="Czcionka tekstu podstawowego"/>
        <family val="2"/>
        <charset val="238"/>
      </rPr>
      <t xml:space="preserve"> Wymiana źródła ciepła kwalifikuje się do wsparcia pod warunkiem zapewnienia znacznej redukcji CO2 w odniesieniu do istniejących instalacji (o co najmniej 30% w przypadku zmiany spalanego paliwa). Ze względu na to, że inwestycje w tym zakresie mają długotrwały charakter, powinny być zgodne z właściwymi przepisami unijnymi. Wspierane urządzenia do ogrzewania powinny od początku okresu programowania charakteryzować się obowiązującym od końca 2020r. minimalnym poziomem efektywności energetycznej i normami emisji zanieczyszczeń, które zostały określone w środkach wykonawczych do dyrektywy 2009/125/WE z dnia 21 października 2009 r. ustanawiającej gólne zasady ustalania wymogów dotyczących ekoprojektu dla produktów związanych z energią</t>
    </r>
  </si>
  <si>
    <r>
      <rPr>
        <vertAlign val="superscript"/>
        <sz val="11"/>
        <color indexed="8"/>
        <rFont val="Czcionka tekstu podstawowego"/>
        <charset val="238"/>
      </rPr>
      <t>/4</t>
    </r>
    <r>
      <rPr>
        <sz val="11"/>
        <color indexed="8"/>
        <rFont val="Czcionka tekstu podstawowego"/>
        <charset val="238"/>
      </rPr>
      <t xml:space="preserve"> </t>
    </r>
    <r>
      <rPr>
        <sz val="10"/>
        <color indexed="8"/>
        <rFont val="Czcionka tekstu podstawowego"/>
        <charset val="238"/>
      </rPr>
      <t>Współczynnik efektywności COP zastosowanych pomp ciepła, określony według normy PN-EN 14511-3 lub PN-EN 16147 nie jest niższy niż wskazano w Decyzji Komisji z dnia 1 marca 2013 r.  ustanawiającej wytyczne dla państw członkowskich dotyczące obliczania energii odnawialnej z pomp ciepła w odniesieniu do różnych technologii pomp ciepła na podstawie art. 5 dyrektywy Parlamentu Europejskiego i Rady 2009/28/WE</t>
    </r>
  </si>
  <si>
    <r>
      <rPr>
        <vertAlign val="superscript"/>
        <sz val="10"/>
        <color indexed="8"/>
        <rFont val="Czcionka tekstu podstawowego"/>
        <charset val="238"/>
      </rPr>
      <t>/5</t>
    </r>
    <r>
      <rPr>
        <sz val="10"/>
        <color indexed="8"/>
        <rFont val="Czcionka tekstu podstawowego"/>
        <family val="2"/>
        <charset val="238"/>
      </rPr>
      <t xml:space="preserve"> Sezonowy wskaźnik efektywności energetycznej instalacji SCOP, liczony zgodnie z normą PN-EN 14825 lub PN-EN 12309-2 powinien wynosić: 
 dla pomp ciepła typu powietrze/woda dla potrzeb c.o. i c.w.u., zasilanych energią elektryczną: SCOP≥3.3, 
 dla pozostałych pomp ciepła dla potrzeb c.o. i c.w.u., zasilanych energią elektryczną: SCOP≥3.8, 
 dla pomp ciepła zasilanych ciepłem: SCOP≥1.25. 
</t>
    </r>
  </si>
  <si>
    <t>Zakup i montaż kotła gazowego kondensacyjnego</t>
  </si>
  <si>
    <t>Inne (podać jakie, nie uwzględniać amortyzacji (zł) (abonament, kominiarz, remonty)</t>
  </si>
  <si>
    <t>PP JAWORZYNA ŚŁ.</t>
  </si>
  <si>
    <t>Inne (podać jakie, nie uwzględniać amortyzacji (zł) (abonament, remont, kominiarz, konserwacja kotła)</t>
  </si>
  <si>
    <t>ul. Rycerska  28</t>
  </si>
  <si>
    <t>mgr inż. Damian Bylicki
ul. Krańcowa 7/8
57-400 Nowa Ruda</t>
  </si>
  <si>
    <t>Tomasz Śliwiński Efektywniej
ul. Okrężna 26
53-008 Wrocław
NIP 8982036557 
REGON 021858070472347809</t>
  </si>
  <si>
    <t>mgr inż. Paweł Sosulski</t>
  </si>
  <si>
    <t>Koordynacja prac audytorskich</t>
  </si>
  <si>
    <t>mgr inż. Tomasz Śliwiński</t>
  </si>
  <si>
    <t>5. Wrocław, lipiec 2019</t>
  </si>
  <si>
    <t>5. Wrocław lipiec 2019</t>
  </si>
  <si>
    <t>Ściana zewnętrzna murowana z cegły pełnej ceramicznej o grubości 38 cm</t>
  </si>
  <si>
    <t xml:space="preserve">Stropodach (przybudówka) o łącznej grubości 25 cm. Przegroda z płyt betonowych pokrytych papą. </t>
  </si>
  <si>
    <t xml:space="preserve">Stropodach (główny) o łącznej grubości 1,48 m. Przegroda żelbetowa z pustką powietrzną, ocieplona 15 cm wełny mineralnej, pokryta papą na płytach korytkowych. </t>
  </si>
  <si>
    <t>Strop wewnętrzny (nad piwnicą) o łącznej grubości 27 cm. Przegroda o konstrukcji żelbetowej.</t>
  </si>
  <si>
    <t xml:space="preserve">Ściana zewnętrzna (piwnicy) o łącznej grubości 66 cm. Przegroda o konstrukcji kamiennej. </t>
  </si>
  <si>
    <t>Ściana na gruncie</t>
  </si>
  <si>
    <t xml:space="preserve">Ściana na gruncie (fundamentowa) o łącznej grubości 65 cm. Przegroda o konstrukcji kamiennej. </t>
  </si>
  <si>
    <t>ul. Rycerska 28, Bolków, dolnośląskie</t>
  </si>
  <si>
    <t>1. Dane identyfikacyjne budynku B</t>
  </si>
  <si>
    <t>W stanie istniejącym ogrzewanie zapewniane przez kocioł gazowy z palnikami atmosferycznymi zasilający członowe grzejniki bez zaworów termostatycznych</t>
  </si>
  <si>
    <t>Okno zewnętrzne, nieszczelne</t>
  </si>
  <si>
    <t>Drzwi zewnętrzne, nieszczelne</t>
  </si>
  <si>
    <t>mgr inż. Damian Bylicki</t>
  </si>
  <si>
    <t>3+1(piwnica)</t>
  </si>
  <si>
    <t>Instalacja przewidziana do modernizacji</t>
  </si>
  <si>
    <t>Wentylacja grawitacyjna, strumień powietrza zewnętrznego 1136,50 m3/h</t>
  </si>
  <si>
    <t>System wentylacji przewidziany do modernizacji</t>
  </si>
  <si>
    <t>Instalacja ciepłej wody użytkowej przewidziana do modernizacji.</t>
  </si>
  <si>
    <t>Instalacja systemu oświetlenia przewidziana do modernizacji</t>
  </si>
  <si>
    <t>Utworzenie centralnego systemu ogrzewania ciepłej wody kotłem gazowym dwufunkcyjnym z zasobnikiem akumulacyjnym.</t>
  </si>
  <si>
    <t>1. OCENA  CHARAKTERYSTYKI ENERGETYCZNEJ
budynku A  Posterunek Policji ul. Rycerska 28, Bolków, dolnośląskie (przed modernizacją)</t>
  </si>
  <si>
    <t>1. OCENA  CHARAKTERYSTYKI ENERGETYCZNEJ
budynku B  Posterunek Policji ul. Wolności 2, Jaworzyna Śląska, dolnośląskie (przed modernizacją)</t>
  </si>
  <si>
    <t>2+2 (piwnica, strych)</t>
  </si>
  <si>
    <t>Podłoga na gruncie</t>
  </si>
  <si>
    <t xml:space="preserve">Podłoga na gruncie (parter) o całkowitej grubości 50 cm. Podłoga na podsypce piaskowej z wylewką betonową. </t>
  </si>
  <si>
    <t xml:space="preserve">Podłoga na gruncie o całkowitej grubości 2,77 m. Podłoga żelbetowa nad zasypaną ziemią piwnicą. </t>
  </si>
  <si>
    <t xml:space="preserve">Ściana zewnętrzna o łącznej grubości 50 cm. Przegroda o konstrukcji muru z cegły, otynkowana obustronnie. </t>
  </si>
  <si>
    <t xml:space="preserve">Ściana na gruncie. Przegroda o łącznej grubości 49 cm. Sciana o konstrukcji muru z cegły otynkowana od wewnątrz. </t>
  </si>
  <si>
    <t xml:space="preserve">Stropodach. Przegroda niejednorodna o łącznej grubości 21 cm o konstrukcji drewnianej, pokryta papą. </t>
  </si>
  <si>
    <t>Część przeszklona drzwi. Nieszczelna</t>
  </si>
  <si>
    <t>Okno zewnętrzne</t>
  </si>
  <si>
    <t>Drzwi tarasowe przeszklone, nieszczelne.</t>
  </si>
  <si>
    <t xml:space="preserve">Strop wewnętrzny (nad piwnicą). Przegroda o łącznej grubości 28 cm o konstrukcji ceglanej. </t>
  </si>
  <si>
    <t>Brak wymagań</t>
  </si>
  <si>
    <t xml:space="preserve">Strop wewnętrzny (pod strychem). Przegroda o łącznej grubości 30 cm o konstrukcji drewnianej. </t>
  </si>
  <si>
    <t>Podłoga na gruncie (parter). Przegroda o łącznej grubości 40 cm betonowa na podsypce piaskowej.</t>
  </si>
  <si>
    <t xml:space="preserve">Podłoga na gruncie (piwnica). Przegroda o łącznej grubości 40 cm betonowa na podsypce piaskowej. </t>
  </si>
  <si>
    <t>Strop zewnętrzny</t>
  </si>
  <si>
    <t>Strop zewnętrzny. Przegroda o łącznej grubości 27 cm. Strop o konstrukcji żelbetowej z wylewką.</t>
  </si>
  <si>
    <t>Ściana wewnętrzna</t>
  </si>
  <si>
    <t>Ściana wewnętrzna (strych-klatka). Przegroda o łącznej grubości 27 cm. Ściana o konstrukcji muru z cegły, otynkowana obustronnie.</t>
  </si>
  <si>
    <t>Ciepło zapewniane przez kocioł gazowy z palnikiem atmosferycznym zasilający grzejniki członowe lub płytowe bez zaworów termostatycznych</t>
  </si>
  <si>
    <t>Instalacja nie będzie podlegać modernizacji</t>
  </si>
  <si>
    <t>Budynek ma zapewnioną odpowiednią wentylacje</t>
  </si>
  <si>
    <t>Termomodernizacja wybranych przegród</t>
  </si>
  <si>
    <t>Ściana zewnętrzna</t>
  </si>
  <si>
    <t>Docieplenie ściany zewnętrznej płytami styropianowymi o grubości 15 cm.</t>
  </si>
  <si>
    <t>Docieplenie ściany zewnętrznej (piwnicy) płytami XPS o grubości 12 cm.</t>
  </si>
  <si>
    <t>Docieplenie ściany na gruncie (fundamentowej) płytami XPS o grubości 12 cm.</t>
  </si>
  <si>
    <t>Docieplenie stropodachu (główny) wełną mineralną o grubości 28 cm po usunięciu starej warstwy wełny.</t>
  </si>
  <si>
    <t>Docieplenie stropodachu (przybudówka)  wełną mineralną o grubości 27 cm.</t>
  </si>
  <si>
    <t>Docieplenie stropu wewnętrzny (nad piwnicą) płytami styropianowymi o grubości 13 cm.</t>
  </si>
  <si>
    <t>Drzwi zewnętrzne</t>
  </si>
  <si>
    <t>Wymiana drzwi zewnętrznych</t>
  </si>
  <si>
    <t>Wymiana okien zewnętrznych</t>
  </si>
  <si>
    <t>Zakup i montaż kotła gazowego kondensacyjnego niskotemperaturowego dwufunkcyjnego na potrzeby c.o. i c.w.u. Wymiana pionów oraz poziomów instalacji c.o. oraz montaż izolacji. Wymiana grzejników obecnie zastosowanych (żeliwnych) na grzejniki płytowe z zaworami termostatycznymi.</t>
  </si>
  <si>
    <t>Wentylacja z odzyskiem, Strumień powietrza 1136,50m3/h</t>
  </si>
  <si>
    <t>mgr inż. Bylicki Damian</t>
  </si>
  <si>
    <t>2. OCENA  CHARAKTERYSTYKI ENERGETYCZNEJ
budynku B Posterunek Policji ul. Wolności 2, Jaworzyna Śląska, dolnośląskie (po modernizacji)</t>
  </si>
  <si>
    <t>Docieplenie stropu wewnętrznego (pod strychem) wełną mineralną o grubości 18 cm.</t>
  </si>
  <si>
    <t>Docieplenie podłogi na gruncie (parter) płytą styropianową o grubości 8 cm.</t>
  </si>
  <si>
    <t>Docieplenie stropodachu wełną mineralną o grubości 20 cm.</t>
  </si>
  <si>
    <t xml:space="preserve">Strop zewnętrzny. Przegroda o łącznej grubości 27 cm. Strop o konstrukcji żelbetowej z wylewką. </t>
  </si>
  <si>
    <t>Wymiana części przeszklonej drzwi zewnętrznych</t>
  </si>
  <si>
    <t>Wymiana drzwi tarasowych przeszklonych</t>
  </si>
  <si>
    <t>Docieplenie ściany na gruncie fundamentowej</t>
  </si>
  <si>
    <t>Docieplenie ściany zewnętrznej</t>
  </si>
  <si>
    <t>Docieplenie ściany zewnętrznej (piwnicy)</t>
  </si>
  <si>
    <t>Docieplenie stropodachu (głównego)</t>
  </si>
  <si>
    <t>Docieplenie stropodachu (przybudówki)</t>
  </si>
  <si>
    <t>Docieplenie stropu wewnętrznego (nad piwnicą)</t>
  </si>
  <si>
    <t>Wymiana okien (część przeszklona drzwi)</t>
  </si>
  <si>
    <t>okno drewniane nieszczelne</t>
  </si>
  <si>
    <t>drzwi nowe szczelne</t>
  </si>
  <si>
    <t>okno nowe</t>
  </si>
  <si>
    <t>Wymiana kotła gazowego, wymiana rur i grzejników, zakup i montaż zaworów termostatycznych, zakup instalacji automatyki pogodowej.</t>
  </si>
  <si>
    <t xml:space="preserve"> -</t>
  </si>
  <si>
    <t>Podłączenie kotła gazowego, wymiana i zaizolowanie rur, zakup i montaż zasobnika cwu.</t>
  </si>
  <si>
    <t xml:space="preserve">Oszczędność energii </t>
  </si>
  <si>
    <t>Ciepło</t>
  </si>
  <si>
    <t>Zapotrzebowanie na ciepło przed</t>
  </si>
  <si>
    <t>Zapotrzebowanie na ciepło po</t>
  </si>
  <si>
    <t>mgr inż.Damian Bylicki</t>
  </si>
  <si>
    <r>
      <rPr>
        <vertAlign val="superscript"/>
        <sz val="10"/>
        <color indexed="8"/>
        <rFont val="Times New Roman"/>
        <family val="1"/>
        <charset val="238"/>
      </rPr>
      <t>1</t>
    </r>
    <r>
      <rPr>
        <sz val="10"/>
        <color indexed="8"/>
        <rFont val="Times New Roman"/>
        <family val="1"/>
        <charset val="238"/>
      </rPr>
      <t xml:space="preserve"> podać pełną nazwę budynku</t>
    </r>
  </si>
  <si>
    <t>Docieplenie stropu wewnętrznego (pod strychem)</t>
  </si>
  <si>
    <t>uwzględniono w modernizacji co</t>
  </si>
  <si>
    <t>kocioł niskotemp. z zamkniętą komorą spalania</t>
  </si>
  <si>
    <t>Docieplenie podłogi na gruncie (parter)</t>
  </si>
  <si>
    <t>Docieplenie dachu (stropodachu)</t>
  </si>
  <si>
    <t>Docieplenie stropu zewnętrznego</t>
  </si>
  <si>
    <t>drzwi stare, nieszczelne</t>
  </si>
  <si>
    <t>drzwi nowe, szczelne</t>
  </si>
  <si>
    <t>część przeszklona drzwi, nowa</t>
  </si>
  <si>
    <t>część przeszklona drzwi stara, nieszczelna</t>
  </si>
  <si>
    <t>Wymiana okien (drzwi przeszklone tarasowe)</t>
  </si>
  <si>
    <t>drzwi przeszklone tarasowe stare, nieszczelne</t>
  </si>
  <si>
    <t>drzwi przeszklone tarasowe nowe</t>
  </si>
  <si>
    <t>drewniane stare, nieszczelne</t>
  </si>
  <si>
    <t>okna nowe, szczelne</t>
  </si>
  <si>
    <t>Wymiana kotła gazowego, wymiana rur i grzejników, zakup i montaż zaworów termostatycznych.</t>
  </si>
  <si>
    <t>kocioł gazowy z otwartą komorą spalania (co), podgrzewacze elektryczne (cwu)</t>
  </si>
  <si>
    <t>kocioł dwufunkcyjny niskotemperaturowy z zamkniętą komorą spalania (co i cwu)</t>
  </si>
  <si>
    <t>53; 99</t>
  </si>
  <si>
    <t>69; 43</t>
  </si>
  <si>
    <t>kocioł gazowy kondensacyjny (co), podgrzewacze elektryczne (cwu)</t>
  </si>
  <si>
    <t>79; 99</t>
  </si>
  <si>
    <t>Kocioł  gazowy niskotemperaturowy z zamkniętą komorą spalania</t>
  </si>
  <si>
    <t>Kocioł gazowy kondensacyjny</t>
  </si>
  <si>
    <t>Docieplenie podłóg</t>
  </si>
  <si>
    <t>zawarte w kosztach ogółem w IV. Lp 1</t>
  </si>
  <si>
    <t>Koszt energii elektrycznej do potrzeb cwu (zł)</t>
  </si>
  <si>
    <t>2. OCENA  PLANOWANEJ CHARAKTERYSTYKI ENERGETYCZNEJ
budynku A Komisariatu Policji, ul. Rycerska 28, Bolków, dolnośląskie (po modernizacji)</t>
  </si>
  <si>
    <t xml:space="preserve">Źródło światła Moc oprawy [W] Ilośc Pnj [W] 
o. z kloszem żarówka tradycyjna   60W sztuk:14         840W
o. z kloszem żarówka tradycyjna   40W sztuk:5          100W
o. z kloszem żarówka tradycyjna   75W sztuk:8            600W
o. z kloszem żarówka tradycyjna   75W sztuk:4            300W
o. z kloszem żarówka tradycyjna   75W sztuk:20         1500W
o. z kloszem żarówka tradycyjna   60W sztuk:34         2040W
o. z kloszem żarówka tradycyjna   40W sztuk:8            320W
o. z kloszem żarówka tradycyjna   75W sztuk:2             150W
o. z kloszem żarówka tradycyjna   40W sztuk:1             40W
Suma mocy: 5990,00 W
</t>
  </si>
  <si>
    <r>
      <t>Ciepło sieciowe</t>
    </r>
    <r>
      <rPr>
        <vertAlign val="superscript"/>
        <sz val="10"/>
        <rFont val="Times New Roman"/>
        <family val="1"/>
        <charset val="238"/>
      </rPr>
      <t>6</t>
    </r>
    <r>
      <rPr>
        <sz val="10"/>
        <rFont val="Times New Roman"/>
        <family val="1"/>
        <charset val="238"/>
      </rPr>
      <t xml:space="preserve">
kogeneracja węglowa</t>
    </r>
  </si>
  <si>
    <t>Inny (podać jaki)
np. OZE (PV)</t>
  </si>
  <si>
    <t>Źródło światła Moc oprawy [W] Ilośc Pnj [W] 
o. przykręcana LED 22W sztuk: 14 308W
o. przykręcana LED 20W  sztuk: 5 100W
o. przykręcana LED 45W sztuk: 8 360W
o. przykręcana LED 36W sztuk: 4 144W
o. rastrowa LED 36W sztuk: 20 720W
o. przykręcana LED 32W sztuk: 34 1088W
o. przykręcana LED 25W sztuk: 8 200W
o. przykręcana LED 59W sztuk: 2 118W
o. rastrowa LED 30W sztuk: 1 30W
Suma mocy: 3068 W</t>
  </si>
  <si>
    <t>Źródło światła Moc oprawy [W] Ilośc Pnj [W]
Oprawa IP65 2x LED 120 cm 18W sztuk: 28 1008,00W
Oprawa IP65 1x LED 120 cm 18W sztuk:  4 72,00W
Oprawa rastrowa 4x LED 60cm  9W sztuk: 85 3060,00W
Oprawa LED 18W sztuk: 7 126,00 W
Panel LED 30W sztuk: 3 90,00W
Oprawa LED 24W sztuk: 14 336,00W
Oprawa LED 18W sztuk: 10 180,00W
Oprawa LED 26W sztuk: 3 78,00W
Suma mocy: 4950 W</t>
  </si>
  <si>
    <t>Budynek B Komenda Policji Jaworzyna Śl.</t>
  </si>
  <si>
    <t>Budynek A Komenda Policji Bolków.</t>
  </si>
  <si>
    <t>ul. Czerwonego Krzyża 1, Strzegom, dolnośląskie</t>
  </si>
  <si>
    <t>1. Dane identyfikacyjne budynku C</t>
  </si>
  <si>
    <t xml:space="preserve">ul. Czerwonego Krzyża 1
</t>
  </si>
  <si>
    <t>inż. Paweł Hadasik, ul. Góry św. Anny 63, 47-150 Raszowa</t>
  </si>
  <si>
    <t>5. Wrocław listopad 2015</t>
  </si>
  <si>
    <t>1. OCENA  CHARAKTERYSTYKI ENERGETYCZNEJ
budynku C  Posterunek Policji ul. Czerwonego Krzyża 1, Strzegom, dolnośląskie (przed modernizacją)</t>
  </si>
  <si>
    <t>3+1 (piwnica)</t>
  </si>
  <si>
    <t>Ściana zewnętrzna o łącznej grubości 57 cm. Ściana o konstrukcji muru z cegieł, otynkowana obustronnie.</t>
  </si>
  <si>
    <t>Strop wewnętrzny żelbetowy o łącznej grubości 31 cm.</t>
  </si>
  <si>
    <t xml:space="preserve">Dach. Przegroda niejednorodna o łącznej grubości 21 cm o konstrukcji drewnianej, pokryta blachą. </t>
  </si>
  <si>
    <t>Ściana na gruncie o łącznej grubości 57 cm. Przegroda o konstrukcji muru z cegły, otynkowana obustronnie.</t>
  </si>
  <si>
    <t>Ciepło zapewniane przez kocioł gazowy zasilający grzejniki członowe lub płytowe bez zaworów termostatycznych</t>
  </si>
  <si>
    <t>Wentylacja grawitacyjna, strumień powietrza zewnętrznego 1297,09 m3/h</t>
  </si>
  <si>
    <t xml:space="preserve">Obliczenia:	  Źródło światła	    Moc oprawy [W]	  Ilośc	    Pnj [W]	
	1   Żarówki	  60	  15  	900	
	2   Świetlówka    60cm     15   	28	   420	
	3   Świetlówka     120cm	 36	  104	   3744	
suma mocy		                	5064	  W
</t>
  </si>
  <si>
    <t>Montaż zaworów termostatycznych oraz instalacji automatyki pogodowej</t>
  </si>
  <si>
    <t>1. OCENA  CHARAKTERYSTYKI ENERGETYCZNEJ
budynku C  Posterunek Policji ul. Czerwonego Krzyża 1, Strzegom, dolnośląskie (po modernizacji)</t>
  </si>
  <si>
    <t>Docieplenie stropu wewnętrznego (nad piwnicą) płytą styropianową o grubości 14 cm.</t>
  </si>
  <si>
    <t>Docieplenie dachu wełną mineralną o grubości 20 cm.</t>
  </si>
  <si>
    <t>zakup i montaż zaworów termostatycznych oraz automatyki pogodowej</t>
  </si>
  <si>
    <t xml:space="preserve">Źródło światła    	Moc oprawy [W]	     Ilośc	        Pnj [W]	
Żarówki LED	     7	   15	    105,00	
Świetlówki 60cm LED	    11	    28	    308,00	
Świetlówki 120cm LED	    23	   104	    2392,00	
suma mocy		      		2805,00	W
						</t>
  </si>
  <si>
    <t>Budynek C Komenda Policji Strzegom</t>
  </si>
  <si>
    <t xml:space="preserve">Docieplenie dachu </t>
  </si>
  <si>
    <t>Wymiana starych grzejników, montaż zaworów termostatycznych, montaż instalacji automatyki przemysłowej.</t>
  </si>
  <si>
    <t>PP Strzegom</t>
  </si>
  <si>
    <t>1.3</t>
  </si>
  <si>
    <t>Docieplenie dachów</t>
  </si>
  <si>
    <t>Budynek PP Strzegom</t>
  </si>
  <si>
    <t>PP STRZEGOM</t>
  </si>
  <si>
    <t>mam</t>
  </si>
  <si>
    <t>Wentylacja grawitacyjna, strumień powietrza zewnętrznego 1506,40 m3/h</t>
  </si>
  <si>
    <t>59; 99</t>
  </si>
  <si>
    <t>ZESTAWIENIE DLA 3 BUDYNKÓW (BOLKÓW + JAWORZYNA ŚLĄSKA + STRZEGOM)</t>
  </si>
  <si>
    <t xml:space="preserve">Źródło światła Moc oprawy [W] Ilośc Pnj [W] 
o. z kloszem żarówka tradycyjna 60W sztuk: 13         780W
o. świetlówkowa   11W sztuk: 8   88W
o. świetlówkowa   48W sztuk: 133 6384W
Suma mocy: 7252,00 W
</t>
  </si>
  <si>
    <t>464; po modernizacji 440,7</t>
  </si>
  <si>
    <t>Moc zainstalowana [MW]</t>
  </si>
  <si>
    <t>*) to jest suma całkowitych kwalifikowanych kosztów: realizacji robót budowlanych lub zakupu sprzętu związane z realizacją projektu, nadzoru inwestorskiego, informacji i promocji, zarządzania, pośrednich, itp.
W koszcie uwzgledniono opracowanie audytów energetycznych dla każdego budynku oraz izolację i opaskę w Jaworzynie Śl.</t>
  </si>
  <si>
    <t xml:space="preserve">ul. Rycerska 28, 
Bolków 59-420, 
dolnośląskie </t>
  </si>
  <si>
    <t>ul. Wolności 2, 
Jaworzyna Śląska 58-140,
dolnośląskie</t>
  </si>
  <si>
    <t xml:space="preserve">ul. Czerwonego Krzyża 1,
Strzegom 58-150,
dolnośląskie </t>
  </si>
  <si>
    <t xml:space="preserve">ul. Rycerska 28, 
Bolków 59-420,  </t>
  </si>
  <si>
    <t>ul. Wolności 2, 
Jaworzyna Śląska 58-140,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</si>
</sst>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164" formatCode="_-&quot;£&quot;* #,##0.00_-;\-&quot;£&quot;* #,##0.00_-;_-&quot;£&quot;* &quot;-&quot;??_-;_-@_-"/>
    <numFmt numFmtId="165" formatCode="#,##0.0"/>
    <numFmt numFmtId="166" formatCode="0.0%"/>
    <numFmt numFmtId="167" formatCode="0.000%"/>
    <numFmt numFmtId="168" formatCode="#,##0_ ;\-#,##0\ "/>
    <numFmt numFmtId="169" formatCode="0.000"/>
    <numFmt numFmtId="170" formatCode="0.0000"/>
    <numFmt numFmtId="171" formatCode="0.0"/>
    <numFmt numFmtId="172" formatCode="#,##0.000"/>
  </numFmts>
  <fonts count="105">
    <font>
      <sz val="11"/>
      <color theme="1"/>
      <name val="Czcionka tekstu podstawowego"/>
      <family val="2"/>
      <charset val="238"/>
    </font>
    <font>
      <sz val="11"/>
      <color theme="1"/>
      <name val="Calibri"/>
      <family val="2"/>
      <charset val="238"/>
      <scheme val="minor"/>
    </font>
    <font>
      <sz val="11"/>
      <color indexed="8"/>
      <name val="Czcionka tekstu podstawowego"/>
      <family val="2"/>
      <charset val="238"/>
    </font>
    <font>
      <sz val="10"/>
      <name val="Arial"/>
      <family val="2"/>
      <charset val="238"/>
    </font>
    <font>
      <b/>
      <sz val="12"/>
      <name val="Times New Roman"/>
      <family val="1"/>
      <charset val="238"/>
    </font>
    <font>
      <b/>
      <sz val="13"/>
      <name val="Times New Roman"/>
      <family val="1"/>
      <charset val="238"/>
    </font>
    <font>
      <sz val="11"/>
      <name val="Times New Roman"/>
      <family val="1"/>
      <charset val="238"/>
    </font>
    <font>
      <vertAlign val="superscript"/>
      <sz val="11"/>
      <name val="Times New Roman"/>
      <family val="1"/>
      <charset val="238"/>
    </font>
    <font>
      <sz val="10"/>
      <name val="Times New Roman"/>
      <family val="1"/>
      <charset val="238"/>
    </font>
    <font>
      <b/>
      <sz val="11"/>
      <name val="Times New Roman"/>
      <family val="1"/>
      <charset val="238"/>
    </font>
    <font>
      <b/>
      <sz val="10"/>
      <name val="Times New Roman"/>
      <family val="1"/>
      <charset val="238"/>
    </font>
    <font>
      <sz val="12"/>
      <color indexed="8"/>
      <name val="Times New Roman"/>
      <family val="1"/>
      <charset val="238"/>
    </font>
    <font>
      <sz val="11"/>
      <color indexed="8"/>
      <name val="Times New Roman"/>
      <family val="1"/>
      <charset val="238"/>
    </font>
    <font>
      <b/>
      <sz val="11"/>
      <color indexed="8"/>
      <name val="Times New Roman"/>
      <family val="1"/>
      <charset val="238"/>
    </font>
    <font>
      <vertAlign val="superscript"/>
      <sz val="8"/>
      <color indexed="8"/>
      <name val="Times New Roman"/>
      <family val="1"/>
      <charset val="238"/>
    </font>
    <font>
      <sz val="8"/>
      <color indexed="8"/>
      <name val="Times New Roman"/>
      <family val="1"/>
      <charset val="238"/>
    </font>
    <font>
      <vertAlign val="superscript"/>
      <sz val="11"/>
      <color indexed="8"/>
      <name val="Times New Roman"/>
      <family val="1"/>
      <charset val="238"/>
    </font>
    <font>
      <i/>
      <sz val="11"/>
      <name val="Times New Roman"/>
      <family val="1"/>
      <charset val="238"/>
    </font>
    <font>
      <vertAlign val="subscript"/>
      <sz val="11"/>
      <name val="Times New Roman"/>
      <family val="1"/>
      <charset val="238"/>
    </font>
    <font>
      <b/>
      <vertAlign val="superscript"/>
      <sz val="10"/>
      <name val="Times New Roman"/>
      <family val="1"/>
      <charset val="238"/>
    </font>
    <font>
      <vertAlign val="superscript"/>
      <sz val="10"/>
      <name val="Times New Roman"/>
      <family val="1"/>
      <charset val="238"/>
    </font>
    <font>
      <b/>
      <vertAlign val="superscript"/>
      <sz val="11"/>
      <name val="Times New Roman"/>
      <family val="1"/>
      <charset val="238"/>
    </font>
    <font>
      <b/>
      <sz val="12"/>
      <color indexed="8"/>
      <name val="Times New Roman"/>
      <family val="1"/>
      <charset val="238"/>
    </font>
    <font>
      <sz val="10"/>
      <color indexed="8"/>
      <name val="Times New Roman"/>
      <family val="1"/>
      <charset val="238"/>
    </font>
    <font>
      <b/>
      <vertAlign val="superscript"/>
      <sz val="8"/>
      <name val="Times New Roman"/>
      <family val="1"/>
      <charset val="238"/>
    </font>
    <font>
      <sz val="9"/>
      <name val="Times New Roman"/>
      <family val="1"/>
      <charset val="238"/>
    </font>
    <font>
      <sz val="9"/>
      <color indexed="8"/>
      <name val="Times New Roman"/>
      <family val="1"/>
      <charset val="238"/>
    </font>
    <font>
      <b/>
      <sz val="14"/>
      <color indexed="8"/>
      <name val="Times New Roman"/>
      <family val="1"/>
      <charset val="238"/>
    </font>
    <font>
      <b/>
      <vertAlign val="superscript"/>
      <sz val="12"/>
      <name val="Times New Roman"/>
      <family val="1"/>
      <charset val="238"/>
    </font>
    <font>
      <sz val="12"/>
      <name val="Times New Roman"/>
      <family val="1"/>
      <charset val="238"/>
    </font>
    <font>
      <sz val="11"/>
      <color indexed="8"/>
      <name val="Czcionka tekstu podstawowego"/>
      <family val="2"/>
      <charset val="238"/>
    </font>
    <font>
      <i/>
      <sz val="11"/>
      <color indexed="8"/>
      <name val="Times New Roman"/>
      <family val="1"/>
      <charset val="238"/>
    </font>
    <font>
      <sz val="8"/>
      <name val="Czcionka tekstu podstawowego"/>
      <family val="2"/>
      <charset val="238"/>
    </font>
    <font>
      <sz val="20"/>
      <color indexed="9"/>
      <name val="Times New Roman"/>
      <family val="1"/>
      <charset val="238"/>
    </font>
    <font>
      <vertAlign val="subscript"/>
      <sz val="10"/>
      <name val="Times New Roman"/>
      <family val="1"/>
      <charset val="238"/>
    </font>
    <font>
      <b/>
      <vertAlign val="superscript"/>
      <sz val="12"/>
      <color indexed="8"/>
      <name val="Times New Roman"/>
      <family val="1"/>
      <charset val="238"/>
    </font>
    <font>
      <vertAlign val="superscript"/>
      <sz val="11"/>
      <color indexed="8"/>
      <name val="Czcionka tekstu podstawowego"/>
      <charset val="238"/>
    </font>
    <font>
      <b/>
      <sz val="13"/>
      <color indexed="8"/>
      <name val="Calibri"/>
      <family val="2"/>
      <charset val="238"/>
    </font>
    <font>
      <b/>
      <vertAlign val="superscript"/>
      <sz val="13"/>
      <color indexed="8"/>
      <name val="Calibri"/>
      <family val="2"/>
      <charset val="238"/>
    </font>
    <font>
      <vertAlign val="subscript"/>
      <sz val="11"/>
      <color indexed="8"/>
      <name val="Times New Roman"/>
      <family val="1"/>
      <charset val="238"/>
    </font>
    <font>
      <sz val="10"/>
      <color indexed="8"/>
      <name val="Czcionka tekstu podstawowego"/>
      <family val="2"/>
      <charset val="238"/>
    </font>
    <font>
      <vertAlign val="superscript"/>
      <sz val="10"/>
      <color indexed="8"/>
      <name val="Czcionka tekstu podstawowego"/>
      <charset val="238"/>
    </font>
    <font>
      <vertAlign val="superscript"/>
      <sz val="10"/>
      <color indexed="8"/>
      <name val="Czcionka tekstu podstawowego"/>
      <family val="2"/>
      <charset val="238"/>
    </font>
    <font>
      <vertAlign val="subscript"/>
      <sz val="11"/>
      <color indexed="8"/>
      <name val="Czcionka tekstu podstawowego"/>
      <charset val="238"/>
    </font>
    <font>
      <b/>
      <vertAlign val="superscript"/>
      <sz val="11"/>
      <color indexed="8"/>
      <name val="Times New Roman"/>
      <family val="1"/>
      <charset val="238"/>
    </font>
    <font>
      <sz val="10"/>
      <color indexed="8"/>
      <name val="Czcionka tekstu podstawowego"/>
      <charset val="238"/>
    </font>
    <font>
      <sz val="11"/>
      <color indexed="8"/>
      <name val="Czcionka tekstu podstawowego"/>
      <charset val="238"/>
    </font>
    <font>
      <vertAlign val="superscript"/>
      <sz val="12"/>
      <name val="Times New Roman"/>
      <family val="1"/>
      <charset val="238"/>
    </font>
    <font>
      <sz val="8"/>
      <name val="Times New Roman"/>
      <family val="1"/>
      <charset val="238"/>
    </font>
    <font>
      <i/>
      <sz val="12"/>
      <name val="Times New Roman"/>
      <family val="1"/>
      <charset val="238"/>
    </font>
    <font>
      <vertAlign val="superscript"/>
      <sz val="10"/>
      <color indexed="8"/>
      <name val="Times New Roman"/>
      <family val="1"/>
      <charset val="238"/>
    </font>
    <font>
      <sz val="11"/>
      <color indexed="8"/>
      <name val="Calibri"/>
      <family val="2"/>
      <charset val="238"/>
    </font>
    <font>
      <i/>
      <vertAlign val="superscript"/>
      <sz val="11"/>
      <color indexed="8"/>
      <name val="Times New Roman"/>
      <family val="1"/>
      <charset val="238"/>
    </font>
    <font>
      <vertAlign val="superscript"/>
      <sz val="12"/>
      <color indexed="8"/>
      <name val="Times New Roman"/>
      <family val="1"/>
      <charset val="238"/>
    </font>
    <font>
      <vertAlign val="subscript"/>
      <sz val="12"/>
      <color indexed="8"/>
      <name val="Times New Roman"/>
      <family val="1"/>
      <charset val="238"/>
    </font>
    <font>
      <vertAlign val="superscript"/>
      <sz val="10"/>
      <color indexed="10"/>
      <name val="Times New Roman"/>
      <family val="1"/>
      <charset val="238"/>
    </font>
    <font>
      <strike/>
      <vertAlign val="superscript"/>
      <sz val="10"/>
      <color indexed="10"/>
      <name val="Times New Roman"/>
      <family val="1"/>
      <charset val="238"/>
    </font>
    <font>
      <sz val="10"/>
      <name val="Cambria"/>
      <family val="1"/>
      <charset val="238"/>
    </font>
    <font>
      <b/>
      <sz val="12"/>
      <name val="Cambria"/>
      <family val="1"/>
      <charset val="238"/>
    </font>
    <font>
      <b/>
      <sz val="14"/>
      <name val="Cambria"/>
      <family val="1"/>
      <charset val="238"/>
    </font>
    <font>
      <vertAlign val="subscript"/>
      <sz val="10"/>
      <name val="Cambria"/>
      <family val="1"/>
      <charset val="238"/>
    </font>
    <font>
      <vertAlign val="superscript"/>
      <sz val="10"/>
      <name val="Cambria"/>
      <family val="1"/>
      <charset val="238"/>
    </font>
    <font>
      <sz val="10"/>
      <name val="Czcionka tekstu podstawowego"/>
      <charset val="238"/>
    </font>
    <font>
      <sz val="8.5"/>
      <name val="Cambria"/>
      <family val="1"/>
      <charset val="238"/>
    </font>
    <font>
      <vertAlign val="subscript"/>
      <sz val="10"/>
      <name val="Bookshelf Symbol 7"/>
      <charset val="2"/>
    </font>
    <font>
      <sz val="12"/>
      <name val="Cambria"/>
      <family val="1"/>
      <charset val="238"/>
    </font>
    <font>
      <b/>
      <sz val="10"/>
      <name val="Cambria"/>
      <family val="1"/>
      <charset val="238"/>
    </font>
    <font>
      <b/>
      <sz val="10"/>
      <name val="Czcionka tekstu podstawowego"/>
      <charset val="238"/>
    </font>
    <font>
      <b/>
      <sz val="11"/>
      <name val="Cambria"/>
      <family val="1"/>
      <charset val="238"/>
    </font>
    <font>
      <b/>
      <sz val="8.5"/>
      <name val="Cambria"/>
      <family val="1"/>
      <charset val="238"/>
    </font>
    <font>
      <b/>
      <vertAlign val="subscript"/>
      <sz val="10"/>
      <name val="Cambria"/>
      <family val="1"/>
      <charset val="238"/>
    </font>
    <font>
      <vertAlign val="superscript"/>
      <sz val="9"/>
      <name val="Times New Roman"/>
      <family val="1"/>
      <charset val="238"/>
    </font>
    <font>
      <b/>
      <sz val="8"/>
      <color indexed="8"/>
      <name val="Times New Roman"/>
      <family val="1"/>
      <charset val="238"/>
    </font>
    <font>
      <vertAlign val="superscript"/>
      <sz val="9"/>
      <color indexed="10"/>
      <name val="Times New Roman"/>
      <family val="1"/>
      <charset val="238"/>
    </font>
    <font>
      <u/>
      <sz val="10"/>
      <name val="Times New Roman"/>
      <family val="1"/>
      <charset val="238"/>
    </font>
    <font>
      <vertAlign val="subscript"/>
      <sz val="11"/>
      <color indexed="8"/>
      <name val="Calibri"/>
      <family val="2"/>
      <charset val="238"/>
    </font>
    <font>
      <vertAlign val="superscript"/>
      <sz val="11"/>
      <color indexed="8"/>
      <name val="Calibri"/>
      <family val="2"/>
      <charset val="238"/>
    </font>
    <font>
      <b/>
      <sz val="10"/>
      <color indexed="8"/>
      <name val="Times New Roman"/>
      <family val="1"/>
      <charset val="238"/>
    </font>
    <font>
      <b/>
      <sz val="14"/>
      <name val="Times New Roman"/>
      <family val="1"/>
      <charset val="238"/>
    </font>
    <font>
      <sz val="14"/>
      <color indexed="8"/>
      <name val="Times New Roman"/>
      <family val="1"/>
      <charset val="238"/>
    </font>
    <font>
      <sz val="14"/>
      <name val="Times New Roman"/>
      <family val="1"/>
      <charset val="238"/>
    </font>
    <font>
      <vertAlign val="superscript"/>
      <sz val="14"/>
      <name val="Times New Roman"/>
      <family val="1"/>
      <charset val="238"/>
    </font>
    <font>
      <vertAlign val="superscript"/>
      <sz val="14"/>
      <color indexed="10"/>
      <name val="Times New Roman"/>
      <family val="1"/>
      <charset val="238"/>
    </font>
    <font>
      <vertAlign val="superscript"/>
      <sz val="14"/>
      <color indexed="8"/>
      <name val="Times New Roman"/>
      <family val="1"/>
      <charset val="238"/>
    </font>
    <font>
      <vertAlign val="subscript"/>
      <sz val="12"/>
      <name val="Times New Roman"/>
      <family val="1"/>
      <charset val="238"/>
    </font>
    <font>
      <b/>
      <u/>
      <sz val="12"/>
      <color indexed="62"/>
      <name val="Times New Roman"/>
      <family val="1"/>
      <charset val="238"/>
    </font>
    <font>
      <b/>
      <vertAlign val="subscript"/>
      <sz val="12"/>
      <color indexed="8"/>
      <name val="Times New Roman"/>
      <family val="1"/>
      <charset val="238"/>
    </font>
    <font>
      <b/>
      <vertAlign val="subscript"/>
      <sz val="12"/>
      <name val="Times New Roman"/>
      <family val="1"/>
      <charset val="238"/>
    </font>
    <font>
      <sz val="11"/>
      <color theme="1"/>
      <name val="Czcionka tekstu podstawowego"/>
      <family val="2"/>
      <charset val="238"/>
    </font>
    <font>
      <sz val="11"/>
      <color theme="1"/>
      <name val="Calibri"/>
      <family val="2"/>
      <charset val="238"/>
      <scheme val="minor"/>
    </font>
    <font>
      <sz val="11"/>
      <color theme="1"/>
      <name val="Times New Roman"/>
      <family val="1"/>
      <charset val="238"/>
    </font>
    <font>
      <b/>
      <sz val="11"/>
      <color theme="1"/>
      <name val="Czcionka tekstu podstawowego"/>
      <charset val="238"/>
    </font>
    <font>
      <b/>
      <sz val="11"/>
      <color theme="1"/>
      <name val="Calibri"/>
      <family val="2"/>
      <charset val="238"/>
      <scheme val="minor"/>
    </font>
    <font>
      <b/>
      <sz val="12"/>
      <color theme="1"/>
      <name val="Czcionka tekstu podstawowego"/>
      <charset val="238"/>
    </font>
    <font>
      <sz val="11"/>
      <color theme="1"/>
      <name val="Czcionka tekstu podstawowego"/>
      <charset val="238"/>
    </font>
    <font>
      <sz val="10"/>
      <color theme="1"/>
      <name val="Czcionka tekstu podstawowego"/>
      <family val="2"/>
      <charset val="238"/>
    </font>
    <font>
      <sz val="9"/>
      <color theme="1"/>
      <name val="Czcionka tekstu podstawowego"/>
      <family val="2"/>
      <charset val="238"/>
    </font>
    <font>
      <strike/>
      <sz val="11"/>
      <color theme="1"/>
      <name val="Czcionka tekstu podstawowego"/>
      <family val="2"/>
      <charset val="238"/>
    </font>
    <font>
      <b/>
      <sz val="16"/>
      <color theme="1"/>
      <name val="Czcionka tekstu podstawowego"/>
      <charset val="238"/>
    </font>
    <font>
      <b/>
      <sz val="13"/>
      <color theme="1"/>
      <name val="Calibri"/>
      <family val="2"/>
      <charset val="238"/>
      <scheme val="minor"/>
    </font>
    <font>
      <b/>
      <sz val="11"/>
      <color theme="1"/>
      <name val="Times New Roman"/>
      <family val="1"/>
      <charset val="238"/>
    </font>
    <font>
      <sz val="10"/>
      <color theme="1"/>
      <name val="Czcionka tekstu podstawowego"/>
      <charset val="238"/>
    </font>
    <font>
      <sz val="14"/>
      <color theme="1"/>
      <name val="Czcionka tekstu podstawowego"/>
      <family val="2"/>
      <charset val="238"/>
    </font>
    <font>
      <strike/>
      <sz val="12"/>
      <color indexed="8"/>
      <name val="Times New Roman"/>
      <family val="1"/>
      <charset val="238"/>
    </font>
    <font>
      <sz val="12"/>
      <color theme="1"/>
      <name val="Times New Roman"/>
      <family val="1"/>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CCFFFF"/>
        <bgColor indexed="64"/>
      </patternFill>
    </fill>
    <fill>
      <patternFill patternType="solid">
        <fgColor theme="8"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23"/>
      </bottom>
      <diagonal/>
    </border>
    <border>
      <left/>
      <right/>
      <top style="thin">
        <color indexed="23"/>
      </top>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s>
  <cellStyleXfs count="15">
    <xf numFmtId="0" fontId="0" fillId="0" borderId="0"/>
    <xf numFmtId="0" fontId="3" fillId="0" borderId="0"/>
    <xf numFmtId="0" fontId="3" fillId="0" borderId="0"/>
    <xf numFmtId="0" fontId="3" fillId="0" borderId="0"/>
    <xf numFmtId="0" fontId="3" fillId="0" borderId="0"/>
    <xf numFmtId="0" fontId="89" fillId="0" borderId="0"/>
    <xf numFmtId="0" fontId="89" fillId="0" borderId="0"/>
    <xf numFmtId="0" fontId="3" fillId="0" borderId="0"/>
    <xf numFmtId="9" fontId="30" fillId="0" borderId="0" applyFont="0" applyFill="0" applyBorder="0" applyAlignment="0" applyProtection="0"/>
    <xf numFmtId="9" fontId="2" fillId="0" borderId="0" applyFont="0" applyFill="0" applyBorder="0" applyAlignment="0" applyProtection="0"/>
    <xf numFmtId="164" fontId="3" fillId="0" borderId="0" applyFont="0" applyFill="0" applyBorder="0" applyAlignment="0" applyProtection="0"/>
    <xf numFmtId="44" fontId="89"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1660">
    <xf numFmtId="0" fontId="0" fillId="0" borderId="0" xfId="0"/>
    <xf numFmtId="0" fontId="4" fillId="2" borderId="1" xfId="1" applyFont="1" applyFill="1" applyBorder="1" applyAlignment="1">
      <alignment horizontal="center" vertical="center" wrapText="1"/>
    </xf>
    <xf numFmtId="0" fontId="6" fillId="0" borderId="1" xfId="1" applyNumberFormat="1" applyFont="1" applyFill="1" applyBorder="1" applyAlignment="1" applyProtection="1">
      <alignment horizontal="right" vertical="center" wrapText="1" indent="1"/>
    </xf>
    <xf numFmtId="0" fontId="17" fillId="0" borderId="0"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vertical="center"/>
    </xf>
    <xf numFmtId="1" fontId="6" fillId="0" borderId="1"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horizontal="center" vertical="center"/>
    </xf>
    <xf numFmtId="166" fontId="6" fillId="0" borderId="0" xfId="8" applyNumberFormat="1" applyFont="1" applyBorder="1" applyAlignment="1">
      <alignment horizontal="center"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10" fillId="0" borderId="1" xfId="0" applyFont="1" applyBorder="1" applyAlignment="1">
      <alignment horizontal="center" vertical="center" wrapText="1"/>
    </xf>
    <xf numFmtId="0" fontId="10" fillId="0" borderId="4" xfId="0" applyFont="1" applyBorder="1" applyAlignment="1">
      <alignment vertical="center" wrapText="1"/>
    </xf>
    <xf numFmtId="0" fontId="9" fillId="3" borderId="0" xfId="0" applyFont="1" applyFill="1" applyBorder="1" applyAlignment="1">
      <alignment horizontal="left" vertical="center"/>
    </xf>
    <xf numFmtId="0" fontId="10" fillId="0" borderId="1" xfId="0" applyFont="1" applyBorder="1" applyAlignment="1">
      <alignment vertical="center" wrapText="1"/>
    </xf>
    <xf numFmtId="0" fontId="8" fillId="0" borderId="0" xfId="1" applyFont="1" applyFill="1" applyBorder="1" applyAlignment="1">
      <alignment vertical="center"/>
    </xf>
    <xf numFmtId="0" fontId="6" fillId="0" borderId="0" xfId="1" applyFont="1" applyFill="1" applyBorder="1" applyAlignment="1">
      <alignment vertical="center"/>
    </xf>
    <xf numFmtId="0" fontId="6" fillId="2" borderId="1" xfId="1" applyFont="1" applyFill="1" applyBorder="1" applyAlignment="1">
      <alignment vertical="center"/>
    </xf>
    <xf numFmtId="0" fontId="8" fillId="3" borderId="0" xfId="1" applyFont="1" applyFill="1" applyBorder="1" applyAlignment="1">
      <alignment vertical="center"/>
    </xf>
    <xf numFmtId="0" fontId="6" fillId="0" borderId="0" xfId="0" applyFont="1"/>
    <xf numFmtId="0" fontId="8" fillId="0" borderId="0" xfId="1" applyFont="1"/>
    <xf numFmtId="0" fontId="90" fillId="0" borderId="0" xfId="0" applyFont="1" applyBorder="1" applyAlignment="1"/>
    <xf numFmtId="0" fontId="90" fillId="0" borderId="0" xfId="0" applyFont="1"/>
    <xf numFmtId="0" fontId="11" fillId="0" borderId="0" xfId="0" applyFont="1" applyAlignment="1">
      <alignment wrapText="1"/>
    </xf>
    <xf numFmtId="0" fontId="11" fillId="0" borderId="0" xfId="0" applyFont="1" applyAlignment="1">
      <alignment vertical="center" wrapText="1"/>
    </xf>
    <xf numFmtId="0" fontId="31" fillId="0" borderId="0" xfId="0" applyFont="1" applyAlignment="1">
      <alignment vertical="center"/>
    </xf>
    <xf numFmtId="0" fontId="90" fillId="0" borderId="0" xfId="0" applyFont="1" applyAlignment="1">
      <alignment vertical="center"/>
    </xf>
    <xf numFmtId="0" fontId="12" fillId="0" borderId="0" xfId="0" applyFont="1" applyAlignment="1">
      <alignment vertical="center"/>
    </xf>
    <xf numFmtId="0" fontId="23" fillId="0" borderId="0" xfId="0" applyFont="1" applyBorder="1" applyAlignment="1">
      <alignment vertical="center"/>
    </xf>
    <xf numFmtId="0" fontId="90" fillId="0" borderId="7" xfId="0" applyFont="1" applyBorder="1" applyAlignment="1">
      <alignment vertical="center"/>
    </xf>
    <xf numFmtId="0" fontId="33" fillId="0" borderId="0" xfId="0" applyFont="1" applyBorder="1" applyAlignment="1">
      <alignment vertical="center"/>
    </xf>
    <xf numFmtId="0" fontId="90" fillId="3" borderId="0" xfId="0" applyFont="1" applyFill="1" applyAlignment="1">
      <alignment vertical="center"/>
    </xf>
    <xf numFmtId="0" fontId="12" fillId="0" borderId="0" xfId="0" applyFont="1" applyBorder="1" applyAlignment="1">
      <alignment horizontal="center" vertical="center"/>
    </xf>
    <xf numFmtId="0" fontId="23" fillId="0" borderId="0" xfId="0" applyFont="1" applyAlignment="1">
      <alignment vertical="center"/>
    </xf>
    <xf numFmtId="0" fontId="15" fillId="0" borderId="0" xfId="0" applyFont="1" applyAlignment="1">
      <alignment vertical="center" wrapText="1"/>
    </xf>
    <xf numFmtId="0" fontId="8" fillId="0" borderId="0" xfId="1" applyFont="1" applyBorder="1"/>
    <xf numFmtId="0" fontId="10" fillId="0" borderId="0" xfId="1" applyFont="1" applyBorder="1" applyAlignment="1">
      <alignment horizontal="right" vertical="center" indent="1"/>
    </xf>
    <xf numFmtId="0" fontId="10" fillId="0" borderId="0" xfId="1" applyFont="1" applyBorder="1"/>
    <xf numFmtId="0" fontId="10" fillId="0" borderId="0" xfId="1" applyFont="1"/>
    <xf numFmtId="0" fontId="8" fillId="0" borderId="0" xfId="1" applyFont="1" applyBorder="1" applyAlignment="1">
      <alignment wrapText="1"/>
    </xf>
    <xf numFmtId="0" fontId="8" fillId="0" borderId="0" xfId="1" applyFont="1" applyAlignment="1">
      <alignment wrapText="1"/>
    </xf>
    <xf numFmtId="0" fontId="8" fillId="0" borderId="0" xfId="1" applyFont="1" applyFill="1" applyBorder="1" applyAlignment="1">
      <alignment wrapText="1"/>
    </xf>
    <xf numFmtId="0" fontId="8" fillId="0" borderId="0" xfId="1" applyFont="1" applyFill="1" applyBorder="1"/>
    <xf numFmtId="0" fontId="8" fillId="0" borderId="0" xfId="1" applyFont="1" applyFill="1" applyBorder="1" applyAlignment="1">
      <alignment vertical="center" wrapText="1"/>
    </xf>
    <xf numFmtId="0" fontId="10" fillId="0" borderId="0" xfId="1" applyFont="1" applyFill="1" applyBorder="1" applyAlignment="1">
      <alignment vertical="center" wrapText="1"/>
    </xf>
    <xf numFmtId="0" fontId="10" fillId="0" borderId="0" xfId="1" applyFont="1" applyAlignment="1">
      <alignment horizontal="right" vertical="center" indent="1"/>
    </xf>
    <xf numFmtId="0" fontId="8" fillId="0" borderId="0" xfId="1" applyFont="1" applyBorder="1" applyAlignment="1">
      <alignment vertical="center"/>
    </xf>
    <xf numFmtId="0" fontId="8" fillId="0" borderId="0" xfId="1" applyFont="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91" fillId="0" borderId="0" xfId="0" applyFont="1" applyAlignment="1">
      <alignment horizontal="center" vertical="center" wrapText="1"/>
    </xf>
    <xf numFmtId="44" fontId="92" fillId="0" borderId="0" xfId="11" applyFont="1" applyAlignment="1">
      <alignment horizontal="center" vertical="center"/>
    </xf>
    <xf numFmtId="0" fontId="0" fillId="0" borderId="0" xfId="0" applyAlignment="1">
      <alignment horizontal="center" vertical="center" wrapText="1"/>
    </xf>
    <xf numFmtId="44" fontId="88" fillId="0" borderId="0" xfId="11" applyFont="1" applyAlignment="1">
      <alignment horizontal="center" vertical="center" wrapText="1"/>
    </xf>
    <xf numFmtId="44" fontId="88" fillId="0" borderId="0" xfId="11" applyFont="1" applyAlignment="1">
      <alignment horizontal="center" vertical="center"/>
    </xf>
    <xf numFmtId="44" fontId="88" fillId="0" borderId="1" xfId="11"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 xfId="0" applyBorder="1"/>
    <xf numFmtId="44" fontId="88" fillId="0" borderId="0" xfId="11" applyFont="1"/>
    <xf numFmtId="0" fontId="15" fillId="0" borderId="0" xfId="0" applyFont="1" applyAlignment="1">
      <alignment horizontal="left" vertical="center" wrapText="1"/>
    </xf>
    <xf numFmtId="0" fontId="0" fillId="0" borderId="1" xfId="0" applyBorder="1" applyAlignment="1">
      <alignment horizontal="center" vertical="center" wrapText="1"/>
    </xf>
    <xf numFmtId="0" fontId="11" fillId="0" borderId="0" xfId="0" applyFont="1" applyFill="1" applyBorder="1" applyAlignment="1">
      <alignment vertical="center" wrapText="1"/>
    </xf>
    <xf numFmtId="0" fontId="0" fillId="0" borderId="6" xfId="0" applyBorder="1" applyAlignment="1">
      <alignment horizont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12" fillId="0" borderId="0" xfId="0" applyFont="1" applyBorder="1" applyAlignment="1">
      <alignment vertical="center"/>
    </xf>
    <xf numFmtId="0" fontId="23" fillId="0" borderId="0" xfId="0" applyFont="1" applyBorder="1" applyAlignment="1">
      <alignment horizontal="center" vertical="center"/>
    </xf>
    <xf numFmtId="9" fontId="6" fillId="0" borderId="5" xfId="8" applyFont="1" applyBorder="1" applyAlignment="1">
      <alignment horizontal="center" vertical="center"/>
    </xf>
    <xf numFmtId="9" fontId="6" fillId="0" borderId="0" xfId="8" applyFont="1" applyBorder="1" applyAlignment="1">
      <alignment horizontal="center" vertical="center"/>
    </xf>
    <xf numFmtId="0" fontId="6" fillId="0" borderId="5" xfId="0" applyFont="1" applyBorder="1" applyAlignment="1">
      <alignment horizontal="center" vertical="center"/>
    </xf>
    <xf numFmtId="165" fontId="25" fillId="0" borderId="1" xfId="0" applyNumberFormat="1" applyFont="1" applyFill="1" applyBorder="1"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xf numFmtId="0" fontId="0" fillId="0" borderId="0" xfId="0" applyAlignment="1">
      <alignment horizontal="left"/>
    </xf>
    <xf numFmtId="0" fontId="0" fillId="0" borderId="4" xfId="0" applyBorder="1"/>
    <xf numFmtId="0" fontId="0" fillId="0" borderId="8" xfId="0" applyBorder="1"/>
    <xf numFmtId="0" fontId="0" fillId="0" borderId="4" xfId="0" applyBorder="1" applyAlignment="1">
      <alignment wrapText="1"/>
    </xf>
    <xf numFmtId="0" fontId="0" fillId="0" borderId="6" xfId="0" applyBorder="1" applyAlignment="1">
      <alignment horizontal="center" vertical="center"/>
    </xf>
    <xf numFmtId="0" fontId="0" fillId="0" borderId="4"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wrapText="1"/>
    </xf>
    <xf numFmtId="0" fontId="93" fillId="0" borderId="0" xfId="0" applyFont="1" applyAlignment="1">
      <alignment horizontal="right"/>
    </xf>
    <xf numFmtId="0" fontId="94" fillId="0" borderId="0" xfId="0" applyFont="1"/>
    <xf numFmtId="0" fontId="8" fillId="0" borderId="15" xfId="0" applyFont="1" applyBorder="1" applyAlignment="1">
      <alignment vertical="center"/>
    </xf>
    <xf numFmtId="2" fontId="8" fillId="0" borderId="15" xfId="0" applyNumberFormat="1" applyFont="1" applyBorder="1" applyAlignment="1">
      <alignment vertical="center"/>
    </xf>
    <xf numFmtId="165" fontId="8" fillId="0" borderId="15" xfId="0" applyNumberFormat="1" applyFont="1" applyBorder="1" applyAlignment="1">
      <alignment vertical="center"/>
    </xf>
    <xf numFmtId="0" fontId="8" fillId="0" borderId="0" xfId="0" applyFont="1" applyBorder="1" applyAlignment="1">
      <alignment horizontal="left" vertical="center"/>
    </xf>
    <xf numFmtId="0" fontId="8" fillId="0" borderId="0" xfId="0" quotePrefix="1" applyFont="1" applyBorder="1" applyAlignment="1">
      <alignment horizontal="left" vertical="center"/>
    </xf>
    <xf numFmtId="3" fontId="10" fillId="0" borderId="1" xfId="1" applyNumberFormat="1" applyFont="1" applyFill="1" applyBorder="1" applyAlignment="1" applyProtection="1">
      <alignment horizontal="center" vertical="center" wrapText="1"/>
    </xf>
    <xf numFmtId="3" fontId="10" fillId="6" borderId="1" xfId="1" applyNumberFormat="1" applyFont="1" applyFill="1" applyBorder="1" applyAlignment="1" applyProtection="1">
      <alignment horizontal="center" wrapText="1"/>
    </xf>
    <xf numFmtId="1" fontId="6" fillId="0" borderId="14" xfId="0" applyNumberFormat="1" applyFont="1" applyBorder="1" applyAlignment="1">
      <alignment horizontal="center" vertical="center" wrapText="1"/>
    </xf>
    <xf numFmtId="0" fontId="90" fillId="0" borderId="1" xfId="0" applyFont="1" applyBorder="1" applyAlignment="1">
      <alignment horizontal="center" vertical="center" wrapText="1"/>
    </xf>
    <xf numFmtId="0" fontId="95" fillId="0" borderId="0" xfId="0" applyFont="1" applyAlignment="1">
      <alignment vertical="top"/>
    </xf>
    <xf numFmtId="0" fontId="0" fillId="7" borderId="4" xfId="0" applyFill="1" applyBorder="1"/>
    <xf numFmtId="0" fontId="0" fillId="0" borderId="14" xfId="0" applyBorder="1" applyAlignment="1">
      <alignment horizontal="center"/>
    </xf>
    <xf numFmtId="0" fontId="8" fillId="0" borderId="0" xfId="1" applyFont="1" applyFill="1"/>
    <xf numFmtId="0" fontId="8" fillId="0" borderId="0" xfId="1" applyFont="1" applyFill="1" applyAlignment="1">
      <alignment vertical="center"/>
    </xf>
    <xf numFmtId="0" fontId="13" fillId="0" borderId="16" xfId="0" applyFont="1" applyBorder="1" applyAlignment="1">
      <alignment vertical="center"/>
    </xf>
    <xf numFmtId="0" fontId="12" fillId="0" borderId="8" xfId="0" applyFont="1" applyBorder="1" applyAlignment="1">
      <alignment vertical="center"/>
    </xf>
    <xf numFmtId="165" fontId="8" fillId="0" borderId="0" xfId="0" applyNumberFormat="1" applyFont="1" applyBorder="1" applyAlignment="1">
      <alignment vertical="center"/>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10" fillId="0" borderId="14" xfId="0" applyFont="1" applyBorder="1" applyAlignment="1">
      <alignment horizontal="center" vertical="center" wrapText="1"/>
    </xf>
    <xf numFmtId="0" fontId="10" fillId="0" borderId="8" xfId="0" applyFont="1" applyBorder="1" applyAlignment="1">
      <alignment vertical="center" wrapText="1"/>
    </xf>
    <xf numFmtId="3" fontId="8" fillId="6" borderId="1" xfId="8" applyNumberFormat="1" applyFont="1" applyFill="1" applyBorder="1" applyAlignment="1">
      <alignment wrapText="1"/>
    </xf>
    <xf numFmtId="3" fontId="8" fillId="0" borderId="1" xfId="8" applyNumberFormat="1" applyFont="1" applyBorder="1" applyAlignment="1">
      <alignment horizontal="center" vertical="center" wrapText="1"/>
    </xf>
    <xf numFmtId="4" fontId="10" fillId="6" borderId="1" xfId="1" applyNumberFormat="1" applyFont="1" applyFill="1" applyBorder="1" applyAlignment="1" applyProtection="1">
      <alignment horizontal="center" wrapText="1"/>
    </xf>
    <xf numFmtId="4" fontId="8" fillId="0" borderId="1" xfId="8" applyNumberFormat="1" applyFont="1" applyBorder="1" applyAlignment="1">
      <alignment wrapText="1"/>
    </xf>
    <xf numFmtId="9" fontId="9" fillId="0" borderId="1" xfId="8" applyFont="1" applyBorder="1" applyAlignment="1">
      <alignment horizontal="center" wrapText="1"/>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4" fillId="0" borderId="19" xfId="0" applyFont="1" applyBorder="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6" fillId="3" borderId="21"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3" borderId="24" xfId="0" applyFont="1" applyFill="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left" vertical="center" wrapText="1"/>
    </xf>
    <xf numFmtId="0" fontId="11" fillId="0" borderId="29" xfId="0" applyFont="1" applyBorder="1" applyAlignment="1">
      <alignment wrapText="1"/>
    </xf>
    <xf numFmtId="0" fontId="11" fillId="0" borderId="30" xfId="0" applyFont="1" applyBorder="1" applyAlignment="1">
      <alignment wrapText="1"/>
    </xf>
    <xf numFmtId="0" fontId="29" fillId="0" borderId="26" xfId="0" applyFont="1" applyBorder="1" applyAlignment="1">
      <alignment horizontal="center" vertical="center"/>
    </xf>
    <xf numFmtId="0" fontId="29" fillId="0" borderId="31" xfId="0" applyFont="1" applyBorder="1" applyAlignment="1">
      <alignment horizontal="center" vertical="center"/>
    </xf>
    <xf numFmtId="0" fontId="29" fillId="0" borderId="23"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left" vertical="center"/>
    </xf>
    <xf numFmtId="0" fontId="11" fillId="0" borderId="33" xfId="0" applyFont="1" applyBorder="1"/>
    <xf numFmtId="0" fontId="11" fillId="0" borderId="34" xfId="0" applyFont="1" applyBorder="1"/>
    <xf numFmtId="0" fontId="29" fillId="0" borderId="20" xfId="0" applyFont="1" applyBorder="1" applyAlignment="1">
      <alignment horizontal="center" vertical="center"/>
    </xf>
    <xf numFmtId="0" fontId="29" fillId="0" borderId="33"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7" xfId="0" applyFont="1" applyBorder="1" applyAlignment="1">
      <alignment horizontal="center" vertical="center"/>
    </xf>
    <xf numFmtId="0" fontId="29" fillId="0" borderId="14" xfId="0" applyFont="1" applyBorder="1" applyAlignment="1">
      <alignment horizontal="left" vertical="center" wrapText="1"/>
    </xf>
    <xf numFmtId="0" fontId="29" fillId="0" borderId="31" xfId="0" applyFont="1" applyBorder="1" applyAlignment="1">
      <alignment horizontal="center" vertical="center" wrapText="1"/>
    </xf>
    <xf numFmtId="0" fontId="11" fillId="0" borderId="21" xfId="0" applyFont="1" applyBorder="1" applyAlignment="1">
      <alignment horizontal="center" vertical="center" wrapText="1"/>
    </xf>
    <xf numFmtId="0" fontId="29" fillId="0" borderId="24" xfId="0" applyFont="1" applyBorder="1" applyAlignment="1">
      <alignment horizontal="center" vertical="center"/>
    </xf>
    <xf numFmtId="0" fontId="11" fillId="0" borderId="24" xfId="0" applyFont="1" applyBorder="1" applyAlignment="1">
      <alignment horizontal="center" vertical="center"/>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24" xfId="0" applyFont="1" applyBorder="1" applyAlignment="1">
      <alignment horizontal="left" vertical="center" wrapText="1"/>
    </xf>
    <xf numFmtId="0" fontId="29" fillId="0" borderId="26" xfId="0" applyFont="1" applyBorder="1" applyAlignment="1">
      <alignment horizontal="center"/>
    </xf>
    <xf numFmtId="0" fontId="4" fillId="0" borderId="28" xfId="0" applyFont="1" applyBorder="1" applyAlignment="1">
      <alignment horizontal="center" vertical="center"/>
    </xf>
    <xf numFmtId="0" fontId="29" fillId="0" borderId="38" xfId="0" applyFont="1" applyBorder="1" applyAlignment="1">
      <alignment wrapText="1"/>
    </xf>
    <xf numFmtId="0" fontId="29" fillId="0" borderId="31" xfId="0" applyFont="1" applyBorder="1" applyAlignment="1">
      <alignment horizontal="center"/>
    </xf>
    <xf numFmtId="0" fontId="29" fillId="0" borderId="6" xfId="0" applyFont="1" applyBorder="1" applyAlignment="1">
      <alignment wrapText="1"/>
    </xf>
    <xf numFmtId="0" fontId="29" fillId="0" borderId="23" xfId="0" applyFont="1" applyBorder="1" applyAlignment="1">
      <alignment horizontal="center"/>
    </xf>
    <xf numFmtId="0" fontId="29" fillId="0" borderId="39" xfId="0" applyFont="1" applyBorder="1" applyAlignment="1">
      <alignment vertical="center"/>
    </xf>
    <xf numFmtId="0" fontId="29" fillId="0" borderId="38" xfId="0" applyFont="1" applyBorder="1"/>
    <xf numFmtId="0" fontId="29" fillId="0" borderId="6" xfId="0" applyFont="1" applyBorder="1"/>
    <xf numFmtId="0" fontId="29" fillId="0" borderId="40" xfId="0" applyFont="1" applyBorder="1" applyAlignment="1">
      <alignment horizontal="left" vertical="center"/>
    </xf>
    <xf numFmtId="0" fontId="29" fillId="0" borderId="35" xfId="0" applyFont="1" applyBorder="1" applyAlignment="1">
      <alignment horizontal="left" vertical="center"/>
    </xf>
    <xf numFmtId="0" fontId="29" fillId="0" borderId="41" xfId="0" applyFont="1" applyBorder="1" applyAlignment="1">
      <alignment horizontal="left" vertical="center"/>
    </xf>
    <xf numFmtId="0" fontId="11" fillId="0" borderId="0" xfId="0" applyFont="1"/>
    <xf numFmtId="0" fontId="11" fillId="0" borderId="35" xfId="0" applyFont="1" applyBorder="1" applyAlignment="1">
      <alignment horizontal="center" vertical="center"/>
    </xf>
    <xf numFmtId="0" fontId="11" fillId="0" borderId="0" xfId="0" applyFont="1" applyAlignment="1">
      <alignment horizontal="center" vertical="center"/>
    </xf>
    <xf numFmtId="0" fontId="11" fillId="0" borderId="14"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44" xfId="0" applyFont="1" applyBorder="1" applyAlignment="1">
      <alignment horizontal="center" vertical="center"/>
    </xf>
    <xf numFmtId="0" fontId="11" fillId="2" borderId="41" xfId="0" applyFont="1" applyFill="1" applyBorder="1" applyAlignment="1">
      <alignment horizontal="center"/>
    </xf>
    <xf numFmtId="0" fontId="11" fillId="2" borderId="25" xfId="0" applyFont="1" applyFill="1" applyBorder="1"/>
    <xf numFmtId="0" fontId="11" fillId="0" borderId="0" xfId="0" applyFont="1" applyBorder="1"/>
    <xf numFmtId="0" fontId="22" fillId="0" borderId="28" xfId="0" applyFont="1" applyBorder="1" applyAlignment="1">
      <alignment horizontal="center"/>
    </xf>
    <xf numFmtId="0" fontId="22" fillId="0" borderId="0" xfId="0" applyFont="1" applyBorder="1"/>
    <xf numFmtId="0" fontId="22" fillId="0" borderId="0" xfId="0" applyFont="1" applyBorder="1" applyAlignment="1">
      <alignment horizontal="center" vertical="center"/>
    </xf>
    <xf numFmtId="0" fontId="11" fillId="0" borderId="45" xfId="0" applyFont="1" applyBorder="1" applyAlignment="1">
      <alignment horizontal="center" vertical="center"/>
    </xf>
    <xf numFmtId="0" fontId="11" fillId="0" borderId="14" xfId="0" applyFont="1" applyBorder="1" applyAlignment="1">
      <alignment horizontal="left" wrapText="1"/>
    </xf>
    <xf numFmtId="0" fontId="11" fillId="0" borderId="8" xfId="0" applyFont="1" applyBorder="1" applyAlignment="1">
      <alignment horizontal="center" vertical="center"/>
    </xf>
    <xf numFmtId="0" fontId="11" fillId="0" borderId="1" xfId="0" applyFont="1" applyBorder="1" applyAlignment="1">
      <alignment wrapText="1"/>
    </xf>
    <xf numFmtId="0" fontId="11" fillId="0" borderId="4" xfId="0" applyFont="1" applyBorder="1" applyAlignment="1">
      <alignment horizontal="center" vertical="center"/>
    </xf>
    <xf numFmtId="0" fontId="11" fillId="0" borderId="1" xfId="0" applyFont="1" applyBorder="1" applyAlignment="1">
      <alignment horizontal="left" wrapText="1"/>
    </xf>
    <xf numFmtId="0" fontId="11" fillId="0" borderId="41" xfId="0" applyFont="1" applyBorder="1" applyAlignment="1">
      <alignment horizontal="center" vertical="center"/>
    </xf>
    <xf numFmtId="0" fontId="11" fillId="0" borderId="24" xfId="0" applyFont="1" applyBorder="1" applyAlignment="1">
      <alignment wrapText="1"/>
    </xf>
    <xf numFmtId="0" fontId="11" fillId="0" borderId="25" xfId="0" applyFont="1" applyBorder="1" applyAlignment="1">
      <alignment horizontal="center" vertical="center"/>
    </xf>
    <xf numFmtId="0" fontId="10" fillId="2" borderId="1" xfId="1" applyFont="1" applyFill="1" applyBorder="1" applyAlignment="1">
      <alignment vertical="center"/>
    </xf>
    <xf numFmtId="0" fontId="10" fillId="3" borderId="0" xfId="1" applyFont="1" applyFill="1" applyBorder="1" applyAlignment="1">
      <alignment vertical="center"/>
    </xf>
    <xf numFmtId="0" fontId="8" fillId="2" borderId="1" xfId="1" applyFont="1" applyFill="1" applyBorder="1" applyAlignment="1">
      <alignment vertical="center"/>
    </xf>
    <xf numFmtId="0" fontId="23" fillId="0" borderId="0" xfId="0" applyFont="1" applyAlignment="1">
      <alignment horizontal="left" vertical="center"/>
    </xf>
    <xf numFmtId="3" fontId="10" fillId="8" borderId="1" xfId="1"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0" fillId="0" borderId="0" xfId="0" applyAlignment="1">
      <alignment horizontal="left" vertical="center" wrapText="1"/>
    </xf>
    <xf numFmtId="0" fontId="13" fillId="0" borderId="1" xfId="0" applyFont="1" applyBorder="1" applyAlignment="1">
      <alignment horizontal="center" vertical="center"/>
    </xf>
    <xf numFmtId="0" fontId="29" fillId="0" borderId="15" xfId="0" applyFont="1" applyBorder="1" applyAlignment="1">
      <alignment horizontal="left" vertical="center"/>
    </xf>
    <xf numFmtId="0" fontId="13" fillId="0" borderId="1" xfId="0" applyFont="1" applyBorder="1" applyAlignment="1">
      <alignment horizontal="center"/>
    </xf>
    <xf numFmtId="0" fontId="29" fillId="0" borderId="0" xfId="0" applyFont="1" applyBorder="1" applyAlignment="1">
      <alignment horizontal="center" vertical="center" wrapText="1"/>
    </xf>
    <xf numFmtId="0" fontId="31" fillId="0" borderId="1" xfId="0" applyFont="1" applyBorder="1" applyAlignment="1">
      <alignment horizontal="center"/>
    </xf>
    <xf numFmtId="0" fontId="31" fillId="0" borderId="1" xfId="0" applyFont="1" applyBorder="1" applyAlignment="1">
      <alignment horizontal="left"/>
    </xf>
    <xf numFmtId="0" fontId="31" fillId="0" borderId="0" xfId="0" applyFont="1"/>
    <xf numFmtId="0" fontId="12" fillId="0" borderId="1" xfId="0" applyFont="1" applyBorder="1" applyAlignment="1">
      <alignment horizontal="center"/>
    </xf>
    <xf numFmtId="0" fontId="13"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12" fillId="0" borderId="1" xfId="0" applyFont="1" applyFill="1" applyBorder="1" applyAlignment="1">
      <alignment horizontal="center"/>
    </xf>
    <xf numFmtId="0" fontId="13" fillId="0" borderId="1" xfId="0" applyFont="1" applyFill="1" applyBorder="1" applyAlignment="1">
      <alignment horizontal="center"/>
    </xf>
    <xf numFmtId="0" fontId="31" fillId="0" borderId="1" xfId="0" applyFont="1" applyBorder="1" applyAlignment="1">
      <alignment horizontal="center" wrapText="1"/>
    </xf>
    <xf numFmtId="0" fontId="11" fillId="0" borderId="1" xfId="0" applyFont="1" applyBorder="1" applyAlignment="1">
      <alignment horizontal="center" vertical="center"/>
    </xf>
    <xf numFmtId="0" fontId="12" fillId="0" borderId="0" xfId="0" applyFont="1" applyFill="1"/>
    <xf numFmtId="0" fontId="11" fillId="0" borderId="4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xf numFmtId="0" fontId="12" fillId="0" borderId="0" xfId="0" applyFont="1" applyFill="1" applyAlignment="1">
      <alignment horizontal="center" vertical="center"/>
    </xf>
    <xf numFmtId="0" fontId="10" fillId="0" borderId="0" xfId="1" applyFont="1" applyBorder="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29" fillId="0" borderId="0" xfId="1" applyFont="1" applyBorder="1" applyAlignment="1">
      <alignment vertical="center"/>
    </xf>
    <xf numFmtId="0" fontId="29" fillId="0" borderId="0" xfId="1" applyFont="1" applyAlignment="1">
      <alignment vertical="center"/>
    </xf>
    <xf numFmtId="0" fontId="8" fillId="0" borderId="0" xfId="1" applyFont="1" applyBorder="1" applyAlignment="1">
      <alignment vertical="center" wrapText="1"/>
    </xf>
    <xf numFmtId="0" fontId="8" fillId="0" borderId="0" xfId="1" applyFont="1" applyAlignment="1">
      <alignment vertical="center" wrapText="1"/>
    </xf>
    <xf numFmtId="0" fontId="8" fillId="0" borderId="18" xfId="1" applyFont="1" applyBorder="1" applyAlignment="1">
      <alignment vertical="center"/>
    </xf>
    <xf numFmtId="0" fontId="8" fillId="3" borderId="0" xfId="1" applyFont="1" applyFill="1" applyAlignment="1">
      <alignment vertical="center"/>
    </xf>
    <xf numFmtId="0" fontId="10" fillId="0" borderId="0" xfId="1" applyFont="1" applyAlignment="1">
      <alignment horizontal="right" vertical="center"/>
    </xf>
    <xf numFmtId="0" fontId="57" fillId="0" borderId="0" xfId="1" applyFont="1"/>
    <xf numFmtId="49" fontId="57" fillId="0" borderId="0" xfId="1" applyNumberFormat="1" applyFont="1" applyAlignment="1">
      <alignment horizontal="center"/>
    </xf>
    <xf numFmtId="49" fontId="58" fillId="0" borderId="0" xfId="1" applyNumberFormat="1" applyFont="1" applyAlignment="1">
      <alignment horizontal="left"/>
    </xf>
    <xf numFmtId="49" fontId="59" fillId="0" borderId="0" xfId="1" applyNumberFormat="1" applyFont="1" applyAlignment="1">
      <alignment horizontal="left"/>
    </xf>
    <xf numFmtId="49" fontId="57" fillId="0" borderId="0" xfId="1" applyNumberFormat="1" applyFont="1" applyAlignment="1">
      <alignment horizontal="center" vertical="center"/>
    </xf>
    <xf numFmtId="49" fontId="57" fillId="3" borderId="1" xfId="1" applyNumberFormat="1" applyFont="1" applyFill="1" applyBorder="1" applyAlignment="1">
      <alignment horizontal="center" vertical="center" wrapText="1"/>
    </xf>
    <xf numFmtId="49" fontId="57" fillId="0" borderId="1" xfId="1" applyNumberFormat="1" applyFont="1" applyBorder="1" applyAlignment="1">
      <alignment horizontal="center" vertical="center" wrapText="1"/>
    </xf>
    <xf numFmtId="0" fontId="57" fillId="0" borderId="1" xfId="1" applyFont="1" applyBorder="1" applyAlignment="1">
      <alignment horizontal="center" vertical="center" wrapText="1"/>
    </xf>
    <xf numFmtId="0" fontId="57" fillId="0" borderId="0" xfId="1" applyFont="1" applyAlignment="1">
      <alignment vertical="center"/>
    </xf>
    <xf numFmtId="49" fontId="66" fillId="0" borderId="1" xfId="1" applyNumberFormat="1" applyFont="1" applyBorder="1" applyAlignment="1">
      <alignment horizontal="left"/>
    </xf>
    <xf numFmtId="49" fontId="66" fillId="0" borderId="1" xfId="1" applyNumberFormat="1" applyFont="1" applyBorder="1" applyAlignment="1">
      <alignment horizontal="center"/>
    </xf>
    <xf numFmtId="1" fontId="68" fillId="0" borderId="1" xfId="1" applyNumberFormat="1" applyFont="1" applyBorder="1"/>
    <xf numFmtId="0" fontId="10" fillId="3" borderId="0" xfId="4" applyFont="1" applyFill="1" applyAlignment="1">
      <alignment vertical="center"/>
    </xf>
    <xf numFmtId="0" fontId="8" fillId="3" borderId="0" xfId="4" applyFont="1" applyFill="1" applyAlignment="1">
      <alignment vertical="center"/>
    </xf>
    <xf numFmtId="0" fontId="8" fillId="3" borderId="20" xfId="4" applyFont="1" applyFill="1" applyBorder="1" applyAlignment="1">
      <alignment horizontal="center" vertical="center"/>
    </xf>
    <xf numFmtId="0" fontId="8" fillId="3" borderId="31" xfId="4" applyFont="1" applyFill="1" applyBorder="1" applyAlignment="1">
      <alignment horizontal="center" vertical="center"/>
    </xf>
    <xf numFmtId="0" fontId="8" fillId="3" borderId="46" xfId="4" applyFont="1" applyFill="1" applyBorder="1" applyAlignment="1">
      <alignment horizontal="center" vertical="center"/>
    </xf>
    <xf numFmtId="0" fontId="8" fillId="3" borderId="26" xfId="4" applyFont="1" applyFill="1" applyBorder="1" applyAlignment="1">
      <alignment horizontal="center" vertical="center"/>
    </xf>
    <xf numFmtId="0" fontId="8" fillId="3" borderId="27" xfId="4" applyFont="1" applyFill="1" applyBorder="1" applyAlignment="1">
      <alignment horizontal="center" vertical="center"/>
    </xf>
    <xf numFmtId="0" fontId="8" fillId="3" borderId="32" xfId="4" applyFont="1" applyFill="1" applyBorder="1" applyAlignment="1">
      <alignment horizontal="center" vertical="center"/>
    </xf>
    <xf numFmtId="0" fontId="8" fillId="3" borderId="47" xfId="4" applyFont="1" applyFill="1" applyBorder="1" applyAlignment="1">
      <alignment vertical="center"/>
    </xf>
    <xf numFmtId="0" fontId="8" fillId="3" borderId="19" xfId="4" applyFont="1" applyFill="1" applyBorder="1" applyAlignment="1">
      <alignment vertical="center"/>
    </xf>
    <xf numFmtId="0" fontId="8" fillId="3" borderId="48" xfId="4" applyFont="1" applyFill="1" applyBorder="1" applyAlignment="1">
      <alignment vertical="center"/>
    </xf>
    <xf numFmtId="0" fontId="8" fillId="3" borderId="29" xfId="4" applyFont="1" applyFill="1" applyBorder="1" applyAlignment="1">
      <alignment vertical="center"/>
    </xf>
    <xf numFmtId="0" fontId="8" fillId="3" borderId="30" xfId="4" applyFont="1" applyFill="1" applyBorder="1" applyAlignment="1">
      <alignment vertical="center"/>
    </xf>
    <xf numFmtId="0" fontId="25" fillId="0" borderId="28"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19" xfId="0" applyFont="1" applyBorder="1" applyAlignment="1">
      <alignment horizontal="center" vertical="center" wrapText="1"/>
    </xf>
    <xf numFmtId="0" fontId="8" fillId="3" borderId="0" xfId="4" applyFont="1" applyFill="1" applyBorder="1" applyAlignment="1">
      <alignment vertical="center"/>
    </xf>
    <xf numFmtId="0" fontId="8" fillId="3" borderId="50" xfId="4" applyFont="1" applyFill="1" applyBorder="1" applyAlignment="1">
      <alignment vertical="center"/>
    </xf>
    <xf numFmtId="2" fontId="15" fillId="5" borderId="26" xfId="0" applyNumberFormat="1" applyFont="1" applyFill="1" applyBorder="1" applyAlignment="1">
      <alignment horizontal="center" vertical="center"/>
    </xf>
    <xf numFmtId="49" fontId="57" fillId="3" borderId="17" xfId="4" applyNumberFormat="1" applyFont="1" applyFill="1" applyBorder="1"/>
    <xf numFmtId="0" fontId="57" fillId="3" borderId="4" xfId="4" quotePrefix="1" applyFont="1" applyFill="1" applyBorder="1"/>
    <xf numFmtId="0" fontId="8" fillId="0" borderId="26" xfId="4" applyFont="1" applyFill="1" applyBorder="1" applyAlignment="1">
      <alignment horizontal="center" vertical="center"/>
    </xf>
    <xf numFmtId="0" fontId="8" fillId="3" borderId="5" xfId="4" applyFont="1" applyFill="1" applyBorder="1" applyAlignment="1">
      <alignment vertical="center"/>
    </xf>
    <xf numFmtId="0" fontId="8" fillId="3" borderId="51" xfId="4" applyFont="1" applyFill="1" applyBorder="1" applyAlignment="1">
      <alignment vertical="center"/>
    </xf>
    <xf numFmtId="0" fontId="8" fillId="3" borderId="23" xfId="4" applyFont="1" applyFill="1" applyBorder="1" applyAlignment="1">
      <alignment horizontal="center" vertical="center"/>
    </xf>
    <xf numFmtId="0" fontId="8" fillId="3" borderId="52" xfId="4" applyFont="1" applyFill="1" applyBorder="1" applyAlignment="1">
      <alignment horizontal="center" vertical="center"/>
    </xf>
    <xf numFmtId="0" fontId="10" fillId="3" borderId="48" xfId="4" applyFont="1" applyFill="1" applyBorder="1" applyAlignment="1">
      <alignment vertical="center"/>
    </xf>
    <xf numFmtId="0" fontId="10" fillId="3" borderId="29" xfId="4" applyFont="1" applyFill="1" applyBorder="1" applyAlignment="1">
      <alignment vertical="center"/>
    </xf>
    <xf numFmtId="0" fontId="10" fillId="3" borderId="30" xfId="4" applyFont="1" applyFill="1" applyBorder="1" applyAlignment="1">
      <alignment vertical="center"/>
    </xf>
    <xf numFmtId="0" fontId="10" fillId="4" borderId="29" xfId="4" applyFont="1" applyFill="1" applyBorder="1" applyAlignment="1">
      <alignment vertical="center"/>
    </xf>
    <xf numFmtId="0" fontId="10" fillId="4" borderId="30" xfId="4" applyFont="1" applyFill="1" applyBorder="1" applyAlignment="1">
      <alignment vertical="center"/>
    </xf>
    <xf numFmtId="2" fontId="72" fillId="3" borderId="19" xfId="0" applyNumberFormat="1" applyFont="1" applyFill="1" applyBorder="1" applyAlignment="1">
      <alignment horizontal="center" vertical="center"/>
    </xf>
    <xf numFmtId="0" fontId="10" fillId="0" borderId="0" xfId="4" applyFont="1" applyFill="1" applyAlignment="1">
      <alignment vertical="center"/>
    </xf>
    <xf numFmtId="0" fontId="8" fillId="0" borderId="0" xfId="4" applyFont="1" applyFill="1" applyAlignment="1">
      <alignment vertical="center"/>
    </xf>
    <xf numFmtId="0" fontId="26" fillId="0" borderId="28" xfId="0" applyFont="1" applyBorder="1" applyAlignment="1">
      <alignment horizontal="center" vertical="center" wrapText="1"/>
    </xf>
    <xf numFmtId="0" fontId="26" fillId="0" borderId="53" xfId="0" applyFont="1" applyBorder="1" applyAlignment="1">
      <alignment horizontal="center" vertical="center" wrapText="1"/>
    </xf>
    <xf numFmtId="0" fontId="8" fillId="3" borderId="7" xfId="4" applyFont="1" applyFill="1" applyBorder="1" applyAlignment="1">
      <alignment vertical="center"/>
    </xf>
    <xf numFmtId="0" fontId="10" fillId="3" borderId="7" xfId="4" applyFont="1" applyFill="1" applyBorder="1" applyAlignment="1">
      <alignment vertical="center"/>
    </xf>
    <xf numFmtId="0" fontId="10" fillId="3" borderId="54" xfId="4" applyFont="1" applyFill="1" applyBorder="1" applyAlignment="1">
      <alignment vertical="center"/>
    </xf>
    <xf numFmtId="0" fontId="57" fillId="7" borderId="8" xfId="4" applyFont="1" applyFill="1" applyBorder="1"/>
    <xf numFmtId="0" fontId="8" fillId="0" borderId="38" xfId="4" applyFont="1" applyFill="1" applyBorder="1" applyAlignment="1">
      <alignment horizontal="left" vertical="center"/>
    </xf>
    <xf numFmtId="0" fontId="23" fillId="0" borderId="23" xfId="0" applyFont="1" applyBorder="1" applyAlignment="1">
      <alignment horizontal="center" vertical="center"/>
    </xf>
    <xf numFmtId="0" fontId="8" fillId="3" borderId="4" xfId="4" applyFont="1" applyFill="1" applyBorder="1" applyAlignment="1">
      <alignment horizontal="center" vertical="center"/>
    </xf>
    <xf numFmtId="0" fontId="10" fillId="0" borderId="29" xfId="4" applyFont="1" applyFill="1" applyBorder="1" applyAlignment="1">
      <alignment vertical="center"/>
    </xf>
    <xf numFmtId="0" fontId="74" fillId="3" borderId="0" xfId="4" applyFont="1" applyFill="1" applyAlignment="1">
      <alignment vertical="center"/>
    </xf>
    <xf numFmtId="0" fontId="6" fillId="0" borderId="0" xfId="0" applyFont="1" applyFill="1" applyAlignment="1">
      <alignment vertical="center"/>
    </xf>
    <xf numFmtId="0" fontId="88" fillId="0" borderId="0" xfId="11" applyNumberFormat="1" applyFont="1" applyAlignment="1">
      <alignment horizontal="left" vertical="center" wrapText="1"/>
    </xf>
    <xf numFmtId="0" fontId="96" fillId="0" borderId="1" xfId="0" applyFont="1" applyFill="1" applyBorder="1" applyAlignment="1">
      <alignment horizontal="center" vertical="center" wrapText="1"/>
    </xf>
    <xf numFmtId="0" fontId="96" fillId="0" borderId="0" xfId="0" applyFont="1" applyAlignment="1">
      <alignment horizontal="center" vertical="center"/>
    </xf>
    <xf numFmtId="0" fontId="96" fillId="0" borderId="0" xfId="0" applyFont="1"/>
    <xf numFmtId="0" fontId="88" fillId="0" borderId="1" xfId="11"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96" fillId="0" borderId="1" xfId="11" applyNumberFormat="1" applyFont="1" applyFill="1" applyBorder="1" applyAlignment="1">
      <alignment horizontal="center" vertical="center" wrapText="1"/>
    </xf>
    <xf numFmtId="0" fontId="0" fillId="0" borderId="12" xfId="0" applyBorder="1" applyAlignment="1">
      <alignment horizontal="center" vertical="center" wrapText="1"/>
    </xf>
    <xf numFmtId="0" fontId="11" fillId="0" borderId="0" xfId="0" applyFont="1" applyAlignment="1">
      <alignment vertical="center"/>
    </xf>
    <xf numFmtId="0" fontId="12" fillId="3" borderId="48"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53" xfId="0" applyFont="1" applyBorder="1" applyAlignment="1">
      <alignment horizontal="center" vertical="center"/>
    </xf>
    <xf numFmtId="0" fontId="12" fillId="0" borderId="55" xfId="0" applyFont="1" applyBorder="1" applyAlignment="1">
      <alignment horizontal="center" vertical="center"/>
    </xf>
    <xf numFmtId="0" fontId="12" fillId="0" borderId="42" xfId="0" applyFont="1" applyBorder="1" applyAlignment="1">
      <alignment horizontal="center" vertical="center"/>
    </xf>
    <xf numFmtId="0" fontId="12" fillId="2" borderId="30" xfId="0" applyFont="1" applyFill="1" applyBorder="1" applyAlignment="1" applyProtection="1">
      <alignment vertical="center" wrapText="1"/>
      <protection locked="0"/>
    </xf>
    <xf numFmtId="4" fontId="12" fillId="0" borderId="43" xfId="0" applyNumberFormat="1" applyFont="1" applyBorder="1" applyAlignment="1">
      <alignment vertical="center"/>
    </xf>
    <xf numFmtId="4" fontId="12" fillId="0" borderId="14" xfId="0" applyNumberFormat="1" applyFont="1" applyBorder="1" applyAlignment="1">
      <alignment vertical="center"/>
    </xf>
    <xf numFmtId="4" fontId="12" fillId="0" borderId="56" xfId="0" applyNumberFormat="1" applyFont="1" applyBorder="1" applyAlignment="1">
      <alignment vertical="center"/>
    </xf>
    <xf numFmtId="0" fontId="12" fillId="2" borderId="30" xfId="0" applyFont="1" applyFill="1" applyBorder="1" applyAlignment="1">
      <alignment vertical="center" wrapText="1"/>
    </xf>
    <xf numFmtId="4" fontId="12" fillId="2" borderId="19" xfId="0" applyNumberFormat="1" applyFont="1" applyFill="1" applyBorder="1" applyAlignment="1">
      <alignment vertical="center"/>
    </xf>
    <xf numFmtId="4" fontId="12" fillId="2" borderId="48" xfId="0" applyNumberFormat="1" applyFont="1" applyFill="1" applyBorder="1" applyAlignment="1">
      <alignment vertical="center"/>
    </xf>
    <xf numFmtId="4" fontId="12" fillId="2" borderId="30" xfId="0" applyNumberFormat="1" applyFont="1" applyFill="1" applyBorder="1" applyAlignment="1">
      <alignment vertical="center"/>
    </xf>
    <xf numFmtId="0" fontId="12" fillId="2" borderId="19" xfId="0" applyFont="1" applyFill="1" applyBorder="1" applyAlignment="1">
      <alignment vertical="center" wrapText="1"/>
    </xf>
    <xf numFmtId="4" fontId="12" fillId="2" borderId="28" xfId="0" applyNumberFormat="1" applyFont="1" applyFill="1" applyBorder="1" applyAlignment="1">
      <alignment vertical="center"/>
    </xf>
    <xf numFmtId="4" fontId="12" fillId="2" borderId="53" xfId="0" applyNumberFormat="1" applyFont="1" applyFill="1" applyBorder="1" applyAlignment="1">
      <alignment vertical="center"/>
    </xf>
    <xf numFmtId="4" fontId="11" fillId="0" borderId="0" xfId="0" applyNumberFormat="1" applyFont="1" applyAlignment="1">
      <alignment vertical="center"/>
    </xf>
    <xf numFmtId="0" fontId="12" fillId="2" borderId="19" xfId="0" applyFont="1" applyFill="1" applyBorder="1" applyAlignment="1" applyProtection="1">
      <alignment vertical="center" wrapText="1"/>
      <protection locked="0"/>
    </xf>
    <xf numFmtId="4" fontId="12" fillId="0" borderId="23" xfId="0" applyNumberFormat="1" applyFont="1" applyFill="1" applyBorder="1" applyAlignment="1">
      <alignment vertical="center"/>
    </xf>
    <xf numFmtId="4" fontId="12" fillId="0" borderId="32" xfId="0" applyNumberFormat="1" applyFont="1" applyFill="1" applyBorder="1" applyAlignment="1">
      <alignment vertical="center"/>
    </xf>
    <xf numFmtId="4" fontId="13" fillId="4" borderId="57" xfId="0" applyNumberFormat="1" applyFont="1" applyFill="1" applyBorder="1" applyAlignment="1">
      <alignment vertical="center"/>
    </xf>
    <xf numFmtId="0" fontId="77" fillId="0" borderId="0" xfId="0" applyFont="1" applyAlignment="1">
      <alignment vertical="center"/>
    </xf>
    <xf numFmtId="0" fontId="23" fillId="0" borderId="0" xfId="0" applyFont="1" applyFill="1" applyAlignment="1">
      <alignment vertical="center"/>
    </xf>
    <xf numFmtId="0" fontId="22" fillId="3" borderId="0" xfId="0" applyFont="1" applyFill="1" applyAlignment="1">
      <alignment vertical="center" wrapText="1"/>
    </xf>
    <xf numFmtId="0" fontId="22" fillId="3" borderId="0" xfId="0" applyFont="1" applyFill="1" applyBorder="1" applyAlignment="1">
      <alignment vertical="center" wrapText="1"/>
    </xf>
    <xf numFmtId="0" fontId="11" fillId="0" borderId="0" xfId="0" applyFont="1" applyBorder="1" applyAlignment="1">
      <alignment vertical="center"/>
    </xf>
    <xf numFmtId="0" fontId="29" fillId="2" borderId="1" xfId="1" applyFont="1" applyFill="1" applyBorder="1" applyAlignment="1">
      <alignment vertical="center"/>
    </xf>
    <xf numFmtId="0" fontId="29" fillId="5" borderId="1" xfId="1" applyFont="1" applyFill="1" applyBorder="1" applyAlignment="1">
      <alignment horizontal="left" vertical="center"/>
    </xf>
    <xf numFmtId="0" fontId="27" fillId="4" borderId="6" xfId="0" applyFont="1" applyFill="1" applyBorder="1" applyAlignment="1">
      <alignment horizontal="center" vertical="center"/>
    </xf>
    <xf numFmtId="0" fontId="27" fillId="4" borderId="6" xfId="0" applyFont="1" applyFill="1" applyBorder="1" applyAlignment="1">
      <alignment horizontal="center" vertical="center" wrapText="1"/>
    </xf>
    <xf numFmtId="0" fontId="78" fillId="2" borderId="14" xfId="1" applyFont="1" applyFill="1" applyBorder="1" applyAlignment="1">
      <alignment horizontal="center" vertical="center"/>
    </xf>
    <xf numFmtId="0" fontId="78" fillId="2" borderId="8" xfId="1" applyFont="1" applyFill="1" applyBorder="1" applyAlignment="1">
      <alignment horizontal="center" vertical="center"/>
    </xf>
    <xf numFmtId="0" fontId="78" fillId="2" borderId="7" xfId="1" applyFont="1" applyFill="1" applyBorder="1" applyAlignment="1">
      <alignment horizontal="center" vertical="center"/>
    </xf>
    <xf numFmtId="0" fontId="78" fillId="2" borderId="38" xfId="1" applyFont="1" applyFill="1" applyBorder="1" applyAlignment="1">
      <alignment horizontal="center" vertical="center"/>
    </xf>
    <xf numFmtId="0" fontId="27" fillId="4" borderId="1" xfId="0" applyFont="1" applyFill="1" applyBorder="1" applyAlignment="1">
      <alignment horizontal="center" vertical="center"/>
    </xf>
    <xf numFmtId="0" fontId="78" fillId="2" borderId="1" xfId="1" applyFont="1" applyFill="1" applyBorder="1" applyAlignment="1">
      <alignment horizontal="center" vertical="center"/>
    </xf>
    <xf numFmtId="0" fontId="80" fillId="0" borderId="1" xfId="1" applyNumberFormat="1" applyFont="1" applyFill="1" applyBorder="1" applyAlignment="1" applyProtection="1">
      <alignment horizontal="center" vertical="center" wrapText="1"/>
    </xf>
    <xf numFmtId="3" fontId="80" fillId="5" borderId="1" xfId="1" applyNumberFormat="1" applyFont="1" applyFill="1" applyBorder="1" applyAlignment="1" applyProtection="1">
      <alignment vertical="center" wrapText="1"/>
      <protection locked="0"/>
    </xf>
    <xf numFmtId="3" fontId="80" fillId="0" borderId="1" xfId="1" applyNumberFormat="1" applyFont="1" applyFill="1" applyBorder="1" applyAlignment="1" applyProtection="1">
      <alignment vertical="center" wrapText="1"/>
      <protection locked="0"/>
    </xf>
    <xf numFmtId="3" fontId="80" fillId="9" borderId="6" xfId="1" applyNumberFormat="1" applyFont="1" applyFill="1" applyBorder="1" applyAlignment="1" applyProtection="1">
      <alignment vertical="center" wrapText="1"/>
      <protection locked="0"/>
    </xf>
    <xf numFmtId="0" fontId="80" fillId="0" borderId="12" xfId="1" applyNumberFormat="1" applyFont="1" applyFill="1" applyBorder="1" applyAlignment="1" applyProtection="1">
      <alignment horizontal="center" vertical="center" wrapText="1"/>
    </xf>
    <xf numFmtId="3" fontId="80" fillId="5" borderId="12" xfId="1" applyNumberFormat="1" applyFont="1" applyFill="1" applyBorder="1" applyAlignment="1" applyProtection="1">
      <alignment vertical="center" wrapText="1"/>
      <protection locked="0"/>
    </xf>
    <xf numFmtId="3" fontId="80" fillId="0" borderId="12" xfId="1" applyNumberFormat="1" applyFont="1" applyFill="1" applyBorder="1" applyAlignment="1" applyProtection="1">
      <alignment vertical="center" wrapText="1"/>
      <protection locked="0"/>
    </xf>
    <xf numFmtId="3" fontId="80" fillId="9" borderId="58" xfId="1" applyNumberFormat="1" applyFont="1" applyFill="1" applyBorder="1" applyAlignment="1" applyProtection="1">
      <alignment vertical="center" wrapText="1"/>
      <protection locked="0"/>
    </xf>
    <xf numFmtId="1" fontId="79" fillId="3" borderId="1" xfId="0" applyNumberFormat="1" applyFont="1" applyFill="1" applyBorder="1" applyAlignment="1" applyProtection="1">
      <alignment vertical="center" wrapText="1"/>
      <protection hidden="1"/>
    </xf>
    <xf numFmtId="167" fontId="80" fillId="0" borderId="1" xfId="1" applyNumberFormat="1" applyFont="1" applyFill="1" applyBorder="1" applyAlignment="1" applyProtection="1">
      <alignment vertical="center" wrapText="1"/>
      <protection locked="0"/>
    </xf>
    <xf numFmtId="0" fontId="80" fillId="0" borderId="14" xfId="1" applyNumberFormat="1" applyFont="1" applyFill="1" applyBorder="1" applyAlignment="1" applyProtection="1">
      <alignment horizontal="center" vertical="center" wrapText="1"/>
    </xf>
    <xf numFmtId="3" fontId="80" fillId="5" borderId="14" xfId="1" applyNumberFormat="1" applyFont="1" applyFill="1" applyBorder="1" applyAlignment="1" applyProtection="1">
      <alignment vertical="center" wrapText="1"/>
      <protection locked="0"/>
    </xf>
    <xf numFmtId="3" fontId="80" fillId="0" borderId="14" xfId="1" applyNumberFormat="1" applyFont="1" applyFill="1" applyBorder="1" applyAlignment="1" applyProtection="1">
      <alignment vertical="center" wrapText="1"/>
      <protection locked="0"/>
    </xf>
    <xf numFmtId="3" fontId="80" fillId="9" borderId="38" xfId="1" applyNumberFormat="1" applyFont="1" applyFill="1" applyBorder="1" applyAlignment="1" applyProtection="1">
      <alignment vertical="center" wrapText="1"/>
      <protection locked="0"/>
    </xf>
    <xf numFmtId="10" fontId="80" fillId="9" borderId="6" xfId="1" applyNumberFormat="1" applyFont="1" applyFill="1" applyBorder="1" applyAlignment="1" applyProtection="1">
      <alignment vertical="center" wrapText="1"/>
      <protection locked="0"/>
    </xf>
    <xf numFmtId="167" fontId="80" fillId="0" borderId="6" xfId="1" applyNumberFormat="1" applyFont="1" applyFill="1" applyBorder="1" applyAlignment="1" applyProtection="1">
      <alignment vertical="center" wrapText="1"/>
      <protection locked="0"/>
    </xf>
    <xf numFmtId="0" fontId="80" fillId="0" borderId="0" xfId="1" applyFont="1" applyFill="1" applyBorder="1" applyAlignment="1">
      <alignment horizontal="left" vertical="center"/>
    </xf>
    <xf numFmtId="0" fontId="80" fillId="0" borderId="0" xfId="1" applyFont="1" applyFill="1" applyBorder="1" applyAlignment="1">
      <alignment vertical="center"/>
    </xf>
    <xf numFmtId="0" fontId="80" fillId="0" borderId="0" xfId="1" applyFont="1" applyFill="1" applyBorder="1" applyAlignment="1">
      <alignment horizontal="left" vertical="center" wrapText="1"/>
    </xf>
    <xf numFmtId="0" fontId="78" fillId="3" borderId="0" xfId="1" applyFont="1" applyFill="1" applyBorder="1" applyAlignment="1">
      <alignment horizontal="right" vertical="center"/>
    </xf>
    <xf numFmtId="0" fontId="80" fillId="3" borderId="0" xfId="1" applyFont="1" applyFill="1" applyBorder="1" applyAlignment="1">
      <alignment vertical="center"/>
    </xf>
    <xf numFmtId="0" fontId="80" fillId="3" borderId="0" xfId="1" applyFont="1" applyFill="1" applyAlignment="1">
      <alignment vertical="center"/>
    </xf>
    <xf numFmtId="0" fontId="80" fillId="0" borderId="0" xfId="1" applyFont="1" applyFill="1" applyBorder="1" applyAlignment="1">
      <alignment vertical="center" wrapText="1"/>
    </xf>
    <xf numFmtId="10" fontId="80" fillId="0" borderId="0" xfId="1" applyNumberFormat="1" applyFont="1" applyFill="1" applyBorder="1" applyAlignment="1">
      <alignment vertical="center" wrapText="1"/>
    </xf>
    <xf numFmtId="0" fontId="80" fillId="3" borderId="0" xfId="1" applyFont="1" applyFill="1" applyBorder="1" applyAlignment="1" applyProtection="1">
      <alignment vertical="center" wrapText="1"/>
      <protection locked="0"/>
    </xf>
    <xf numFmtId="0" fontId="78" fillId="0" borderId="17" xfId="1" applyFont="1" applyFill="1" applyBorder="1" applyAlignment="1">
      <alignment horizontal="left" vertical="center"/>
    </xf>
    <xf numFmtId="0" fontId="78" fillId="0" borderId="18" xfId="1" applyFont="1" applyFill="1" applyBorder="1" applyAlignment="1">
      <alignment horizontal="left" vertical="center"/>
    </xf>
    <xf numFmtId="0" fontId="80" fillId="3" borderId="0" xfId="1" applyFont="1" applyFill="1" applyBorder="1" applyAlignment="1" applyProtection="1">
      <alignment vertical="center"/>
      <protection locked="0"/>
    </xf>
    <xf numFmtId="0" fontId="80" fillId="0" borderId="17" xfId="1" applyFont="1" applyFill="1" applyBorder="1" applyAlignment="1">
      <alignment horizontal="left" vertical="center"/>
    </xf>
    <xf numFmtId="0" fontId="80" fillId="0" borderId="18" xfId="1" applyFont="1" applyFill="1" applyBorder="1" applyAlignment="1">
      <alignment horizontal="left" vertical="center"/>
    </xf>
    <xf numFmtId="3" fontId="78" fillId="0" borderId="0" xfId="1" applyNumberFormat="1" applyFont="1" applyAlignment="1">
      <alignment horizontal="right" vertical="center"/>
    </xf>
    <xf numFmtId="0" fontId="80" fillId="0" borderId="0" xfId="1" applyFont="1" applyAlignment="1">
      <alignment vertical="center"/>
    </xf>
    <xf numFmtId="0" fontId="80" fillId="0" borderId="18" xfId="1" applyFont="1" applyFill="1" applyBorder="1" applyAlignment="1">
      <alignment horizontal="left" vertical="center" wrapText="1"/>
    </xf>
    <xf numFmtId="0" fontId="78" fillId="0" borderId="0" xfId="1" applyFont="1" applyAlignment="1">
      <alignment horizontal="right" vertical="center"/>
    </xf>
    <xf numFmtId="0" fontId="80" fillId="2" borderId="1" xfId="1" applyFont="1" applyFill="1" applyBorder="1" applyAlignment="1">
      <alignment vertical="center"/>
    </xf>
    <xf numFmtId="0" fontId="79" fillId="0" borderId="20" xfId="0" applyFont="1" applyBorder="1" applyAlignment="1">
      <alignment vertical="center" wrapText="1"/>
    </xf>
    <xf numFmtId="0" fontId="79" fillId="0" borderId="31" xfId="0" applyFont="1" applyBorder="1" applyAlignment="1">
      <alignment vertical="center" wrapText="1"/>
    </xf>
    <xf numFmtId="0" fontId="79" fillId="0" borderId="40" xfId="0" applyFont="1" applyBorder="1" applyAlignment="1">
      <alignment vertical="center" wrapText="1"/>
    </xf>
    <xf numFmtId="0" fontId="80" fillId="0" borderId="59" xfId="0" applyFont="1" applyBorder="1" applyAlignment="1">
      <alignment vertical="center" wrapText="1"/>
    </xf>
    <xf numFmtId="0" fontId="79" fillId="0" borderId="59" xfId="0" applyFont="1" applyBorder="1" applyAlignment="1">
      <alignment vertical="center" wrapText="1"/>
    </xf>
    <xf numFmtId="0" fontId="80" fillId="0" borderId="59" xfId="0" applyFont="1" applyFill="1" applyBorder="1" applyAlignment="1">
      <alignment vertical="center" wrapText="1"/>
    </xf>
    <xf numFmtId="0" fontId="80" fillId="0" borderId="36" xfId="0" applyFont="1" applyFill="1" applyBorder="1" applyAlignment="1">
      <alignment vertical="center" wrapText="1"/>
    </xf>
    <xf numFmtId="0" fontId="80" fillId="0" borderId="37" xfId="0" applyFont="1" applyFill="1" applyBorder="1" applyAlignment="1">
      <alignment vertical="center" wrapText="1"/>
    </xf>
    <xf numFmtId="0" fontId="97" fillId="0" borderId="1" xfId="0" applyFont="1" applyFill="1" applyBorder="1" applyAlignment="1">
      <alignment horizontal="center" vertical="center" wrapText="1"/>
    </xf>
    <xf numFmtId="0" fontId="90" fillId="0" borderId="0" xfId="0" applyFont="1" applyAlignment="1">
      <alignment horizontal="left" indent="1"/>
    </xf>
    <xf numFmtId="0" fontId="13" fillId="0" borderId="1" xfId="0" applyFont="1" applyFill="1" applyBorder="1" applyAlignment="1">
      <alignment horizontal="left" vertical="center" indent="1"/>
    </xf>
    <xf numFmtId="0" fontId="12" fillId="0" borderId="60" xfId="0" applyFont="1" applyBorder="1"/>
    <xf numFmtId="0" fontId="0" fillId="0" borderId="35" xfId="0" applyBorder="1"/>
    <xf numFmtId="0" fontId="31" fillId="0" borderId="35"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61" xfId="0" applyFont="1" applyBorder="1" applyAlignment="1" applyProtection="1">
      <alignment horizontal="center" vertical="center" wrapText="1"/>
    </xf>
    <xf numFmtId="0" fontId="29" fillId="0" borderId="35" xfId="0" applyFont="1" applyBorder="1" applyAlignment="1" applyProtection="1">
      <alignment horizontal="center" vertical="center" wrapText="1"/>
      <protection locked="0"/>
    </xf>
    <xf numFmtId="0" fontId="29" fillId="0" borderId="6" xfId="0" applyFont="1" applyBorder="1" applyAlignment="1" applyProtection="1">
      <alignment horizontal="left" vertical="center"/>
      <protection locked="0"/>
    </xf>
    <xf numFmtId="0" fontId="12" fillId="0" borderId="61" xfId="0" applyFont="1" applyBorder="1" applyProtection="1">
      <protection locked="0"/>
    </xf>
    <xf numFmtId="0" fontId="29" fillId="0" borderId="62" xfId="0" applyFont="1" applyBorder="1" applyAlignment="1" applyProtection="1">
      <alignment horizontal="center" vertical="center" wrapText="1"/>
      <protection locked="0"/>
    </xf>
    <xf numFmtId="0" fontId="12" fillId="0" borderId="44" xfId="0" applyFont="1" applyBorder="1" applyProtection="1">
      <protection locked="0"/>
    </xf>
    <xf numFmtId="0" fontId="29" fillId="0" borderId="41" xfId="0" applyFont="1" applyBorder="1" applyAlignment="1" applyProtection="1">
      <alignment horizontal="center" vertical="center" wrapText="1"/>
      <protection locked="0"/>
    </xf>
    <xf numFmtId="0" fontId="29" fillId="0" borderId="39" xfId="0" applyFont="1" applyBorder="1" applyAlignment="1" applyProtection="1">
      <alignment horizontal="left" vertical="center"/>
      <protection locked="0"/>
    </xf>
    <xf numFmtId="0" fontId="12" fillId="0" borderId="57" xfId="0" applyFont="1" applyBorder="1" applyProtection="1">
      <protection locked="0"/>
    </xf>
    <xf numFmtId="44" fontId="88" fillId="0" borderId="61" xfId="11"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63" xfId="0" applyBorder="1" applyAlignment="1" applyProtection="1">
      <alignment horizontal="left"/>
      <protection locked="0"/>
    </xf>
    <xf numFmtId="0" fontId="0" fillId="0" borderId="0" xfId="0" applyBorder="1" applyAlignment="1" applyProtection="1">
      <alignment horizontal="left"/>
      <protection locked="0"/>
    </xf>
    <xf numFmtId="0" fontId="0" fillId="0" borderId="50" xfId="0" applyBorder="1" applyAlignment="1" applyProtection="1">
      <alignment horizontal="left"/>
      <protection locked="0"/>
    </xf>
    <xf numFmtId="0" fontId="0" fillId="0" borderId="35" xfId="0" applyBorder="1" applyProtection="1">
      <protection locked="0"/>
    </xf>
    <xf numFmtId="0" fontId="0" fillId="0" borderId="36"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60" xfId="0" applyBorder="1" applyProtection="1">
      <protection locked="0"/>
    </xf>
    <xf numFmtId="0" fontId="0" fillId="0" borderId="6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0" xfId="0" applyBorder="1" applyProtection="1">
      <protection locked="0"/>
    </xf>
    <xf numFmtId="0" fontId="0" fillId="0" borderId="52"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65" xfId="0" applyBorder="1" applyProtection="1">
      <protection locked="0"/>
    </xf>
    <xf numFmtId="0" fontId="0" fillId="0" borderId="8" xfId="0" applyBorder="1" applyAlignment="1" applyProtection="1">
      <alignment horizontal="center" vertical="center"/>
      <protection locked="0"/>
    </xf>
    <xf numFmtId="44" fontId="88" fillId="0" borderId="1" xfId="11" applyFont="1" applyBorder="1" applyAlignment="1" applyProtection="1">
      <alignment horizontal="center" vertical="center"/>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 xfId="0" applyBorder="1" applyProtection="1">
      <protection locked="0"/>
    </xf>
    <xf numFmtId="0" fontId="0" fillId="0" borderId="16" xfId="0" applyBorder="1" applyAlignment="1" applyProtection="1">
      <alignment horizontal="center"/>
      <protection locked="0"/>
    </xf>
    <xf numFmtId="0" fontId="0" fillId="0" borderId="58" xfId="0" applyBorder="1" applyProtection="1">
      <protection locked="0"/>
    </xf>
    <xf numFmtId="0" fontId="0" fillId="0" borderId="17" xfId="0" applyBorder="1" applyAlignment="1" applyProtection="1">
      <alignment horizontal="center"/>
      <protection locked="0"/>
    </xf>
    <xf numFmtId="0" fontId="0" fillId="0" borderId="18" xfId="0" applyBorder="1" applyProtection="1">
      <protection locked="0"/>
    </xf>
    <xf numFmtId="0" fontId="0" fillId="0" borderId="8" xfId="0" applyBorder="1" applyAlignment="1" applyProtection="1">
      <alignment horizontal="center"/>
      <protection locked="0"/>
    </xf>
    <xf numFmtId="0" fontId="0" fillId="0" borderId="7" xfId="0" applyBorder="1" applyAlignment="1" applyProtection="1">
      <alignment horizontal="center"/>
      <protection locked="0"/>
    </xf>
    <xf numFmtId="0" fontId="0" fillId="0" borderId="38" xfId="0" applyBorder="1" applyProtection="1">
      <protection locked="0"/>
    </xf>
    <xf numFmtId="0" fontId="12" fillId="5" borderId="1" xfId="0" applyFont="1" applyFill="1" applyBorder="1" applyAlignment="1" applyProtection="1">
      <alignment vertical="center"/>
      <protection locked="0"/>
    </xf>
    <xf numFmtId="0" fontId="6" fillId="5" borderId="1" xfId="0" applyFont="1" applyFill="1" applyBorder="1" applyAlignment="1" applyProtection="1">
      <alignment horizontal="center" vertical="center" wrapText="1"/>
      <protection locked="0"/>
    </xf>
    <xf numFmtId="0" fontId="90" fillId="0" borderId="1" xfId="0" applyFont="1" applyBorder="1" applyAlignment="1" applyProtection="1">
      <alignment horizontal="center" vertical="center"/>
      <protection locked="0"/>
    </xf>
    <xf numFmtId="0" fontId="6" fillId="0" borderId="66" xfId="0" applyFont="1" applyBorder="1" applyAlignment="1" applyProtection="1">
      <alignment vertical="center"/>
      <protection locked="0"/>
    </xf>
    <xf numFmtId="0" fontId="6" fillId="0" borderId="2" xfId="0" applyFont="1" applyBorder="1" applyAlignment="1" applyProtection="1">
      <alignment vertical="center" wrapText="1"/>
      <protection locked="0"/>
    </xf>
    <xf numFmtId="0" fontId="6" fillId="0" borderId="10"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0" borderId="9" xfId="0" applyFont="1" applyBorder="1" applyAlignment="1" applyProtection="1">
      <alignment vertical="center"/>
      <protection locked="0"/>
    </xf>
    <xf numFmtId="0" fontId="6" fillId="0" borderId="3" xfId="0" applyFont="1" applyBorder="1" applyAlignment="1" applyProtection="1">
      <alignment vertical="center"/>
      <protection locked="0"/>
    </xf>
    <xf numFmtId="0" fontId="8" fillId="0" borderId="15" xfId="0" applyFont="1" applyBorder="1" applyAlignment="1" applyProtection="1">
      <alignment vertical="center"/>
      <protection locked="0"/>
    </xf>
    <xf numFmtId="2" fontId="8" fillId="0" borderId="15"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165" fontId="8" fillId="0" borderId="15" xfId="0" applyNumberFormat="1" applyFont="1" applyBorder="1" applyAlignment="1" applyProtection="1">
      <alignment vertical="center"/>
      <protection locked="0"/>
    </xf>
    <xf numFmtId="0" fontId="90" fillId="0" borderId="0" xfId="0" applyFont="1" applyAlignment="1" applyProtection="1">
      <alignment vertical="center"/>
      <protection locked="0"/>
    </xf>
    <xf numFmtId="0" fontId="90" fillId="10" borderId="1" xfId="0" applyFont="1" applyFill="1" applyBorder="1" applyAlignment="1" applyProtection="1">
      <alignment vertical="center"/>
      <protection locked="0"/>
    </xf>
    <xf numFmtId="165" fontId="6" fillId="5" borderId="1" xfId="0" applyNumberFormat="1" applyFont="1" applyFill="1" applyBorder="1" applyAlignment="1" applyProtection="1">
      <alignment horizontal="center" vertical="center"/>
      <protection locked="0"/>
    </xf>
    <xf numFmtId="165" fontId="12" fillId="5" borderId="1" xfId="0" applyNumberFormat="1" applyFont="1" applyFill="1" applyBorder="1" applyAlignment="1" applyProtection="1">
      <alignment vertical="center"/>
      <protection locked="0"/>
    </xf>
    <xf numFmtId="165" fontId="8" fillId="5" borderId="4" xfId="0" applyNumberFormat="1" applyFont="1" applyFill="1" applyBorder="1" applyAlignment="1" applyProtection="1">
      <alignment vertical="center" wrapText="1"/>
      <protection locked="0"/>
    </xf>
    <xf numFmtId="165" fontId="6" fillId="5" borderId="1" xfId="0" applyNumberFormat="1" applyFont="1" applyFill="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6" fillId="0" borderId="67" xfId="0" applyFont="1" applyBorder="1" applyAlignment="1" applyProtection="1">
      <alignment horizontal="left" vertical="center" wrapText="1"/>
      <protection locked="0"/>
    </xf>
    <xf numFmtId="0" fontId="12" fillId="0" borderId="0" xfId="0" applyFont="1" applyAlignment="1" applyProtection="1">
      <alignment vertical="center"/>
      <protection locked="0"/>
    </xf>
    <xf numFmtId="0" fontId="17" fillId="0" borderId="0"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23" fillId="0" borderId="0" xfId="0" applyFont="1" applyAlignment="1" applyProtection="1">
      <alignment vertical="center"/>
      <protection locked="0"/>
    </xf>
    <xf numFmtId="0" fontId="6" fillId="0" borderId="0"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8" fillId="0" borderId="0" xfId="1" applyFont="1" applyFill="1" applyBorder="1" applyAlignment="1" applyProtection="1">
      <alignment horizontal="left" vertical="center"/>
      <protection locked="0"/>
    </xf>
    <xf numFmtId="0" fontId="8" fillId="5" borderId="1" xfId="1" applyFont="1" applyFill="1" applyBorder="1" applyAlignment="1" applyProtection="1">
      <alignment horizontal="left" vertical="center"/>
      <protection locked="0"/>
    </xf>
    <xf numFmtId="0" fontId="6" fillId="2" borderId="1" xfId="1" applyFont="1" applyFill="1" applyBorder="1" applyAlignment="1" applyProtection="1">
      <alignment vertical="center"/>
      <protection locked="0"/>
    </xf>
    <xf numFmtId="0" fontId="6" fillId="5" borderId="6" xfId="1" applyFont="1" applyFill="1" applyBorder="1" applyAlignment="1" applyProtection="1">
      <alignment horizontal="center" vertical="center"/>
      <protection locked="0"/>
    </xf>
    <xf numFmtId="0" fontId="6" fillId="0" borderId="14" xfId="0" applyFont="1" applyBorder="1" applyAlignment="1" applyProtection="1">
      <alignment vertical="center"/>
    </xf>
    <xf numFmtId="0" fontId="6" fillId="0" borderId="1" xfId="0" applyFont="1" applyBorder="1" applyAlignment="1" applyProtection="1">
      <alignment vertical="center"/>
    </xf>
    <xf numFmtId="0" fontId="10" fillId="0" borderId="1" xfId="0" applyFont="1" applyBorder="1" applyAlignment="1" applyProtection="1">
      <alignment horizontal="center" vertical="center" wrapText="1"/>
    </xf>
    <xf numFmtId="0" fontId="10" fillId="0" borderId="1" xfId="0" applyFont="1" applyBorder="1" applyAlignment="1" applyProtection="1">
      <alignment vertical="center" wrapText="1"/>
    </xf>
    <xf numFmtId="0" fontId="6" fillId="2" borderId="1" xfId="1" applyFont="1" applyFill="1" applyBorder="1" applyAlignment="1" applyProtection="1">
      <alignment vertical="center"/>
    </xf>
    <xf numFmtId="0" fontId="9" fillId="5" borderId="1" xfId="0" applyFont="1" applyFill="1" applyBorder="1" applyAlignment="1" applyProtection="1">
      <alignment horizontal="left" vertical="center"/>
      <protection locked="0"/>
    </xf>
    <xf numFmtId="0" fontId="6" fillId="5" borderId="1" xfId="0" applyFont="1" applyFill="1" applyBorder="1" applyAlignment="1" applyProtection="1">
      <alignment vertical="center"/>
      <protection locked="0"/>
    </xf>
    <xf numFmtId="165" fontId="6" fillId="0" borderId="1" xfId="0" applyNumberFormat="1" applyFont="1" applyFill="1" applyBorder="1" applyAlignment="1" applyProtection="1">
      <alignment horizontal="center" vertical="center"/>
      <protection locked="0"/>
    </xf>
    <xf numFmtId="2" fontId="15" fillId="5" borderId="14" xfId="0" applyNumberFormat="1" applyFont="1" applyFill="1" applyBorder="1" applyAlignment="1" applyProtection="1">
      <alignment horizontal="center" vertical="center"/>
      <protection locked="0"/>
    </xf>
    <xf numFmtId="2" fontId="23" fillId="5" borderId="14" xfId="0" applyNumberFormat="1" applyFont="1" applyFill="1" applyBorder="1" applyAlignment="1" applyProtection="1">
      <alignment horizontal="center" vertical="center"/>
      <protection locked="0"/>
    </xf>
    <xf numFmtId="2" fontId="15" fillId="5" borderId="1" xfId="0" applyNumberFormat="1" applyFont="1" applyFill="1" applyBorder="1" applyAlignment="1" applyProtection="1">
      <alignment horizontal="center" vertical="center"/>
      <protection locked="0"/>
    </xf>
    <xf numFmtId="2" fontId="23" fillId="5" borderId="12" xfId="0" applyNumberFormat="1" applyFont="1" applyFill="1" applyBorder="1" applyAlignment="1" applyProtection="1">
      <alignment horizontal="center" vertical="center"/>
      <protection locked="0"/>
    </xf>
    <xf numFmtId="2" fontId="23" fillId="5" borderId="16" xfId="0" applyNumberFormat="1" applyFont="1" applyFill="1" applyBorder="1" applyAlignment="1" applyProtection="1">
      <alignment horizontal="center" vertical="center"/>
      <protection locked="0"/>
    </xf>
    <xf numFmtId="2" fontId="48" fillId="5" borderId="14" xfId="0" applyNumberFormat="1" applyFont="1" applyFill="1" applyBorder="1" applyAlignment="1" applyProtection="1">
      <alignment vertical="center"/>
      <protection locked="0"/>
    </xf>
    <xf numFmtId="2" fontId="29" fillId="5" borderId="14" xfId="0" applyNumberFormat="1" applyFont="1" applyFill="1" applyBorder="1" applyAlignment="1" applyProtection="1">
      <alignment horizontal="center" vertical="center"/>
      <protection locked="0"/>
    </xf>
    <xf numFmtId="2" fontId="8" fillId="5" borderId="14" xfId="0" applyNumberFormat="1" applyFont="1" applyFill="1" applyBorder="1" applyAlignment="1" applyProtection="1">
      <alignment horizontal="center" vertical="center"/>
      <protection locked="0"/>
    </xf>
    <xf numFmtId="2" fontId="29" fillId="5" borderId="1" xfId="0" applyNumberFormat="1" applyFont="1" applyFill="1" applyBorder="1" applyAlignment="1" applyProtection="1">
      <alignment horizontal="center" vertical="center"/>
      <protection locked="0"/>
    </xf>
    <xf numFmtId="2" fontId="8" fillId="5" borderId="1" xfId="0" applyNumberFormat="1" applyFont="1" applyFill="1" applyBorder="1" applyAlignment="1" applyProtection="1">
      <alignment horizontal="center" vertical="center"/>
      <protection locked="0"/>
    </xf>
    <xf numFmtId="2" fontId="48" fillId="5" borderId="1" xfId="0" applyNumberFormat="1" applyFont="1" applyFill="1" applyBorder="1" applyAlignment="1" applyProtection="1">
      <alignment vertical="center"/>
      <protection locked="0"/>
    </xf>
    <xf numFmtId="2" fontId="29" fillId="5" borderId="24" xfId="0" applyNumberFormat="1" applyFont="1" applyFill="1" applyBorder="1" applyAlignment="1" applyProtection="1">
      <alignment horizontal="center" vertical="center"/>
      <protection locked="0"/>
    </xf>
    <xf numFmtId="2" fontId="8" fillId="5" borderId="24" xfId="0" applyNumberFormat="1" applyFont="1" applyFill="1" applyBorder="1" applyAlignment="1" applyProtection="1">
      <alignment horizontal="center" vertical="center"/>
      <protection locked="0"/>
    </xf>
    <xf numFmtId="3" fontId="6" fillId="5" borderId="26" xfId="0" applyNumberFormat="1" applyFont="1" applyFill="1" applyBorder="1" applyAlignment="1" applyProtection="1">
      <alignment horizontal="center" vertical="center"/>
      <protection locked="0"/>
    </xf>
    <xf numFmtId="3" fontId="6" fillId="5" borderId="31" xfId="0" applyNumberFormat="1" applyFont="1" applyFill="1" applyBorder="1" applyAlignment="1" applyProtection="1">
      <alignment horizontal="center" vertical="center"/>
      <protection locked="0"/>
    </xf>
    <xf numFmtId="3" fontId="6" fillId="5" borderId="27" xfId="0" applyNumberFormat="1" applyFont="1" applyFill="1" applyBorder="1" applyAlignment="1" applyProtection="1">
      <alignment horizontal="center" vertical="center"/>
      <protection locked="0"/>
    </xf>
    <xf numFmtId="3" fontId="6" fillId="5" borderId="23" xfId="0" applyNumberFormat="1" applyFont="1" applyFill="1" applyBorder="1" applyAlignment="1" applyProtection="1">
      <alignment horizontal="center" vertical="center"/>
      <protection locked="0"/>
    </xf>
    <xf numFmtId="2" fontId="29" fillId="5" borderId="8" xfId="0" applyNumberFormat="1" applyFont="1" applyFill="1" applyBorder="1" applyAlignment="1" applyProtection="1">
      <alignment horizontal="center" vertical="center" wrapText="1"/>
      <protection locked="0"/>
    </xf>
    <xf numFmtId="3" fontId="6" fillId="5" borderId="26" xfId="0" applyNumberFormat="1" applyFont="1" applyFill="1" applyBorder="1" applyAlignment="1" applyProtection="1">
      <alignment horizontal="center" vertical="center" wrapText="1"/>
      <protection locked="0"/>
    </xf>
    <xf numFmtId="2" fontId="29" fillId="5" borderId="4" xfId="0" applyNumberFormat="1" applyFont="1" applyFill="1" applyBorder="1" applyAlignment="1" applyProtection="1">
      <alignment horizontal="center" vertical="center" wrapText="1"/>
      <protection locked="0"/>
    </xf>
    <xf numFmtId="3" fontId="6" fillId="5" borderId="31" xfId="0" applyNumberFormat="1" applyFont="1" applyFill="1" applyBorder="1" applyAlignment="1" applyProtection="1">
      <alignment horizontal="center" vertical="center" wrapText="1"/>
      <protection locked="0"/>
    </xf>
    <xf numFmtId="2" fontId="23" fillId="5" borderId="8" xfId="0" applyNumberFormat="1" applyFont="1" applyFill="1" applyBorder="1" applyAlignment="1" applyProtection="1">
      <alignment horizontal="center" vertical="center" wrapText="1"/>
      <protection locked="0"/>
    </xf>
    <xf numFmtId="2" fontId="23" fillId="5" borderId="1" xfId="0" applyNumberFormat="1" applyFont="1" applyFill="1" applyBorder="1" applyAlignment="1" applyProtection="1">
      <alignment horizontal="center" vertical="center"/>
      <protection locked="0"/>
    </xf>
    <xf numFmtId="2" fontId="23" fillId="5" borderId="4" xfId="0" applyNumberFormat="1" applyFont="1" applyFill="1" applyBorder="1" applyAlignment="1" applyProtection="1">
      <alignment horizontal="center" vertical="center"/>
      <protection locked="0"/>
    </xf>
    <xf numFmtId="2" fontId="8" fillId="5" borderId="12" xfId="0" applyNumberFormat="1" applyFont="1" applyFill="1" applyBorder="1" applyAlignment="1" applyProtection="1">
      <alignment horizontal="center" vertical="center"/>
      <protection locked="0"/>
    </xf>
    <xf numFmtId="2" fontId="23" fillId="5" borderId="24" xfId="0" applyNumberFormat="1" applyFont="1" applyFill="1" applyBorder="1" applyAlignment="1" applyProtection="1">
      <alignment horizontal="center" vertical="center"/>
      <protection locked="0"/>
    </xf>
    <xf numFmtId="2" fontId="23" fillId="5" borderId="25" xfId="0" applyNumberFormat="1" applyFont="1" applyFill="1" applyBorder="1" applyAlignment="1" applyProtection="1">
      <alignment horizontal="center" vertical="center"/>
      <protection locked="0"/>
    </xf>
    <xf numFmtId="2" fontId="29" fillId="5" borderId="38" xfId="0" applyNumberFormat="1" applyFont="1" applyFill="1" applyBorder="1" applyAlignment="1" applyProtection="1">
      <alignment horizontal="center" vertical="center"/>
      <protection locked="0"/>
    </xf>
    <xf numFmtId="2" fontId="29" fillId="5" borderId="21" xfId="0" applyNumberFormat="1" applyFont="1" applyFill="1" applyBorder="1" applyAlignment="1" applyProtection="1">
      <alignment horizontal="center" vertical="center"/>
      <protection locked="0"/>
    </xf>
    <xf numFmtId="0" fontId="0" fillId="10" borderId="1" xfId="0" applyFill="1" applyBorder="1" applyAlignment="1" applyProtection="1">
      <alignment wrapText="1"/>
      <protection locked="0"/>
    </xf>
    <xf numFmtId="0" fontId="0" fillId="10" borderId="12" xfId="0" applyFill="1" applyBorder="1" applyProtection="1">
      <protection locked="0"/>
    </xf>
    <xf numFmtId="0" fontId="0" fillId="10" borderId="14" xfId="0" applyFill="1" applyBorder="1" applyProtection="1">
      <protection locked="0"/>
    </xf>
    <xf numFmtId="0" fontId="0" fillId="10" borderId="1" xfId="0" applyFill="1" applyBorder="1" applyProtection="1">
      <protection locked="0"/>
    </xf>
    <xf numFmtId="0" fontId="29" fillId="0" borderId="1" xfId="0" applyFont="1" applyBorder="1" applyAlignment="1" applyProtection="1">
      <alignment horizontal="center" vertical="center" wrapText="1"/>
      <protection locked="0"/>
    </xf>
    <xf numFmtId="0" fontId="12" fillId="0" borderId="0" xfId="0" applyFont="1" applyProtection="1">
      <protection locked="0"/>
    </xf>
    <xf numFmtId="0" fontId="29" fillId="0" borderId="1" xfId="0" applyFont="1" applyBorder="1" applyAlignment="1" applyProtection="1">
      <alignment horizontal="center" vertical="center" wrapText="1"/>
    </xf>
    <xf numFmtId="0" fontId="12" fillId="0" borderId="0" xfId="0" applyFont="1" applyProtection="1"/>
    <xf numFmtId="0" fontId="6" fillId="5" borderId="1" xfId="1" applyFont="1" applyFill="1" applyBorder="1" applyAlignment="1" applyProtection="1">
      <alignment horizontal="center" vertical="center"/>
      <protection locked="0"/>
    </xf>
    <xf numFmtId="3" fontId="10" fillId="5" borderId="1" xfId="1" applyNumberFormat="1" applyFont="1" applyFill="1" applyBorder="1" applyAlignment="1" applyProtection="1">
      <alignment horizontal="center" wrapText="1"/>
      <protection locked="0"/>
    </xf>
    <xf numFmtId="0" fontId="8" fillId="0" borderId="0" xfId="1" applyFont="1" applyFill="1" applyBorder="1" applyAlignment="1" applyProtection="1">
      <alignment horizontal="left" vertical="center" wrapText="1"/>
      <protection locked="0"/>
    </xf>
    <xf numFmtId="3" fontId="80" fillId="5" borderId="1" xfId="1" applyNumberFormat="1" applyFont="1" applyFill="1" applyBorder="1" applyAlignment="1" applyProtection="1">
      <alignment vertical="center" wrapText="1"/>
    </xf>
    <xf numFmtId="3" fontId="80" fillId="5" borderId="12" xfId="1" applyNumberFormat="1" applyFont="1" applyFill="1" applyBorder="1" applyAlignment="1" applyProtection="1">
      <alignment vertical="center" wrapText="1"/>
    </xf>
    <xf numFmtId="3" fontId="80" fillId="10" borderId="14" xfId="1" applyNumberFormat="1" applyFont="1" applyFill="1" applyBorder="1" applyAlignment="1" applyProtection="1">
      <alignment vertical="center" wrapText="1"/>
    </xf>
    <xf numFmtId="3" fontId="80" fillId="10" borderId="1" xfId="1" applyNumberFormat="1" applyFont="1" applyFill="1" applyBorder="1" applyAlignment="1" applyProtection="1">
      <alignment vertical="center" wrapText="1"/>
    </xf>
    <xf numFmtId="0" fontId="80" fillId="5" borderId="6" xfId="1" applyFont="1" applyFill="1" applyBorder="1" applyAlignment="1" applyProtection="1">
      <alignment horizontal="center" vertical="center"/>
      <protection locked="0"/>
    </xf>
    <xf numFmtId="0" fontId="12" fillId="5" borderId="43" xfId="0" applyFont="1" applyFill="1" applyBorder="1" applyAlignment="1" applyProtection="1">
      <alignment vertical="center" wrapText="1"/>
      <protection locked="0"/>
    </xf>
    <xf numFmtId="4" fontId="12" fillId="5" borderId="45" xfId="0" applyNumberFormat="1" applyFont="1" applyFill="1" applyBorder="1" applyAlignment="1" applyProtection="1">
      <alignment vertical="center"/>
      <protection locked="0"/>
    </xf>
    <xf numFmtId="0" fontId="12" fillId="5" borderId="61" xfId="0" applyFont="1" applyFill="1" applyBorder="1" applyAlignment="1" applyProtection="1">
      <alignment vertical="center" wrapText="1"/>
      <protection locked="0"/>
    </xf>
    <xf numFmtId="4" fontId="12" fillId="5" borderId="35" xfId="0" applyNumberFormat="1" applyFont="1" applyFill="1" applyBorder="1" applyAlignment="1" applyProtection="1">
      <alignment vertical="center"/>
      <protection locked="0"/>
    </xf>
    <xf numFmtId="0" fontId="12" fillId="5" borderId="44" xfId="0" applyFont="1" applyFill="1" applyBorder="1" applyAlignment="1" applyProtection="1">
      <alignment vertical="center" wrapText="1"/>
      <protection locked="0"/>
    </xf>
    <xf numFmtId="4" fontId="12" fillId="5" borderId="59" xfId="0" applyNumberFormat="1" applyFont="1" applyFill="1" applyBorder="1" applyAlignment="1" applyProtection="1">
      <alignment vertical="center"/>
      <protection locked="0"/>
    </xf>
    <xf numFmtId="0" fontId="12" fillId="5" borderId="35" xfId="0" applyFont="1" applyFill="1" applyBorder="1" applyAlignment="1" applyProtection="1">
      <alignment vertical="center" wrapText="1"/>
      <protection locked="0"/>
    </xf>
    <xf numFmtId="0" fontId="12" fillId="5" borderId="51" xfId="0" applyFont="1" applyFill="1" applyBorder="1" applyAlignment="1" applyProtection="1">
      <alignment vertical="center" wrapText="1"/>
      <protection locked="0"/>
    </xf>
    <xf numFmtId="0" fontId="12" fillId="5" borderId="50" xfId="0" applyFont="1" applyFill="1" applyBorder="1" applyAlignment="1" applyProtection="1">
      <alignment vertical="center" wrapText="1"/>
      <protection locked="0"/>
    </xf>
    <xf numFmtId="4" fontId="12" fillId="5" borderId="5" xfId="0" applyNumberFormat="1" applyFont="1" applyFill="1" applyBorder="1" applyAlignment="1" applyProtection="1">
      <alignment vertical="center"/>
      <protection locked="0"/>
    </xf>
    <xf numFmtId="4" fontId="12" fillId="5" borderId="62" xfId="0" applyNumberFormat="1" applyFont="1" applyFill="1" applyBorder="1" applyAlignment="1" applyProtection="1">
      <alignment vertical="center"/>
      <protection locked="0"/>
    </xf>
    <xf numFmtId="0" fontId="12" fillId="5" borderId="68" xfId="0" applyFont="1" applyFill="1" applyBorder="1" applyAlignment="1" applyProtection="1">
      <alignment vertical="center" wrapText="1"/>
      <protection locked="0"/>
    </xf>
    <xf numFmtId="4" fontId="12" fillId="5" borderId="41" xfId="0" applyNumberFormat="1" applyFont="1" applyFill="1" applyBorder="1" applyAlignment="1" applyProtection="1">
      <alignment vertical="center"/>
      <protection locked="0"/>
    </xf>
    <xf numFmtId="4" fontId="12" fillId="5" borderId="38" xfId="0" applyNumberFormat="1" applyFont="1" applyFill="1" applyBorder="1" applyAlignment="1" applyProtection="1">
      <alignment vertical="center"/>
      <protection locked="0"/>
    </xf>
    <xf numFmtId="4" fontId="12" fillId="5" borderId="6" xfId="0" applyNumberFormat="1" applyFont="1" applyFill="1" applyBorder="1" applyAlignment="1" applyProtection="1">
      <alignment vertical="center"/>
      <protection locked="0"/>
    </xf>
    <xf numFmtId="4" fontId="12" fillId="5" borderId="58" xfId="0" applyNumberFormat="1" applyFont="1" applyFill="1" applyBorder="1" applyAlignment="1" applyProtection="1">
      <alignment vertical="center"/>
      <protection locked="0"/>
    </xf>
    <xf numFmtId="4" fontId="12" fillId="5" borderId="39" xfId="0" applyNumberFormat="1" applyFont="1" applyFill="1" applyBorder="1" applyAlignment="1" applyProtection="1">
      <alignment vertical="center"/>
      <protection locked="0"/>
    </xf>
    <xf numFmtId="0" fontId="29" fillId="5" borderId="6" xfId="1" applyFont="1" applyFill="1" applyBorder="1" applyAlignment="1" applyProtection="1">
      <alignment horizontal="center" vertical="center"/>
      <protection locked="0"/>
    </xf>
    <xf numFmtId="2" fontId="15" fillId="5" borderId="38" xfId="0" applyNumberFormat="1" applyFont="1" applyFill="1" applyBorder="1" applyAlignment="1" applyProtection="1">
      <alignment horizontal="center" vertical="center"/>
      <protection locked="0"/>
    </xf>
    <xf numFmtId="0" fontId="15" fillId="5" borderId="14" xfId="0" applyFont="1" applyFill="1" applyBorder="1" applyAlignment="1" applyProtection="1">
      <alignment horizontal="center" vertical="center"/>
      <protection locked="0"/>
    </xf>
    <xf numFmtId="2" fontId="15" fillId="5" borderId="8" xfId="0" applyNumberFormat="1" applyFont="1" applyFill="1" applyBorder="1" applyAlignment="1" applyProtection="1">
      <alignment horizontal="center" vertical="center"/>
      <protection locked="0"/>
    </xf>
    <xf numFmtId="0" fontId="15" fillId="5" borderId="14" xfId="0" applyFont="1" applyFill="1" applyBorder="1" applyAlignment="1" applyProtection="1">
      <alignment horizontal="center" vertical="center" wrapText="1"/>
      <protection locked="0"/>
    </xf>
    <xf numFmtId="2" fontId="15" fillId="5" borderId="6" xfId="0" applyNumberFormat="1"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2" fontId="15" fillId="5" borderId="4" xfId="0" applyNumberFormat="1" applyFont="1" applyFill="1" applyBorder="1" applyAlignment="1" applyProtection="1">
      <alignment horizontal="center" vertical="center"/>
      <protection locked="0"/>
    </xf>
    <xf numFmtId="2" fontId="15" fillId="5" borderId="45" xfId="0" applyNumberFormat="1" applyFont="1" applyFill="1" applyBorder="1" applyAlignment="1" applyProtection="1">
      <alignment horizontal="center" vertical="center"/>
      <protection locked="0"/>
    </xf>
    <xf numFmtId="0" fontId="90" fillId="5" borderId="14" xfId="0" applyFont="1" applyFill="1" applyBorder="1" applyAlignment="1" applyProtection="1">
      <alignment horizontal="center" vertical="center"/>
      <protection locked="0"/>
    </xf>
    <xf numFmtId="2" fontId="15" fillId="5" borderId="35" xfId="0" applyNumberFormat="1" applyFont="1" applyFill="1" applyBorder="1" applyAlignment="1" applyProtection="1">
      <alignment horizontal="center" vertical="center"/>
      <protection locked="0"/>
    </xf>
    <xf numFmtId="0" fontId="90" fillId="5" borderId="1" xfId="0" applyFont="1" applyFill="1" applyBorder="1" applyAlignment="1" applyProtection="1">
      <alignment horizontal="center" vertical="center"/>
      <protection locked="0"/>
    </xf>
    <xf numFmtId="2" fontId="15" fillId="5" borderId="62" xfId="0" applyNumberFormat="1" applyFont="1" applyFill="1" applyBorder="1" applyAlignment="1" applyProtection="1">
      <alignment horizontal="center" vertical="center"/>
      <protection locked="0"/>
    </xf>
    <xf numFmtId="0" fontId="90" fillId="5" borderId="12" xfId="0" applyFont="1" applyFill="1" applyBorder="1" applyAlignment="1" applyProtection="1">
      <alignment horizontal="center" vertical="center"/>
      <protection locked="0"/>
    </xf>
    <xf numFmtId="2" fontId="15" fillId="5" borderId="16" xfId="0" applyNumberFormat="1" applyFont="1" applyFill="1" applyBorder="1" applyAlignment="1" applyProtection="1">
      <alignment horizontal="center" vertical="center"/>
      <protection locked="0"/>
    </xf>
    <xf numFmtId="0" fontId="90" fillId="5" borderId="14" xfId="0" applyFont="1" applyFill="1" applyBorder="1" applyAlignment="1" applyProtection="1">
      <alignment vertical="center"/>
      <protection locked="0"/>
    </xf>
    <xf numFmtId="0" fontId="88" fillId="0" borderId="1" xfId="11"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11" fillId="10" borderId="1" xfId="0" applyFont="1" applyFill="1" applyBorder="1" applyProtection="1">
      <protection locked="0"/>
    </xf>
    <xf numFmtId="0" fontId="12" fillId="10" borderId="1" xfId="0" applyFont="1" applyFill="1" applyBorder="1" applyProtection="1">
      <protection locked="0"/>
    </xf>
    <xf numFmtId="0" fontId="11" fillId="10" borderId="20" xfId="0" applyFont="1" applyFill="1" applyBorder="1" applyAlignment="1" applyProtection="1">
      <alignment horizontal="center" vertical="center"/>
      <protection locked="0"/>
    </xf>
    <xf numFmtId="0" fontId="11" fillId="10" borderId="31" xfId="0" applyFont="1" applyFill="1" applyBorder="1" applyAlignment="1" applyProtection="1">
      <alignment horizontal="center" vertical="center"/>
      <protection locked="0"/>
    </xf>
    <xf numFmtId="0" fontId="11" fillId="10" borderId="23" xfId="0" applyFont="1" applyFill="1" applyBorder="1" applyAlignment="1" applyProtection="1">
      <alignment horizontal="center" vertical="center"/>
      <protection locked="0"/>
    </xf>
    <xf numFmtId="0" fontId="6" fillId="7" borderId="4" xfId="1" applyFont="1" applyFill="1" applyBorder="1" applyAlignment="1" applyProtection="1">
      <alignment horizontal="center" vertical="center"/>
      <protection locked="0"/>
    </xf>
    <xf numFmtId="0" fontId="8" fillId="7" borderId="1" xfId="1" applyFont="1" applyFill="1" applyBorder="1" applyAlignment="1" applyProtection="1">
      <alignment horizontal="left" vertical="center"/>
      <protection locked="0"/>
    </xf>
    <xf numFmtId="0" fontId="6" fillId="7" borderId="6" xfId="1" applyFont="1" applyFill="1" applyBorder="1" applyAlignment="1" applyProtection="1">
      <alignment horizontal="center" vertical="center"/>
      <protection locked="0"/>
    </xf>
    <xf numFmtId="0" fontId="88" fillId="10" borderId="1" xfId="11" applyNumberFormat="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88" fillId="10" borderId="12" xfId="11" applyNumberFormat="1" applyFont="1" applyFill="1" applyBorder="1" applyAlignment="1" applyProtection="1">
      <alignment horizontal="center" vertical="center" wrapText="1"/>
      <protection locked="0"/>
    </xf>
    <xf numFmtId="0" fontId="0" fillId="10" borderId="12" xfId="0" applyFill="1" applyBorder="1" applyAlignment="1" applyProtection="1">
      <alignment horizontal="center" vertical="center" wrapText="1"/>
      <protection locked="0"/>
    </xf>
    <xf numFmtId="0" fontId="12" fillId="0" borderId="61" xfId="0" applyFont="1" applyBorder="1" applyAlignment="1" applyProtection="1">
      <alignment vertical="top" wrapText="1"/>
      <protection locked="0"/>
    </xf>
    <xf numFmtId="0" fontId="12" fillId="10" borderId="1" xfId="0" applyFont="1" applyFill="1" applyBorder="1" applyAlignment="1" applyProtection="1">
      <alignment horizontal="center"/>
      <protection locked="0"/>
    </xf>
    <xf numFmtId="4" fontId="12" fillId="10" borderId="1" xfId="0" applyNumberFormat="1" applyFont="1" applyFill="1" applyBorder="1" applyAlignment="1" applyProtection="1">
      <alignment horizontal="center"/>
      <protection locked="0"/>
    </xf>
    <xf numFmtId="3" fontId="80" fillId="5" borderId="1" xfId="1" applyNumberFormat="1" applyFont="1" applyFill="1" applyBorder="1" applyAlignment="1" applyProtection="1">
      <alignment horizontal="center" vertical="center" wrapText="1"/>
      <protection locked="0"/>
    </xf>
    <xf numFmtId="0" fontId="0" fillId="0" borderId="0" xfId="0" applyBorder="1" applyAlignment="1" applyProtection="1">
      <alignment horizontal="left"/>
      <protection locked="0"/>
    </xf>
    <xf numFmtId="44" fontId="88" fillId="0" borderId="0" xfId="11" applyFont="1" applyBorder="1" applyAlignment="1" applyProtection="1">
      <alignment horizontal="left" vertical="center"/>
      <protection locked="0"/>
    </xf>
    <xf numFmtId="44" fontId="88" fillId="0" borderId="50" xfId="11"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10" borderId="1" xfId="0" applyFill="1" applyBorder="1" applyAlignment="1" applyProtection="1">
      <alignment horizontal="center" vertical="center"/>
      <protection locked="0"/>
    </xf>
    <xf numFmtId="168" fontId="88" fillId="0" borderId="61" xfId="11" applyNumberFormat="1" applyFont="1" applyBorder="1" applyAlignment="1" applyProtection="1">
      <alignment horizontal="center" vertical="center"/>
      <protection locked="0"/>
    </xf>
    <xf numFmtId="166" fontId="6" fillId="0" borderId="0" xfId="9" applyNumberFormat="1" applyFont="1" applyBorder="1" applyAlignment="1">
      <alignment horizontal="center" vertical="center"/>
    </xf>
    <xf numFmtId="166" fontId="6" fillId="0" borderId="0" xfId="9" applyNumberFormat="1" applyFont="1" applyBorder="1" applyAlignment="1" applyProtection="1">
      <alignment horizontal="center" vertical="center"/>
      <protection locked="0"/>
    </xf>
    <xf numFmtId="9" fontId="6" fillId="0" borderId="5" xfId="9" applyFont="1" applyBorder="1" applyAlignment="1">
      <alignment horizontal="center" vertical="center"/>
    </xf>
    <xf numFmtId="9" fontId="6" fillId="0" borderId="0" xfId="9" applyFont="1" applyBorder="1" applyAlignment="1">
      <alignment horizontal="center" vertical="center"/>
    </xf>
    <xf numFmtId="2" fontId="90" fillId="10" borderId="1" xfId="0" applyNumberFormat="1" applyFont="1" applyFill="1" applyBorder="1" applyAlignment="1" applyProtection="1">
      <alignment vertical="center"/>
      <protection locked="0"/>
    </xf>
    <xf numFmtId="0" fontId="90" fillId="0" borderId="0" xfId="0" applyFont="1" applyBorder="1" applyAlignment="1" applyProtection="1">
      <alignment horizontal="center" vertical="center"/>
      <protection locked="0"/>
    </xf>
    <xf numFmtId="0" fontId="29" fillId="0" borderId="12" xfId="0" applyFont="1" applyBorder="1" applyAlignment="1">
      <alignment horizontal="center" vertical="center" wrapText="1"/>
    </xf>
    <xf numFmtId="0" fontId="0" fillId="10" borderId="14" xfId="0" applyFill="1" applyBorder="1" applyAlignment="1" applyProtection="1">
      <alignment wrapText="1"/>
      <protection locked="0"/>
    </xf>
    <xf numFmtId="0" fontId="0" fillId="10" borderId="14" xfId="0" applyFill="1" applyBorder="1" applyAlignment="1" applyProtection="1">
      <alignment vertical="center" wrapText="1"/>
      <protection locked="0"/>
    </xf>
    <xf numFmtId="3" fontId="0" fillId="10" borderId="1" xfId="0" applyNumberFormat="1" applyFill="1" applyBorder="1" applyProtection="1">
      <protection locked="0"/>
    </xf>
    <xf numFmtId="2" fontId="0" fillId="10" borderId="1" xfId="0" applyNumberFormat="1" applyFill="1" applyBorder="1" applyProtection="1">
      <protection locked="0"/>
    </xf>
    <xf numFmtId="2" fontId="8" fillId="0" borderId="14" xfId="0" applyNumberFormat="1" applyFont="1" applyFill="1" applyBorder="1" applyAlignment="1" applyProtection="1">
      <alignment horizontal="center" vertical="center"/>
      <protection locked="0"/>
    </xf>
    <xf numFmtId="2" fontId="23" fillId="0" borderId="14" xfId="0" applyNumberFormat="1" applyFont="1" applyFill="1" applyBorder="1" applyAlignment="1" applyProtection="1">
      <alignment horizontal="center" vertical="center"/>
      <protection locked="0"/>
    </xf>
    <xf numFmtId="2" fontId="23" fillId="0" borderId="8" xfId="0" applyNumberFormat="1" applyFont="1" applyFill="1" applyBorder="1" applyAlignment="1" applyProtection="1">
      <alignment horizontal="center" vertical="center" wrapText="1"/>
      <protection locked="0"/>
    </xf>
    <xf numFmtId="0" fontId="88" fillId="0" borderId="61" xfId="11" applyNumberFormat="1" applyFont="1" applyBorder="1" applyAlignment="1" applyProtection="1">
      <alignment horizontal="center" vertical="center"/>
      <protection locked="0"/>
    </xf>
    <xf numFmtId="44" fontId="88" fillId="0" borderId="17" xfId="11" applyFont="1" applyBorder="1" applyAlignment="1" applyProtection="1">
      <alignment horizontal="left" vertical="center"/>
      <protection locked="0"/>
    </xf>
    <xf numFmtId="0" fontId="10" fillId="0" borderId="1" xfId="0" applyFont="1" applyBorder="1" applyAlignment="1">
      <alignment horizontal="center" vertical="center" wrapText="1"/>
    </xf>
    <xf numFmtId="165" fontId="6" fillId="5" borderId="1" xfId="0" applyNumberFormat="1" applyFont="1" applyFill="1" applyBorder="1" applyAlignment="1" applyProtection="1">
      <alignment horizontal="center" vertical="center"/>
      <protection locked="0"/>
    </xf>
    <xf numFmtId="0" fontId="6" fillId="5" borderId="4" xfId="0" applyFont="1" applyFill="1" applyBorder="1" applyAlignment="1" applyProtection="1">
      <alignment vertical="center"/>
      <protection locked="0"/>
    </xf>
    <xf numFmtId="0" fontId="6" fillId="5" borderId="6" xfId="0" applyFont="1" applyFill="1" applyBorder="1" applyAlignment="1" applyProtection="1">
      <alignment vertical="center"/>
      <protection locked="0"/>
    </xf>
    <xf numFmtId="0" fontId="6" fillId="5" borderId="1" xfId="0" applyFont="1" applyFill="1" applyBorder="1" applyAlignment="1" applyProtection="1">
      <alignment horizontal="center" vertical="center" wrapText="1"/>
      <protection locked="0"/>
    </xf>
    <xf numFmtId="0" fontId="6" fillId="2" borderId="1" xfId="1" applyFont="1" applyFill="1" applyBorder="1" applyAlignment="1" applyProtection="1">
      <alignment vertical="center"/>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xf>
    <xf numFmtId="0" fontId="8" fillId="0" borderId="0" xfId="1" applyFont="1" applyFill="1" applyBorder="1" applyAlignment="1" applyProtection="1">
      <alignment horizontal="left" vertical="center"/>
      <protection locked="0"/>
    </xf>
    <xf numFmtId="10" fontId="6" fillId="0" borderId="4" xfId="9" applyNumberFormat="1" applyFont="1" applyBorder="1" applyAlignment="1" applyProtection="1">
      <alignment horizontal="center" vertical="center"/>
      <protection locked="0"/>
    </xf>
    <xf numFmtId="10" fontId="6" fillId="0" borderId="1" xfId="9" applyNumberFormat="1" applyFont="1" applyBorder="1" applyAlignment="1" applyProtection="1">
      <alignment horizontal="center" vertical="center"/>
      <protection locked="0"/>
    </xf>
    <xf numFmtId="2" fontId="6" fillId="0" borderId="0" xfId="0" applyNumberFormat="1" applyFont="1" applyFill="1" applyBorder="1" applyAlignment="1" applyProtection="1">
      <alignment vertical="center" wrapText="1"/>
      <protection locked="0"/>
    </xf>
    <xf numFmtId="2" fontId="22" fillId="10" borderId="28" xfId="0" applyNumberFormat="1" applyFont="1" applyFill="1" applyBorder="1" applyProtection="1">
      <protection locked="0"/>
    </xf>
    <xf numFmtId="0" fontId="6" fillId="2" borderId="1" xfId="1" applyFont="1" applyFill="1" applyBorder="1" applyAlignment="1">
      <alignment vertical="center"/>
    </xf>
    <xf numFmtId="0" fontId="8" fillId="3" borderId="0" xfId="1" applyFont="1" applyFill="1" applyBorder="1" applyAlignment="1">
      <alignment vertical="center"/>
    </xf>
    <xf numFmtId="0" fontId="8" fillId="0" borderId="0" xfId="1" applyFont="1"/>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11" fillId="0" borderId="0" xfId="0" applyFont="1"/>
    <xf numFmtId="0" fontId="11" fillId="0" borderId="35" xfId="0" applyFont="1" applyBorder="1" applyAlignment="1">
      <alignment horizontal="center" vertical="center"/>
    </xf>
    <xf numFmtId="0" fontId="11" fillId="0" borderId="0" xfId="0" applyFont="1" applyAlignment="1">
      <alignment horizontal="center" vertical="center"/>
    </xf>
    <xf numFmtId="0" fontId="11" fillId="2" borderId="35" xfId="0" applyFont="1" applyFill="1" applyBorder="1" applyAlignment="1">
      <alignment horizontal="center"/>
    </xf>
    <xf numFmtId="0" fontId="11" fillId="2" borderId="4" xfId="0" applyFont="1" applyFill="1" applyBorder="1"/>
    <xf numFmtId="0" fontId="11" fillId="0" borderId="14"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44" xfId="0" applyFont="1" applyBorder="1" applyAlignment="1">
      <alignment horizontal="center" vertical="center"/>
    </xf>
    <xf numFmtId="0" fontId="11" fillId="2" borderId="41" xfId="0" applyFont="1" applyFill="1" applyBorder="1" applyAlignment="1">
      <alignment horizontal="center"/>
    </xf>
    <xf numFmtId="0" fontId="11" fillId="2" borderId="25" xfId="0" applyFont="1" applyFill="1" applyBorder="1"/>
    <xf numFmtId="0" fontId="22" fillId="0" borderId="28" xfId="0" applyFont="1" applyBorder="1" applyAlignment="1">
      <alignment horizontal="center"/>
    </xf>
    <xf numFmtId="0" fontId="22" fillId="0" borderId="0" xfId="0" applyFont="1" applyBorder="1"/>
    <xf numFmtId="0" fontId="22" fillId="0" borderId="0" xfId="0" applyFont="1" applyBorder="1" applyAlignment="1">
      <alignment horizontal="center" vertical="center"/>
    </xf>
    <xf numFmtId="0" fontId="11" fillId="0" borderId="45" xfId="0" applyFont="1" applyBorder="1" applyAlignment="1">
      <alignment horizontal="center" vertical="center"/>
    </xf>
    <xf numFmtId="0" fontId="11" fillId="0" borderId="14" xfId="0" applyFont="1" applyBorder="1" applyAlignment="1">
      <alignment horizontal="left" wrapText="1"/>
    </xf>
    <xf numFmtId="0" fontId="11" fillId="0" borderId="8" xfId="0" applyFont="1" applyBorder="1" applyAlignment="1">
      <alignment horizontal="center" vertical="center"/>
    </xf>
    <xf numFmtId="0" fontId="11" fillId="0" borderId="1" xfId="0" applyFont="1" applyBorder="1" applyAlignment="1">
      <alignment wrapText="1"/>
    </xf>
    <xf numFmtId="0" fontId="11" fillId="0" borderId="4" xfId="0" applyFont="1" applyBorder="1" applyAlignment="1">
      <alignment horizontal="center" vertical="center"/>
    </xf>
    <xf numFmtId="0" fontId="11" fillId="0" borderId="1" xfId="0" applyFont="1" applyBorder="1" applyAlignment="1">
      <alignment horizontal="left" wrapText="1"/>
    </xf>
    <xf numFmtId="0" fontId="11" fillId="0" borderId="41" xfId="0" applyFont="1" applyBorder="1" applyAlignment="1">
      <alignment horizontal="center" vertical="center"/>
    </xf>
    <xf numFmtId="0" fontId="11" fillId="0" borderId="24" xfId="0" applyFont="1" applyBorder="1" applyAlignment="1">
      <alignment wrapText="1"/>
    </xf>
    <xf numFmtId="0" fontId="11" fillId="0" borderId="25" xfId="0" applyFont="1" applyBorder="1" applyAlignment="1">
      <alignment horizontal="center" vertical="center"/>
    </xf>
    <xf numFmtId="0" fontId="10" fillId="2" borderId="1" xfId="1" applyFont="1" applyFill="1" applyBorder="1" applyAlignment="1">
      <alignment vertical="center"/>
    </xf>
    <xf numFmtId="0" fontId="10" fillId="3" borderId="0" xfId="1" applyFont="1" applyFill="1" applyBorder="1" applyAlignment="1">
      <alignment vertical="center"/>
    </xf>
    <xf numFmtId="0" fontId="8" fillId="2" borderId="1" xfId="1" applyFont="1" applyFill="1" applyBorder="1" applyAlignment="1">
      <alignment vertical="center"/>
    </xf>
    <xf numFmtId="0" fontId="23" fillId="0" borderId="0" xfId="0" applyFont="1" applyAlignment="1">
      <alignment horizontal="left" vertical="center"/>
    </xf>
    <xf numFmtId="0" fontId="11" fillId="0" borderId="1" xfId="0" applyFont="1" applyBorder="1" applyAlignment="1">
      <alignment horizontal="center" vertical="center"/>
    </xf>
    <xf numFmtId="2" fontId="15" fillId="5" borderId="1" xfId="0" applyNumberFormat="1" applyFont="1" applyFill="1" applyBorder="1" applyAlignment="1" applyProtection="1">
      <alignment horizontal="center" vertical="center"/>
      <protection locked="0"/>
    </xf>
    <xf numFmtId="0" fontId="0" fillId="10" borderId="1" xfId="0" applyFill="1" applyBorder="1" applyProtection="1">
      <protection locked="0"/>
    </xf>
    <xf numFmtId="0" fontId="29" fillId="0" borderId="1" xfId="0" applyFont="1" applyBorder="1" applyAlignment="1" applyProtection="1">
      <alignment horizontal="center" vertical="center" wrapText="1"/>
      <protection locked="0"/>
    </xf>
    <xf numFmtId="0" fontId="11" fillId="10" borderId="1" xfId="0" applyFont="1" applyFill="1" applyBorder="1" applyProtection="1">
      <protection locked="0"/>
    </xf>
    <xf numFmtId="0" fontId="11" fillId="10" borderId="20" xfId="0" applyFont="1" applyFill="1" applyBorder="1" applyAlignment="1" applyProtection="1">
      <alignment horizontal="center" vertical="center"/>
      <protection locked="0"/>
    </xf>
    <xf numFmtId="0" fontId="11" fillId="10" borderId="31" xfId="0" applyFont="1" applyFill="1" applyBorder="1" applyAlignment="1" applyProtection="1">
      <alignment horizontal="center" vertical="center"/>
      <protection locked="0"/>
    </xf>
    <xf numFmtId="0" fontId="11" fillId="10" borderId="23" xfId="0" applyFont="1" applyFill="1" applyBorder="1" applyAlignment="1" applyProtection="1">
      <alignment horizontal="center" vertical="center"/>
      <protection locked="0"/>
    </xf>
    <xf numFmtId="0" fontId="6" fillId="7" borderId="4" xfId="1" applyFont="1" applyFill="1" applyBorder="1" applyAlignment="1" applyProtection="1">
      <alignment horizontal="center" vertical="center"/>
      <protection locked="0"/>
    </xf>
    <xf numFmtId="0" fontId="8" fillId="7" borderId="1" xfId="1" applyFont="1" applyFill="1" applyBorder="1" applyAlignment="1" applyProtection="1">
      <alignment horizontal="left" vertical="center"/>
      <protection locked="0"/>
    </xf>
    <xf numFmtId="0" fontId="6" fillId="7" borderId="6" xfId="1" applyFont="1" applyFill="1" applyBorder="1" applyAlignment="1" applyProtection="1">
      <alignment horizontal="center" vertical="center"/>
      <protection locked="0"/>
    </xf>
    <xf numFmtId="169" fontId="15" fillId="5" borderId="1" xfId="0" applyNumberFormat="1" applyFont="1" applyFill="1" applyBorder="1" applyAlignment="1" applyProtection="1">
      <alignment horizontal="center" vertical="center"/>
      <protection locked="0"/>
    </xf>
    <xf numFmtId="4" fontId="6" fillId="5" borderId="26" xfId="0" applyNumberFormat="1" applyFont="1" applyFill="1" applyBorder="1" applyAlignment="1" applyProtection="1">
      <alignment horizontal="center" vertical="center"/>
      <protection locked="0"/>
    </xf>
    <xf numFmtId="2" fontId="0" fillId="10" borderId="1" xfId="0" applyNumberFormat="1" applyFill="1" applyBorder="1" applyProtection="1">
      <protection locked="0"/>
    </xf>
    <xf numFmtId="0" fontId="0" fillId="10" borderId="1" xfId="0" applyFill="1" applyBorder="1" applyAlignment="1" applyProtection="1">
      <alignment horizontal="right"/>
      <protection locked="0"/>
    </xf>
    <xf numFmtId="0" fontId="12" fillId="10" borderId="1" xfId="0" applyFont="1" applyFill="1" applyBorder="1" applyAlignment="1" applyProtection="1">
      <alignment horizontal="center" vertical="center"/>
      <protection locked="0"/>
    </xf>
    <xf numFmtId="2" fontId="12" fillId="10" borderId="1" xfId="0" applyNumberFormat="1" applyFont="1" applyFill="1" applyBorder="1" applyProtection="1">
      <protection locked="0"/>
    </xf>
    <xf numFmtId="0" fontId="12" fillId="0" borderId="1" xfId="0" applyFont="1" applyBorder="1" applyAlignment="1">
      <alignment horizontal="center" vertical="center" wrapText="1"/>
    </xf>
    <xf numFmtId="4" fontId="0" fillId="10" borderId="1" xfId="0" applyNumberFormat="1" applyFill="1" applyBorder="1" applyProtection="1">
      <protection locked="0"/>
    </xf>
    <xf numFmtId="0" fontId="22" fillId="0" borderId="28" xfId="0" applyFont="1" applyBorder="1" applyAlignment="1">
      <alignment horizontal="center" vertical="center"/>
    </xf>
    <xf numFmtId="0" fontId="12" fillId="0" borderId="61" xfId="0" applyFont="1" applyBorder="1" applyAlignment="1">
      <alignment horizontal="center" vertical="center" wrapText="1"/>
    </xf>
    <xf numFmtId="2" fontId="11" fillId="10" borderId="28" xfId="0" applyNumberFormat="1" applyFont="1" applyFill="1" applyBorder="1" applyProtection="1">
      <protection locked="0"/>
    </xf>
    <xf numFmtId="2" fontId="11" fillId="10" borderId="42" xfId="0" applyNumberFormat="1" applyFont="1" applyFill="1" applyBorder="1" applyProtection="1">
      <protection locked="0"/>
    </xf>
    <xf numFmtId="2" fontId="11" fillId="0" borderId="53" xfId="0" applyNumberFormat="1" applyFont="1" applyFill="1" applyBorder="1"/>
    <xf numFmtId="2" fontId="22" fillId="7" borderId="53" xfId="0" applyNumberFormat="1" applyFont="1" applyFill="1" applyBorder="1"/>
    <xf numFmtId="2" fontId="22" fillId="10" borderId="42" xfId="0" applyNumberFormat="1" applyFont="1" applyFill="1" applyBorder="1" applyProtection="1">
      <protection locked="0"/>
    </xf>
    <xf numFmtId="0" fontId="4" fillId="0" borderId="93" xfId="0" applyFont="1" applyBorder="1" applyAlignment="1">
      <alignment horizontal="center" vertical="center" wrapText="1"/>
    </xf>
    <xf numFmtId="2" fontId="25" fillId="5" borderId="1" xfId="0" applyNumberFormat="1" applyFont="1" applyFill="1" applyBorder="1" applyAlignment="1" applyProtection="1">
      <alignment horizontal="right" vertical="center" wrapText="1"/>
      <protection locked="0"/>
    </xf>
    <xf numFmtId="3" fontId="6" fillId="0" borderId="26" xfId="0" applyNumberFormat="1" applyFont="1" applyFill="1" applyBorder="1" applyAlignment="1" applyProtection="1">
      <alignment horizontal="center" vertical="center" wrapText="1"/>
      <protection locked="0"/>
    </xf>
    <xf numFmtId="3" fontId="6" fillId="5" borderId="51" xfId="0" applyNumberFormat="1" applyFont="1" applyFill="1" applyBorder="1" applyAlignment="1" applyProtection="1">
      <alignment horizontal="center" vertical="center"/>
      <protection locked="0"/>
    </xf>
    <xf numFmtId="2" fontId="0" fillId="10" borderId="1" xfId="0" applyNumberFormat="1" applyFill="1" applyBorder="1" applyAlignment="1" applyProtection="1">
      <alignment wrapText="1"/>
      <protection locked="0"/>
    </xf>
    <xf numFmtId="2" fontId="0" fillId="10" borderId="1" xfId="0" applyNumberFormat="1" applyFill="1" applyBorder="1" applyAlignment="1" applyProtection="1">
      <alignment horizontal="right"/>
      <protection locked="0"/>
    </xf>
    <xf numFmtId="2" fontId="12" fillId="10" borderId="1" xfId="0" applyNumberFormat="1" applyFont="1" applyFill="1" applyBorder="1" applyAlignment="1" applyProtection="1">
      <alignment horizontal="center"/>
      <protection locked="0"/>
    </xf>
    <xf numFmtId="4" fontId="12" fillId="10" borderId="1" xfId="0" applyNumberFormat="1" applyFont="1" applyFill="1" applyBorder="1" applyAlignment="1" applyProtection="1">
      <alignment horizontal="center" wrapText="1"/>
      <protection locked="0"/>
    </xf>
    <xf numFmtId="3" fontId="12" fillId="10" borderId="1" xfId="0" applyNumberFormat="1" applyFont="1" applyFill="1" applyBorder="1" applyProtection="1">
      <protection locked="0"/>
    </xf>
    <xf numFmtId="2" fontId="12" fillId="10" borderId="1" xfId="0" applyNumberFormat="1" applyFont="1" applyFill="1" applyBorder="1" applyAlignment="1" applyProtection="1">
      <alignment horizontal="center" vertical="center"/>
      <protection locked="0"/>
    </xf>
    <xf numFmtId="4" fontId="10" fillId="5" borderId="1" xfId="1" applyNumberFormat="1" applyFont="1" applyFill="1" applyBorder="1" applyAlignment="1" applyProtection="1">
      <alignment horizontal="center" wrapText="1"/>
      <protection locked="0"/>
    </xf>
    <xf numFmtId="172" fontId="10" fillId="5" borderId="1" xfId="1" applyNumberFormat="1" applyFont="1" applyFill="1" applyBorder="1" applyAlignment="1" applyProtection="1">
      <alignment horizontal="center" wrapText="1"/>
      <protection locked="0"/>
    </xf>
    <xf numFmtId="0" fontId="57" fillId="0" borderId="38" xfId="4" applyFont="1" applyFill="1" applyBorder="1" applyAlignment="1">
      <alignment horizontal="left" vertical="center"/>
    </xf>
    <xf numFmtId="169" fontId="15" fillId="5" borderId="14" xfId="0" applyNumberFormat="1" applyFont="1" applyFill="1" applyBorder="1" applyAlignment="1" applyProtection="1">
      <alignment horizontal="center" vertical="center"/>
      <protection locked="0"/>
    </xf>
    <xf numFmtId="2" fontId="0" fillId="0" borderId="1" xfId="0" applyNumberFormat="1" applyFill="1" applyBorder="1" applyAlignment="1">
      <alignment horizontal="center" vertical="center" wrapText="1"/>
    </xf>
    <xf numFmtId="2" fontId="88" fillId="0" borderId="1" xfId="11" applyNumberFormat="1" applyFont="1" applyFill="1" applyBorder="1" applyAlignment="1">
      <alignment horizontal="center" vertical="center" wrapText="1"/>
    </xf>
    <xf numFmtId="2" fontId="8" fillId="5" borderId="1" xfId="0" applyNumberFormat="1" applyFont="1" applyFill="1" applyBorder="1" applyAlignment="1" applyProtection="1">
      <alignment horizontal="center" vertical="center"/>
      <protection locked="0"/>
    </xf>
    <xf numFmtId="2" fontId="8" fillId="5" borderId="14" xfId="0" applyNumberFormat="1" applyFont="1" applyFill="1" applyBorder="1" applyAlignment="1" applyProtection="1">
      <alignment horizontal="center" vertical="center"/>
      <protection locked="0"/>
    </xf>
    <xf numFmtId="2" fontId="23" fillId="5" borderId="12" xfId="0" applyNumberFormat="1" applyFont="1" applyFill="1" applyBorder="1" applyAlignment="1" applyProtection="1">
      <alignment horizontal="center" vertical="center"/>
      <protection locked="0"/>
    </xf>
    <xf numFmtId="2" fontId="23" fillId="5" borderId="1" xfId="0" applyNumberFormat="1" applyFont="1" applyFill="1" applyBorder="1" applyAlignment="1" applyProtection="1">
      <alignment horizontal="center" vertical="center"/>
      <protection locked="0"/>
    </xf>
    <xf numFmtId="169" fontId="23" fillId="5" borderId="1" xfId="0" applyNumberFormat="1" applyFont="1" applyFill="1" applyBorder="1" applyAlignment="1" applyProtection="1">
      <alignment horizontal="center" vertical="center"/>
      <protection locked="0"/>
    </xf>
    <xf numFmtId="3" fontId="10" fillId="6" borderId="1" xfId="1" applyNumberFormat="1" applyFont="1" applyFill="1" applyBorder="1" applyAlignment="1" applyProtection="1">
      <alignment horizontal="center" vertical="center" wrapText="1"/>
    </xf>
    <xf numFmtId="10" fontId="8" fillId="6" borderId="1" xfId="8" applyNumberFormat="1" applyFont="1" applyFill="1" applyBorder="1" applyAlignment="1">
      <alignment wrapText="1"/>
    </xf>
    <xf numFmtId="0" fontId="0" fillId="0" borderId="17" xfId="0" applyBorder="1" applyAlignment="1" applyProtection="1">
      <alignment horizontal="left" vertical="center"/>
      <protection locked="0"/>
    </xf>
    <xf numFmtId="0" fontId="0" fillId="0" borderId="0" xfId="0" applyBorder="1" applyAlignment="1" applyProtection="1">
      <alignment horizontal="left"/>
      <protection locked="0"/>
    </xf>
    <xf numFmtId="0" fontId="0" fillId="0" borderId="18" xfId="0" applyBorder="1" applyAlignment="1" applyProtection="1">
      <alignment horizontal="left" vertical="center"/>
      <protection locked="0"/>
    </xf>
    <xf numFmtId="165" fontId="6" fillId="5"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wrapText="1"/>
    </xf>
    <xf numFmtId="10" fontId="6" fillId="0" borderId="1" xfId="9" applyNumberFormat="1" applyFont="1" applyBorder="1" applyAlignment="1" applyProtection="1">
      <alignment horizontal="center" vertical="center"/>
      <protection locked="0"/>
    </xf>
    <xf numFmtId="0" fontId="6" fillId="5"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6" fillId="2" borderId="1" xfId="1" applyFont="1" applyFill="1" applyBorder="1" applyAlignment="1" applyProtection="1">
      <alignment vertical="center"/>
    </xf>
    <xf numFmtId="0" fontId="8" fillId="0" borderId="0" xfId="1" applyFont="1" applyFill="1" applyBorder="1" applyAlignment="1" applyProtection="1">
      <alignment horizontal="left" vertical="center"/>
      <protection locked="0"/>
    </xf>
    <xf numFmtId="0" fontId="103" fillId="0" borderId="1" xfId="0" applyFont="1" applyFill="1" applyBorder="1" applyAlignment="1">
      <alignment horizontal="left" vertical="center" indent="1"/>
    </xf>
    <xf numFmtId="0" fontId="6" fillId="2" borderId="1" xfId="1" applyFont="1" applyFill="1" applyBorder="1" applyAlignment="1">
      <alignment vertical="center"/>
    </xf>
    <xf numFmtId="165" fontId="6" fillId="5" borderId="1" xfId="0" applyNumberFormat="1" applyFont="1" applyFill="1" applyBorder="1" applyAlignment="1" applyProtection="1">
      <alignment horizontal="center" vertical="center"/>
      <protection locked="0"/>
    </xf>
    <xf numFmtId="10" fontId="6" fillId="0" borderId="1" xfId="9" applyNumberFormat="1"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8" fillId="0" borderId="0" xfId="0" quotePrefix="1" applyFont="1" applyBorder="1" applyAlignment="1">
      <alignment horizontal="left" vertical="center"/>
    </xf>
    <xf numFmtId="0" fontId="8" fillId="0" borderId="0" xfId="0" applyFont="1" applyBorder="1" applyAlignment="1">
      <alignment horizontal="left" vertical="center"/>
    </xf>
    <xf numFmtId="0" fontId="6" fillId="5" borderId="1" xfId="0" applyFont="1" applyFill="1" applyBorder="1" applyAlignment="1" applyProtection="1">
      <alignment vertical="center"/>
      <protection locked="0"/>
    </xf>
    <xf numFmtId="0" fontId="6" fillId="5" borderId="1" xfId="0" applyFont="1" applyFill="1" applyBorder="1" applyAlignment="1" applyProtection="1">
      <alignment horizontal="center" vertical="center" wrapText="1"/>
      <protection locked="0"/>
    </xf>
    <xf numFmtId="0" fontId="15" fillId="0" borderId="0" xfId="0" applyFont="1" applyAlignment="1">
      <alignment horizontal="left" vertical="center" wrapText="1"/>
    </xf>
    <xf numFmtId="1" fontId="6" fillId="0" borderId="1" xfId="0" applyNumberFormat="1" applyFont="1" applyBorder="1" applyAlignment="1">
      <alignment horizontal="center" vertical="center" wrapText="1"/>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horizontal="center" vertical="center" wrapText="1"/>
    </xf>
    <xf numFmtId="2" fontId="23" fillId="5" borderId="12" xfId="0" applyNumberFormat="1" applyFont="1" applyFill="1" applyBorder="1" applyAlignment="1" applyProtection="1">
      <alignment horizontal="center" vertical="center"/>
      <protection locked="0"/>
    </xf>
    <xf numFmtId="2" fontId="23" fillId="5" borderId="16" xfId="0" applyNumberFormat="1" applyFont="1" applyFill="1" applyBorder="1" applyAlignment="1" applyProtection="1">
      <alignment horizontal="center" vertical="center"/>
      <protection locked="0"/>
    </xf>
    <xf numFmtId="0" fontId="29" fillId="0" borderId="21" xfId="0" applyFont="1" applyBorder="1" applyAlignment="1">
      <alignment horizontal="center" vertical="center" wrapText="1"/>
    </xf>
    <xf numFmtId="0" fontId="29" fillId="0" borderId="24" xfId="0" applyFont="1" applyBorder="1" applyAlignment="1">
      <alignment horizontal="center" vertical="center" wrapText="1"/>
    </xf>
    <xf numFmtId="2" fontId="8" fillId="5" borderId="12" xfId="0" applyNumberFormat="1" applyFont="1" applyFill="1" applyBorder="1" applyAlignment="1" applyProtection="1">
      <alignment horizontal="center" vertical="center"/>
      <protection locked="0"/>
    </xf>
    <xf numFmtId="0" fontId="11" fillId="0" borderId="45" xfId="0" applyFont="1" applyBorder="1" applyAlignment="1">
      <alignment horizontal="center" vertical="center"/>
    </xf>
    <xf numFmtId="2" fontId="29" fillId="5" borderId="14" xfId="0" applyNumberFormat="1" applyFont="1" applyFill="1" applyBorder="1" applyAlignment="1" applyProtection="1">
      <alignment horizontal="center" vertical="center"/>
      <protection locked="0"/>
    </xf>
    <xf numFmtId="0" fontId="29" fillId="0" borderId="24" xfId="0" applyFont="1" applyBorder="1" applyAlignment="1">
      <alignment horizontal="center" vertical="center"/>
    </xf>
    <xf numFmtId="2" fontId="29" fillId="5" borderId="1" xfId="0" applyNumberFormat="1" applyFont="1" applyFill="1" applyBorder="1" applyAlignment="1" applyProtection="1">
      <alignment horizontal="center" vertical="center"/>
      <protection locked="0"/>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left" vertical="center" wrapText="1"/>
    </xf>
    <xf numFmtId="0" fontId="29" fillId="0" borderId="14" xfId="0" applyFont="1" applyBorder="1" applyAlignment="1">
      <alignment horizontal="left" vertical="center" wrapText="1"/>
    </xf>
    <xf numFmtId="2" fontId="23" fillId="5" borderId="1" xfId="0" applyNumberFormat="1" applyFont="1" applyFill="1" applyBorder="1" applyAlignment="1" applyProtection="1">
      <alignment horizontal="center" vertical="center"/>
      <protection locked="0"/>
    </xf>
    <xf numFmtId="0" fontId="6" fillId="0" borderId="21" xfId="0" applyFont="1" applyBorder="1" applyAlignment="1">
      <alignment horizontal="center" vertical="center" wrapText="1"/>
    </xf>
    <xf numFmtId="0" fontId="11" fillId="0" borderId="35" xfId="0" applyFont="1" applyBorder="1" applyAlignment="1">
      <alignment horizontal="center" vertical="center"/>
    </xf>
    <xf numFmtId="2" fontId="29" fillId="5" borderId="24" xfId="0" applyNumberFormat="1" applyFont="1" applyFill="1" applyBorder="1" applyAlignment="1" applyProtection="1">
      <alignment horizontal="center" vertical="center"/>
      <protection locked="0"/>
    </xf>
    <xf numFmtId="0" fontId="29" fillId="0" borderId="22" xfId="0" applyFont="1" applyBorder="1" applyAlignment="1">
      <alignment horizontal="center" vertical="center" wrapText="1"/>
    </xf>
    <xf numFmtId="0" fontId="29" fillId="0" borderId="33" xfId="0" applyFont="1" applyBorder="1" applyAlignment="1">
      <alignment horizontal="center" vertical="center" wrapText="1"/>
    </xf>
    <xf numFmtId="2" fontId="8" fillId="5" borderId="1" xfId="0" applyNumberFormat="1" applyFont="1" applyFill="1" applyBorder="1" applyAlignment="1" applyProtection="1">
      <alignment horizontal="center" vertical="center"/>
      <protection locked="0"/>
    </xf>
    <xf numFmtId="0" fontId="29" fillId="0" borderId="31" xfId="0" applyFont="1" applyBorder="1" applyAlignment="1">
      <alignment horizontal="center" vertical="center"/>
    </xf>
    <xf numFmtId="2" fontId="29" fillId="5" borderId="38" xfId="0" applyNumberFormat="1" applyFont="1" applyFill="1" applyBorder="1" applyAlignment="1" applyProtection="1">
      <alignment horizontal="center" vertical="center"/>
      <protection locked="0"/>
    </xf>
    <xf numFmtId="0" fontId="29" fillId="0" borderId="26" xfId="0" applyFont="1" applyBorder="1" applyAlignment="1">
      <alignment horizontal="center" vertical="center"/>
    </xf>
    <xf numFmtId="0" fontId="12" fillId="0" borderId="1" xfId="0" applyFont="1" applyBorder="1" applyAlignment="1">
      <alignment horizontal="center" vertical="center" wrapText="1"/>
    </xf>
    <xf numFmtId="0" fontId="104" fillId="0" borderId="1" xfId="0" applyFont="1" applyBorder="1"/>
    <xf numFmtId="0" fontId="90" fillId="0" borderId="0" xfId="0" applyFont="1" applyAlignment="1">
      <alignment wrapText="1"/>
    </xf>
    <xf numFmtId="2" fontId="23" fillId="5" borderId="1" xfId="0" applyNumberFormat="1" applyFont="1" applyFill="1" applyBorder="1" applyAlignment="1" applyProtection="1">
      <alignment vertical="center"/>
      <protection locked="0"/>
    </xf>
    <xf numFmtId="0" fontId="12" fillId="10" borderId="1" xfId="0" applyFont="1" applyFill="1" applyBorder="1" applyAlignment="1" applyProtection="1">
      <alignment wrapText="1"/>
      <protection locked="0"/>
    </xf>
    <xf numFmtId="4" fontId="12" fillId="10" borderId="1" xfId="0" applyNumberFormat="1" applyFont="1" applyFill="1" applyBorder="1" applyAlignment="1" applyProtection="1">
      <alignment horizontal="center" vertical="center"/>
      <protection locked="0"/>
    </xf>
    <xf numFmtId="172" fontId="10" fillId="6" borderId="1" xfId="1" applyNumberFormat="1" applyFont="1" applyFill="1" applyBorder="1" applyAlignment="1" applyProtection="1">
      <alignment horizontal="center" vertical="center" wrapText="1"/>
    </xf>
    <xf numFmtId="2" fontId="88" fillId="7" borderId="1" xfId="11" applyNumberFormat="1" applyFont="1" applyFill="1" applyBorder="1" applyAlignment="1" applyProtection="1">
      <alignment horizontal="center" vertical="center" wrapText="1"/>
      <protection locked="0"/>
    </xf>
    <xf numFmtId="4" fontId="88" fillId="7" borderId="1" xfId="11" applyNumberFormat="1" applyFont="1" applyFill="1" applyBorder="1" applyAlignment="1" applyProtection="1">
      <alignment horizontal="center" vertical="center" wrapText="1"/>
      <protection locked="0"/>
    </xf>
    <xf numFmtId="2" fontId="12" fillId="5" borderId="54" xfId="0" applyNumberFormat="1" applyFont="1" applyFill="1" applyBorder="1" applyAlignment="1" applyProtection="1">
      <alignment vertical="center" wrapText="1"/>
      <protection locked="0"/>
    </xf>
    <xf numFmtId="9" fontId="88" fillId="0" borderId="1" xfId="9" applyNumberFormat="1" applyFont="1" applyFill="1" applyBorder="1" applyAlignment="1">
      <alignment horizontal="center" vertical="center" wrapText="1"/>
    </xf>
    <xf numFmtId="49" fontId="66" fillId="0" borderId="1" xfId="1" applyNumberFormat="1" applyFont="1" applyBorder="1" applyAlignment="1">
      <alignment horizontal="left" vertical="center"/>
    </xf>
    <xf numFmtId="9" fontId="12" fillId="4" borderId="47" xfId="9" applyNumberFormat="1" applyFont="1" applyFill="1" applyBorder="1" applyAlignment="1">
      <alignment vertical="center"/>
    </xf>
    <xf numFmtId="2" fontId="68" fillId="0" borderId="1" xfId="1" applyNumberFormat="1" applyFont="1" applyBorder="1" applyAlignment="1" applyProtection="1">
      <alignment horizontal="left" vertical="center"/>
      <protection locked="0"/>
    </xf>
    <xf numFmtId="1" fontId="68" fillId="0" borderId="1" xfId="1" applyNumberFormat="1" applyFont="1" applyBorder="1" applyAlignment="1" applyProtection="1">
      <alignment horizontal="left" vertical="center"/>
      <protection locked="0"/>
    </xf>
    <xf numFmtId="4" fontId="65" fillId="5" borderId="1" xfId="1" applyNumberFormat="1" applyFont="1" applyFill="1" applyBorder="1" applyAlignment="1" applyProtection="1">
      <alignment horizontal="center" vertical="center"/>
      <protection locked="0"/>
    </xf>
    <xf numFmtId="4" fontId="65" fillId="0" borderId="1" xfId="1" applyNumberFormat="1" applyFont="1" applyBorder="1" applyAlignment="1">
      <alignment horizontal="center" vertical="center"/>
    </xf>
    <xf numFmtId="0" fontId="91" fillId="0" borderId="0" xfId="0" applyFont="1" applyAlignment="1">
      <alignment horizontal="center" wrapText="1"/>
    </xf>
    <xf numFmtId="0" fontId="0" fillId="0" borderId="0" xfId="0" applyAlignment="1">
      <alignment horizontal="center"/>
    </xf>
    <xf numFmtId="0" fontId="93" fillId="0" borderId="0" xfId="0" applyFont="1" applyAlignment="1">
      <alignment horizontal="center"/>
    </xf>
    <xf numFmtId="0" fontId="93" fillId="0" borderId="0" xfId="0" applyFont="1" applyFill="1" applyAlignment="1">
      <alignment horizontal="center"/>
    </xf>
    <xf numFmtId="0" fontId="93" fillId="0" borderId="0" xfId="0" applyFont="1" applyAlignment="1">
      <alignment horizontal="right"/>
    </xf>
    <xf numFmtId="0" fontId="98" fillId="0" borderId="0" xfId="0" applyFont="1" applyAlignment="1">
      <alignment horizontal="center" vertical="center" wrapText="1"/>
    </xf>
    <xf numFmtId="0" fontId="93" fillId="0" borderId="0" xfId="0" applyFont="1" applyAlignment="1">
      <alignment horizontal="center" vertical="center" wrapText="1"/>
    </xf>
    <xf numFmtId="0" fontId="22" fillId="0" borderId="70"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11" fillId="0" borderId="69" xfId="0" quotePrefix="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11" fillId="0" borderId="41" xfId="0" quotePrefix="1"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45" xfId="0" quotePrefix="1"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62" xfId="0" quotePrefix="1" applyFont="1" applyFill="1" applyBorder="1" applyAlignment="1">
      <alignment horizontal="left" vertical="center" wrapText="1"/>
    </xf>
    <xf numFmtId="0" fontId="27"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03" fillId="0" borderId="1" xfId="0" applyFont="1" applyFill="1" applyBorder="1" applyAlignment="1">
      <alignment vertical="center" wrapText="1"/>
    </xf>
    <xf numFmtId="0" fontId="13" fillId="0" borderId="1" xfId="0" applyFont="1" applyFill="1" applyBorder="1" applyAlignment="1">
      <alignment horizontal="center" vertical="center"/>
    </xf>
    <xf numFmtId="0" fontId="12" fillId="0" borderId="72" xfId="0" applyFont="1" applyBorder="1" applyAlignment="1" applyProtection="1">
      <alignment horizontal="left"/>
    </xf>
    <xf numFmtId="0" fontId="0" fillId="0" borderId="73" xfId="0" applyBorder="1" applyAlignment="1" applyProtection="1"/>
    <xf numFmtId="0" fontId="0" fillId="0" borderId="74" xfId="0" applyBorder="1" applyAlignment="1" applyProtection="1"/>
    <xf numFmtId="0" fontId="12" fillId="0" borderId="40" xfId="0" applyFont="1" applyBorder="1" applyAlignment="1" applyProtection="1">
      <alignment horizontal="left" wrapText="1"/>
    </xf>
    <xf numFmtId="0" fontId="0" fillId="0" borderId="7" xfId="0" applyBorder="1" applyAlignment="1" applyProtection="1">
      <alignment wrapText="1"/>
    </xf>
    <xf numFmtId="0" fontId="0" fillId="0" borderId="54" xfId="0" applyBorder="1" applyAlignment="1" applyProtection="1">
      <alignment wrapText="1"/>
    </xf>
    <xf numFmtId="0" fontId="0" fillId="0" borderId="15" xfId="0" applyBorder="1" applyAlignment="1" applyProtection="1">
      <alignment horizontal="left"/>
      <protection locked="0"/>
    </xf>
    <xf numFmtId="0" fontId="0" fillId="0" borderId="64" xfId="0" applyBorder="1" applyAlignment="1" applyProtection="1">
      <alignment horizontal="left"/>
      <protection locked="0"/>
    </xf>
    <xf numFmtId="0" fontId="0" fillId="0" borderId="0" xfId="0" applyBorder="1" applyAlignment="1" applyProtection="1">
      <alignment horizontal="left"/>
      <protection locked="0"/>
    </xf>
    <xf numFmtId="44" fontId="88" fillId="0" borderId="1" xfId="11"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51" xfId="0" applyBorder="1" applyAlignment="1" applyProtection="1">
      <alignment horizontal="left"/>
      <protection locked="0"/>
    </xf>
    <xf numFmtId="0" fontId="0" fillId="0" borderId="17"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9" xfId="0" applyBorder="1" applyAlignment="1">
      <alignment horizontal="left"/>
    </xf>
    <xf numFmtId="0" fontId="0" fillId="0" borderId="5" xfId="0" applyBorder="1" applyAlignment="1">
      <alignment horizontal="left"/>
    </xf>
    <xf numFmtId="0" fontId="0" fillId="0" borderId="51" xfId="0" applyBorder="1" applyAlignment="1">
      <alignment horizontal="left"/>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44" fontId="88" fillId="0" borderId="1" xfId="11" applyFont="1" applyBorder="1" applyAlignment="1">
      <alignment horizontal="left"/>
    </xf>
    <xf numFmtId="44" fontId="88" fillId="0" borderId="4" xfId="11" applyFont="1" applyBorder="1" applyAlignment="1" applyProtection="1">
      <alignment horizontal="left"/>
      <protection locked="0"/>
    </xf>
    <xf numFmtId="44" fontId="88" fillId="0" borderId="6" xfId="11" applyFont="1" applyBorder="1" applyAlignment="1" applyProtection="1">
      <alignment horizontal="left"/>
      <protection locked="0"/>
    </xf>
    <xf numFmtId="0" fontId="0" fillId="0" borderId="4" xfId="0" applyBorder="1" applyAlignment="1">
      <alignment horizontal="center"/>
    </xf>
    <xf numFmtId="0" fontId="0" fillId="0" borderId="5" xfId="0" applyBorder="1" applyAlignment="1">
      <alignment horizontal="center"/>
    </xf>
    <xf numFmtId="0" fontId="0" fillId="0" borderId="51" xfId="0" applyBorder="1" applyAlignment="1">
      <alignment horizontal="center"/>
    </xf>
    <xf numFmtId="0" fontId="92" fillId="0" borderId="35" xfId="0" applyFont="1" applyBorder="1" applyAlignment="1">
      <alignment horizontal="left" vertical="center" wrapText="1"/>
    </xf>
    <xf numFmtId="0" fontId="92" fillId="0" borderId="1" xfId="0" applyFont="1" applyBorder="1" applyAlignment="1">
      <alignment horizontal="left" vertical="center" wrapText="1"/>
    </xf>
    <xf numFmtId="0" fontId="92" fillId="0" borderId="61" xfId="0" applyFont="1" applyBorder="1" applyAlignment="1">
      <alignment horizontal="left" vertical="center" wrapText="1"/>
    </xf>
    <xf numFmtId="0" fontId="0" fillId="0" borderId="35" xfId="0" applyBorder="1" applyAlignment="1">
      <alignment horizontal="center" vertical="center" wrapText="1"/>
    </xf>
    <xf numFmtId="0" fontId="0" fillId="0" borderId="1" xfId="0" applyBorder="1" applyAlignment="1">
      <alignment horizontal="center" vertical="center" wrapText="1"/>
    </xf>
    <xf numFmtId="44" fontId="0" fillId="0" borderId="1" xfId="0" applyNumberFormat="1" applyBorder="1" applyAlignment="1" applyProtection="1">
      <alignment horizontal="center" vertical="center"/>
      <protection locked="0"/>
    </xf>
    <xf numFmtId="0" fontId="0" fillId="0" borderId="36" xfId="0" applyBorder="1" applyAlignment="1">
      <alignment horizontal="center" vertical="center" wrapTex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18"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16" xfId="0" applyBorder="1" applyAlignment="1">
      <alignment horizontal="center" vertical="center"/>
    </xf>
    <xf numFmtId="0" fontId="0" fillId="0" borderId="58" xfId="0" applyBorder="1" applyAlignment="1">
      <alignment horizontal="center" vertical="center"/>
    </xf>
    <xf numFmtId="44" fontId="88" fillId="0" borderId="16" xfId="11" applyFont="1" applyBorder="1" applyAlignment="1" applyProtection="1">
      <alignment horizontal="left" vertical="center"/>
      <protection locked="0"/>
    </xf>
    <xf numFmtId="44" fontId="88" fillId="0" borderId="15" xfId="11" applyFont="1" applyBorder="1" applyAlignment="1" applyProtection="1">
      <alignment horizontal="left" vertical="center"/>
      <protection locked="0"/>
    </xf>
    <xf numFmtId="44" fontId="88" fillId="0" borderId="60" xfId="11" applyFont="1" applyBorder="1" applyAlignment="1" applyProtection="1">
      <alignment horizontal="left" vertical="center"/>
      <protection locked="0"/>
    </xf>
    <xf numFmtId="44" fontId="88" fillId="0" borderId="17" xfId="11" applyFont="1" applyBorder="1" applyAlignment="1" applyProtection="1">
      <alignment horizontal="left" vertical="center"/>
      <protection locked="0"/>
    </xf>
    <xf numFmtId="44" fontId="88" fillId="0" borderId="0" xfId="11" applyFont="1" applyBorder="1" applyAlignment="1" applyProtection="1">
      <alignment horizontal="left" vertical="center"/>
      <protection locked="0"/>
    </xf>
    <xf numFmtId="44" fontId="88" fillId="0" borderId="50" xfId="11" applyFont="1" applyBorder="1" applyAlignment="1" applyProtection="1">
      <alignment horizontal="left" vertical="center"/>
      <protection locked="0"/>
    </xf>
    <xf numFmtId="0" fontId="0" fillId="0" borderId="17" xfId="0" applyBorder="1" applyAlignment="1">
      <alignment horizontal="center" vertical="center"/>
    </xf>
    <xf numFmtId="0" fontId="0" fillId="0" borderId="18" xfId="0" applyBorder="1" applyAlignment="1">
      <alignment horizontal="center" vertical="center"/>
    </xf>
    <xf numFmtId="44" fontId="88" fillId="0" borderId="16" xfId="11" applyFont="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0" xfId="0" applyBorder="1" applyAlignment="1" applyProtection="1">
      <alignment horizontal="left" vertical="center"/>
      <protection locked="0"/>
    </xf>
    <xf numFmtId="44" fontId="88" fillId="0" borderId="17" xfId="11" applyFont="1" applyBorder="1" applyAlignment="1" applyProtection="1">
      <alignment horizontal="left" vertical="top" wrapText="1"/>
      <protection locked="0"/>
    </xf>
    <xf numFmtId="44" fontId="88" fillId="0" borderId="0" xfId="11" applyFont="1" applyBorder="1" applyAlignment="1" applyProtection="1">
      <alignment horizontal="left" vertical="top"/>
      <protection locked="0"/>
    </xf>
    <xf numFmtId="44" fontId="88" fillId="0" borderId="50" xfId="11" applyFont="1" applyBorder="1" applyAlignment="1" applyProtection="1">
      <alignment horizontal="left" vertical="top"/>
      <protection locked="0"/>
    </xf>
    <xf numFmtId="44" fontId="88" fillId="0" borderId="8" xfId="11" applyFont="1" applyBorder="1" applyAlignment="1" applyProtection="1">
      <alignment horizontal="left" vertical="center"/>
      <protection locked="0"/>
    </xf>
    <xf numFmtId="44" fontId="88" fillId="0" borderId="7" xfId="11" applyFont="1" applyBorder="1" applyAlignment="1" applyProtection="1">
      <alignment horizontal="left" vertical="center"/>
      <protection locked="0"/>
    </xf>
    <xf numFmtId="44" fontId="88" fillId="0" borderId="54" xfId="11" applyFont="1" applyBorder="1" applyAlignment="1" applyProtection="1">
      <alignment horizontal="left" vertical="center"/>
      <protection locked="0"/>
    </xf>
    <xf numFmtId="0" fontId="0" fillId="0" borderId="36" xfId="0" applyBorder="1" applyAlignment="1" applyProtection="1">
      <alignment horizontal="left" vertical="center" wrapText="1"/>
      <protection locked="0"/>
    </xf>
    <xf numFmtId="0" fontId="0" fillId="0" borderId="15"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99" fillId="0" borderId="72" xfId="0" applyFont="1" applyBorder="1" applyAlignment="1">
      <alignment horizontal="center" vertical="center" wrapText="1"/>
    </xf>
    <xf numFmtId="0" fontId="99" fillId="0" borderId="73" xfId="0" applyFont="1" applyBorder="1" applyAlignment="1">
      <alignment horizontal="center" vertical="center" wrapText="1"/>
    </xf>
    <xf numFmtId="0" fontId="99" fillId="0" borderId="74" xfId="0" applyFont="1" applyBorder="1" applyAlignment="1">
      <alignment horizontal="center" vertical="center" wrapText="1"/>
    </xf>
    <xf numFmtId="0" fontId="0" fillId="0" borderId="3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40" xfId="0" applyBorder="1" applyAlignment="1">
      <alignment horizontal="left"/>
    </xf>
    <xf numFmtId="0" fontId="0" fillId="0" borderId="7" xfId="0" applyBorder="1" applyAlignment="1">
      <alignment horizontal="left"/>
    </xf>
    <xf numFmtId="0" fontId="0" fillId="0" borderId="54" xfId="0" applyBorder="1" applyAlignment="1">
      <alignment horizontal="left"/>
    </xf>
    <xf numFmtId="44" fontId="88" fillId="0" borderId="17" xfId="11" applyFont="1" applyBorder="1" applyAlignment="1" applyProtection="1">
      <alignment horizontal="justify" vertical="top" wrapText="1"/>
      <protection locked="0"/>
    </xf>
    <xf numFmtId="44" fontId="88" fillId="0" borderId="0" xfId="11" applyFont="1" applyBorder="1" applyAlignment="1" applyProtection="1">
      <alignment horizontal="justify" vertical="top"/>
      <protection locked="0"/>
    </xf>
    <xf numFmtId="44" fontId="88" fillId="0" borderId="18" xfId="11" applyFont="1" applyBorder="1" applyAlignment="1" applyProtection="1">
      <alignment horizontal="justify" vertical="top"/>
      <protection locked="0"/>
    </xf>
    <xf numFmtId="44" fontId="88" fillId="0" borderId="18" xfId="11" applyFont="1" applyBorder="1" applyAlignment="1" applyProtection="1">
      <alignment horizontal="left" vertical="center"/>
      <protection locked="0"/>
    </xf>
    <xf numFmtId="0" fontId="0" fillId="0" borderId="17" xfId="0" applyBorder="1" applyAlignment="1">
      <alignment horizontal="left" vertical="top"/>
    </xf>
    <xf numFmtId="0" fontId="0" fillId="0" borderId="18" xfId="0" applyBorder="1" applyAlignment="1">
      <alignment horizontal="left" vertical="top"/>
    </xf>
    <xf numFmtId="44" fontId="88" fillId="0" borderId="5" xfId="11" applyFont="1" applyBorder="1" applyAlignment="1" applyProtection="1">
      <alignment horizontal="left" vertical="center" wrapText="1"/>
      <protection locked="0"/>
    </xf>
    <xf numFmtId="44" fontId="88" fillId="0" borderId="6" xfId="11" applyFont="1" applyBorder="1" applyAlignment="1" applyProtection="1">
      <alignment horizontal="left" vertical="center" wrapText="1"/>
      <protection locked="0"/>
    </xf>
    <xf numFmtId="0" fontId="0" fillId="0" borderId="36" xfId="0" applyBorder="1" applyAlignment="1" applyProtection="1">
      <alignment horizontal="left" wrapText="1"/>
      <protection locked="0"/>
    </xf>
    <xf numFmtId="0" fontId="0" fillId="0" borderId="60" xfId="0" applyBorder="1" applyAlignment="1" applyProtection="1">
      <alignment horizontal="left"/>
      <protection locked="0"/>
    </xf>
    <xf numFmtId="44" fontId="0" fillId="0" borderId="17" xfId="11" applyFont="1" applyBorder="1" applyAlignment="1" applyProtection="1">
      <alignment horizontal="justify" vertical="top" wrapText="1"/>
      <protection locked="0"/>
    </xf>
    <xf numFmtId="0" fontId="94" fillId="0" borderId="0" xfId="0" applyFont="1" applyBorder="1" applyAlignment="1">
      <alignment horizontal="left"/>
    </xf>
    <xf numFmtId="0" fontId="0" fillId="0" borderId="0" xfId="0" applyBorder="1" applyAlignment="1">
      <alignment horizontal="left"/>
    </xf>
    <xf numFmtId="0" fontId="0" fillId="0" borderId="40" xfId="0" applyBorder="1" applyAlignment="1" applyProtection="1">
      <alignment horizontal="left"/>
      <protection locked="0"/>
    </xf>
    <xf numFmtId="0" fontId="0" fillId="0" borderId="7" xfId="0" applyBorder="1" applyAlignment="1" applyProtection="1">
      <alignment horizontal="left"/>
      <protection locked="0"/>
    </xf>
    <xf numFmtId="0" fontId="0" fillId="0" borderId="54" xfId="0" applyBorder="1" applyAlignment="1" applyProtection="1">
      <alignment horizontal="left"/>
      <protection locked="0"/>
    </xf>
    <xf numFmtId="0" fontId="0" fillId="0" borderId="35" xfId="0" applyBorder="1" applyAlignment="1">
      <alignment horizontal="left"/>
    </xf>
    <xf numFmtId="0" fontId="0" fillId="0" borderId="1" xfId="0" applyBorder="1" applyAlignment="1">
      <alignment horizontal="left"/>
    </xf>
    <xf numFmtId="0" fontId="0" fillId="0" borderId="61" xfId="0" applyBorder="1" applyAlignment="1">
      <alignment horizontal="left"/>
    </xf>
    <xf numFmtId="0" fontId="0" fillId="0" borderId="36" xfId="0" applyBorder="1" applyAlignment="1">
      <alignment horizontal="left"/>
    </xf>
    <xf numFmtId="0" fontId="0" fillId="0" borderId="15" xfId="0" applyBorder="1" applyAlignment="1">
      <alignment horizontal="left"/>
    </xf>
    <xf numFmtId="0" fontId="0" fillId="0" borderId="60" xfId="0" applyBorder="1" applyAlignment="1">
      <alignment horizontal="left"/>
    </xf>
    <xf numFmtId="0" fontId="0" fillId="0" borderId="36" xfId="0" applyBorder="1" applyAlignment="1" applyProtection="1">
      <alignment horizontal="left"/>
      <protection locked="0"/>
    </xf>
    <xf numFmtId="0" fontId="0" fillId="0" borderId="63" xfId="0" applyBorder="1" applyAlignment="1" applyProtection="1">
      <alignment horizontal="left"/>
      <protection locked="0"/>
    </xf>
    <xf numFmtId="0" fontId="0" fillId="0" borderId="50" xfId="0" applyBorder="1" applyAlignment="1" applyProtection="1">
      <alignment horizontal="left"/>
      <protection locked="0"/>
    </xf>
    <xf numFmtId="44" fontId="0" fillId="0" borderId="1" xfId="0" applyNumberFormat="1" applyBorder="1" applyAlignment="1" applyProtection="1">
      <alignment horizontal="center"/>
      <protection locked="0"/>
    </xf>
    <xf numFmtId="0" fontId="0" fillId="0" borderId="1" xfId="0" applyBorder="1" applyAlignment="1" applyProtection="1">
      <alignment horizontal="left"/>
      <protection locked="0"/>
    </xf>
    <xf numFmtId="0" fontId="0" fillId="0" borderId="61" xfId="0" applyBorder="1" applyAlignment="1" applyProtection="1">
      <alignment horizontal="left"/>
      <protection locked="0"/>
    </xf>
    <xf numFmtId="0" fontId="0" fillId="0" borderId="0" xfId="0" applyAlignment="1">
      <alignment horizontal="left" vertical="center" wrapText="1"/>
    </xf>
    <xf numFmtId="0" fontId="0" fillId="0" borderId="1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62"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0" fillId="0" borderId="35" xfId="0" applyBorder="1" applyAlignment="1" applyProtection="1">
      <alignment horizontal="left"/>
      <protection locked="0"/>
    </xf>
    <xf numFmtId="0" fontId="0" fillId="0" borderId="16" xfId="0" applyBorder="1" applyAlignment="1" applyProtection="1">
      <alignment horizontal="left"/>
      <protection locked="0"/>
    </xf>
    <xf numFmtId="0" fontId="0" fillId="0" borderId="58"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8" xfId="0" applyBorder="1" applyAlignment="1" applyProtection="1">
      <alignment horizontal="left"/>
      <protection locked="0"/>
    </xf>
    <xf numFmtId="0" fontId="0" fillId="0" borderId="38" xfId="0" applyBorder="1" applyAlignment="1" applyProtection="1">
      <alignment horizontal="left"/>
      <protection locked="0"/>
    </xf>
    <xf numFmtId="0" fontId="0" fillId="0" borderId="16" xfId="0" applyBorder="1" applyAlignment="1">
      <alignment horizontal="left"/>
    </xf>
    <xf numFmtId="0" fontId="0" fillId="0" borderId="58" xfId="0" applyBorder="1" applyAlignment="1">
      <alignment horizontal="left"/>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44" fontId="88" fillId="0" borderId="16" xfId="11" applyFont="1" applyBorder="1" applyAlignment="1">
      <alignment horizontal="left" vertical="center"/>
    </xf>
    <xf numFmtId="44" fontId="88" fillId="0" borderId="15" xfId="11" applyFont="1" applyBorder="1" applyAlignment="1">
      <alignment horizontal="left" vertical="center"/>
    </xf>
    <xf numFmtId="44" fontId="88" fillId="0" borderId="58" xfId="11" applyFont="1" applyBorder="1" applyAlignment="1">
      <alignment horizontal="left" vertical="center"/>
    </xf>
    <xf numFmtId="44" fontId="88" fillId="0" borderId="17" xfId="11" applyFont="1" applyBorder="1" applyAlignment="1">
      <alignment horizontal="left" vertical="center"/>
    </xf>
    <xf numFmtId="44" fontId="88" fillId="0" borderId="0" xfId="11" applyFont="1" applyBorder="1" applyAlignment="1">
      <alignment horizontal="left" vertical="center"/>
    </xf>
    <xf numFmtId="44" fontId="88" fillId="0" borderId="18" xfId="11" applyFont="1" applyBorder="1" applyAlignment="1">
      <alignment horizontal="left" vertical="center"/>
    </xf>
    <xf numFmtId="44" fontId="88" fillId="0" borderId="58" xfId="11" applyFont="1" applyBorder="1" applyAlignment="1" applyProtection="1">
      <alignment horizontal="left" vertical="center"/>
      <protection locked="0"/>
    </xf>
    <xf numFmtId="44" fontId="88" fillId="0" borderId="38" xfId="11" applyFont="1" applyBorder="1" applyAlignment="1" applyProtection="1">
      <alignment horizontal="left" vertical="center"/>
      <protection locked="0"/>
    </xf>
    <xf numFmtId="44" fontId="88" fillId="0" borderId="0" xfId="11" applyFont="1" applyAlignment="1">
      <alignment horizontal="center"/>
    </xf>
    <xf numFmtId="0" fontId="99" fillId="0" borderId="7" xfId="0" applyFont="1" applyBorder="1" applyAlignment="1">
      <alignment horizontal="center" vertical="center" wrapText="1"/>
    </xf>
    <xf numFmtId="0" fontId="6" fillId="5" borderId="4" xfId="1" applyFont="1" applyFill="1" applyBorder="1" applyAlignment="1" applyProtection="1">
      <alignment horizontal="center" vertical="center"/>
      <protection locked="0"/>
    </xf>
    <xf numFmtId="0" fontId="6" fillId="5" borderId="6" xfId="1" applyFont="1" applyFill="1" applyBorder="1" applyAlignment="1" applyProtection="1">
      <alignment horizontal="center" vertical="center"/>
      <protection locked="0"/>
    </xf>
    <xf numFmtId="0" fontId="6" fillId="5" borderId="4"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10" fillId="2" borderId="4"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8" fillId="0" borderId="16"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58"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8" fillId="0" borderId="16"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9" fillId="2" borderId="1" xfId="1" applyFont="1" applyFill="1" applyBorder="1" applyAlignment="1" applyProtection="1">
      <alignment vertical="center"/>
    </xf>
    <xf numFmtId="0" fontId="6" fillId="2" borderId="1" xfId="1" applyFont="1" applyFill="1" applyBorder="1" applyAlignment="1" applyProtection="1">
      <alignment vertical="center"/>
    </xf>
    <xf numFmtId="0" fontId="9" fillId="2" borderId="1" xfId="1" applyFont="1" applyFill="1" applyBorder="1" applyAlignment="1">
      <alignment vertical="center"/>
    </xf>
    <xf numFmtId="0" fontId="6" fillId="2" borderId="1" xfId="1" applyFont="1" applyFill="1" applyBorder="1" applyAlignment="1">
      <alignment vertical="center"/>
    </xf>
    <xf numFmtId="0" fontId="8" fillId="2" borderId="1" xfId="1" applyFont="1" applyFill="1" applyBorder="1" applyAlignment="1" applyProtection="1">
      <alignment horizontal="left" vertical="center"/>
    </xf>
    <xf numFmtId="0" fontId="6" fillId="5" borderId="16" xfId="1" applyFont="1" applyFill="1" applyBorder="1" applyAlignment="1" applyProtection="1">
      <alignment horizontal="center" vertical="center"/>
      <protection locked="0"/>
    </xf>
    <xf numFmtId="0" fontId="6" fillId="5" borderId="15" xfId="1" applyFont="1" applyFill="1" applyBorder="1" applyAlignment="1" applyProtection="1">
      <alignment horizontal="center" vertical="center"/>
      <protection locked="0"/>
    </xf>
    <xf numFmtId="0" fontId="6" fillId="5" borderId="58" xfId="1" applyFont="1" applyFill="1" applyBorder="1" applyAlignment="1" applyProtection="1">
      <alignment horizontal="center" vertical="center"/>
      <protection locked="0"/>
    </xf>
    <xf numFmtId="0" fontId="6" fillId="5" borderId="17" xfId="1" applyFont="1" applyFill="1" applyBorder="1" applyAlignment="1" applyProtection="1">
      <alignment horizontal="center" vertical="center"/>
      <protection locked="0"/>
    </xf>
    <xf numFmtId="0" fontId="6" fillId="5" borderId="0" xfId="1" applyFont="1" applyFill="1" applyBorder="1" applyAlignment="1" applyProtection="1">
      <alignment horizontal="center" vertical="center"/>
      <protection locked="0"/>
    </xf>
    <xf numFmtId="0" fontId="6" fillId="5" borderId="18" xfId="1" applyFont="1" applyFill="1" applyBorder="1" applyAlignment="1" applyProtection="1">
      <alignment horizontal="center" vertical="center"/>
      <protection locked="0"/>
    </xf>
    <xf numFmtId="0" fontId="6" fillId="5" borderId="8" xfId="1" applyFont="1" applyFill="1" applyBorder="1" applyAlignment="1" applyProtection="1">
      <alignment horizontal="center" vertical="center"/>
      <protection locked="0"/>
    </xf>
    <xf numFmtId="0" fontId="6" fillId="5" borderId="7" xfId="1" applyFont="1" applyFill="1" applyBorder="1" applyAlignment="1" applyProtection="1">
      <alignment horizontal="center" vertical="center"/>
      <protection locked="0"/>
    </xf>
    <xf numFmtId="0" fontId="6" fillId="5" borderId="38" xfId="1" applyFont="1" applyFill="1" applyBorder="1" applyAlignment="1" applyProtection="1">
      <alignment horizontal="center" vertical="center"/>
      <protection locked="0"/>
    </xf>
    <xf numFmtId="0" fontId="9" fillId="2" borderId="1" xfId="0" applyFont="1" applyFill="1" applyBorder="1" applyAlignment="1" applyProtection="1">
      <alignment horizontal="left" vertical="center"/>
    </xf>
    <xf numFmtId="0" fontId="6" fillId="0" borderId="1" xfId="0" applyFont="1" applyBorder="1" applyAlignment="1" applyProtection="1">
      <alignment horizontal="center" vertical="center"/>
      <protection locked="0"/>
    </xf>
    <xf numFmtId="0" fontId="8" fillId="5" borderId="1" xfId="1" applyFont="1" applyFill="1" applyBorder="1" applyAlignment="1" applyProtection="1">
      <alignment horizontal="left" vertical="center"/>
      <protection locked="0"/>
    </xf>
    <xf numFmtId="165" fontId="6" fillId="5" borderId="1" xfId="0" applyNumberFormat="1" applyFont="1" applyFill="1" applyBorder="1" applyAlignment="1" applyProtection="1">
      <alignment horizontal="center" vertical="center"/>
      <protection locked="0"/>
    </xf>
    <xf numFmtId="165" fontId="6" fillId="0" borderId="4" xfId="0" applyNumberFormat="1" applyFont="1" applyBorder="1" applyAlignment="1" applyProtection="1">
      <alignment horizontal="center" vertical="center"/>
    </xf>
    <xf numFmtId="165" fontId="6" fillId="0" borderId="5" xfId="0" applyNumberFormat="1" applyFont="1" applyBorder="1" applyAlignment="1" applyProtection="1">
      <alignment horizontal="center" vertical="center"/>
    </xf>
    <xf numFmtId="165" fontId="6" fillId="0" borderId="6" xfId="0" applyNumberFormat="1" applyFont="1" applyBorder="1" applyAlignment="1" applyProtection="1">
      <alignment horizontal="center" vertical="center"/>
    </xf>
    <xf numFmtId="10" fontId="6" fillId="0" borderId="1" xfId="9" applyNumberFormat="1" applyFont="1" applyBorder="1" applyAlignment="1" applyProtection="1">
      <alignment horizontal="center" vertical="center"/>
      <protection locked="0"/>
    </xf>
    <xf numFmtId="10" fontId="6" fillId="0" borderId="4" xfId="0" applyNumberFormat="1" applyFont="1" applyBorder="1" applyAlignment="1" applyProtection="1">
      <alignment horizontal="center" vertical="center"/>
      <protection locked="0"/>
    </xf>
    <xf numFmtId="10" fontId="6" fillId="0" borderId="5" xfId="0" applyNumberFormat="1" applyFont="1" applyBorder="1" applyAlignment="1" applyProtection="1">
      <alignment horizontal="center" vertical="center"/>
      <protection locked="0"/>
    </xf>
    <xf numFmtId="10" fontId="6" fillId="0" borderId="6" xfId="0" applyNumberFormat="1" applyFont="1" applyBorder="1" applyAlignment="1" applyProtection="1">
      <alignment horizontal="center" vertical="center"/>
      <protection locked="0"/>
    </xf>
    <xf numFmtId="0" fontId="14" fillId="0" borderId="0" xfId="0" applyFont="1" applyAlignment="1">
      <alignment horizontal="left" vertical="center" wrapText="1"/>
    </xf>
    <xf numFmtId="0" fontId="14" fillId="0" borderId="0" xfId="0" applyFont="1" applyAlignment="1">
      <alignment horizontal="left" vertical="center"/>
    </xf>
    <xf numFmtId="165" fontId="6" fillId="0" borderId="4" xfId="0" applyNumberFormat="1" applyFont="1" applyBorder="1" applyAlignment="1" applyProtection="1">
      <alignment horizontal="center" vertical="center"/>
      <protection locked="0"/>
    </xf>
    <xf numFmtId="165" fontId="6" fillId="0" borderId="5" xfId="0" applyNumberFormat="1" applyFont="1" applyBorder="1" applyAlignment="1" applyProtection="1">
      <alignment horizontal="center" vertical="center"/>
      <protection locked="0"/>
    </xf>
    <xf numFmtId="165" fontId="6" fillId="0" borderId="6" xfId="0" applyNumberFormat="1" applyFont="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6" fillId="0" borderId="1" xfId="0" applyFont="1" applyBorder="1" applyAlignment="1">
      <alignment horizontal="center" vertical="center"/>
    </xf>
    <xf numFmtId="165" fontId="6" fillId="0" borderId="4"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6" xfId="0" applyNumberFormat="1" applyFont="1" applyBorder="1" applyAlignment="1">
      <alignment horizontal="center" vertical="center"/>
    </xf>
    <xf numFmtId="10" fontId="6" fillId="0" borderId="4" xfId="0" applyNumberFormat="1" applyFont="1" applyBorder="1" applyAlignment="1">
      <alignment horizontal="center" vertical="center"/>
    </xf>
    <xf numFmtId="10" fontId="6" fillId="0" borderId="5"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165" fontId="9" fillId="0" borderId="4" xfId="0" applyNumberFormat="1" applyFont="1" applyBorder="1" applyAlignment="1">
      <alignment horizontal="center" vertical="center"/>
    </xf>
    <xf numFmtId="165" fontId="9" fillId="0" borderId="5" xfId="0" applyNumberFormat="1" applyFont="1" applyBorder="1" applyAlignment="1">
      <alignment horizontal="center" vertical="center"/>
    </xf>
    <xf numFmtId="165" fontId="9" fillId="0" borderId="6" xfId="0" applyNumberFormat="1" applyFont="1" applyBorder="1" applyAlignment="1">
      <alignment horizontal="center" vertical="center"/>
    </xf>
    <xf numFmtId="165" fontId="6" fillId="7" borderId="4" xfId="0" applyNumberFormat="1" applyFont="1" applyFill="1" applyBorder="1" applyAlignment="1">
      <alignment horizontal="center" vertical="center"/>
    </xf>
    <xf numFmtId="165" fontId="6" fillId="7" borderId="5" xfId="0" applyNumberFormat="1" applyFont="1" applyFill="1" applyBorder="1" applyAlignment="1">
      <alignment horizontal="center" vertical="center"/>
    </xf>
    <xf numFmtId="165" fontId="6" fillId="7" borderId="6"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vertical="center"/>
    </xf>
    <xf numFmtId="165" fontId="6" fillId="0" borderId="1" xfId="0" applyNumberFormat="1" applyFont="1" applyBorder="1" applyAlignment="1">
      <alignment horizontal="center" vertical="center"/>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0" xfId="0" quotePrefix="1" applyFont="1" applyBorder="1" applyAlignment="1">
      <alignment horizontal="left" vertical="center"/>
    </xf>
    <xf numFmtId="0" fontId="8" fillId="0" borderId="0" xfId="0" applyFont="1" applyBorder="1" applyAlignment="1">
      <alignment horizontal="lef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6" fillId="5" borderId="4" xfId="0" applyFont="1" applyFill="1" applyBorder="1" applyAlignment="1" applyProtection="1">
      <alignment horizontal="center" vertical="top" wrapText="1"/>
      <protection locked="0"/>
    </xf>
    <xf numFmtId="0" fontId="6" fillId="5" borderId="5" xfId="0"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center" wrapText="1"/>
    </xf>
    <xf numFmtId="0" fontId="100" fillId="9" borderId="4" xfId="0" applyFont="1" applyFill="1" applyBorder="1" applyAlignment="1" applyProtection="1">
      <alignment horizontal="center" vertical="center"/>
    </xf>
    <xf numFmtId="0" fontId="100" fillId="9" borderId="5" xfId="0" applyFont="1" applyFill="1" applyBorder="1" applyAlignment="1" applyProtection="1">
      <alignment horizontal="center" vertical="center"/>
    </xf>
    <xf numFmtId="0" fontId="100" fillId="9" borderId="6" xfId="0" applyFont="1" applyFill="1" applyBorder="1" applyAlignment="1" applyProtection="1">
      <alignment horizontal="center" vertical="center"/>
    </xf>
    <xf numFmtId="0" fontId="100" fillId="9" borderId="1" xfId="0" applyFont="1" applyFill="1" applyBorder="1" applyAlignment="1" applyProtection="1">
      <alignment horizontal="center" vertical="center"/>
    </xf>
    <xf numFmtId="0" fontId="90" fillId="10" borderId="4" xfId="0" applyFont="1" applyFill="1" applyBorder="1" applyAlignment="1" applyProtection="1">
      <alignment horizontal="center" vertical="center"/>
      <protection locked="0"/>
    </xf>
    <xf numFmtId="0" fontId="90" fillId="10" borderId="6" xfId="0" applyFont="1" applyFill="1" applyBorder="1" applyAlignment="1" applyProtection="1">
      <alignment horizontal="center" vertical="center"/>
      <protection locked="0"/>
    </xf>
    <xf numFmtId="0" fontId="6" fillId="0" borderId="1" xfId="0" applyFont="1" applyBorder="1" applyAlignment="1" applyProtection="1">
      <alignment vertical="center" wrapText="1"/>
    </xf>
    <xf numFmtId="2" fontId="6" fillId="5" borderId="4" xfId="0" applyNumberFormat="1" applyFont="1" applyFill="1" applyBorder="1" applyAlignment="1" applyProtection="1">
      <alignment horizontal="right" vertical="center" wrapText="1"/>
      <protection locked="0"/>
    </xf>
    <xf numFmtId="2" fontId="6" fillId="5" borderId="5" xfId="0" applyNumberFormat="1" applyFont="1" applyFill="1" applyBorder="1" applyAlignment="1" applyProtection="1">
      <alignment horizontal="right" vertical="center" wrapText="1"/>
      <protection locked="0"/>
    </xf>
    <xf numFmtId="2" fontId="6" fillId="5" borderId="6" xfId="0" applyNumberFormat="1" applyFont="1" applyFill="1" applyBorder="1" applyAlignment="1" applyProtection="1">
      <alignment horizontal="right" vertical="center" wrapText="1"/>
      <protection locked="0"/>
    </xf>
    <xf numFmtId="2" fontId="6" fillId="0" borderId="4" xfId="0" applyNumberFormat="1" applyFont="1" applyFill="1" applyBorder="1" applyAlignment="1" applyProtection="1">
      <alignment horizontal="right" vertical="center" wrapText="1"/>
      <protection locked="0"/>
    </xf>
    <xf numFmtId="2" fontId="6" fillId="0" borderId="5" xfId="0" applyNumberFormat="1" applyFont="1" applyFill="1" applyBorder="1" applyAlignment="1" applyProtection="1">
      <alignment horizontal="right" vertical="center" wrapText="1"/>
      <protection locked="0"/>
    </xf>
    <xf numFmtId="2" fontId="6" fillId="0" borderId="6" xfId="0" applyNumberFormat="1" applyFont="1" applyFill="1" applyBorder="1" applyAlignment="1" applyProtection="1">
      <alignment horizontal="right" vertical="center" wrapText="1"/>
      <protection locked="0"/>
    </xf>
    <xf numFmtId="2" fontId="6" fillId="7" borderId="4" xfId="0" applyNumberFormat="1" applyFont="1" applyFill="1" applyBorder="1" applyAlignment="1" applyProtection="1">
      <alignment horizontal="right" vertical="center" wrapText="1"/>
      <protection locked="0"/>
    </xf>
    <xf numFmtId="2" fontId="6" fillId="7" borderId="5" xfId="0" applyNumberFormat="1" applyFont="1" applyFill="1" applyBorder="1" applyAlignment="1" applyProtection="1">
      <alignment horizontal="right" vertical="center" wrapText="1"/>
      <protection locked="0"/>
    </xf>
    <xf numFmtId="2" fontId="6" fillId="7" borderId="6" xfId="0" applyNumberFormat="1" applyFont="1" applyFill="1" applyBorder="1" applyAlignment="1" applyProtection="1">
      <alignment horizontal="right" vertical="center" wrapText="1"/>
      <protection locked="0"/>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2" fontId="6" fillId="11" borderId="4" xfId="0" applyNumberFormat="1" applyFont="1" applyFill="1" applyBorder="1" applyAlignment="1" applyProtection="1">
      <alignment horizontal="right" vertical="center" wrapText="1"/>
      <protection locked="0"/>
    </xf>
    <xf numFmtId="2" fontId="6" fillId="11" borderId="5" xfId="0" applyNumberFormat="1" applyFont="1" applyFill="1" applyBorder="1" applyAlignment="1" applyProtection="1">
      <alignment horizontal="right" vertical="center" wrapText="1"/>
      <protection locked="0"/>
    </xf>
    <xf numFmtId="2" fontId="6" fillId="11" borderId="6" xfId="0" applyNumberFormat="1" applyFont="1" applyFill="1" applyBorder="1" applyAlignment="1" applyProtection="1">
      <alignment horizontal="right" vertical="center" wrapText="1"/>
      <protection locked="0"/>
    </xf>
    <xf numFmtId="0" fontId="6" fillId="0" borderId="14" xfId="0" applyFont="1" applyBorder="1" applyAlignment="1" applyProtection="1">
      <alignment vertical="center" wrapText="1"/>
    </xf>
    <xf numFmtId="0" fontId="6" fillId="5" borderId="1" xfId="0" applyFont="1" applyFill="1" applyBorder="1" applyAlignment="1" applyProtection="1">
      <alignment vertical="center"/>
      <protection locked="0"/>
    </xf>
    <xf numFmtId="0" fontId="6" fillId="5" borderId="1" xfId="0" applyFont="1" applyFill="1" applyBorder="1" applyAlignment="1" applyProtection="1">
      <alignment horizontal="center" vertical="center" wrapText="1"/>
      <protection locked="0"/>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6" fillId="5" borderId="4"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0" borderId="14" xfId="0" applyFont="1" applyBorder="1" applyAlignment="1" applyProtection="1">
      <alignment horizontal="left" vertical="center" wrapText="1"/>
    </xf>
    <xf numFmtId="0" fontId="6" fillId="5" borderId="4" xfId="0" applyFont="1" applyFill="1" applyBorder="1" applyAlignment="1" applyProtection="1">
      <alignment vertical="center"/>
      <protection locked="0"/>
    </xf>
    <xf numFmtId="0" fontId="6" fillId="5" borderId="6" xfId="0" applyFont="1" applyFill="1" applyBorder="1" applyAlignment="1" applyProtection="1">
      <alignment vertical="center"/>
      <protection locked="0"/>
    </xf>
    <xf numFmtId="0" fontId="23" fillId="0" borderId="7" xfId="0" applyFont="1" applyBorder="1" applyAlignment="1">
      <alignment horizontal="left" vertical="center"/>
    </xf>
    <xf numFmtId="0" fontId="23" fillId="0" borderId="38" xfId="0" applyFont="1" applyBorder="1" applyAlignment="1">
      <alignment horizontal="left" vertical="center"/>
    </xf>
    <xf numFmtId="0" fontId="15" fillId="0" borderId="0" xfId="0" applyFont="1" applyAlignment="1">
      <alignment horizontal="left" vertical="center"/>
    </xf>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left" vertical="center"/>
    </xf>
    <xf numFmtId="1" fontId="6" fillId="0" borderId="8" xfId="0" applyNumberFormat="1" applyFont="1" applyBorder="1" applyAlignment="1">
      <alignment horizontal="center" vertical="center" wrapTex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9" fillId="5" borderId="4"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23" fillId="0" borderId="15" xfId="0" applyFont="1" applyBorder="1" applyAlignment="1">
      <alignment horizontal="left" vertical="center"/>
    </xf>
    <xf numFmtId="0" fontId="23" fillId="0" borderId="15" xfId="0" applyFont="1" applyFill="1" applyBorder="1" applyAlignment="1">
      <alignment horizontal="center" vertical="center"/>
    </xf>
    <xf numFmtId="0" fontId="23" fillId="0" borderId="58" xfId="0" applyFont="1" applyFill="1" applyBorder="1" applyAlignment="1">
      <alignment horizontal="center" vertical="center"/>
    </xf>
    <xf numFmtId="0" fontId="12" fillId="2" borderId="75"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0" borderId="8"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16"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left" vertical="center"/>
    </xf>
    <xf numFmtId="0" fontId="12" fillId="0" borderId="7" xfId="0" applyFont="1" applyBorder="1" applyAlignment="1">
      <alignment horizontal="left" vertical="center"/>
    </xf>
    <xf numFmtId="0" fontId="12" fillId="0" borderId="38" xfId="0" applyFont="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horizontal="center" vertical="center" wrapText="1"/>
    </xf>
    <xf numFmtId="0" fontId="12" fillId="2" borderId="52" xfId="0" applyFont="1" applyFill="1" applyBorder="1" applyAlignment="1">
      <alignment horizontal="left" vertical="center" wrapText="1"/>
    </xf>
    <xf numFmtId="0" fontId="12" fillId="2" borderId="64" xfId="0" applyFont="1" applyFill="1" applyBorder="1" applyAlignment="1">
      <alignment horizontal="left" vertical="center" wrapText="1"/>
    </xf>
    <xf numFmtId="0" fontId="12" fillId="5" borderId="4"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2" borderId="48"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5" borderId="4" xfId="0" applyFont="1" applyFill="1" applyBorder="1" applyAlignment="1" applyProtection="1">
      <alignment horizontal="center" vertical="center" wrapText="1"/>
      <protection locked="0"/>
    </xf>
    <xf numFmtId="0" fontId="12" fillId="5" borderId="16"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12" fillId="5" borderId="58" xfId="0" applyFont="1" applyFill="1" applyBorder="1" applyAlignment="1" applyProtection="1">
      <alignment horizontal="center" vertical="center"/>
      <protection locked="0"/>
    </xf>
    <xf numFmtId="0" fontId="22" fillId="2" borderId="75" xfId="0" applyFont="1" applyFill="1" applyBorder="1" applyAlignment="1" applyProtection="1">
      <alignment horizontal="center" vertical="center" wrapText="1"/>
      <protection locked="0"/>
    </xf>
    <xf numFmtId="0" fontId="22" fillId="2" borderId="33" xfId="0" applyFont="1" applyFill="1" applyBorder="1" applyAlignment="1" applyProtection="1">
      <alignment horizontal="center" vertical="center" wrapText="1"/>
      <protection locked="0"/>
    </xf>
    <xf numFmtId="0" fontId="22" fillId="2" borderId="34" xfId="0" applyFont="1" applyFill="1" applyBorder="1" applyAlignment="1" applyProtection="1">
      <alignment horizontal="center" vertical="center" wrapText="1"/>
      <protection locked="0"/>
    </xf>
    <xf numFmtId="0" fontId="22" fillId="2" borderId="52" xfId="0" applyFont="1" applyFill="1" applyBorder="1" applyAlignment="1" applyProtection="1">
      <alignment horizontal="center" vertical="center" wrapText="1"/>
      <protection locked="0"/>
    </xf>
    <xf numFmtId="0" fontId="22" fillId="2" borderId="64" xfId="0" applyFont="1" applyFill="1" applyBorder="1" applyAlignment="1" applyProtection="1">
      <alignment horizontal="center" vertical="center" wrapText="1"/>
      <protection locked="0"/>
    </xf>
    <xf numFmtId="0" fontId="22" fillId="2" borderId="65" xfId="0" applyFont="1" applyFill="1" applyBorder="1" applyAlignment="1" applyProtection="1">
      <alignment horizontal="center" vertical="center" wrapText="1"/>
      <protection locked="0"/>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5" fillId="0" borderId="0" xfId="0" applyFont="1" applyAlignment="1">
      <alignment horizontal="left" vertical="center" wrapText="1"/>
    </xf>
    <xf numFmtId="0" fontId="8" fillId="2" borderId="1" xfId="1" applyFont="1" applyFill="1" applyBorder="1" applyAlignment="1">
      <alignment horizontal="left" vertical="center"/>
    </xf>
    <xf numFmtId="0" fontId="12" fillId="0" borderId="1" xfId="0" applyFont="1" applyBorder="1" applyAlignment="1">
      <alignment horizontal="center" vertical="center"/>
    </xf>
    <xf numFmtId="165" fontId="6" fillId="0" borderId="4" xfId="0" applyNumberFormat="1" applyFont="1" applyFill="1" applyBorder="1" applyAlignment="1" applyProtection="1">
      <alignment horizontal="center" vertical="center"/>
      <protection locked="0"/>
    </xf>
    <xf numFmtId="165" fontId="6" fillId="0" borderId="5" xfId="0" applyNumberFormat="1" applyFont="1" applyFill="1" applyBorder="1" applyAlignment="1" applyProtection="1">
      <alignment horizontal="center" vertical="center"/>
      <protection locked="0"/>
    </xf>
    <xf numFmtId="165" fontId="6" fillId="0" borderId="6" xfId="0" applyNumberFormat="1" applyFont="1" applyFill="1" applyBorder="1" applyAlignment="1" applyProtection="1">
      <alignment horizontal="center" vertical="center"/>
      <protection locked="0"/>
    </xf>
    <xf numFmtId="165" fontId="6" fillId="5" borderId="4" xfId="0" applyNumberFormat="1" applyFont="1" applyFill="1" applyBorder="1" applyAlignment="1" applyProtection="1">
      <alignment horizontal="center" vertical="center"/>
      <protection locked="0"/>
    </xf>
    <xf numFmtId="165" fontId="6" fillId="5" borderId="5" xfId="0" applyNumberFormat="1" applyFont="1" applyFill="1" applyBorder="1" applyAlignment="1" applyProtection="1">
      <alignment horizontal="center" vertical="center"/>
      <protection locked="0"/>
    </xf>
    <xf numFmtId="165" fontId="6" fillId="5" borderId="6" xfId="0" applyNumberFormat="1" applyFont="1" applyFill="1" applyBorder="1" applyAlignment="1" applyProtection="1">
      <alignment horizontal="center" vertical="center"/>
      <protection locked="0"/>
    </xf>
    <xf numFmtId="0" fontId="12" fillId="0" borderId="58" xfId="0" applyFont="1" applyBorder="1" applyAlignment="1">
      <alignment horizontal="center" vertical="center"/>
    </xf>
    <xf numFmtId="0" fontId="12" fillId="0" borderId="12" xfId="0" applyFont="1" applyBorder="1" applyAlignment="1">
      <alignment horizontal="center" vertical="center"/>
    </xf>
    <xf numFmtId="165"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9" fillId="2" borderId="1" xfId="0" applyFont="1" applyFill="1" applyBorder="1" applyAlignment="1">
      <alignment horizontal="left" vertical="center"/>
    </xf>
    <xf numFmtId="166" fontId="6" fillId="0" borderId="1" xfId="9" applyNumberFormat="1" applyFont="1" applyBorder="1" applyAlignment="1">
      <alignment horizontal="center" vertical="center"/>
    </xf>
    <xf numFmtId="165" fontId="9" fillId="7" borderId="4" xfId="0" applyNumberFormat="1" applyFont="1" applyFill="1" applyBorder="1" applyAlignment="1">
      <alignment horizontal="center" vertical="center"/>
    </xf>
    <xf numFmtId="165" fontId="9" fillId="7" borderId="6" xfId="0" applyNumberFormat="1" applyFont="1" applyFill="1" applyBorder="1" applyAlignment="1">
      <alignment horizontal="center" vertical="center"/>
    </xf>
    <xf numFmtId="0" fontId="6" fillId="5" borderId="1" xfId="0" applyFont="1" applyFill="1" applyBorder="1" applyAlignment="1" applyProtection="1">
      <alignment horizontal="center" wrapText="1"/>
      <protection locked="0"/>
    </xf>
    <xf numFmtId="0" fontId="100" fillId="9" borderId="4" xfId="0" applyFont="1" applyFill="1" applyBorder="1" applyAlignment="1">
      <alignment horizontal="center" vertical="center"/>
    </xf>
    <xf numFmtId="0" fontId="100" fillId="9" borderId="5" xfId="0" applyFont="1" applyFill="1" applyBorder="1" applyAlignment="1">
      <alignment horizontal="center" vertical="center"/>
    </xf>
    <xf numFmtId="0" fontId="100" fillId="9" borderId="6" xfId="0" applyFont="1" applyFill="1" applyBorder="1" applyAlignment="1">
      <alignment horizontal="center" vertical="center"/>
    </xf>
    <xf numFmtId="0" fontId="100" fillId="9" borderId="1" xfId="0" applyFont="1" applyFill="1" applyBorder="1" applyAlignment="1">
      <alignment horizontal="center" vertical="center"/>
    </xf>
    <xf numFmtId="0" fontId="8" fillId="7" borderId="0" xfId="0" quotePrefix="1" applyFont="1" applyFill="1" applyBorder="1" applyAlignment="1">
      <alignment horizontal="left" vertical="center" wrapText="1"/>
    </xf>
    <xf numFmtId="0" fontId="8" fillId="7" borderId="0"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6" fillId="0" borderId="1" xfId="0" applyFont="1" applyBorder="1" applyAlignment="1">
      <alignment vertical="center" wrapText="1"/>
    </xf>
    <xf numFmtId="0" fontId="6" fillId="5" borderId="1" xfId="0" applyFont="1" applyFill="1" applyBorder="1" applyAlignment="1" applyProtection="1">
      <alignment horizontal="left" vertical="center" wrapText="1"/>
      <protection locked="0"/>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5" borderId="4" xfId="0" applyFont="1" applyFill="1" applyBorder="1" applyAlignment="1" applyProtection="1">
      <alignment horizontal="left" vertical="top" wrapText="1"/>
      <protection locked="0"/>
    </xf>
    <xf numFmtId="0" fontId="6" fillId="5" borderId="5"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0" fontId="6" fillId="5" borderId="1" xfId="0" applyFont="1" applyFill="1" applyBorder="1" applyAlignment="1" applyProtection="1">
      <alignment horizontal="center" vertical="center"/>
      <protection locked="0"/>
    </xf>
    <xf numFmtId="0" fontId="9" fillId="2" borderId="1"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2" fontId="6" fillId="5" borderId="1" xfId="0" applyNumberFormat="1" applyFont="1" applyFill="1" applyBorder="1" applyAlignment="1" applyProtection="1">
      <alignment horizontal="center" vertical="center" wrapText="1"/>
      <protection locked="0"/>
    </xf>
    <xf numFmtId="2" fontId="6" fillId="5" borderId="1" xfId="0" applyNumberFormat="1" applyFont="1" applyFill="1" applyBorder="1" applyAlignment="1" applyProtection="1">
      <alignment vertical="center" wrapText="1"/>
      <protection locked="0"/>
    </xf>
    <xf numFmtId="0" fontId="6" fillId="5" borderId="1" xfId="0" applyFont="1" applyFill="1" applyBorder="1" applyAlignment="1" applyProtection="1">
      <alignment horizontal="left" vertical="top" wrapText="1"/>
      <protection locked="0"/>
    </xf>
    <xf numFmtId="0" fontId="8" fillId="5" borderId="1" xfId="1" applyFont="1" applyFill="1" applyBorder="1" applyAlignment="1" applyProtection="1">
      <alignment horizontal="left" vertical="center"/>
    </xf>
    <xf numFmtId="0" fontId="22" fillId="2" borderId="75"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2" fillId="2" borderId="52"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1" fillId="0" borderId="86" xfId="0" applyFont="1" applyBorder="1" applyAlignment="1">
      <alignment horizontal="center" vertical="center"/>
    </xf>
    <xf numFmtId="0" fontId="11" fillId="0" borderId="45" xfId="0" applyFont="1" applyBorder="1" applyAlignment="1">
      <alignment horizontal="center" vertical="center"/>
    </xf>
    <xf numFmtId="0" fontId="11" fillId="0" borderId="77"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5" xfId="0" applyFont="1" applyBorder="1" applyAlignment="1">
      <alignment horizontal="center" vertical="center"/>
    </xf>
    <xf numFmtId="0" fontId="11" fillId="0" borderId="1" xfId="0" applyFont="1" applyBorder="1" applyAlignment="1">
      <alignment horizontal="center" vertical="center" wrapText="1"/>
    </xf>
    <xf numFmtId="0" fontId="22" fillId="0" borderId="49" xfId="0" applyFont="1" applyBorder="1" applyAlignment="1">
      <alignment horizontal="left"/>
    </xf>
    <xf numFmtId="0" fontId="22" fillId="0" borderId="29" xfId="0" applyFont="1" applyBorder="1" applyAlignment="1">
      <alignment horizontal="left"/>
    </xf>
    <xf numFmtId="0" fontId="22" fillId="0" borderId="30" xfId="0" applyFont="1" applyBorder="1" applyAlignment="1">
      <alignment horizontal="left"/>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2" fontId="29" fillId="5" borderId="14" xfId="0" applyNumberFormat="1" applyFont="1" applyFill="1" applyBorder="1" applyAlignment="1" applyProtection="1">
      <alignment horizontal="center" vertical="center"/>
      <protection locked="0"/>
    </xf>
    <xf numFmtId="2" fontId="29" fillId="5" borderId="8" xfId="0" applyNumberFormat="1" applyFont="1" applyFill="1" applyBorder="1" applyAlignment="1" applyProtection="1">
      <alignment horizontal="center" vertical="center"/>
      <protection locked="0"/>
    </xf>
    <xf numFmtId="0" fontId="13" fillId="0" borderId="16" xfId="0" applyFont="1" applyBorder="1" applyAlignment="1">
      <alignment horizontal="left"/>
    </xf>
    <xf numFmtId="0" fontId="13" fillId="0" borderId="15" xfId="0" applyFont="1" applyBorder="1" applyAlignment="1">
      <alignment horizontal="left"/>
    </xf>
    <xf numFmtId="0" fontId="13" fillId="0" borderId="58" xfId="0" applyFont="1" applyBorder="1" applyAlignment="1">
      <alignment horizontal="left"/>
    </xf>
    <xf numFmtId="0" fontId="11" fillId="0" borderId="22" xfId="0" applyFont="1" applyBorder="1" applyAlignment="1">
      <alignment horizontal="left" vertical="center" wrapText="1"/>
    </xf>
    <xf numFmtId="0" fontId="11" fillId="0" borderId="76" xfId="0" applyFont="1" applyBorder="1" applyAlignment="1">
      <alignment horizontal="left" vertical="center" wrapText="1"/>
    </xf>
    <xf numFmtId="0" fontId="13" fillId="0" borderId="1" xfId="0" applyFont="1" applyBorder="1" applyAlignment="1">
      <alignment horizontal="left"/>
    </xf>
    <xf numFmtId="0" fontId="22" fillId="0" borderId="49"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2" fontId="29" fillId="5" borderId="1" xfId="0" applyNumberFormat="1" applyFont="1" applyFill="1" applyBorder="1" applyAlignment="1" applyProtection="1">
      <alignment horizontal="center" vertical="center"/>
      <protection locked="0"/>
    </xf>
    <xf numFmtId="2" fontId="29" fillId="5" borderId="4" xfId="0" applyNumberFormat="1" applyFont="1" applyFill="1" applyBorder="1" applyAlignment="1" applyProtection="1">
      <alignment horizontal="center" vertical="center"/>
      <protection locked="0"/>
    </xf>
    <xf numFmtId="2" fontId="29" fillId="5" borderId="24" xfId="0" applyNumberFormat="1" applyFont="1" applyFill="1" applyBorder="1" applyAlignment="1" applyProtection="1">
      <alignment horizontal="center" vertical="center"/>
      <protection locked="0"/>
    </xf>
    <xf numFmtId="2" fontId="29" fillId="5" borderId="25" xfId="0" applyNumberFormat="1" applyFont="1" applyFill="1" applyBorder="1" applyAlignment="1" applyProtection="1">
      <alignment horizontal="center" vertical="center"/>
      <protection locked="0"/>
    </xf>
    <xf numFmtId="0" fontId="4" fillId="0" borderId="4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29" fillId="0" borderId="70" xfId="0" applyFont="1" applyBorder="1" applyAlignment="1">
      <alignment horizontal="center" vertical="center"/>
    </xf>
    <xf numFmtId="0" fontId="29" fillId="0" borderId="41" xfId="0" applyFont="1" applyBorder="1" applyAlignment="1">
      <alignment horizontal="center" vertical="center"/>
    </xf>
    <xf numFmtId="0" fontId="29" fillId="0" borderId="21" xfId="0" applyFont="1" applyBorder="1" applyAlignment="1">
      <alignment horizontal="center" vertical="center"/>
    </xf>
    <xf numFmtId="0" fontId="29" fillId="0" borderId="24" xfId="0" applyFont="1" applyBorder="1" applyAlignment="1">
      <alignment horizontal="center" vertical="center"/>
    </xf>
    <xf numFmtId="0" fontId="29" fillId="0" borderId="21" xfId="0" applyFont="1" applyBorder="1" applyAlignment="1">
      <alignment horizontal="center" vertical="center" wrapText="1"/>
    </xf>
    <xf numFmtId="0" fontId="29" fillId="0" borderId="24" xfId="0" applyFont="1" applyBorder="1" applyAlignment="1">
      <alignment horizontal="center" vertical="center" wrapText="1"/>
    </xf>
    <xf numFmtId="0" fontId="29" fillId="3" borderId="21"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29" fillId="3" borderId="24" xfId="0" applyFont="1" applyFill="1" applyBorder="1" applyAlignment="1">
      <alignment horizontal="center" vertical="center"/>
    </xf>
    <xf numFmtId="0" fontId="29" fillId="3" borderId="25" xfId="0" applyFont="1" applyFill="1" applyBorder="1" applyAlignment="1">
      <alignment horizontal="center" vertical="center"/>
    </xf>
    <xf numFmtId="0" fontId="90" fillId="5" borderId="21" xfId="0" applyFont="1" applyFill="1" applyBorder="1" applyAlignment="1" applyProtection="1">
      <protection locked="0"/>
    </xf>
    <xf numFmtId="0" fontId="90" fillId="5" borderId="71" xfId="0" applyFont="1" applyFill="1" applyBorder="1" applyAlignment="1" applyProtection="1">
      <protection locked="0"/>
    </xf>
    <xf numFmtId="0" fontId="90" fillId="5" borderId="1" xfId="0" applyFont="1" applyFill="1" applyBorder="1" applyAlignment="1" applyProtection="1">
      <protection locked="0"/>
    </xf>
    <xf numFmtId="0" fontId="90" fillId="5" borderId="61" xfId="0" applyFont="1" applyFill="1" applyBorder="1" applyAlignment="1" applyProtection="1">
      <protection locked="0"/>
    </xf>
    <xf numFmtId="0" fontId="90" fillId="5" borderId="24" xfId="0" applyFont="1" applyFill="1" applyBorder="1" applyAlignment="1" applyProtection="1">
      <protection locked="0"/>
    </xf>
    <xf numFmtId="0" fontId="90" fillId="5" borderId="57" xfId="0" applyFont="1" applyFill="1" applyBorder="1" applyAlignment="1" applyProtection="1">
      <protection locked="0"/>
    </xf>
    <xf numFmtId="0" fontId="4" fillId="0" borderId="49" xfId="0" applyFont="1" applyBorder="1" applyAlignment="1">
      <alignment horizontal="left" vertical="center"/>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76" xfId="0" applyFont="1" applyBorder="1" applyAlignment="1">
      <alignment horizontal="center" vertical="center"/>
    </xf>
    <xf numFmtId="0" fontId="29" fillId="0" borderId="39" xfId="0" applyFont="1" applyBorder="1" applyAlignment="1">
      <alignment horizontal="center" vertical="center"/>
    </xf>
    <xf numFmtId="0" fontId="29" fillId="0" borderId="77" xfId="0" applyFont="1" applyBorder="1" applyAlignment="1">
      <alignment horizontal="center" vertical="center" wrapText="1"/>
    </xf>
    <xf numFmtId="0" fontId="90" fillId="0" borderId="78" xfId="0" applyFont="1" applyBorder="1" applyAlignment="1">
      <alignment horizontal="center" vertical="center" wrapText="1"/>
    </xf>
    <xf numFmtId="2" fontId="29" fillId="5" borderId="39" xfId="0" applyNumberFormat="1" applyFont="1" applyFill="1" applyBorder="1" applyAlignment="1" applyProtection="1">
      <alignment horizontal="center" vertical="center"/>
      <protection locked="0"/>
    </xf>
    <xf numFmtId="2" fontId="29" fillId="5" borderId="79" xfId="0" applyNumberFormat="1" applyFont="1" applyFill="1" applyBorder="1" applyAlignment="1" applyProtection="1">
      <alignment horizontal="center" vertical="center"/>
      <protection locked="0"/>
    </xf>
    <xf numFmtId="0" fontId="29" fillId="0" borderId="22" xfId="0" applyFont="1" applyBorder="1" applyAlignment="1">
      <alignment horizontal="center" vertical="center" wrapText="1"/>
    </xf>
    <xf numFmtId="0" fontId="29" fillId="0" borderId="25" xfId="0" applyFont="1" applyBorder="1" applyAlignment="1">
      <alignment horizontal="center" vertical="center"/>
    </xf>
    <xf numFmtId="2" fontId="29" fillId="5" borderId="38" xfId="0" applyNumberFormat="1" applyFont="1" applyFill="1" applyBorder="1" applyAlignment="1" applyProtection="1">
      <alignment horizontal="center" vertical="center"/>
      <protection locked="0"/>
    </xf>
    <xf numFmtId="2" fontId="29" fillId="5" borderId="7" xfId="0" applyNumberFormat="1" applyFont="1" applyFill="1" applyBorder="1" applyAlignment="1" applyProtection="1">
      <alignment horizontal="center" vertical="center"/>
      <protection locked="0"/>
    </xf>
    <xf numFmtId="2" fontId="29" fillId="5" borderId="6" xfId="0" applyNumberFormat="1" applyFont="1" applyFill="1" applyBorder="1" applyAlignment="1" applyProtection="1">
      <alignment horizontal="center" vertical="center"/>
      <protection locked="0"/>
    </xf>
    <xf numFmtId="2" fontId="29" fillId="4" borderId="4" xfId="0" applyNumberFormat="1" applyFont="1" applyFill="1" applyBorder="1" applyAlignment="1">
      <alignment horizontal="center" vertical="center"/>
    </xf>
    <xf numFmtId="2" fontId="29" fillId="4" borderId="6" xfId="0" applyNumberFormat="1" applyFont="1" applyFill="1" applyBorder="1" applyAlignment="1">
      <alignment horizontal="center" vertical="center"/>
    </xf>
    <xf numFmtId="2" fontId="29" fillId="4" borderId="5" xfId="0" applyNumberFormat="1" applyFont="1" applyFill="1" applyBorder="1" applyAlignment="1">
      <alignment horizontal="center" vertical="center"/>
    </xf>
    <xf numFmtId="0" fontId="29" fillId="0" borderId="38" xfId="0" applyFont="1" applyBorder="1" applyAlignment="1">
      <alignment horizontal="left"/>
    </xf>
    <xf numFmtId="0" fontId="29" fillId="0" borderId="14" xfId="0" applyFont="1" applyBorder="1" applyAlignment="1">
      <alignment horizontal="left"/>
    </xf>
    <xf numFmtId="0" fontId="29" fillId="5" borderId="14" xfId="0" applyFont="1" applyFill="1" applyBorder="1" applyAlignment="1" applyProtection="1">
      <alignment horizontal="center" vertical="center"/>
      <protection locked="0"/>
    </xf>
    <xf numFmtId="0" fontId="29" fillId="5" borderId="8" xfId="0" applyFont="1" applyFill="1" applyBorder="1" applyAlignment="1" applyProtection="1">
      <alignment horizontal="center" vertical="center"/>
      <protection locked="0"/>
    </xf>
    <xf numFmtId="0" fontId="29" fillId="0" borderId="76"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24" xfId="0" applyFont="1" applyFill="1" applyBorder="1" applyAlignment="1">
      <alignment horizontal="center" vertical="center"/>
    </xf>
    <xf numFmtId="0" fontId="11" fillId="0" borderId="25" xfId="0" applyFont="1" applyBorder="1" applyAlignment="1">
      <alignment horizontal="center"/>
    </xf>
    <xf numFmtId="0" fontId="11" fillId="0" borderId="79" xfId="0" applyFont="1" applyBorder="1" applyAlignment="1">
      <alignment horizontal="center"/>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24" xfId="0" applyFont="1" applyBorder="1" applyAlignment="1">
      <alignment horizontal="left" vertical="center" wrapText="1"/>
    </xf>
    <xf numFmtId="0" fontId="29" fillId="0" borderId="49" xfId="0" applyFont="1" applyBorder="1" applyAlignment="1">
      <alignment horizontal="left" vertical="center" wrapText="1"/>
    </xf>
    <xf numFmtId="0" fontId="29" fillId="0" borderId="29" xfId="0" applyFont="1" applyBorder="1" applyAlignment="1">
      <alignment horizontal="left" vertical="center" wrapText="1"/>
    </xf>
    <xf numFmtId="0" fontId="29" fillId="0" borderId="55" xfId="0" applyFont="1" applyBorder="1" applyAlignment="1">
      <alignment horizontal="left" vertical="center" wrapText="1"/>
    </xf>
    <xf numFmtId="0" fontId="4" fillId="0" borderId="80" xfId="0" applyFont="1" applyBorder="1" applyAlignment="1">
      <alignment horizontal="left" vertical="center"/>
    </xf>
    <xf numFmtId="0" fontId="4" fillId="0" borderId="77" xfId="0" applyFont="1" applyBorder="1" applyAlignment="1">
      <alignment horizontal="left" vertical="center"/>
    </xf>
    <xf numFmtId="0" fontId="4" fillId="0" borderId="81" xfId="0" applyFont="1" applyBorder="1" applyAlignment="1">
      <alignment horizontal="left" vertical="center"/>
    </xf>
    <xf numFmtId="0" fontId="29" fillId="0" borderId="22" xfId="0" applyFont="1" applyBorder="1" applyAlignment="1">
      <alignment horizontal="center" vertical="center"/>
    </xf>
    <xf numFmtId="0" fontId="29" fillId="0" borderId="39"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38" xfId="0" applyFont="1" applyBorder="1" applyAlignment="1">
      <alignment horizontal="left" vertical="center" wrapText="1"/>
    </xf>
    <xf numFmtId="0" fontId="29" fillId="0" borderId="14" xfId="0" applyFont="1" applyBorder="1" applyAlignment="1">
      <alignment horizontal="left" vertical="center" wrapText="1"/>
    </xf>
    <xf numFmtId="0" fontId="29" fillId="0" borderId="1" xfId="0" applyFont="1" applyBorder="1" applyAlignment="1">
      <alignment horizontal="left" vertical="center" wrapText="1"/>
    </xf>
    <xf numFmtId="0" fontId="29" fillId="0" borderId="58" xfId="0" applyFont="1" applyBorder="1" applyAlignment="1">
      <alignment horizontal="left" vertical="center" wrapText="1"/>
    </xf>
    <xf numFmtId="0" fontId="29" fillId="0" borderId="12" xfId="0" applyFont="1" applyBorder="1" applyAlignment="1">
      <alignment horizontal="left" vertical="center" wrapText="1"/>
    </xf>
    <xf numFmtId="2" fontId="29" fillId="5" borderId="82" xfId="0" applyNumberFormat="1" applyFont="1" applyFill="1" applyBorder="1" applyAlignment="1" applyProtection="1">
      <alignment horizontal="center" vertical="center" wrapText="1"/>
      <protection locked="0"/>
    </xf>
    <xf numFmtId="2" fontId="29" fillId="5" borderId="33" xfId="0" applyNumberFormat="1" applyFont="1" applyFill="1" applyBorder="1" applyAlignment="1" applyProtection="1">
      <alignment horizontal="center" vertical="center" wrapText="1"/>
      <protection locked="0"/>
    </xf>
    <xf numFmtId="2" fontId="29" fillId="5" borderId="80" xfId="0" applyNumberFormat="1" applyFont="1" applyFill="1" applyBorder="1" applyAlignment="1" applyProtection="1">
      <alignment horizontal="center" vertical="center" wrapText="1"/>
      <protection locked="0"/>
    </xf>
    <xf numFmtId="2" fontId="29" fillId="5" borderId="1" xfId="0" applyNumberFormat="1" applyFont="1" applyFill="1" applyBorder="1" applyAlignment="1" applyProtection="1">
      <alignment horizontal="center" vertical="center" wrapText="1"/>
      <protection locked="0"/>
    </xf>
    <xf numFmtId="0" fontId="29" fillId="0" borderId="27"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15" xfId="0" applyFont="1" applyFill="1" applyBorder="1" applyAlignment="1">
      <alignment horizontal="left" vertical="center" wrapText="1"/>
    </xf>
    <xf numFmtId="0" fontId="29" fillId="0" borderId="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83" xfId="0" applyFont="1" applyFill="1" applyBorder="1" applyAlignment="1">
      <alignment horizontal="left" vertical="center" wrapText="1"/>
    </xf>
    <xf numFmtId="2" fontId="49" fillId="5" borderId="16" xfId="0" applyNumberFormat="1" applyFont="1" applyFill="1" applyBorder="1" applyAlignment="1" applyProtection="1">
      <alignment horizontal="center" vertical="center" wrapText="1"/>
      <protection locked="0"/>
    </xf>
    <xf numFmtId="2" fontId="29" fillId="5" borderId="15" xfId="0" applyNumberFormat="1" applyFont="1" applyFill="1" applyBorder="1" applyAlignment="1" applyProtection="1">
      <alignment horizontal="center" vertical="center" wrapText="1"/>
      <protection locked="0"/>
    </xf>
    <xf numFmtId="2" fontId="29" fillId="5" borderId="84" xfId="0" applyNumberFormat="1" applyFont="1" applyFill="1" applyBorder="1" applyAlignment="1" applyProtection="1">
      <alignment horizontal="center" vertical="center" wrapText="1"/>
      <protection locked="0"/>
    </xf>
    <xf numFmtId="2" fontId="29" fillId="5" borderId="64" xfId="0" applyNumberFormat="1" applyFont="1" applyFill="1" applyBorder="1" applyAlignment="1" applyProtection="1">
      <alignment horizontal="center" vertical="center" wrapText="1"/>
      <protection locked="0"/>
    </xf>
    <xf numFmtId="3" fontId="6" fillId="5" borderId="27" xfId="0" applyNumberFormat="1" applyFont="1" applyFill="1" applyBorder="1" applyAlignment="1" applyProtection="1">
      <alignment horizontal="center" vertical="center" wrapText="1"/>
      <protection locked="0"/>
    </xf>
    <xf numFmtId="3" fontId="6" fillId="5" borderId="47" xfId="0" applyNumberFormat="1" applyFont="1" applyFill="1" applyBorder="1" applyAlignment="1" applyProtection="1">
      <alignment horizontal="center" vertical="center" wrapText="1"/>
      <protection locked="0"/>
    </xf>
    <xf numFmtId="0" fontId="29" fillId="0" borderId="33"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52" xfId="0" applyFont="1" applyBorder="1" applyAlignment="1">
      <alignment horizontal="center" vertical="center" wrapText="1"/>
    </xf>
    <xf numFmtId="2" fontId="11" fillId="5" borderId="82" xfId="0" applyNumberFormat="1" applyFont="1" applyFill="1" applyBorder="1" applyAlignment="1" applyProtection="1">
      <alignment horizontal="center" vertical="center" wrapText="1"/>
      <protection locked="0"/>
    </xf>
    <xf numFmtId="2" fontId="11" fillId="5" borderId="33" xfId="0" applyNumberFormat="1" applyFont="1" applyFill="1" applyBorder="1" applyAlignment="1" applyProtection="1">
      <alignment horizontal="center" vertical="center" wrapText="1"/>
      <protection locked="0"/>
    </xf>
    <xf numFmtId="2" fontId="11" fillId="5" borderId="34" xfId="0" applyNumberFormat="1" applyFont="1" applyFill="1" applyBorder="1" applyAlignment="1" applyProtection="1">
      <alignment horizontal="center" vertical="center" wrapText="1"/>
      <protection locked="0"/>
    </xf>
    <xf numFmtId="2" fontId="11" fillId="5" borderId="17" xfId="0" applyNumberFormat="1" applyFont="1" applyFill="1" applyBorder="1" applyAlignment="1" applyProtection="1">
      <alignment horizontal="center" vertical="center" wrapText="1"/>
      <protection locked="0"/>
    </xf>
    <xf numFmtId="2" fontId="11" fillId="5" borderId="0" xfId="0" applyNumberFormat="1" applyFont="1" applyFill="1" applyBorder="1" applyAlignment="1" applyProtection="1">
      <alignment horizontal="center" vertical="center" wrapText="1"/>
      <protection locked="0"/>
    </xf>
    <xf numFmtId="2" fontId="11" fillId="5" borderId="50" xfId="0" applyNumberFormat="1" applyFont="1" applyFill="1" applyBorder="1" applyAlignment="1" applyProtection="1">
      <alignment horizontal="center" vertical="center" wrapText="1"/>
      <protection locked="0"/>
    </xf>
    <xf numFmtId="2" fontId="11" fillId="5" borderId="84" xfId="0" applyNumberFormat="1" applyFont="1" applyFill="1" applyBorder="1" applyAlignment="1" applyProtection="1">
      <alignment horizontal="center" vertical="center" wrapText="1"/>
      <protection locked="0"/>
    </xf>
    <xf numFmtId="2" fontId="11" fillId="5" borderId="64" xfId="0" applyNumberFormat="1" applyFont="1" applyFill="1" applyBorder="1" applyAlignment="1" applyProtection="1">
      <alignment horizontal="center" vertical="center" wrapText="1"/>
      <protection locked="0"/>
    </xf>
    <xf numFmtId="2" fontId="11" fillId="5" borderId="65" xfId="0" applyNumberFormat="1" applyFont="1" applyFill="1" applyBorder="1" applyAlignment="1" applyProtection="1">
      <alignment horizontal="center" vertical="center" wrapText="1"/>
      <protection locked="0"/>
    </xf>
    <xf numFmtId="4" fontId="6" fillId="5" borderId="32" xfId="0" applyNumberFormat="1" applyFont="1" applyFill="1" applyBorder="1" applyAlignment="1" applyProtection="1">
      <alignment horizontal="center" vertical="center"/>
      <protection locked="0"/>
    </xf>
    <xf numFmtId="4" fontId="6" fillId="5" borderId="94" xfId="0" applyNumberFormat="1" applyFont="1" applyFill="1" applyBorder="1" applyAlignment="1" applyProtection="1">
      <alignment horizontal="center" vertical="center"/>
      <protection locked="0"/>
    </xf>
    <xf numFmtId="4" fontId="6" fillId="5" borderId="47" xfId="0" applyNumberFormat="1" applyFont="1" applyFill="1" applyBorder="1" applyAlignment="1" applyProtection="1">
      <alignment horizontal="center" vertical="center"/>
      <protection locked="0"/>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31" xfId="0" applyFont="1" applyBorder="1" applyAlignment="1">
      <alignment horizontal="center" vertical="center"/>
    </xf>
    <xf numFmtId="2" fontId="48" fillId="5" borderId="1" xfId="0" applyNumberFormat="1" applyFont="1" applyFill="1" applyBorder="1" applyAlignment="1" applyProtection="1">
      <alignment horizontal="center" vertical="center"/>
      <protection locked="0"/>
    </xf>
    <xf numFmtId="2" fontId="8" fillId="5" borderId="1" xfId="0" applyNumberFormat="1" applyFont="1" applyFill="1" applyBorder="1" applyAlignment="1" applyProtection="1">
      <alignment horizontal="center" vertical="center"/>
      <protection locked="0"/>
    </xf>
    <xf numFmtId="2" fontId="8" fillId="5" borderId="4" xfId="0" applyNumberFormat="1" applyFont="1" applyFill="1" applyBorder="1" applyAlignment="1" applyProtection="1">
      <alignment horizontal="center" vertical="center"/>
      <protection locked="0"/>
    </xf>
    <xf numFmtId="4" fontId="6" fillId="7" borderId="31" xfId="0" applyNumberFormat="1" applyFont="1" applyFill="1" applyBorder="1" applyAlignment="1">
      <alignment horizontal="center" vertical="center"/>
    </xf>
    <xf numFmtId="0" fontId="4" fillId="0" borderId="42" xfId="0" applyFont="1" applyBorder="1" applyAlignment="1">
      <alignment horizontal="left" vertical="center" wrapText="1"/>
    </xf>
    <xf numFmtId="0" fontId="6" fillId="0" borderId="21"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5" xfId="0" applyFont="1" applyBorder="1" applyAlignment="1">
      <alignment horizontal="left" vertical="center" wrapText="1"/>
    </xf>
    <xf numFmtId="0" fontId="29" fillId="0" borderId="7" xfId="0" applyFont="1" applyBorder="1" applyAlignment="1">
      <alignment horizontal="left" vertical="center" wrapText="1"/>
    </xf>
    <xf numFmtId="2" fontId="23" fillId="5" borderId="12" xfId="0" applyNumberFormat="1" applyFont="1" applyFill="1" applyBorder="1" applyAlignment="1" applyProtection="1">
      <alignment horizontal="center" vertical="center"/>
      <protection locked="0"/>
    </xf>
    <xf numFmtId="2" fontId="23" fillId="5" borderId="14" xfId="0" applyNumberFormat="1" applyFont="1" applyFill="1" applyBorder="1" applyAlignment="1" applyProtection="1">
      <alignment horizontal="center" vertical="center"/>
      <protection locked="0"/>
    </xf>
    <xf numFmtId="2" fontId="11" fillId="5" borderId="12" xfId="0" applyNumberFormat="1" applyFont="1" applyFill="1" applyBorder="1" applyAlignment="1" applyProtection="1">
      <alignment horizontal="center" vertical="center"/>
      <protection locked="0"/>
    </xf>
    <xf numFmtId="2" fontId="11" fillId="5" borderId="14" xfId="0" applyNumberFormat="1" applyFont="1" applyFill="1" applyBorder="1" applyAlignment="1" applyProtection="1">
      <alignment horizontal="center" vertical="center"/>
      <protection locked="0"/>
    </xf>
    <xf numFmtId="2" fontId="23" fillId="5" borderId="16" xfId="0" applyNumberFormat="1" applyFont="1" applyFill="1" applyBorder="1" applyAlignment="1" applyProtection="1">
      <alignment horizontal="center" vertical="center"/>
      <protection locked="0"/>
    </xf>
    <xf numFmtId="2" fontId="23" fillId="5" borderId="8" xfId="0" applyNumberFormat="1" applyFont="1" applyFill="1" applyBorder="1" applyAlignment="1" applyProtection="1">
      <alignment horizontal="center" vertical="center"/>
      <protection locked="0"/>
    </xf>
    <xf numFmtId="4" fontId="12" fillId="7" borderId="27" xfId="0" applyNumberFormat="1" applyFont="1" applyFill="1" applyBorder="1" applyAlignment="1">
      <alignment horizontal="center" vertical="center"/>
    </xf>
    <xf numFmtId="4" fontId="12" fillId="7" borderId="26" xfId="0" applyNumberFormat="1" applyFont="1" applyFill="1" applyBorder="1" applyAlignment="1">
      <alignment horizontal="center" vertical="center"/>
    </xf>
    <xf numFmtId="0" fontId="22" fillId="0" borderId="0" xfId="0" applyFont="1" applyBorder="1" applyAlignment="1">
      <alignment horizontal="left" vertical="center"/>
    </xf>
    <xf numFmtId="0" fontId="29" fillId="0" borderId="0" xfId="0" applyFont="1" applyFill="1" applyBorder="1" applyAlignment="1">
      <alignment horizontal="left" vertical="center" wrapText="1"/>
    </xf>
    <xf numFmtId="0" fontId="29" fillId="0" borderId="18" xfId="0" applyFont="1" applyFill="1" applyBorder="1" applyAlignment="1">
      <alignment horizontal="left" vertical="center" wrapText="1"/>
    </xf>
    <xf numFmtId="2" fontId="23" fillId="5" borderId="13" xfId="0" applyNumberFormat="1" applyFont="1" applyFill="1" applyBorder="1" applyAlignment="1" applyProtection="1">
      <alignment horizontal="center" vertical="center"/>
      <protection locked="0"/>
    </xf>
    <xf numFmtId="2" fontId="23" fillId="5" borderId="17" xfId="0" applyNumberFormat="1" applyFont="1" applyFill="1" applyBorder="1" applyAlignment="1" applyProtection="1">
      <alignment horizontal="center" vertical="center"/>
      <protection locked="0"/>
    </xf>
    <xf numFmtId="2" fontId="8" fillId="5" borderId="77" xfId="0" applyNumberFormat="1" applyFont="1" applyFill="1" applyBorder="1" applyAlignment="1" applyProtection="1">
      <alignment horizontal="center" vertical="center"/>
      <protection locked="0"/>
    </xf>
    <xf numFmtId="2" fontId="8" fillId="5" borderId="13" xfId="0" applyNumberFormat="1" applyFont="1" applyFill="1" applyBorder="1" applyAlignment="1" applyProtection="1">
      <alignment horizontal="center" vertical="center"/>
      <protection locked="0"/>
    </xf>
    <xf numFmtId="2" fontId="8" fillId="5" borderId="12" xfId="0" applyNumberFormat="1" applyFont="1" applyFill="1" applyBorder="1" applyAlignment="1" applyProtection="1">
      <alignment horizontal="center" vertical="center"/>
      <protection locked="0"/>
    </xf>
    <xf numFmtId="2" fontId="8" fillId="5" borderId="14" xfId="0" applyNumberFormat="1" applyFont="1" applyFill="1" applyBorder="1" applyAlignment="1" applyProtection="1">
      <alignment horizontal="center" vertical="center"/>
      <protection locked="0"/>
    </xf>
    <xf numFmtId="0" fontId="29" fillId="0" borderId="32" xfId="0" applyFont="1" applyBorder="1" applyAlignment="1">
      <alignment horizontal="center" vertical="center" wrapText="1"/>
    </xf>
    <xf numFmtId="2" fontId="23" fillId="5" borderId="1" xfId="0" applyNumberFormat="1" applyFont="1" applyFill="1" applyBorder="1" applyAlignment="1" applyProtection="1">
      <alignment horizontal="center" vertical="center"/>
      <protection locked="0"/>
    </xf>
    <xf numFmtId="2" fontId="6" fillId="7" borderId="27" xfId="0" applyNumberFormat="1" applyFont="1" applyFill="1" applyBorder="1" applyAlignment="1">
      <alignment horizontal="center" vertical="center"/>
    </xf>
    <xf numFmtId="2" fontId="6" fillId="7" borderId="47" xfId="0" applyNumberFormat="1" applyFont="1" applyFill="1" applyBorder="1" applyAlignment="1">
      <alignment horizontal="center" vertical="center"/>
    </xf>
    <xf numFmtId="0" fontId="29" fillId="0" borderId="62" xfId="0" applyFont="1" applyBorder="1" applyAlignment="1">
      <alignment horizontal="left" vertical="center" wrapText="1"/>
    </xf>
    <xf numFmtId="0" fontId="29" fillId="0" borderId="93" xfId="0" applyFont="1" applyBorder="1" applyAlignment="1">
      <alignment horizontal="left" vertical="center" wrapText="1"/>
    </xf>
    <xf numFmtId="1" fontId="8" fillId="5" borderId="12" xfId="0" applyNumberFormat="1" applyFont="1" applyFill="1" applyBorder="1" applyAlignment="1" applyProtection="1">
      <alignment horizontal="center" vertical="center"/>
      <protection locked="0"/>
    </xf>
    <xf numFmtId="1" fontId="8" fillId="5" borderId="78" xfId="0" applyNumberFormat="1" applyFont="1" applyFill="1" applyBorder="1" applyAlignment="1" applyProtection="1">
      <alignment horizontal="center" vertical="center"/>
      <protection locked="0"/>
    </xf>
    <xf numFmtId="2" fontId="8" fillId="5" borderId="78" xfId="0" applyNumberFormat="1" applyFont="1" applyFill="1" applyBorder="1" applyAlignment="1" applyProtection="1">
      <alignment horizontal="center" vertical="center"/>
      <protection locked="0"/>
    </xf>
    <xf numFmtId="2" fontId="8" fillId="5" borderId="44" xfId="0" applyNumberFormat="1" applyFont="1" applyFill="1" applyBorder="1" applyAlignment="1" applyProtection="1">
      <alignment horizontal="center" vertical="center"/>
      <protection locked="0"/>
    </xf>
    <xf numFmtId="2" fontId="8" fillId="5" borderId="85" xfId="0" applyNumberFormat="1" applyFont="1" applyFill="1" applyBorder="1" applyAlignment="1" applyProtection="1">
      <alignment horizontal="center" vertical="center"/>
      <protection locked="0"/>
    </xf>
    <xf numFmtId="0" fontId="29" fillId="0" borderId="94" xfId="0" applyFont="1" applyBorder="1" applyAlignment="1">
      <alignment horizontal="center" vertical="center" wrapText="1"/>
    </xf>
    <xf numFmtId="171" fontId="6" fillId="0" borderId="77" xfId="0" applyNumberFormat="1" applyFont="1" applyBorder="1" applyAlignment="1">
      <alignment horizontal="center" vertical="center" wrapText="1"/>
    </xf>
    <xf numFmtId="171" fontId="6" fillId="0" borderId="14" xfId="0" applyNumberFormat="1" applyFont="1" applyBorder="1" applyAlignment="1">
      <alignment horizontal="center" vertical="center" wrapText="1"/>
    </xf>
    <xf numFmtId="171" fontId="6" fillId="0" borderId="81" xfId="0" applyNumberFormat="1" applyFont="1" applyBorder="1" applyAlignment="1">
      <alignment horizontal="center" vertical="center" wrapText="1"/>
    </xf>
    <xf numFmtId="171" fontId="6" fillId="0" borderId="43" xfId="0" applyNumberFormat="1" applyFont="1" applyBorder="1" applyAlignment="1">
      <alignment horizontal="center" vertical="center" wrapText="1"/>
    </xf>
    <xf numFmtId="2" fontId="6" fillId="0" borderId="32" xfId="0" applyNumberFormat="1" applyFont="1" applyBorder="1" applyAlignment="1">
      <alignment horizontal="center" vertical="center" wrapText="1"/>
    </xf>
    <xf numFmtId="2" fontId="6" fillId="0" borderId="26" xfId="0" applyNumberFormat="1" applyFont="1" applyBorder="1" applyAlignment="1">
      <alignment horizontal="center" vertical="center" wrapText="1"/>
    </xf>
    <xf numFmtId="0" fontId="29" fillId="0" borderId="86" xfId="0" applyFont="1" applyBorder="1" applyAlignment="1">
      <alignment horizontal="left" vertical="top" wrapText="1"/>
    </xf>
    <xf numFmtId="0" fontId="29" fillId="0" borderId="45" xfId="0" applyFont="1" applyBorder="1" applyAlignment="1">
      <alignment horizontal="left" vertical="top"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6" xfId="0" applyFont="1" applyBorder="1" applyAlignment="1">
      <alignment horizontal="center" vertical="center"/>
    </xf>
    <xf numFmtId="0" fontId="29" fillId="0" borderId="18" xfId="0" applyFont="1" applyBorder="1" applyAlignment="1">
      <alignment horizontal="left" vertical="center" wrapText="1"/>
    </xf>
    <xf numFmtId="2" fontId="48" fillId="5" borderId="14" xfId="0" applyNumberFormat="1" applyFont="1" applyFill="1" applyBorder="1" applyAlignment="1" applyProtection="1">
      <alignment horizontal="center" vertical="center"/>
      <protection locked="0"/>
    </xf>
    <xf numFmtId="4" fontId="6" fillId="7" borderId="26" xfId="0" applyNumberFormat="1" applyFont="1" applyFill="1" applyBorder="1" applyAlignment="1">
      <alignment horizontal="center" vertical="center"/>
    </xf>
    <xf numFmtId="2" fontId="8" fillId="5" borderId="8" xfId="0" applyNumberFormat="1" applyFont="1" applyFill="1" applyBorder="1" applyAlignment="1" applyProtection="1">
      <alignment horizontal="center" vertical="center"/>
      <protection locked="0"/>
    </xf>
    <xf numFmtId="2" fontId="11" fillId="5" borderId="82" xfId="0" applyNumberFormat="1" applyFont="1" applyFill="1" applyBorder="1" applyAlignment="1" applyProtection="1">
      <alignment horizontal="center" vertical="center"/>
      <protection locked="0"/>
    </xf>
    <xf numFmtId="2" fontId="11" fillId="5" borderId="33" xfId="0" applyNumberFormat="1" applyFont="1" applyFill="1" applyBorder="1" applyAlignment="1" applyProtection="1">
      <alignment horizontal="center" vertical="center"/>
      <protection locked="0"/>
    </xf>
    <xf numFmtId="2" fontId="11" fillId="5" borderId="34" xfId="0" applyNumberFormat="1" applyFont="1" applyFill="1" applyBorder="1" applyAlignment="1" applyProtection="1">
      <alignment horizontal="center" vertical="center"/>
      <protection locked="0"/>
    </xf>
    <xf numFmtId="2" fontId="11" fillId="5" borderId="17" xfId="0" applyNumberFormat="1" applyFont="1" applyFill="1" applyBorder="1" applyAlignment="1" applyProtection="1">
      <alignment horizontal="center" vertical="center"/>
      <protection locked="0"/>
    </xf>
    <xf numFmtId="2" fontId="11" fillId="5" borderId="0" xfId="0" applyNumberFormat="1" applyFont="1" applyFill="1" applyBorder="1" applyAlignment="1" applyProtection="1">
      <alignment horizontal="center" vertical="center"/>
      <protection locked="0"/>
    </xf>
    <xf numFmtId="2" fontId="11" fillId="5" borderId="50" xfId="0" applyNumberFormat="1" applyFont="1" applyFill="1" applyBorder="1" applyAlignment="1" applyProtection="1">
      <alignment horizontal="center" vertical="center"/>
      <protection locked="0"/>
    </xf>
    <xf numFmtId="2" fontId="11" fillId="5" borderId="84" xfId="0" applyNumberFormat="1" applyFont="1" applyFill="1" applyBorder="1" applyAlignment="1" applyProtection="1">
      <alignment horizontal="center" vertical="center"/>
      <protection locked="0"/>
    </xf>
    <xf numFmtId="2" fontId="11" fillId="5" borderId="64" xfId="0" applyNumberFormat="1" applyFont="1" applyFill="1" applyBorder="1" applyAlignment="1" applyProtection="1">
      <alignment horizontal="center" vertical="center"/>
      <protection locked="0"/>
    </xf>
    <xf numFmtId="2" fontId="11" fillId="5" borderId="65" xfId="0" applyNumberFormat="1" applyFont="1" applyFill="1" applyBorder="1" applyAlignment="1" applyProtection="1">
      <alignment horizontal="center" vertical="center"/>
      <protection locked="0"/>
    </xf>
    <xf numFmtId="2" fontId="49" fillId="5" borderId="82" xfId="0" applyNumberFormat="1" applyFont="1" applyFill="1" applyBorder="1" applyAlignment="1" applyProtection="1">
      <alignment horizontal="center" vertical="center" wrapText="1"/>
      <protection locked="0"/>
    </xf>
    <xf numFmtId="2" fontId="49" fillId="5" borderId="33" xfId="0" applyNumberFormat="1" applyFont="1" applyFill="1" applyBorder="1" applyAlignment="1" applyProtection="1">
      <alignment horizontal="center" vertical="center" wrapText="1"/>
      <protection locked="0"/>
    </xf>
    <xf numFmtId="2" fontId="49" fillId="5" borderId="34" xfId="0" applyNumberFormat="1" applyFont="1" applyFill="1" applyBorder="1" applyAlignment="1" applyProtection="1">
      <alignment horizontal="center" vertical="center" wrapText="1"/>
      <protection locked="0"/>
    </xf>
    <xf numFmtId="2" fontId="49" fillId="5" borderId="17" xfId="0" applyNumberFormat="1" applyFont="1" applyFill="1" applyBorder="1" applyAlignment="1" applyProtection="1">
      <alignment horizontal="center" vertical="center" wrapText="1"/>
      <protection locked="0"/>
    </xf>
    <xf numFmtId="2" fontId="49" fillId="5" borderId="0" xfId="0" applyNumberFormat="1" applyFont="1" applyFill="1" applyBorder="1" applyAlignment="1" applyProtection="1">
      <alignment horizontal="center" vertical="center" wrapText="1"/>
      <protection locked="0"/>
    </xf>
    <xf numFmtId="2" fontId="49" fillId="5" borderId="50" xfId="0" applyNumberFormat="1" applyFont="1" applyFill="1" applyBorder="1" applyAlignment="1" applyProtection="1">
      <alignment horizontal="center" vertical="center" wrapText="1"/>
      <protection locked="0"/>
    </xf>
    <xf numFmtId="2" fontId="49" fillId="5" borderId="84" xfId="0" applyNumberFormat="1" applyFont="1" applyFill="1" applyBorder="1" applyAlignment="1" applyProtection="1">
      <alignment horizontal="center" vertical="center" wrapText="1"/>
      <protection locked="0"/>
    </xf>
    <xf numFmtId="2" fontId="49" fillId="5" borderId="64" xfId="0" applyNumberFormat="1" applyFont="1" applyFill="1" applyBorder="1" applyAlignment="1" applyProtection="1">
      <alignment horizontal="center" vertical="center" wrapText="1"/>
      <protection locked="0"/>
    </xf>
    <xf numFmtId="2" fontId="49" fillId="5" borderId="65" xfId="0" applyNumberFormat="1" applyFont="1" applyFill="1" applyBorder="1" applyAlignment="1" applyProtection="1">
      <alignment horizontal="center" vertical="center" wrapText="1"/>
      <protection locked="0"/>
    </xf>
    <xf numFmtId="4" fontId="6" fillId="5" borderId="32" xfId="0" applyNumberFormat="1" applyFont="1" applyFill="1" applyBorder="1" applyAlignment="1" applyProtection="1">
      <alignment horizontal="center" vertical="center" wrapText="1"/>
      <protection locked="0"/>
    </xf>
    <xf numFmtId="4" fontId="6" fillId="5" borderId="94" xfId="0" applyNumberFormat="1" applyFont="1" applyFill="1" applyBorder="1" applyAlignment="1" applyProtection="1">
      <alignment horizontal="center" vertical="center" wrapText="1"/>
      <protection locked="0"/>
    </xf>
    <xf numFmtId="4" fontId="6" fillId="5" borderId="47" xfId="0" applyNumberFormat="1" applyFont="1" applyFill="1" applyBorder="1" applyAlignment="1" applyProtection="1">
      <alignment horizontal="center" vertical="center" wrapText="1"/>
      <protection locked="0"/>
    </xf>
    <xf numFmtId="0" fontId="29" fillId="0" borderId="17" xfId="0" applyFont="1" applyBorder="1" applyAlignment="1">
      <alignment horizontal="left" vertical="center" wrapText="1"/>
    </xf>
    <xf numFmtId="0" fontId="29" fillId="0" borderId="0" xfId="0" applyFont="1" applyBorder="1" applyAlignment="1">
      <alignment horizontal="left" vertical="center" wrapText="1"/>
    </xf>
    <xf numFmtId="0" fontId="101" fillId="0" borderId="5" xfId="0" quotePrefix="1" applyFont="1" applyFill="1" applyBorder="1" applyAlignment="1">
      <alignment horizontal="left" vertical="top" wrapText="1"/>
    </xf>
    <xf numFmtId="0" fontId="95" fillId="0" borderId="5" xfId="0" quotePrefix="1" applyFont="1" applyFill="1" applyBorder="1" applyAlignment="1">
      <alignment horizontal="left" vertical="top" wrapText="1"/>
    </xf>
    <xf numFmtId="0" fontId="0" fillId="10" borderId="1" xfId="0" applyFill="1" applyBorder="1" applyAlignment="1" applyProtection="1">
      <alignment horizontal="center" vertical="center"/>
      <protection locked="0"/>
    </xf>
    <xf numFmtId="9" fontId="88" fillId="10" borderId="1" xfId="9" applyFont="1" applyFill="1" applyBorder="1" applyAlignment="1" applyProtection="1">
      <alignment horizontal="center" vertical="center"/>
    </xf>
    <xf numFmtId="0" fontId="45" fillId="7" borderId="5" xfId="0" quotePrefix="1" applyFont="1" applyFill="1" applyBorder="1" applyAlignment="1">
      <alignment horizontal="left" vertical="center" wrapText="1"/>
    </xf>
    <xf numFmtId="0" fontId="95" fillId="7" borderId="5" xfId="0" quotePrefix="1" applyFont="1" applyFill="1" applyBorder="1" applyAlignment="1">
      <alignment horizontal="left" vertical="center" wrapText="1"/>
    </xf>
    <xf numFmtId="0" fontId="95" fillId="0" borderId="0" xfId="0" quotePrefix="1" applyFont="1" applyFill="1" applyBorder="1" applyAlignment="1">
      <alignment horizontal="left" vertical="center" wrapText="1"/>
    </xf>
    <xf numFmtId="0" fontId="95" fillId="0" borderId="5" xfId="0" quotePrefix="1" applyFont="1" applyFill="1" applyBorder="1" applyAlignment="1">
      <alignment horizontal="left" vertical="center" wrapText="1"/>
    </xf>
    <xf numFmtId="0" fontId="0" fillId="0" borderId="4" xfId="0" applyBorder="1" applyAlignment="1"/>
    <xf numFmtId="0" fontId="0" fillId="0" borderId="6" xfId="0" applyBorder="1" applyAlignment="1"/>
    <xf numFmtId="0" fontId="91" fillId="0" borderId="1" xfId="0" applyFont="1" applyBorder="1" applyAlignment="1">
      <alignment horizontal="left"/>
    </xf>
    <xf numFmtId="0" fontId="0" fillId="0" borderId="1" xfId="0" applyBorder="1" applyAlignment="1">
      <alignment horizontal="center" vertical="center"/>
    </xf>
    <xf numFmtId="0" fontId="0" fillId="0" borderId="16" xfId="0" applyBorder="1" applyAlignment="1"/>
    <xf numFmtId="0" fontId="0" fillId="0" borderId="58" xfId="0" applyBorder="1" applyAlignment="1"/>
    <xf numFmtId="0" fontId="29" fillId="0" borderId="1" xfId="0" applyFont="1" applyBorder="1" applyAlignment="1" applyProtection="1">
      <alignment horizontal="left" vertical="center"/>
      <protection locked="0"/>
    </xf>
    <xf numFmtId="0" fontId="29" fillId="0" borderId="1" xfId="0" applyFont="1" applyBorder="1" applyAlignment="1">
      <alignment horizontal="left" vertical="center"/>
    </xf>
    <xf numFmtId="0" fontId="12" fillId="0" borderId="5" xfId="0" applyFont="1" applyBorder="1" applyAlignment="1">
      <alignment horizontal="left"/>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29" fillId="0" borderId="1" xfId="0" applyFont="1" applyBorder="1" applyAlignment="1" applyProtection="1">
      <alignment horizontal="left" vertical="center" wrapText="1"/>
      <protection locked="0"/>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29" fillId="0" borderId="4" xfId="0" applyFont="1" applyBorder="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29" fillId="0" borderId="1" xfId="0" applyFont="1" applyBorder="1" applyAlignment="1" applyProtection="1">
      <alignment horizontal="left" vertical="center"/>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29" fillId="0" borderId="1" xfId="0" applyFont="1" applyFill="1" applyBorder="1" applyAlignment="1" applyProtection="1">
      <alignment horizontal="left" vertical="center" wrapText="1"/>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1" xfId="0" applyFont="1" applyBorder="1" applyAlignment="1">
      <alignment horizontal="left" wrapText="1"/>
    </xf>
    <xf numFmtId="0" fontId="11" fillId="0" borderId="1" xfId="0" applyFont="1" applyFill="1" applyBorder="1" applyAlignment="1">
      <alignment horizontal="left" wrapText="1"/>
    </xf>
    <xf numFmtId="0" fontId="13" fillId="0" borderId="16" xfId="0" applyFont="1" applyFill="1" applyBorder="1" applyAlignment="1">
      <alignment horizontal="left"/>
    </xf>
    <xf numFmtId="0" fontId="0" fillId="0" borderId="15" xfId="0" applyFill="1" applyBorder="1" applyAlignment="1"/>
    <xf numFmtId="0" fontId="0" fillId="0" borderId="58" xfId="0" applyFill="1" applyBorder="1" applyAlignment="1"/>
    <xf numFmtId="0" fontId="4" fillId="9" borderId="1"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0" fillId="0" borderId="14" xfId="0" applyBorder="1" applyAlignment="1">
      <alignment horizontal="center" vertical="center"/>
    </xf>
    <xf numFmtId="0" fontId="0" fillId="0" borderId="6" xfId="0" applyBorder="1" applyAlignment="1">
      <alignment horizontal="center" vertical="center" wrapText="1"/>
    </xf>
    <xf numFmtId="0" fontId="4" fillId="2" borderId="1" xfId="1" applyFont="1" applyFill="1" applyBorder="1" applyAlignment="1">
      <alignment horizontal="center" vertical="center"/>
    </xf>
    <xf numFmtId="0" fontId="22" fillId="2" borderId="1" xfId="0" applyFont="1" applyFill="1" applyBorder="1" applyAlignment="1">
      <alignment horizontal="center" vertical="center"/>
    </xf>
    <xf numFmtId="0" fontId="4" fillId="2" borderId="14" xfId="1" applyFont="1" applyFill="1" applyBorder="1" applyAlignment="1">
      <alignment horizontal="center" vertical="center" wrapText="1"/>
    </xf>
    <xf numFmtId="49" fontId="6" fillId="0" borderId="4" xfId="1" applyNumberFormat="1" applyFont="1" applyFill="1" applyBorder="1" applyAlignment="1" applyProtection="1">
      <alignment horizontal="left" wrapText="1"/>
      <protection locked="0"/>
    </xf>
    <xf numFmtId="49" fontId="6" fillId="0" borderId="5" xfId="1" applyNumberFormat="1" applyFont="1" applyFill="1" applyBorder="1" applyAlignment="1" applyProtection="1">
      <alignment horizontal="left" wrapText="1"/>
      <protection locked="0"/>
    </xf>
    <xf numFmtId="49" fontId="6" fillId="0" borderId="6" xfId="1" applyNumberFormat="1" applyFont="1" applyFill="1" applyBorder="1" applyAlignment="1" applyProtection="1">
      <alignment horizontal="left" wrapText="1"/>
      <protection locked="0"/>
    </xf>
    <xf numFmtId="0" fontId="5" fillId="2" borderId="12" xfId="1" applyFont="1" applyFill="1" applyBorder="1" applyAlignment="1">
      <alignment horizontal="right" vertical="center" indent="1"/>
    </xf>
    <xf numFmtId="0" fontId="5" fillId="2" borderId="13" xfId="1" applyFont="1" applyFill="1" applyBorder="1" applyAlignment="1">
      <alignment horizontal="right" vertical="center" indent="1"/>
    </xf>
    <xf numFmtId="0" fontId="5" fillId="2" borderId="14" xfId="1" applyFont="1" applyFill="1" applyBorder="1" applyAlignment="1">
      <alignment horizontal="right" vertical="center" inden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58"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18" xfId="1" applyFont="1" applyFill="1" applyBorder="1" applyAlignment="1">
      <alignment horizontal="center" vertical="center"/>
    </xf>
    <xf numFmtId="0" fontId="22" fillId="2" borderId="8" xfId="0" applyFont="1" applyFill="1" applyBorder="1" applyAlignment="1"/>
    <xf numFmtId="0" fontId="22" fillId="2" borderId="7" xfId="0" applyFont="1" applyFill="1" applyBorder="1" applyAlignment="1"/>
    <xf numFmtId="0" fontId="22" fillId="2" borderId="38" xfId="0" applyFont="1" applyFill="1" applyBorder="1" applyAlignment="1"/>
    <xf numFmtId="0" fontId="8" fillId="0" borderId="0" xfId="1" quotePrefix="1" applyFont="1" applyFill="1" applyBorder="1" applyAlignment="1">
      <alignment horizontal="left" vertical="center"/>
    </xf>
    <xf numFmtId="0" fontId="8" fillId="0" borderId="0" xfId="1" applyFont="1" applyFill="1" applyBorder="1" applyAlignment="1">
      <alignment horizontal="left" vertical="center"/>
    </xf>
    <xf numFmtId="0" fontId="95" fillId="0" borderId="0" xfId="0" applyFont="1" applyFill="1" applyAlignment="1">
      <alignment vertical="center"/>
    </xf>
    <xf numFmtId="0" fontId="10" fillId="4" borderId="1" xfId="1" applyNumberFormat="1" applyFont="1" applyFill="1" applyBorder="1" applyAlignment="1" applyProtection="1">
      <alignment horizontal="center" vertical="center" wrapText="1"/>
    </xf>
    <xf numFmtId="0" fontId="12" fillId="0" borderId="1" xfId="0" applyFont="1" applyBorder="1" applyAlignment="1">
      <alignment horizontal="center" vertical="center" wrapText="1"/>
    </xf>
    <xf numFmtId="49" fontId="4" fillId="2" borderId="4"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8" fillId="0" borderId="4" xfId="1" applyNumberFormat="1" applyFont="1" applyFill="1" applyBorder="1" applyAlignment="1" applyProtection="1">
      <alignment horizontal="left" vertical="center" wrapText="1"/>
    </xf>
    <xf numFmtId="49" fontId="8" fillId="0" borderId="5" xfId="1" applyNumberFormat="1" applyFont="1" applyFill="1" applyBorder="1" applyAlignment="1" applyProtection="1">
      <alignment horizontal="left" vertical="center" wrapText="1"/>
    </xf>
    <xf numFmtId="49" fontId="8" fillId="0" borderId="6" xfId="1" applyNumberFormat="1" applyFont="1" applyFill="1" applyBorder="1" applyAlignment="1" applyProtection="1">
      <alignment horizontal="left" vertical="center" wrapText="1"/>
    </xf>
    <xf numFmtId="0" fontId="8" fillId="0" borderId="58" xfId="1" applyFont="1" applyFill="1" applyBorder="1" applyAlignment="1" applyProtection="1">
      <alignment horizontal="left" vertical="center" wrapText="1"/>
      <protection locked="0"/>
    </xf>
    <xf numFmtId="0" fontId="8" fillId="0" borderId="16" xfId="1" applyFont="1" applyFill="1" applyBorder="1" applyAlignment="1" applyProtection="1">
      <alignment horizontal="left" vertical="center" wrapText="1"/>
      <protection locked="0"/>
    </xf>
    <xf numFmtId="0" fontId="24" fillId="0" borderId="0" xfId="1" applyFont="1" applyFill="1" applyBorder="1" applyAlignment="1">
      <alignment horizontal="left" vertical="center" wrapText="1"/>
    </xf>
    <xf numFmtId="0" fontId="11" fillId="0" borderId="0" xfId="0" applyFont="1" applyBorder="1" applyAlignment="1">
      <alignment horizontal="left"/>
    </xf>
    <xf numFmtId="0" fontId="6" fillId="5" borderId="1" xfId="1" applyFont="1" applyFill="1" applyBorder="1" applyAlignment="1" applyProtection="1">
      <alignment horizontal="center" vertical="center"/>
      <protection locked="0"/>
    </xf>
    <xf numFmtId="0" fontId="78" fillId="2" borderId="1" xfId="1" applyFont="1" applyFill="1" applyBorder="1" applyAlignment="1">
      <alignment horizontal="center" vertical="center"/>
    </xf>
    <xf numFmtId="0" fontId="8" fillId="0" borderId="0" xfId="1" applyFont="1" applyFill="1" applyBorder="1" applyAlignment="1" applyProtection="1">
      <alignment horizontal="left" vertical="center"/>
      <protection locked="0"/>
    </xf>
    <xf numFmtId="0" fontId="0" fillId="0" borderId="0" xfId="0" applyFill="1" applyAlignment="1">
      <alignment vertical="center"/>
    </xf>
    <xf numFmtId="0" fontId="8" fillId="0" borderId="0" xfId="1" quotePrefix="1" applyFont="1" applyFill="1" applyBorder="1" applyAlignment="1">
      <alignment horizontal="left" vertical="center" wrapText="1"/>
    </xf>
    <xf numFmtId="0" fontId="8" fillId="0" borderId="0" xfId="1" applyFont="1" applyFill="1" applyBorder="1" applyAlignment="1">
      <alignment horizontal="left" vertical="center" wrapText="1"/>
    </xf>
    <xf numFmtId="0" fontId="0" fillId="0" borderId="0" xfId="0" applyFill="1" applyAlignment="1">
      <alignmen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5" xfId="0" applyFont="1" applyBorder="1" applyAlignment="1">
      <alignment vertical="center"/>
    </xf>
    <xf numFmtId="0" fontId="23" fillId="0" borderId="6" xfId="0" applyFont="1" applyBorder="1" applyAlignment="1">
      <alignment vertical="center"/>
    </xf>
    <xf numFmtId="0" fontId="78" fillId="2" borderId="12" xfId="1" applyFont="1" applyFill="1" applyBorder="1" applyAlignment="1">
      <alignment horizontal="center" vertical="center"/>
    </xf>
    <xf numFmtId="0" fontId="78" fillId="2" borderId="13" xfId="1" applyFont="1" applyFill="1" applyBorder="1" applyAlignment="1">
      <alignment horizontal="center" vertical="center"/>
    </xf>
    <xf numFmtId="0" fontId="78" fillId="2" borderId="14" xfId="1" applyFont="1" applyFill="1" applyBorder="1" applyAlignment="1">
      <alignment horizontal="center" vertical="center"/>
    </xf>
    <xf numFmtId="0" fontId="78" fillId="2" borderId="16" xfId="1" applyFont="1" applyFill="1" applyBorder="1" applyAlignment="1">
      <alignment horizontal="center" vertical="center"/>
    </xf>
    <xf numFmtId="0" fontId="78" fillId="2" borderId="15" xfId="1" applyFont="1" applyFill="1" applyBorder="1" applyAlignment="1">
      <alignment horizontal="center" vertical="center"/>
    </xf>
    <xf numFmtId="0" fontId="78" fillId="2" borderId="58" xfId="1" applyFont="1" applyFill="1" applyBorder="1" applyAlignment="1">
      <alignment horizontal="center" vertical="center"/>
    </xf>
    <xf numFmtId="0" fontId="78" fillId="2" borderId="17" xfId="1" applyFont="1" applyFill="1" applyBorder="1" applyAlignment="1">
      <alignment horizontal="center" vertical="center"/>
    </xf>
    <xf numFmtId="0" fontId="78" fillId="2" borderId="0" xfId="1" applyFont="1" applyFill="1" applyBorder="1" applyAlignment="1">
      <alignment horizontal="center" vertical="center"/>
    </xf>
    <xf numFmtId="0" fontId="78" fillId="2" borderId="18" xfId="1" applyFont="1" applyFill="1" applyBorder="1" applyAlignment="1">
      <alignment horizontal="center" vertical="center"/>
    </xf>
    <xf numFmtId="0" fontId="78" fillId="2" borderId="8" xfId="1" applyFont="1" applyFill="1" applyBorder="1" applyAlignment="1">
      <alignment horizontal="center" vertical="center"/>
    </xf>
    <xf numFmtId="0" fontId="78" fillId="2" borderId="7" xfId="1" applyFont="1" applyFill="1" applyBorder="1" applyAlignment="1">
      <alignment horizontal="center" vertical="center"/>
    </xf>
    <xf numFmtId="0" fontId="78" fillId="2" borderId="38" xfId="1" applyFont="1" applyFill="1" applyBorder="1" applyAlignment="1">
      <alignment horizontal="center" vertical="center"/>
    </xf>
    <xf numFmtId="0" fontId="78" fillId="2" borderId="4" xfId="1" applyFont="1" applyFill="1" applyBorder="1" applyAlignment="1">
      <alignment horizontal="center" vertical="center"/>
    </xf>
    <xf numFmtId="0" fontId="79" fillId="0" borderId="5" xfId="0" applyFont="1" applyBorder="1" applyAlignment="1">
      <alignment vertical="center"/>
    </xf>
    <xf numFmtId="0" fontId="102" fillId="0" borderId="6" xfId="0" applyFont="1" applyBorder="1" applyAlignment="1">
      <alignment vertical="center"/>
    </xf>
    <xf numFmtId="0" fontId="27" fillId="4" borderId="4" xfId="0" applyFont="1" applyFill="1" applyBorder="1" applyAlignment="1">
      <alignment horizontal="center" vertical="center"/>
    </xf>
    <xf numFmtId="0" fontId="27" fillId="4" borderId="6" xfId="0" applyFont="1" applyFill="1" applyBorder="1" applyAlignment="1">
      <alignment vertical="center"/>
    </xf>
    <xf numFmtId="0" fontId="27" fillId="4" borderId="6" xfId="0" applyFont="1" applyFill="1" applyBorder="1" applyAlignment="1">
      <alignment horizontal="center" vertical="center"/>
    </xf>
    <xf numFmtId="0" fontId="27" fillId="4" borderId="4" xfId="0" applyFont="1" applyFill="1" applyBorder="1" applyAlignment="1">
      <alignment horizontal="center" vertical="center" wrapText="1"/>
    </xf>
    <xf numFmtId="49" fontId="80" fillId="0" borderId="4" xfId="1" applyNumberFormat="1" applyFont="1" applyFill="1" applyBorder="1" applyAlignment="1" applyProtection="1">
      <alignment horizontal="left" vertical="center" wrapText="1"/>
    </xf>
    <xf numFmtId="0" fontId="79" fillId="0" borderId="5" xfId="0" applyFont="1" applyBorder="1" applyAlignment="1">
      <alignment horizontal="left" vertical="center" wrapText="1"/>
    </xf>
    <xf numFmtId="0" fontId="79" fillId="0" borderId="6" xfId="0" applyFont="1" applyBorder="1" applyAlignment="1">
      <alignment horizontal="left" vertical="center" wrapText="1"/>
    </xf>
    <xf numFmtId="0" fontId="79" fillId="0" borderId="5" xfId="0" applyFont="1" applyBorder="1" applyAlignment="1">
      <alignment vertical="center" wrapText="1"/>
    </xf>
    <xf numFmtId="0" fontId="79" fillId="0" borderId="6" xfId="0" applyFont="1" applyBorder="1" applyAlignment="1">
      <alignment vertical="center" wrapText="1"/>
    </xf>
    <xf numFmtId="49" fontId="80" fillId="0" borderId="5" xfId="1" applyNumberFormat="1" applyFont="1" applyFill="1" applyBorder="1" applyAlignment="1" applyProtection="1">
      <alignment horizontal="left" vertical="center" wrapText="1"/>
    </xf>
    <xf numFmtId="49" fontId="80" fillId="0" borderId="6" xfId="1" applyNumberFormat="1" applyFont="1" applyFill="1" applyBorder="1" applyAlignment="1" applyProtection="1">
      <alignment horizontal="left" vertical="center" wrapText="1"/>
    </xf>
    <xf numFmtId="0" fontId="78" fillId="2" borderId="1" xfId="1" applyFont="1" applyFill="1" applyBorder="1" applyAlignment="1">
      <alignment horizontal="left" vertical="center"/>
    </xf>
    <xf numFmtId="0" fontId="78" fillId="4" borderId="1" xfId="1" applyNumberFormat="1" applyFont="1" applyFill="1" applyBorder="1" applyAlignment="1" applyProtection="1">
      <alignment horizontal="center" vertical="center" wrapText="1"/>
    </xf>
    <xf numFmtId="0" fontId="79" fillId="0" borderId="1" xfId="0" applyFont="1" applyBorder="1" applyAlignment="1">
      <alignment horizontal="center" vertical="center" wrapText="1"/>
    </xf>
    <xf numFmtId="49" fontId="80" fillId="0" borderId="8" xfId="1" applyNumberFormat="1" applyFont="1" applyFill="1" applyBorder="1" applyAlignment="1" applyProtection="1">
      <alignment horizontal="left" vertical="center" wrapText="1"/>
    </xf>
    <xf numFmtId="49" fontId="80" fillId="0" borderId="7" xfId="1" applyNumberFormat="1" applyFont="1" applyFill="1" applyBorder="1" applyAlignment="1" applyProtection="1">
      <alignment horizontal="left" vertical="center" wrapText="1"/>
    </xf>
    <xf numFmtId="49" fontId="80" fillId="0" borderId="38" xfId="1" applyNumberFormat="1" applyFont="1" applyFill="1" applyBorder="1" applyAlignment="1" applyProtection="1">
      <alignment horizontal="left" vertical="center" wrapText="1"/>
    </xf>
    <xf numFmtId="0" fontId="78" fillId="8" borderId="4" xfId="1" applyNumberFormat="1" applyFont="1" applyFill="1" applyBorder="1" applyAlignment="1" applyProtection="1">
      <alignment horizontal="center" vertical="center" wrapText="1"/>
    </xf>
    <xf numFmtId="0" fontId="79" fillId="0" borderId="5" xfId="0" applyFont="1" applyBorder="1" applyAlignment="1">
      <alignment horizontal="center" vertical="center" wrapText="1"/>
    </xf>
    <xf numFmtId="0" fontId="102" fillId="0" borderId="5" xfId="0" applyFont="1" applyBorder="1" applyAlignment="1">
      <alignment vertical="center" wrapText="1"/>
    </xf>
    <xf numFmtId="0" fontId="102" fillId="0" borderId="6" xfId="0" applyFont="1" applyBorder="1" applyAlignment="1">
      <alignment vertical="center" wrapText="1"/>
    </xf>
    <xf numFmtId="0" fontId="80" fillId="3" borderId="0" xfId="1" applyNumberFormat="1" applyFont="1" applyFill="1" applyBorder="1" applyAlignment="1" applyProtection="1">
      <alignment vertical="center" wrapText="1"/>
    </xf>
    <xf numFmtId="0" fontId="80" fillId="0" borderId="0" xfId="1" quotePrefix="1" applyFont="1" applyFill="1" applyBorder="1" applyAlignment="1">
      <alignment horizontal="left" vertical="center"/>
    </xf>
    <xf numFmtId="0" fontId="80" fillId="0" borderId="0" xfId="1" applyFont="1" applyFill="1" applyBorder="1" applyAlignment="1">
      <alignment horizontal="left" vertical="center"/>
    </xf>
    <xf numFmtId="0" fontId="80" fillId="0" borderId="0" xfId="1" quotePrefix="1" applyFont="1" applyFill="1" applyBorder="1" applyAlignment="1">
      <alignment horizontal="left" vertical="center" wrapText="1"/>
    </xf>
    <xf numFmtId="0" fontId="80" fillId="0" borderId="0" xfId="1" applyFont="1" applyFill="1" applyBorder="1" applyAlignment="1">
      <alignment horizontal="left" vertical="center" wrapText="1"/>
    </xf>
    <xf numFmtId="0" fontId="80" fillId="0" borderId="0" xfId="1" applyFont="1" applyAlignment="1">
      <alignment horizontal="center" vertical="center" wrapText="1"/>
    </xf>
    <xf numFmtId="0" fontId="80" fillId="2" borderId="1" xfId="1" applyFont="1" applyFill="1" applyBorder="1" applyAlignment="1">
      <alignment horizontal="left" vertical="center"/>
    </xf>
    <xf numFmtId="0" fontId="80" fillId="5" borderId="1" xfId="1" applyFont="1" applyFill="1" applyBorder="1" applyAlignment="1" applyProtection="1">
      <alignment horizontal="center" vertical="center"/>
      <protection locked="0"/>
    </xf>
    <xf numFmtId="0" fontId="80" fillId="5" borderId="1" xfId="1" applyFont="1" applyFill="1" applyBorder="1" applyAlignment="1" applyProtection="1">
      <alignment horizontal="left" vertical="center"/>
      <protection locked="0"/>
    </xf>
    <xf numFmtId="0" fontId="80" fillId="0" borderId="58" xfId="1" applyFont="1" applyFill="1" applyBorder="1" applyAlignment="1">
      <alignment horizontal="left" vertical="center" wrapText="1"/>
    </xf>
    <xf numFmtId="0" fontId="80" fillId="0" borderId="12" xfId="1" applyFont="1" applyFill="1" applyBorder="1" applyAlignment="1">
      <alignment horizontal="left" vertical="center" wrapText="1"/>
    </xf>
    <xf numFmtId="0" fontId="80" fillId="0" borderId="16" xfId="1" applyFont="1" applyFill="1" applyBorder="1" applyAlignment="1">
      <alignment horizontal="left" vertical="center" wrapText="1"/>
    </xf>
    <xf numFmtId="0" fontId="29" fillId="5" borderId="4" xfId="1" applyFont="1" applyFill="1" applyBorder="1" applyAlignment="1" applyProtection="1">
      <alignment horizontal="center" vertical="center"/>
      <protection locked="0"/>
    </xf>
    <xf numFmtId="0" fontId="29" fillId="5" borderId="6" xfId="1" applyFont="1" applyFill="1" applyBorder="1" applyAlignment="1" applyProtection="1">
      <alignment horizontal="center" vertical="center"/>
      <protection locked="0"/>
    </xf>
    <xf numFmtId="0" fontId="29" fillId="5" borderId="16" xfId="1" applyFont="1" applyFill="1" applyBorder="1" applyAlignment="1" applyProtection="1">
      <alignment horizontal="center" vertical="center"/>
      <protection locked="0"/>
    </xf>
    <xf numFmtId="0" fontId="29" fillId="5" borderId="58" xfId="1" applyFont="1" applyFill="1" applyBorder="1" applyAlignment="1" applyProtection="1">
      <alignment horizontal="center" vertical="center"/>
      <protection locked="0"/>
    </xf>
    <xf numFmtId="0" fontId="29" fillId="5" borderId="17" xfId="1" applyFont="1" applyFill="1" applyBorder="1" applyAlignment="1" applyProtection="1">
      <alignment horizontal="center" vertical="center"/>
      <protection locked="0"/>
    </xf>
    <xf numFmtId="0" fontId="29" fillId="5" borderId="18" xfId="1" applyFont="1" applyFill="1" applyBorder="1" applyAlignment="1" applyProtection="1">
      <alignment horizontal="center" vertical="center"/>
      <protection locked="0"/>
    </xf>
    <xf numFmtId="0" fontId="29" fillId="5" borderId="8" xfId="1" applyFont="1" applyFill="1" applyBorder="1" applyAlignment="1" applyProtection="1">
      <alignment horizontal="center" vertical="center"/>
      <protection locked="0"/>
    </xf>
    <xf numFmtId="0" fontId="29" fillId="5" borderId="38" xfId="1" applyFont="1" applyFill="1" applyBorder="1" applyAlignment="1" applyProtection="1">
      <alignment horizontal="center" vertical="center"/>
      <protection locked="0"/>
    </xf>
    <xf numFmtId="0" fontId="11" fillId="0" borderId="50" xfId="0" applyFont="1" applyBorder="1" applyAlignment="1">
      <alignment horizontal="center" vertical="center"/>
    </xf>
    <xf numFmtId="0" fontId="13" fillId="3" borderId="87"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22" fillId="3" borderId="88"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89" xfId="0" applyFont="1" applyFill="1" applyBorder="1" applyAlignment="1">
      <alignment horizontal="center" vertical="center" wrapText="1"/>
    </xf>
    <xf numFmtId="0" fontId="22" fillId="3" borderId="61" xfId="0" applyFont="1" applyFill="1" applyBorder="1" applyAlignment="1">
      <alignment horizontal="center" vertical="center" wrapText="1"/>
    </xf>
    <xf numFmtId="0" fontId="22" fillId="3" borderId="57" xfId="0" applyFont="1" applyFill="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93" xfId="0" applyFont="1" applyBorder="1" applyAlignment="1">
      <alignment horizontal="center" vertical="center" wrapText="1"/>
    </xf>
    <xf numFmtId="0" fontId="4" fillId="0" borderId="56"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7" xfId="0" applyFont="1" applyBorder="1" applyAlignment="1">
      <alignment horizontal="center" vertical="center" wrapText="1"/>
    </xf>
    <xf numFmtId="0" fontId="29" fillId="0" borderId="0" xfId="0" applyFont="1" applyFill="1" applyBorder="1" applyAlignment="1">
      <alignment vertical="center" wrapText="1"/>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5" xfId="0" applyFont="1" applyBorder="1" applyAlignment="1">
      <alignment horizontal="center" vertical="center" wrapText="1"/>
    </xf>
    <xf numFmtId="0" fontId="13" fillId="0" borderId="75" xfId="0" applyFont="1" applyBorder="1" applyAlignment="1">
      <alignment horizontal="right" vertical="center" wrapText="1"/>
    </xf>
    <xf numFmtId="0" fontId="12" fillId="0" borderId="0" xfId="0" applyFont="1" applyBorder="1" applyAlignment="1">
      <alignment horizontal="right" vertical="center"/>
    </xf>
    <xf numFmtId="0" fontId="12" fillId="0" borderId="33" xfId="0" applyFont="1" applyBorder="1" applyAlignment="1">
      <alignment horizontal="right" vertical="center"/>
    </xf>
    <xf numFmtId="0" fontId="12" fillId="0" borderId="34" xfId="0" applyFont="1" applyBorder="1" applyAlignment="1">
      <alignment horizontal="right" vertical="center"/>
    </xf>
    <xf numFmtId="0" fontId="29" fillId="2" borderId="4" xfId="1" applyFont="1" applyFill="1" applyBorder="1" applyAlignment="1">
      <alignment horizontal="left" vertical="center"/>
    </xf>
    <xf numFmtId="0" fontId="29" fillId="2" borderId="5" xfId="1" applyFont="1" applyFill="1" applyBorder="1" applyAlignment="1">
      <alignment horizontal="left" vertical="center"/>
    </xf>
    <xf numFmtId="0" fontId="29" fillId="2" borderId="6" xfId="1" applyFont="1" applyFill="1" applyBorder="1" applyAlignment="1">
      <alignment horizontal="left" vertical="center"/>
    </xf>
    <xf numFmtId="0" fontId="13" fillId="0" borderId="52" xfId="0" applyFont="1" applyBorder="1" applyAlignment="1">
      <alignment horizontal="right" vertical="center"/>
    </xf>
    <xf numFmtId="0" fontId="13" fillId="0" borderId="64" xfId="0" applyFont="1" applyBorder="1" applyAlignment="1">
      <alignment horizontal="right" vertical="center"/>
    </xf>
    <xf numFmtId="0" fontId="13" fillId="0" borderId="65" xfId="0" applyFont="1" applyBorder="1" applyAlignment="1">
      <alignment horizontal="right" vertical="center"/>
    </xf>
    <xf numFmtId="0" fontId="4" fillId="2" borderId="1" xfId="1" applyFont="1" applyFill="1" applyBorder="1" applyAlignment="1">
      <alignment horizontal="left" vertical="center"/>
    </xf>
    <xf numFmtId="0" fontId="47" fillId="0" borderId="0" xfId="0" applyFont="1" applyFill="1" applyBorder="1" applyAlignment="1">
      <alignment vertical="center" wrapText="1"/>
    </xf>
    <xf numFmtId="49" fontId="66" fillId="0" borderId="1" xfId="1" applyNumberFormat="1" applyFont="1" applyBorder="1" applyAlignment="1">
      <alignment horizontal="left" vertical="center"/>
    </xf>
    <xf numFmtId="0" fontId="10" fillId="2" borderId="1" xfId="1" applyFont="1" applyFill="1" applyBorder="1" applyAlignment="1">
      <alignment horizontal="left" vertical="center"/>
    </xf>
    <xf numFmtId="0" fontId="9" fillId="2" borderId="1" xfId="1" applyFont="1" applyFill="1" applyBorder="1" applyAlignment="1">
      <alignment horizontal="left" vertical="center"/>
    </xf>
    <xf numFmtId="0" fontId="25" fillId="0" borderId="0" xfId="0" applyFont="1" applyAlignment="1">
      <alignment horizontal="left" vertical="center" wrapText="1"/>
    </xf>
    <xf numFmtId="0" fontId="8" fillId="0" borderId="58"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8" xfId="1" applyFont="1" applyFill="1" applyBorder="1" applyAlignment="1">
      <alignment horizontal="left" vertical="center"/>
    </xf>
    <xf numFmtId="0" fontId="8" fillId="0" borderId="17" xfId="1" applyFont="1" applyFill="1" applyBorder="1" applyAlignment="1">
      <alignment horizontal="left" vertical="center"/>
    </xf>
    <xf numFmtId="0" fontId="6" fillId="3" borderId="28" xfId="4" applyFont="1" applyFill="1" applyBorder="1" applyAlignment="1">
      <alignment horizontal="center" vertical="center"/>
    </xf>
    <xf numFmtId="0" fontId="6" fillId="3" borderId="42" xfId="4" applyFont="1" applyFill="1" applyBorder="1" applyAlignment="1">
      <alignment horizontal="center" vertical="center"/>
    </xf>
    <xf numFmtId="0" fontId="6" fillId="3" borderId="53" xfId="4" applyFont="1" applyFill="1" applyBorder="1" applyAlignment="1">
      <alignment horizontal="center" vertical="center"/>
    </xf>
    <xf numFmtId="0" fontId="8" fillId="3" borderId="73" xfId="4" applyFont="1" applyFill="1" applyBorder="1" applyAlignment="1">
      <alignment horizontal="left" vertical="center"/>
    </xf>
    <xf numFmtId="0" fontId="8" fillId="3" borderId="74" xfId="4" applyFont="1" applyFill="1" applyBorder="1" applyAlignment="1">
      <alignment horizontal="left" vertical="center"/>
    </xf>
    <xf numFmtId="0" fontId="8" fillId="5" borderId="45" xfId="4" applyFont="1" applyFill="1" applyBorder="1" applyAlignment="1" applyProtection="1">
      <alignment horizontal="center" vertical="center"/>
      <protection locked="0"/>
    </xf>
    <xf numFmtId="0" fontId="8" fillId="5" borderId="14" xfId="4" applyFont="1" applyFill="1" applyBorder="1" applyAlignment="1" applyProtection="1">
      <alignment horizontal="center" vertical="center"/>
      <protection locked="0"/>
    </xf>
    <xf numFmtId="0" fontId="8" fillId="5" borderId="43" xfId="4" applyFont="1" applyFill="1" applyBorder="1" applyAlignment="1" applyProtection="1">
      <alignment horizontal="center" vertical="center"/>
      <protection locked="0"/>
    </xf>
    <xf numFmtId="0" fontId="8" fillId="3" borderId="5" xfId="4" applyFont="1" applyFill="1" applyBorder="1" applyAlignment="1">
      <alignment horizontal="left" vertical="center"/>
    </xf>
    <xf numFmtId="0" fontId="8" fillId="3" borderId="51" xfId="4" applyFont="1" applyFill="1" applyBorder="1" applyAlignment="1">
      <alignment horizontal="left" vertical="center"/>
    </xf>
    <xf numFmtId="0" fontId="8" fillId="5" borderId="35" xfId="4" applyFont="1" applyFill="1" applyBorder="1" applyAlignment="1" applyProtection="1">
      <alignment horizontal="center" vertical="center"/>
      <protection locked="0"/>
    </xf>
    <xf numFmtId="0" fontId="8" fillId="5" borderId="1" xfId="4" applyFont="1" applyFill="1" applyBorder="1" applyAlignment="1" applyProtection="1">
      <alignment horizontal="center" vertical="center"/>
      <protection locked="0"/>
    </xf>
    <xf numFmtId="0" fontId="8" fillId="5" borderId="61" xfId="4" applyFont="1" applyFill="1" applyBorder="1" applyAlignment="1" applyProtection="1">
      <alignment horizontal="center" vertical="center"/>
      <protection locked="0"/>
    </xf>
    <xf numFmtId="0" fontId="8" fillId="3" borderId="59" xfId="4" applyFont="1" applyFill="1" applyBorder="1" applyAlignment="1">
      <alignment horizontal="left" vertical="center"/>
    </xf>
    <xf numFmtId="0" fontId="12" fillId="2" borderId="86" xfId="0" applyFont="1" applyFill="1" applyBorder="1" applyAlignment="1">
      <alignment horizontal="center" vertical="center"/>
    </xf>
    <xf numFmtId="0" fontId="12" fillId="2" borderId="77" xfId="0" applyFont="1" applyFill="1" applyBorder="1" applyAlignment="1">
      <alignment horizontal="center" vertical="center"/>
    </xf>
    <xf numFmtId="0" fontId="12" fillId="2" borderId="81" xfId="0" applyFont="1" applyFill="1" applyBorder="1" applyAlignment="1">
      <alignment horizontal="center" vertical="center"/>
    </xf>
    <xf numFmtId="0" fontId="90" fillId="4" borderId="48" xfId="0" applyFont="1" applyFill="1" applyBorder="1" applyAlignment="1">
      <alignment horizontal="center" vertical="center"/>
    </xf>
    <xf numFmtId="0" fontId="90" fillId="4" borderId="29" xfId="0" applyFont="1" applyFill="1" applyBorder="1" applyAlignment="1">
      <alignment horizontal="center" vertical="center"/>
    </xf>
    <xf numFmtId="0" fontId="8" fillId="3" borderId="37" xfId="4" applyFont="1" applyFill="1" applyBorder="1" applyAlignment="1">
      <alignment horizontal="left" vertical="center" wrapText="1"/>
    </xf>
    <xf numFmtId="0" fontId="8" fillId="3" borderId="79" xfId="4" applyFont="1" applyFill="1" applyBorder="1" applyAlignment="1">
      <alignment horizontal="left" vertical="center" wrapText="1"/>
    </xf>
    <xf numFmtId="0" fontId="8" fillId="3" borderId="68" xfId="4" applyFont="1" applyFill="1" applyBorder="1" applyAlignment="1">
      <alignment horizontal="left" vertical="center" wrapText="1"/>
    </xf>
    <xf numFmtId="0" fontId="8" fillId="5" borderId="41" xfId="4" applyFont="1" applyFill="1" applyBorder="1" applyAlignment="1" applyProtection="1">
      <alignment horizontal="center" vertical="center"/>
      <protection locked="0"/>
    </xf>
    <xf numFmtId="0" fontId="8" fillId="5" borderId="24" xfId="4" applyFont="1" applyFill="1" applyBorder="1" applyAlignment="1" applyProtection="1">
      <alignment horizontal="center" vertical="center"/>
      <protection locked="0"/>
    </xf>
    <xf numFmtId="0" fontId="8" fillId="5" borderId="57" xfId="4" applyFont="1" applyFill="1" applyBorder="1" applyAlignment="1" applyProtection="1">
      <alignment horizontal="center" vertical="center"/>
      <protection locked="0"/>
    </xf>
    <xf numFmtId="0" fontId="10" fillId="3" borderId="33" xfId="4" applyFont="1" applyFill="1" applyBorder="1" applyAlignment="1">
      <alignment horizontal="left" vertical="center"/>
    </xf>
    <xf numFmtId="0" fontId="10" fillId="3" borderId="34" xfId="4" applyFont="1" applyFill="1" applyBorder="1" applyAlignment="1">
      <alignment horizontal="left" vertical="center"/>
    </xf>
    <xf numFmtId="4" fontId="10" fillId="3" borderId="75" xfId="4" applyNumberFormat="1" applyFont="1" applyFill="1" applyBorder="1" applyAlignment="1">
      <alignment horizontal="center" vertical="center"/>
    </xf>
    <xf numFmtId="4" fontId="10" fillId="3" borderId="33" xfId="4" applyNumberFormat="1" applyFont="1" applyFill="1" applyBorder="1" applyAlignment="1">
      <alignment horizontal="center" vertical="center"/>
    </xf>
    <xf numFmtId="4" fontId="10" fillId="3" borderId="34" xfId="4" applyNumberFormat="1" applyFont="1" applyFill="1" applyBorder="1" applyAlignment="1">
      <alignment horizontal="center" vertical="center"/>
    </xf>
    <xf numFmtId="4" fontId="10" fillId="3" borderId="52" xfId="4" applyNumberFormat="1" applyFont="1" applyFill="1" applyBorder="1" applyAlignment="1">
      <alignment horizontal="center" vertical="center"/>
    </xf>
    <xf numFmtId="4" fontId="10" fillId="3" borderId="64" xfId="4" applyNumberFormat="1" applyFont="1" applyFill="1" applyBorder="1" applyAlignment="1">
      <alignment horizontal="center" vertical="center"/>
    </xf>
    <xf numFmtId="4" fontId="10" fillId="3" borderId="65" xfId="4" applyNumberFormat="1" applyFont="1" applyFill="1" applyBorder="1" applyAlignment="1">
      <alignment horizontal="center" vertical="center"/>
    </xf>
    <xf numFmtId="0" fontId="8" fillId="0" borderId="64" xfId="4" applyFont="1" applyFill="1" applyBorder="1" applyAlignment="1">
      <alignment horizontal="left" vertical="center"/>
    </xf>
    <xf numFmtId="0" fontId="8" fillId="0" borderId="65" xfId="4" applyFont="1" applyFill="1" applyBorder="1" applyAlignment="1">
      <alignment horizontal="left" vertical="center"/>
    </xf>
    <xf numFmtId="0" fontId="90" fillId="4" borderId="30" xfId="0" applyFont="1" applyFill="1" applyBorder="1" applyAlignment="1">
      <alignment horizontal="center" vertical="center"/>
    </xf>
    <xf numFmtId="0" fontId="10" fillId="0" borderId="48" xfId="4" applyFont="1" applyFill="1" applyBorder="1" applyAlignment="1">
      <alignment horizontal="left" vertical="center"/>
    </xf>
    <xf numFmtId="0" fontId="10" fillId="0" borderId="29" xfId="4" applyFont="1" applyFill="1" applyBorder="1" applyAlignment="1">
      <alignment horizontal="left" vertical="center"/>
    </xf>
    <xf numFmtId="2" fontId="13" fillId="3" borderId="48" xfId="0" applyNumberFormat="1" applyFont="1" applyFill="1" applyBorder="1" applyAlignment="1">
      <alignment horizontal="center" vertical="center"/>
    </xf>
    <xf numFmtId="2" fontId="13" fillId="3" borderId="30" xfId="0" applyNumberFormat="1" applyFont="1" applyFill="1" applyBorder="1" applyAlignment="1">
      <alignment horizontal="center" vertical="center"/>
    </xf>
    <xf numFmtId="0" fontId="0" fillId="0" borderId="16" xfId="0" applyFill="1" applyBorder="1" applyAlignment="1">
      <alignment horizontal="center" vertical="center" wrapText="1"/>
    </xf>
    <xf numFmtId="0" fontId="0" fillId="0" borderId="58" xfId="0"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8" xfId="0" applyFill="1" applyBorder="1" applyAlignment="1">
      <alignment vertical="center" wrapText="1"/>
    </xf>
    <xf numFmtId="0" fontId="0" fillId="0" borderId="38" xfId="0" applyFill="1" applyBorder="1" applyAlignment="1">
      <alignment vertical="center" wrapText="1"/>
    </xf>
    <xf numFmtId="9" fontId="88" fillId="0" borderId="12" xfId="9" applyNumberFormat="1" applyFont="1" applyFill="1" applyBorder="1" applyAlignment="1">
      <alignment horizontal="center" vertical="center" wrapText="1"/>
    </xf>
    <xf numFmtId="9" fontId="88" fillId="0" borderId="14" xfId="9" applyNumberFormat="1" applyFont="1" applyFill="1" applyBorder="1" applyAlignment="1">
      <alignment horizontal="center" vertical="center" wrapText="1"/>
    </xf>
    <xf numFmtId="0" fontId="97"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6" xfId="0" applyFill="1" applyBorder="1" applyAlignment="1">
      <alignment horizontal="left" vertical="center" wrapText="1"/>
    </xf>
    <xf numFmtId="0" fontId="0" fillId="0" borderId="15" xfId="0" applyFill="1" applyBorder="1" applyAlignment="1">
      <alignment horizontal="left" vertical="center" wrapText="1"/>
    </xf>
    <xf numFmtId="0" fontId="0" fillId="0" borderId="58" xfId="0" applyFill="1" applyBorder="1" applyAlignment="1">
      <alignment horizontal="left" vertical="center" wrapText="1"/>
    </xf>
    <xf numFmtId="0" fontId="0" fillId="0" borderId="1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92" fillId="0" borderId="1"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38" xfId="0" applyFill="1" applyBorder="1" applyAlignment="1">
      <alignment horizontal="lef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2" fontId="12" fillId="10" borderId="1" xfId="0" applyNumberFormat="1" applyFont="1" applyFill="1" applyBorder="1" applyAlignment="1" applyProtection="1">
      <alignment horizontal="center" vertical="center" wrapText="1"/>
      <protection locked="0"/>
    </xf>
    <xf numFmtId="170" fontId="12" fillId="10" borderId="1" xfId="0" applyNumberFormat="1" applyFont="1" applyFill="1" applyBorder="1" applyAlignment="1" applyProtection="1">
      <alignment horizontal="center" vertical="center"/>
      <protection locked="0"/>
    </xf>
    <xf numFmtId="4" fontId="12" fillId="7" borderId="71" xfId="0" applyNumberFormat="1" applyFont="1" applyFill="1" applyBorder="1" applyAlignment="1">
      <alignment horizontal="center" vertical="center"/>
    </xf>
    <xf numFmtId="4" fontId="12" fillId="7" borderId="61" xfId="0" applyNumberFormat="1" applyFont="1" applyFill="1" applyBorder="1" applyAlignment="1">
      <alignment horizontal="center" vertical="center"/>
    </xf>
    <xf numFmtId="4" fontId="12" fillId="7" borderId="57" xfId="0" applyNumberFormat="1" applyFont="1" applyFill="1" applyBorder="1" applyAlignment="1">
      <alignment horizontal="center" vertical="center"/>
    </xf>
    <xf numFmtId="4" fontId="11" fillId="0" borderId="0" xfId="0" applyNumberFormat="1" applyFont="1"/>
    <xf numFmtId="4" fontId="8" fillId="0" borderId="18" xfId="1" applyNumberFormat="1" applyFont="1" applyFill="1" applyBorder="1" applyAlignment="1">
      <alignment horizontal="left" vertical="center"/>
    </xf>
    <xf numFmtId="0" fontId="12" fillId="10" borderId="1" xfId="0" applyFont="1" applyFill="1" applyBorder="1" applyAlignment="1" applyProtection="1">
      <alignment horizontal="left" vertical="center" wrapText="1"/>
      <protection locked="0"/>
    </xf>
  </cellXfs>
  <cellStyles count="15">
    <cellStyle name="Normalny" xfId="0" builtinId="0"/>
    <cellStyle name="Normalny 2" xfId="1" xr:uid="{00000000-0005-0000-0000-000001000000}"/>
    <cellStyle name="Normalny 2 3" xfId="2" xr:uid="{00000000-0005-0000-0000-000002000000}"/>
    <cellStyle name="Normalny 2_WNIOSEK 22.11.12" xfId="3" xr:uid="{00000000-0005-0000-0000-000003000000}"/>
    <cellStyle name="Normalny 3" xfId="4" xr:uid="{00000000-0005-0000-0000-000004000000}"/>
    <cellStyle name="Normalny 4" xfId="5" xr:uid="{00000000-0005-0000-0000-000005000000}"/>
    <cellStyle name="Normalny 4 2" xfId="12" xr:uid="{B96F4DE3-C8A7-4FFB-BB31-33222F993E86}"/>
    <cellStyle name="Normalny 5" xfId="6" xr:uid="{00000000-0005-0000-0000-000006000000}"/>
    <cellStyle name="Normalny 5 2" xfId="13" xr:uid="{7FD03473-FDA4-4AA6-9202-C360304C9340}"/>
    <cellStyle name="Normalny 7 2" xfId="7" xr:uid="{00000000-0005-0000-0000-000007000000}"/>
    <cellStyle name="Procentowy" xfId="8" builtinId="5"/>
    <cellStyle name="Procentowy 2" xfId="9" xr:uid="{00000000-0005-0000-0000-000009000000}"/>
    <cellStyle name="Walutowy 2" xfId="10" xr:uid="{00000000-0005-0000-0000-00000A000000}"/>
    <cellStyle name="Walutowy 3" xfId="11" xr:uid="{00000000-0005-0000-0000-00000B000000}"/>
    <cellStyle name="Walutowy 3 2" xfId="14" xr:uid="{0917B134-5A6E-45B6-9469-F6175034F30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Drop" dropStyle="combo" dx="22" fmlaRange="$I$43:$M$50" noThreeD="1" sel="2" val="0"/>
</file>

<file path=xl/ctrlProps/ctrlProp10.xml><?xml version="1.0" encoding="utf-8"?>
<formControlPr xmlns="http://schemas.microsoft.com/office/spreadsheetml/2009/9/main" objectType="Drop" dropStyle="combo" dx="22" fmlaRange="$I$43:$M$50" noThreeD="1" sel="8" val="0"/>
</file>

<file path=xl/ctrlProps/ctrlProp11.xml><?xml version="1.0" encoding="utf-8"?>
<formControlPr xmlns="http://schemas.microsoft.com/office/spreadsheetml/2009/9/main" objectType="Drop" dropStyle="combo" dx="22" fmlaRange="$I$43:$M$50" noThreeD="1" sel="5" val="0"/>
</file>

<file path=xl/ctrlProps/ctrlProp12.xml><?xml version="1.0" encoding="utf-8"?>
<formControlPr xmlns="http://schemas.microsoft.com/office/spreadsheetml/2009/9/main" objectType="Drop" dropStyle="combo" dx="22" fmlaRange="$I$43:$M$50" noThreeD="1" sel="2" val="0"/>
</file>

<file path=xl/ctrlProps/ctrlProp13.xml><?xml version="1.0" encoding="utf-8"?>
<formControlPr xmlns="http://schemas.microsoft.com/office/spreadsheetml/2009/9/main" objectType="Drop" dropStyle="combo" dx="22" fmlaRange="$I$43:$M$50" noThreeD="1" sel="2" val="0"/>
</file>

<file path=xl/ctrlProps/ctrlProp14.xml><?xml version="1.0" encoding="utf-8"?>
<formControlPr xmlns="http://schemas.microsoft.com/office/spreadsheetml/2009/9/main" objectType="Drop" dropStyle="combo" dx="22" fmlaRange="$I$43:$M$50" noThreeD="1" sel="2" val="0"/>
</file>

<file path=xl/ctrlProps/ctrlProp15.xml><?xml version="1.0" encoding="utf-8"?>
<formControlPr xmlns="http://schemas.microsoft.com/office/spreadsheetml/2009/9/main" objectType="Drop" dropStyle="combo" dx="22" fmlaRange="$I$43:$M$50" noThreeD="1" sel="4" val="0"/>
</file>

<file path=xl/ctrlProps/ctrlProp16.xml><?xml version="1.0" encoding="utf-8"?>
<formControlPr xmlns="http://schemas.microsoft.com/office/spreadsheetml/2009/9/main" objectType="Drop" dropStyle="combo" dx="22" fmlaRange="$I$43:$M$50" noThreeD="1" sel="4" val="3"/>
</file>

<file path=xl/ctrlProps/ctrlProp17.xml><?xml version="1.0" encoding="utf-8"?>
<formControlPr xmlns="http://schemas.microsoft.com/office/spreadsheetml/2009/9/main" objectType="Drop" dropStyle="combo" dx="22" fmlaRange="$I$43:$M$50" noThreeD="1" sel="4" val="3"/>
</file>

<file path=xl/ctrlProps/ctrlProp18.xml><?xml version="1.0" encoding="utf-8"?>
<formControlPr xmlns="http://schemas.microsoft.com/office/spreadsheetml/2009/9/main" objectType="Drop" dropStyle="combo" dx="22" fmlaRange="$I$43:$M$50" noThreeD="1" sel="4" val="0"/>
</file>

<file path=xl/ctrlProps/ctrlProp19.xml><?xml version="1.0" encoding="utf-8"?>
<formControlPr xmlns="http://schemas.microsoft.com/office/spreadsheetml/2009/9/main" objectType="Drop" dropStyle="combo" dx="22" fmlaRange="$I$43:$M$50" noThreeD="1" sel="4" val="3"/>
</file>

<file path=xl/ctrlProps/ctrlProp2.xml><?xml version="1.0" encoding="utf-8"?>
<formControlPr xmlns="http://schemas.microsoft.com/office/spreadsheetml/2009/9/main" objectType="Drop" dropStyle="combo" dx="22" fmlaRange="$I$43:$M$50" noThreeD="1" sel="2" val="0"/>
</file>

<file path=xl/ctrlProps/ctrlProp20.xml><?xml version="1.0" encoding="utf-8"?>
<formControlPr xmlns="http://schemas.microsoft.com/office/spreadsheetml/2009/9/main" objectType="Drop" dropStyle="combo" dx="22" fmlaRange="$I$43:$M$50" noThreeD="1" sel="4" val="0"/>
</file>

<file path=xl/ctrlProps/ctrlProp21.xml><?xml version="1.0" encoding="utf-8"?>
<formControlPr xmlns="http://schemas.microsoft.com/office/spreadsheetml/2009/9/main" objectType="Drop" dropStyle="combo" dx="22" fmlaRange="$I$43:$M$50" noThreeD="1" sel="4" val="0"/>
</file>

<file path=xl/ctrlProps/ctrlProp22.xml><?xml version="1.0" encoding="utf-8"?>
<formControlPr xmlns="http://schemas.microsoft.com/office/spreadsheetml/2009/9/main" objectType="Drop" dropStyle="combo" dx="22" fmlaRange="$I$43:$M$50" noThreeD="1" sel="4" val="0"/>
</file>

<file path=xl/ctrlProps/ctrlProp3.xml><?xml version="1.0" encoding="utf-8"?>
<formControlPr xmlns="http://schemas.microsoft.com/office/spreadsheetml/2009/9/main" objectType="Drop" dropStyle="combo" dx="22" fmlaRange="$I$43:$M$50" noThreeD="1" sel="2" val="0"/>
</file>

<file path=xl/ctrlProps/ctrlProp4.xml><?xml version="1.0" encoding="utf-8"?>
<formControlPr xmlns="http://schemas.microsoft.com/office/spreadsheetml/2009/9/main" objectType="Drop" dropStyle="combo" dx="22" fmlaRange="$I$43:$M$50" noThreeD="1" sel="1" val="0"/>
</file>

<file path=xl/ctrlProps/ctrlProp5.xml><?xml version="1.0" encoding="utf-8"?>
<formControlPr xmlns="http://schemas.microsoft.com/office/spreadsheetml/2009/9/main" objectType="Drop" dropStyle="combo" dx="22" fmlaRange="$I$43:$M$50" noThreeD="1" sel="4" val="0"/>
</file>

<file path=xl/ctrlProps/ctrlProp6.xml><?xml version="1.0" encoding="utf-8"?>
<formControlPr xmlns="http://schemas.microsoft.com/office/spreadsheetml/2009/9/main" objectType="Drop" dropStyle="combo" dx="22" fmlaRange="$I$43:$M$50" noThreeD="1" sel="4" val="0"/>
</file>

<file path=xl/ctrlProps/ctrlProp7.xml><?xml version="1.0" encoding="utf-8"?>
<formControlPr xmlns="http://schemas.microsoft.com/office/spreadsheetml/2009/9/main" objectType="Drop" dropStyle="combo" dx="22" fmlaRange="$I$43:$M$50" noThreeD="1" sel="4" val="0"/>
</file>

<file path=xl/ctrlProps/ctrlProp8.xml><?xml version="1.0" encoding="utf-8"?>
<formControlPr xmlns="http://schemas.microsoft.com/office/spreadsheetml/2009/9/main" objectType="Drop" dropStyle="combo" dx="22" fmlaRange="$I$43:$M$50" noThreeD="1" sel="5" val="0"/>
</file>

<file path=xl/ctrlProps/ctrlProp9.xml><?xml version="1.0" encoding="utf-8"?>
<formControlPr xmlns="http://schemas.microsoft.com/office/spreadsheetml/2009/9/main" objectType="Drop" dropStyle="combo" dx="22" fmlaRange="$I$43:$M$50" noThreeD="1" sel="4"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26</xdr:row>
          <xdr:rowOff>57150</xdr:rowOff>
        </xdr:from>
        <xdr:to>
          <xdr:col>5</xdr:col>
          <xdr:colOff>104775</xdr:colOff>
          <xdr:row>31</xdr:row>
          <xdr:rowOff>9525</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10</xdr:col>
          <xdr:colOff>0</xdr:colOff>
          <xdr:row>7</xdr:row>
          <xdr:rowOff>200025</xdr:rowOff>
        </xdr:to>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D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8</xdr:row>
          <xdr:rowOff>200025</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D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9525</xdr:rowOff>
        </xdr:from>
        <xdr:to>
          <xdr:col>10</xdr:col>
          <xdr:colOff>0</xdr:colOff>
          <xdr:row>10</xdr:row>
          <xdr:rowOff>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9525</xdr:rowOff>
        </xdr:from>
        <xdr:to>
          <xdr:col>10</xdr:col>
          <xdr:colOff>0</xdr:colOff>
          <xdr:row>11</xdr:row>
          <xdr:rowOff>9525</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0</xdr:colOff>
          <xdr:row>12</xdr:row>
          <xdr:rowOff>19050</xdr:rowOff>
        </xdr:to>
        <xdr:sp macro="" textlink="">
          <xdr:nvSpPr>
            <xdr:cNvPr id="8198" name="Drop Down 6" hidden="1">
              <a:extLst>
                <a:ext uri="{63B3BB69-23CF-44E3-9099-C40C66FF867C}">
                  <a14:compatExt spid="_x0000_s819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9525</xdr:rowOff>
        </xdr:from>
        <xdr:to>
          <xdr:col>10</xdr:col>
          <xdr:colOff>0</xdr:colOff>
          <xdr:row>13</xdr:row>
          <xdr:rowOff>19050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D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190500</xdr:rowOff>
        </xdr:from>
        <xdr:to>
          <xdr:col>10</xdr:col>
          <xdr:colOff>0</xdr:colOff>
          <xdr:row>14</xdr:row>
          <xdr:rowOff>0</xdr:rowOff>
        </xdr:to>
        <xdr:sp macro="" textlink="">
          <xdr:nvSpPr>
            <xdr:cNvPr id="8200" name="Drop Down 8" hidden="1">
              <a:extLst>
                <a:ext uri="{63B3BB69-23CF-44E3-9099-C40C66FF867C}">
                  <a14:compatExt spid="_x0000_s8200"/>
                </a:ext>
                <a:ext uri="{FF2B5EF4-FFF2-40B4-BE49-F238E27FC236}">
                  <a16:creationId xmlns:a16="http://schemas.microsoft.com/office/drawing/2014/main" id="{00000000-0008-0000-0D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1323975</xdr:colOff>
          <xdr:row>14</xdr:row>
          <xdr:rowOff>0</xdr:rowOff>
        </xdr:from>
        <xdr:to>
          <xdr:col>10</xdr:col>
          <xdr:colOff>0</xdr:colOff>
          <xdr:row>15</xdr:row>
          <xdr:rowOff>0</xdr:rowOff>
        </xdr:to>
        <xdr:sp macro="" textlink="">
          <xdr:nvSpPr>
            <xdr:cNvPr id="8201" name="Drop Down 9" hidden="1">
              <a:extLst>
                <a:ext uri="{63B3BB69-23CF-44E3-9099-C40C66FF867C}">
                  <a14:compatExt spid="_x0000_s8201"/>
                </a:ext>
                <a:ext uri="{FF2B5EF4-FFF2-40B4-BE49-F238E27FC236}">
                  <a16:creationId xmlns:a16="http://schemas.microsoft.com/office/drawing/2014/main" id="{00000000-0008-0000-0D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1323975</xdr:colOff>
          <xdr:row>15</xdr:row>
          <xdr:rowOff>0</xdr:rowOff>
        </xdr:from>
        <xdr:to>
          <xdr:col>10</xdr:col>
          <xdr:colOff>0</xdr:colOff>
          <xdr:row>16</xdr:row>
          <xdr:rowOff>0</xdr:rowOff>
        </xdr:to>
        <xdr:sp macro="" textlink="">
          <xdr:nvSpPr>
            <xdr:cNvPr id="8202" name="Drop Down 10" hidden="1">
              <a:extLst>
                <a:ext uri="{63B3BB69-23CF-44E3-9099-C40C66FF867C}">
                  <a14:compatExt spid="_x0000_s8202"/>
                </a:ext>
                <a:ext uri="{FF2B5EF4-FFF2-40B4-BE49-F238E27FC236}">
                  <a16:creationId xmlns:a16="http://schemas.microsoft.com/office/drawing/2014/main" id="{00000000-0008-0000-0D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190500</xdr:rowOff>
        </xdr:from>
        <xdr:to>
          <xdr:col>10</xdr:col>
          <xdr:colOff>0</xdr:colOff>
          <xdr:row>17</xdr:row>
          <xdr:rowOff>0</xdr:rowOff>
        </xdr:to>
        <xdr:sp macro="" textlink="">
          <xdr:nvSpPr>
            <xdr:cNvPr id="8203" name="Drop Down 11" hidden="1">
              <a:extLst>
                <a:ext uri="{63B3BB69-23CF-44E3-9099-C40C66FF867C}">
                  <a14:compatExt spid="_x0000_s8203"/>
                </a:ext>
                <a:ext uri="{FF2B5EF4-FFF2-40B4-BE49-F238E27FC236}">
                  <a16:creationId xmlns:a16="http://schemas.microsoft.com/office/drawing/2014/main" id="{00000000-0008-0000-0D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190500</xdr:rowOff>
        </xdr:from>
        <xdr:to>
          <xdr:col>10</xdr:col>
          <xdr:colOff>0</xdr:colOff>
          <xdr:row>18</xdr:row>
          <xdr:rowOff>0</xdr:rowOff>
        </xdr:to>
        <xdr:sp macro="" textlink="">
          <xdr:nvSpPr>
            <xdr:cNvPr id="8204" name="Drop Down 12" hidden="1">
              <a:extLst>
                <a:ext uri="{63B3BB69-23CF-44E3-9099-C40C66FF867C}">
                  <a14:compatExt spid="_x0000_s8204"/>
                </a:ext>
                <a:ext uri="{FF2B5EF4-FFF2-40B4-BE49-F238E27FC236}">
                  <a16:creationId xmlns:a16="http://schemas.microsoft.com/office/drawing/2014/main" id="{00000000-0008-0000-0D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xdr:row>
          <xdr:rowOff>0</xdr:rowOff>
        </xdr:from>
        <xdr:to>
          <xdr:col>16</xdr:col>
          <xdr:colOff>0</xdr:colOff>
          <xdr:row>7</xdr:row>
          <xdr:rowOff>200025</xdr:rowOff>
        </xdr:to>
        <xdr:sp macro="" textlink="">
          <xdr:nvSpPr>
            <xdr:cNvPr id="8216" name="Drop Down 24" hidden="1">
              <a:extLst>
                <a:ext uri="{63B3BB69-23CF-44E3-9099-C40C66FF867C}">
                  <a14:compatExt spid="_x0000_s8216"/>
                </a:ext>
                <a:ext uri="{FF2B5EF4-FFF2-40B4-BE49-F238E27FC236}">
                  <a16:creationId xmlns:a16="http://schemas.microsoft.com/office/drawing/2014/main" id="{00000000-0008-0000-0D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xdr:row>
          <xdr:rowOff>0</xdr:rowOff>
        </xdr:from>
        <xdr:to>
          <xdr:col>15</xdr:col>
          <xdr:colOff>1219200</xdr:colOff>
          <xdr:row>9</xdr:row>
          <xdr:rowOff>9525</xdr:rowOff>
        </xdr:to>
        <xdr:sp macro="" textlink="">
          <xdr:nvSpPr>
            <xdr:cNvPr id="8217" name="Drop Down 25" hidden="1">
              <a:extLst>
                <a:ext uri="{63B3BB69-23CF-44E3-9099-C40C66FF867C}">
                  <a14:compatExt spid="_x0000_s8217"/>
                </a:ext>
                <a:ext uri="{FF2B5EF4-FFF2-40B4-BE49-F238E27FC236}">
                  <a16:creationId xmlns:a16="http://schemas.microsoft.com/office/drawing/2014/main" id="{00000000-0008-0000-0D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9525</xdr:rowOff>
        </xdr:from>
        <xdr:to>
          <xdr:col>16</xdr:col>
          <xdr:colOff>0</xdr:colOff>
          <xdr:row>10</xdr:row>
          <xdr:rowOff>0</xdr:rowOff>
        </xdr:to>
        <xdr:sp macro="" textlink="">
          <xdr:nvSpPr>
            <xdr:cNvPr id="8218" name="Drop Down 26" hidden="1">
              <a:extLst>
                <a:ext uri="{63B3BB69-23CF-44E3-9099-C40C66FF867C}">
                  <a14:compatExt spid="_x0000_s8218"/>
                </a:ext>
                <a:ext uri="{FF2B5EF4-FFF2-40B4-BE49-F238E27FC236}">
                  <a16:creationId xmlns:a16="http://schemas.microsoft.com/office/drawing/2014/main" id="{00000000-0008-0000-0D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10</xdr:row>
          <xdr:rowOff>9525</xdr:rowOff>
        </xdr:from>
        <xdr:to>
          <xdr:col>16</xdr:col>
          <xdr:colOff>0</xdr:colOff>
          <xdr:row>11</xdr:row>
          <xdr:rowOff>9525</xdr:rowOff>
        </xdr:to>
        <xdr:sp macro="" textlink="">
          <xdr:nvSpPr>
            <xdr:cNvPr id="8219" name="Drop Down 27" hidden="1">
              <a:extLst>
                <a:ext uri="{63B3BB69-23CF-44E3-9099-C40C66FF867C}">
                  <a14:compatExt spid="_x0000_s8219"/>
                </a:ext>
                <a:ext uri="{FF2B5EF4-FFF2-40B4-BE49-F238E27FC236}">
                  <a16:creationId xmlns:a16="http://schemas.microsoft.com/office/drawing/2014/main" id="{00000000-0008-0000-0D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9525</xdr:rowOff>
        </xdr:from>
        <xdr:to>
          <xdr:col>16</xdr:col>
          <xdr:colOff>0</xdr:colOff>
          <xdr:row>12</xdr:row>
          <xdr:rowOff>19050</xdr:rowOff>
        </xdr:to>
        <xdr:sp macro="" textlink="">
          <xdr:nvSpPr>
            <xdr:cNvPr id="8220" name="Drop Down 28" hidden="1">
              <a:extLst>
                <a:ext uri="{63B3BB69-23CF-44E3-9099-C40C66FF867C}">
                  <a14:compatExt spid="_x0000_s8220"/>
                </a:ext>
                <a:ext uri="{FF2B5EF4-FFF2-40B4-BE49-F238E27FC236}">
                  <a16:creationId xmlns:a16="http://schemas.microsoft.com/office/drawing/2014/main" id="{00000000-0008-0000-0D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12</xdr:row>
          <xdr:rowOff>19050</xdr:rowOff>
        </xdr:from>
        <xdr:to>
          <xdr:col>16</xdr:col>
          <xdr:colOff>0</xdr:colOff>
          <xdr:row>13</xdr:row>
          <xdr:rowOff>28575</xdr:rowOff>
        </xdr:to>
        <xdr:sp macro="" textlink="">
          <xdr:nvSpPr>
            <xdr:cNvPr id="8221" name="Drop Down 29" hidden="1">
              <a:extLst>
                <a:ext uri="{63B3BB69-23CF-44E3-9099-C40C66FF867C}">
                  <a14:compatExt spid="_x0000_s8221"/>
                </a:ext>
                <a:ext uri="{FF2B5EF4-FFF2-40B4-BE49-F238E27FC236}">
                  <a16:creationId xmlns:a16="http://schemas.microsoft.com/office/drawing/2014/main" id="{00000000-0008-0000-0D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1219200</xdr:colOff>
          <xdr:row>13</xdr:row>
          <xdr:rowOff>9525</xdr:rowOff>
        </xdr:from>
        <xdr:to>
          <xdr:col>15</xdr:col>
          <xdr:colOff>1219200</xdr:colOff>
          <xdr:row>14</xdr:row>
          <xdr:rowOff>9525</xdr:rowOff>
        </xdr:to>
        <xdr:sp macro="" textlink="">
          <xdr:nvSpPr>
            <xdr:cNvPr id="8222" name="Drop Down 30" hidden="1">
              <a:extLst>
                <a:ext uri="{63B3BB69-23CF-44E3-9099-C40C66FF867C}">
                  <a14:compatExt spid="_x0000_s8222"/>
                </a:ext>
                <a:ext uri="{FF2B5EF4-FFF2-40B4-BE49-F238E27FC236}">
                  <a16:creationId xmlns:a16="http://schemas.microsoft.com/office/drawing/2014/main" id="{00000000-0008-0000-0D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9525</xdr:rowOff>
        </xdr:from>
        <xdr:to>
          <xdr:col>16</xdr:col>
          <xdr:colOff>0</xdr:colOff>
          <xdr:row>15</xdr:row>
          <xdr:rowOff>9525</xdr:rowOff>
        </xdr:to>
        <xdr:sp macro="" textlink="">
          <xdr:nvSpPr>
            <xdr:cNvPr id="8223" name="Drop Down 31" hidden="1">
              <a:extLst>
                <a:ext uri="{63B3BB69-23CF-44E3-9099-C40C66FF867C}">
                  <a14:compatExt spid="_x0000_s8223"/>
                </a:ext>
                <a:ext uri="{FF2B5EF4-FFF2-40B4-BE49-F238E27FC236}">
                  <a16:creationId xmlns:a16="http://schemas.microsoft.com/office/drawing/2014/main" id="{00000000-0008-0000-0D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0</xdr:rowOff>
        </xdr:from>
        <xdr:to>
          <xdr:col>16</xdr:col>
          <xdr:colOff>0</xdr:colOff>
          <xdr:row>16</xdr:row>
          <xdr:rowOff>0</xdr:rowOff>
        </xdr:to>
        <xdr:sp macro="" textlink="">
          <xdr:nvSpPr>
            <xdr:cNvPr id="8224" name="Drop Down 32" hidden="1">
              <a:extLst>
                <a:ext uri="{63B3BB69-23CF-44E3-9099-C40C66FF867C}">
                  <a14:compatExt spid="_x0000_s8224"/>
                </a:ext>
                <a:ext uri="{FF2B5EF4-FFF2-40B4-BE49-F238E27FC236}">
                  <a16:creationId xmlns:a16="http://schemas.microsoft.com/office/drawing/2014/main" id="{00000000-0008-0000-0D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1219200</xdr:colOff>
          <xdr:row>16</xdr:row>
          <xdr:rowOff>0</xdr:rowOff>
        </xdr:from>
        <xdr:to>
          <xdr:col>15</xdr:col>
          <xdr:colOff>1219200</xdr:colOff>
          <xdr:row>17</xdr:row>
          <xdr:rowOff>0</xdr:rowOff>
        </xdr:to>
        <xdr:sp macro="" textlink="">
          <xdr:nvSpPr>
            <xdr:cNvPr id="8225" name="Drop Down 33" hidden="1">
              <a:extLst>
                <a:ext uri="{63B3BB69-23CF-44E3-9099-C40C66FF867C}">
                  <a14:compatExt spid="_x0000_s8225"/>
                </a:ext>
                <a:ext uri="{FF2B5EF4-FFF2-40B4-BE49-F238E27FC236}">
                  <a16:creationId xmlns:a16="http://schemas.microsoft.com/office/drawing/2014/main" id="{00000000-0008-0000-0D00-00002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9525</xdr:rowOff>
        </xdr:from>
        <xdr:to>
          <xdr:col>16</xdr:col>
          <xdr:colOff>0</xdr:colOff>
          <xdr:row>18</xdr:row>
          <xdr:rowOff>9525</xdr:rowOff>
        </xdr:to>
        <xdr:sp macro="" textlink="">
          <xdr:nvSpPr>
            <xdr:cNvPr id="8226" name="Drop Down 34" hidden="1">
              <a:extLst>
                <a:ext uri="{63B3BB69-23CF-44E3-9099-C40C66FF867C}">
                  <a14:compatExt spid="_x0000_s8226"/>
                </a:ext>
                <a:ext uri="{FF2B5EF4-FFF2-40B4-BE49-F238E27FC236}">
                  <a16:creationId xmlns:a16="http://schemas.microsoft.com/office/drawing/2014/main" id="{00000000-0008-0000-0D00-00002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files\zasoby\Profiles\JMikulow\Moje%20dokumenty\nowa%20perspektywa\Procedury\wniosek%20o%20dofinansowanie\WNIOSEK%2022.11.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unki"/>
      <sheetName val="Wniosek"/>
      <sheetName val="część I,II,III"/>
      <sheetName val="wskaźniki c.d."/>
      <sheetName val="czesc_IV_1"/>
      <sheetName val=" Scenariusz bazowy(1)"/>
      <sheetName val="czesc_IV_2"/>
      <sheetName val=" Scenariusz bazowy(2)"/>
      <sheetName val="czesc_IV_2 (2)"/>
      <sheetName val=" Scenariusz bazowy(3)"/>
      <sheetName val="czesc_IV_2 (3)"/>
      <sheetName val=" Scenariusz bazowy(4)"/>
      <sheetName val="część V"/>
      <sheetName val="częśc VI"/>
      <sheetName val="List"/>
      <sheetName val="Sumy_posrednie"/>
      <sheetName val="WZOR"/>
      <sheetName val="Operator"/>
      <sheetName val="Listy"/>
      <sheetName val="Pomoc"/>
      <sheetName val="VBA"/>
      <sheetName val="shListaDzialam"/>
    </sheetNames>
    <sheetDataSet>
      <sheetData sheetId="0"/>
      <sheetData sheetId="1">
        <row r="141">
          <cell r="P141" t="str">
            <v>NIE</v>
          </cell>
        </row>
      </sheetData>
      <sheetData sheetId="2">
        <row r="36">
          <cell r="C36">
            <v>41640</v>
          </cell>
          <cell r="I36">
            <v>42705</v>
          </cell>
        </row>
        <row r="41">
          <cell r="C41">
            <v>6000000</v>
          </cell>
        </row>
        <row r="43">
          <cell r="C43">
            <v>5000000</v>
          </cell>
        </row>
        <row r="65">
          <cell r="J65">
            <v>0</v>
          </cell>
        </row>
        <row r="66">
          <cell r="C66">
            <v>0</v>
          </cell>
          <cell r="E66">
            <v>0</v>
          </cell>
          <cell r="G66">
            <v>0</v>
          </cell>
          <cell r="H66">
            <v>0</v>
          </cell>
          <cell r="I66">
            <v>0</v>
          </cell>
          <cell r="J66">
            <v>0</v>
          </cell>
        </row>
        <row r="67">
          <cell r="J67">
            <v>0</v>
          </cell>
        </row>
        <row r="68">
          <cell r="J68">
            <v>0</v>
          </cell>
        </row>
        <row r="69">
          <cell r="C69">
            <v>0</v>
          </cell>
          <cell r="E69">
            <v>0</v>
          </cell>
          <cell r="G69">
            <v>0</v>
          </cell>
          <cell r="H69">
            <v>0</v>
          </cell>
          <cell r="I69">
            <v>0</v>
          </cell>
          <cell r="J69">
            <v>0</v>
          </cell>
        </row>
        <row r="70">
          <cell r="J70">
            <v>0</v>
          </cell>
        </row>
        <row r="71">
          <cell r="J71">
            <v>0</v>
          </cell>
        </row>
        <row r="72">
          <cell r="C72">
            <v>0</v>
          </cell>
          <cell r="E72">
            <v>0</v>
          </cell>
          <cell r="G72">
            <v>0</v>
          </cell>
          <cell r="H72">
            <v>0</v>
          </cell>
          <cell r="I72">
            <v>0</v>
          </cell>
          <cell r="J72">
            <v>0</v>
          </cell>
        </row>
        <row r="73">
          <cell r="J73">
            <v>0</v>
          </cell>
        </row>
        <row r="74">
          <cell r="J74">
            <v>0</v>
          </cell>
        </row>
        <row r="75">
          <cell r="J75">
            <v>0</v>
          </cell>
        </row>
        <row r="77">
          <cell r="C77">
            <v>0</v>
          </cell>
          <cell r="E77">
            <v>0</v>
          </cell>
          <cell r="G77">
            <v>0</v>
          </cell>
          <cell r="H77">
            <v>0</v>
          </cell>
          <cell r="I77">
            <v>0</v>
          </cell>
          <cell r="J77">
            <v>0</v>
          </cell>
        </row>
        <row r="80">
          <cell r="E80">
            <v>1671017</v>
          </cell>
          <cell r="J80">
            <v>1671017</v>
          </cell>
        </row>
        <row r="84">
          <cell r="C84">
            <v>0</v>
          </cell>
          <cell r="E84">
            <v>348631</v>
          </cell>
          <cell r="G84">
            <v>0</v>
          </cell>
          <cell r="H84">
            <v>0</v>
          </cell>
          <cell r="I84">
            <v>0</v>
          </cell>
          <cell r="J84">
            <v>348631</v>
          </cell>
        </row>
        <row r="85">
          <cell r="C85">
            <v>0</v>
          </cell>
          <cell r="E85">
            <v>2019648</v>
          </cell>
          <cell r="G85">
            <v>0</v>
          </cell>
          <cell r="H85">
            <v>0</v>
          </cell>
          <cell r="I85">
            <v>0</v>
          </cell>
          <cell r="J85">
            <v>2019648</v>
          </cell>
        </row>
      </sheetData>
      <sheetData sheetId="3"/>
      <sheetData sheetId="4"/>
      <sheetData sheetId="5"/>
      <sheetData sheetId="6"/>
      <sheetData sheetId="7"/>
      <sheetData sheetId="8"/>
      <sheetData sheetId="9"/>
      <sheetData sheetId="10"/>
      <sheetData sheetId="11"/>
      <sheetData sheetId="12">
        <row r="16">
          <cell r="D16">
            <v>41640</v>
          </cell>
          <cell r="E16">
            <v>41944</v>
          </cell>
          <cell r="F16">
            <v>42248</v>
          </cell>
          <cell r="G16">
            <v>42552</v>
          </cell>
          <cell r="H16">
            <v>42705</v>
          </cell>
          <cell r="I16" t="str">
            <v/>
          </cell>
          <cell r="J16" t="str">
            <v/>
          </cell>
          <cell r="K16" t="str">
            <v/>
          </cell>
          <cell r="L16" t="str">
            <v/>
          </cell>
          <cell r="M16" t="str">
            <v/>
          </cell>
          <cell r="N16" t="str">
            <v/>
          </cell>
        </row>
        <row r="32">
          <cell r="C32">
            <v>41437</v>
          </cell>
        </row>
        <row r="33">
          <cell r="D33">
            <v>41437</v>
          </cell>
          <cell r="E33">
            <v>41671</v>
          </cell>
          <cell r="F33">
            <v>41974</v>
          </cell>
          <cell r="G33">
            <v>42278</v>
          </cell>
          <cell r="H33">
            <v>42583</v>
          </cell>
          <cell r="I33" t="str">
            <v/>
          </cell>
          <cell r="J33" t="str">
            <v/>
          </cell>
          <cell r="K33" t="str">
            <v/>
          </cell>
          <cell r="L33" t="str">
            <v/>
          </cell>
          <cell r="M33" t="str">
            <v/>
          </cell>
          <cell r="N33" t="str">
            <v/>
          </cell>
          <cell r="O33" t="str">
            <v/>
          </cell>
        </row>
        <row r="34">
          <cell r="D34">
            <v>41640</v>
          </cell>
          <cell r="E34">
            <v>41944</v>
          </cell>
          <cell r="F34">
            <v>42248</v>
          </cell>
          <cell r="G34">
            <v>42552</v>
          </cell>
          <cell r="H34">
            <v>42705</v>
          </cell>
          <cell r="I34" t="str">
            <v/>
          </cell>
          <cell r="J34" t="str">
            <v/>
          </cell>
          <cell r="K34" t="str">
            <v/>
          </cell>
          <cell r="L34" t="str">
            <v/>
          </cell>
          <cell r="M34" t="str">
            <v/>
          </cell>
          <cell r="N34" t="str">
            <v/>
          </cell>
          <cell r="O34" t="str">
            <v/>
          </cell>
        </row>
        <row r="35">
          <cell r="D35">
            <v>41487</v>
          </cell>
          <cell r="E35">
            <v>41518</v>
          </cell>
          <cell r="F35">
            <v>41548</v>
          </cell>
          <cell r="G35">
            <v>41579</v>
          </cell>
          <cell r="H35">
            <v>41609</v>
          </cell>
          <cell r="I35">
            <v>41640</v>
          </cell>
          <cell r="J35">
            <v>41671</v>
          </cell>
          <cell r="K35">
            <v>41699</v>
          </cell>
          <cell r="L35">
            <v>41730</v>
          </cell>
          <cell r="M35">
            <v>41760</v>
          </cell>
          <cell r="N35">
            <v>41791</v>
          </cell>
          <cell r="O35">
            <v>41821</v>
          </cell>
        </row>
        <row r="36">
          <cell r="D36">
            <v>41730</v>
          </cell>
          <cell r="E36">
            <v>41760</v>
          </cell>
          <cell r="F36">
            <v>41791</v>
          </cell>
          <cell r="G36">
            <v>41821</v>
          </cell>
          <cell r="H36">
            <v>41852</v>
          </cell>
          <cell r="I36">
            <v>41883</v>
          </cell>
          <cell r="J36">
            <v>41913</v>
          </cell>
          <cell r="K36">
            <v>41944</v>
          </cell>
          <cell r="L36">
            <v>41974</v>
          </cell>
          <cell r="M36">
            <v>42005</v>
          </cell>
          <cell r="N36">
            <v>42036</v>
          </cell>
          <cell r="O36">
            <v>42064</v>
          </cell>
        </row>
        <row r="37">
          <cell r="D37">
            <v>42036</v>
          </cell>
          <cell r="E37">
            <v>42064</v>
          </cell>
          <cell r="F37">
            <v>42095</v>
          </cell>
          <cell r="G37">
            <v>42125</v>
          </cell>
          <cell r="H37">
            <v>42156</v>
          </cell>
          <cell r="I37">
            <v>42186</v>
          </cell>
          <cell r="J37">
            <v>42217</v>
          </cell>
          <cell r="K37">
            <v>42248</v>
          </cell>
          <cell r="L37">
            <v>42278</v>
          </cell>
          <cell r="M37">
            <v>42309</v>
          </cell>
          <cell r="N37">
            <v>42339</v>
          </cell>
          <cell r="O37">
            <v>42370</v>
          </cell>
        </row>
        <row r="38">
          <cell r="D38">
            <v>42339</v>
          </cell>
          <cell r="E38">
            <v>42370</v>
          </cell>
          <cell r="F38">
            <v>42401</v>
          </cell>
          <cell r="G38">
            <v>42430</v>
          </cell>
          <cell r="H38">
            <v>42461</v>
          </cell>
          <cell r="I38">
            <v>42491</v>
          </cell>
          <cell r="J38">
            <v>42522</v>
          </cell>
          <cell r="K38">
            <v>42552</v>
          </cell>
          <cell r="L38">
            <v>42583</v>
          </cell>
          <cell r="M38">
            <v>42614</v>
          </cell>
          <cell r="N38">
            <v>42644</v>
          </cell>
          <cell r="O38">
            <v>42675</v>
          </cell>
        </row>
        <row r="39">
          <cell r="D39">
            <v>42644</v>
          </cell>
          <cell r="E39">
            <v>42675</v>
          </cell>
          <cell r="F39">
            <v>42705</v>
          </cell>
          <cell r="G39" t="str">
            <v/>
          </cell>
          <cell r="H39" t="str">
            <v/>
          </cell>
          <cell r="I39" t="str">
            <v/>
          </cell>
          <cell r="J39" t="str">
            <v/>
          </cell>
          <cell r="K39" t="str">
            <v/>
          </cell>
          <cell r="L39" t="str">
            <v/>
          </cell>
          <cell r="M39" t="str">
            <v/>
          </cell>
          <cell r="N39" t="str">
            <v/>
          </cell>
          <cell r="O39" t="str">
            <v/>
          </cell>
        </row>
        <row r="40">
          <cell r="D40" t="str">
            <v/>
          </cell>
          <cell r="E40" t="str">
            <v/>
          </cell>
          <cell r="F40" t="str">
            <v/>
          </cell>
          <cell r="G40" t="str">
            <v/>
          </cell>
          <cell r="H40" t="str">
            <v/>
          </cell>
          <cell r="I40" t="str">
            <v/>
          </cell>
          <cell r="J40" t="str">
            <v/>
          </cell>
          <cell r="K40" t="str">
            <v/>
          </cell>
          <cell r="L40" t="str">
            <v/>
          </cell>
          <cell r="M40" t="str">
            <v/>
          </cell>
          <cell r="N40" t="str">
            <v/>
          </cell>
          <cell r="O40" t="str">
            <v/>
          </cell>
        </row>
        <row r="41">
          <cell r="D41" t="str">
            <v/>
          </cell>
          <cell r="E41" t="str">
            <v/>
          </cell>
          <cell r="F41" t="str">
            <v/>
          </cell>
          <cell r="G41" t="str">
            <v/>
          </cell>
          <cell r="H41" t="str">
            <v/>
          </cell>
          <cell r="I41" t="str">
            <v/>
          </cell>
          <cell r="J41" t="str">
            <v/>
          </cell>
          <cell r="K41" t="str">
            <v/>
          </cell>
          <cell r="L41" t="str">
            <v/>
          </cell>
          <cell r="M41" t="str">
            <v/>
          </cell>
          <cell r="N41" t="str">
            <v/>
          </cell>
          <cell r="O41" t="str">
            <v/>
          </cell>
        </row>
        <row r="42">
          <cell r="D42" t="str">
            <v/>
          </cell>
          <cell r="E42" t="str">
            <v/>
          </cell>
          <cell r="F42" t="str">
            <v/>
          </cell>
          <cell r="G42" t="str">
            <v/>
          </cell>
          <cell r="H42" t="str">
            <v/>
          </cell>
          <cell r="I42" t="str">
            <v/>
          </cell>
          <cell r="J42" t="str">
            <v/>
          </cell>
          <cell r="K42" t="str">
            <v/>
          </cell>
          <cell r="L42" t="str">
            <v/>
          </cell>
          <cell r="M42" t="str">
            <v/>
          </cell>
          <cell r="N42" t="str">
            <v/>
          </cell>
          <cell r="O42" t="str">
            <v/>
          </cell>
        </row>
        <row r="43">
          <cell r="D43" t="str">
            <v/>
          </cell>
          <cell r="E43" t="str">
            <v/>
          </cell>
          <cell r="F43" t="str">
            <v/>
          </cell>
          <cell r="G43" t="str">
            <v/>
          </cell>
          <cell r="H43" t="str">
            <v/>
          </cell>
          <cell r="I43" t="str">
            <v/>
          </cell>
          <cell r="J43" t="str">
            <v/>
          </cell>
          <cell r="K43" t="str">
            <v/>
          </cell>
          <cell r="L43" t="str">
            <v/>
          </cell>
          <cell r="M43" t="str">
            <v/>
          </cell>
          <cell r="N43" t="str">
            <v/>
          </cell>
          <cell r="O43" t="str">
            <v/>
          </cell>
        </row>
        <row r="44">
          <cell r="D44" t="str">
            <v/>
          </cell>
          <cell r="E44" t="str">
            <v/>
          </cell>
          <cell r="F44" t="str">
            <v/>
          </cell>
          <cell r="G44" t="str">
            <v/>
          </cell>
          <cell r="H44" t="str">
            <v/>
          </cell>
          <cell r="I44" t="str">
            <v/>
          </cell>
          <cell r="J44" t="str">
            <v/>
          </cell>
          <cell r="K44" t="str">
            <v/>
          </cell>
          <cell r="L44" t="str">
            <v/>
          </cell>
          <cell r="M44" t="str">
            <v/>
          </cell>
          <cell r="N44" t="str">
            <v/>
          </cell>
          <cell r="O44" t="str">
            <v/>
          </cell>
        </row>
        <row r="45">
          <cell r="D45" t="str">
            <v/>
          </cell>
          <cell r="E45" t="str">
            <v/>
          </cell>
          <cell r="F45" t="str">
            <v/>
          </cell>
          <cell r="G45" t="str">
            <v/>
          </cell>
          <cell r="H45" t="str">
            <v/>
          </cell>
          <cell r="I45" t="str">
            <v/>
          </cell>
          <cell r="J45" t="str">
            <v/>
          </cell>
          <cell r="K45" t="str">
            <v/>
          </cell>
          <cell r="L45" t="str">
            <v/>
          </cell>
          <cell r="M45" t="str">
            <v/>
          </cell>
          <cell r="N45" t="str">
            <v/>
          </cell>
          <cell r="O45" t="str">
            <v/>
          </cell>
        </row>
        <row r="48">
          <cell r="D48">
            <v>41730</v>
          </cell>
          <cell r="E48">
            <v>42036</v>
          </cell>
          <cell r="F48">
            <v>42339</v>
          </cell>
          <cell r="G48">
            <v>42644</v>
          </cell>
          <cell r="H48">
            <v>42795</v>
          </cell>
          <cell r="I48" t="str">
            <v/>
          </cell>
          <cell r="J48" t="str">
            <v/>
          </cell>
          <cell r="K48" t="str">
            <v/>
          </cell>
          <cell r="L48" t="str">
            <v/>
          </cell>
          <cell r="M48" t="str">
            <v/>
          </cell>
          <cell r="N48" t="str">
            <v/>
          </cell>
          <cell r="O48" t="str">
            <v/>
          </cell>
        </row>
      </sheetData>
      <sheetData sheetId="13"/>
      <sheetData sheetId="14">
        <row r="3">
          <cell r="C3" t="str">
            <v>sty</v>
          </cell>
          <cell r="D3" t="str">
            <v>lut</v>
          </cell>
          <cell r="E3" t="str">
            <v>mar</v>
          </cell>
          <cell r="F3" t="str">
            <v>kwi</v>
          </cell>
          <cell r="G3" t="str">
            <v>maj</v>
          </cell>
          <cell r="H3" t="str">
            <v>cze</v>
          </cell>
          <cell r="I3" t="str">
            <v>lip</v>
          </cell>
          <cell r="J3" t="str">
            <v>sie</v>
          </cell>
          <cell r="K3" t="str">
            <v>wrz</v>
          </cell>
          <cell r="L3" t="str">
            <v>paź</v>
          </cell>
          <cell r="M3" t="str">
            <v>lis</v>
          </cell>
          <cell r="N3" t="str">
            <v>gru</v>
          </cell>
        </row>
      </sheetData>
      <sheetData sheetId="15">
        <row r="2">
          <cell r="C2">
            <v>2</v>
          </cell>
        </row>
        <row r="5">
          <cell r="B5">
            <v>41640</v>
          </cell>
        </row>
        <row r="6">
          <cell r="B6">
            <v>42705</v>
          </cell>
        </row>
        <row r="7">
          <cell r="D7" t="str">
            <v>lip 13</v>
          </cell>
          <cell r="E7" t="str">
            <v>sie 13</v>
          </cell>
          <cell r="F7" t="str">
            <v>wrz 13</v>
          </cell>
          <cell r="G7" t="str">
            <v>paź 13</v>
          </cell>
          <cell r="H7" t="str">
            <v>lis 13</v>
          </cell>
          <cell r="I7" t="str">
            <v>gru 13</v>
          </cell>
          <cell r="J7" t="str">
            <v>sty 14</v>
          </cell>
          <cell r="K7" t="str">
            <v>lut 14</v>
          </cell>
          <cell r="L7" t="str">
            <v>mar 14</v>
          </cell>
          <cell r="M7" t="str">
            <v>kwi 14</v>
          </cell>
          <cell r="N7" t="str">
            <v>maj 14</v>
          </cell>
          <cell r="O7" t="str">
            <v>cze 14</v>
          </cell>
          <cell r="P7" t="str">
            <v>lip 14</v>
          </cell>
          <cell r="Q7" t="str">
            <v>sie 14</v>
          </cell>
          <cell r="R7" t="str">
            <v>wrz 14</v>
          </cell>
          <cell r="S7" t="str">
            <v>paź 14</v>
          </cell>
          <cell r="T7" t="str">
            <v>lis 14</v>
          </cell>
          <cell r="U7" t="str">
            <v>gru 14</v>
          </cell>
          <cell r="V7" t="str">
            <v>sty 15</v>
          </cell>
          <cell r="W7" t="str">
            <v>lut 15</v>
          </cell>
          <cell r="X7" t="str">
            <v>mar 15</v>
          </cell>
          <cell r="Y7" t="str">
            <v>kwi 15</v>
          </cell>
          <cell r="Z7" t="str">
            <v>maj 15</v>
          </cell>
          <cell r="AA7" t="str">
            <v>cze 15</v>
          </cell>
          <cell r="AB7" t="str">
            <v>lip 15</v>
          </cell>
          <cell r="AC7" t="str">
            <v>sie 15</v>
          </cell>
          <cell r="AD7" t="str">
            <v>wrz 15</v>
          </cell>
          <cell r="AE7" t="str">
            <v>paź 15</v>
          </cell>
          <cell r="AF7" t="str">
            <v>lis 15</v>
          </cell>
          <cell r="AG7" t="str">
            <v>gru 15</v>
          </cell>
          <cell r="AH7" t="str">
            <v>sty 16</v>
          </cell>
          <cell r="AI7" t="str">
            <v>lut 16</v>
          </cell>
          <cell r="AJ7" t="str">
            <v>mar 16</v>
          </cell>
          <cell r="AK7" t="str">
            <v>kwi 16</v>
          </cell>
          <cell r="AL7" t="str">
            <v>maj 16</v>
          </cell>
          <cell r="AM7" t="str">
            <v>cze 16</v>
          </cell>
        </row>
        <row r="8">
          <cell r="D8">
            <v>41456</v>
          </cell>
          <cell r="E8">
            <v>41487</v>
          </cell>
          <cell r="F8">
            <v>41518</v>
          </cell>
          <cell r="G8">
            <v>41548</v>
          </cell>
          <cell r="H8">
            <v>41579</v>
          </cell>
          <cell r="I8">
            <v>41609</v>
          </cell>
          <cell r="J8">
            <v>41640</v>
          </cell>
          <cell r="K8">
            <v>41671</v>
          </cell>
          <cell r="L8">
            <v>41699</v>
          </cell>
          <cell r="M8">
            <v>41730</v>
          </cell>
          <cell r="N8">
            <v>41760</v>
          </cell>
          <cell r="O8">
            <v>41791</v>
          </cell>
          <cell r="P8">
            <v>41821</v>
          </cell>
          <cell r="Q8">
            <v>41852</v>
          </cell>
          <cell r="R8">
            <v>41883</v>
          </cell>
          <cell r="S8">
            <v>41913</v>
          </cell>
          <cell r="T8">
            <v>41944</v>
          </cell>
          <cell r="U8">
            <v>41974</v>
          </cell>
          <cell r="V8">
            <v>42005</v>
          </cell>
          <cell r="W8">
            <v>42036</v>
          </cell>
          <cell r="X8">
            <v>42064</v>
          </cell>
          <cell r="Y8">
            <v>42095</v>
          </cell>
          <cell r="Z8">
            <v>42125</v>
          </cell>
          <cell r="AA8">
            <v>42156</v>
          </cell>
          <cell r="AB8">
            <v>42186</v>
          </cell>
          <cell r="AC8">
            <v>42217</v>
          </cell>
          <cell r="AD8">
            <v>42248</v>
          </cell>
          <cell r="AE8">
            <v>42278</v>
          </cell>
          <cell r="AF8">
            <v>42309</v>
          </cell>
          <cell r="AG8">
            <v>42339</v>
          </cell>
          <cell r="AH8">
            <v>42370</v>
          </cell>
          <cell r="AI8">
            <v>42401</v>
          </cell>
          <cell r="AJ8">
            <v>42430</v>
          </cell>
          <cell r="AK8">
            <v>42461</v>
          </cell>
          <cell r="AL8">
            <v>42491</v>
          </cell>
          <cell r="AM8">
            <v>42522</v>
          </cell>
        </row>
        <row r="15">
          <cell r="D15">
            <v>0</v>
          </cell>
          <cell r="E15">
            <v>0</v>
          </cell>
          <cell r="F15">
            <v>0</v>
          </cell>
          <cell r="G15">
            <v>0</v>
          </cell>
          <cell r="H15">
            <v>0</v>
          </cell>
          <cell r="I15">
            <v>0</v>
          </cell>
          <cell r="J15">
            <v>0</v>
          </cell>
          <cell r="K15">
            <v>0</v>
          </cell>
          <cell r="L15">
            <v>0</v>
          </cell>
          <cell r="M15">
            <v>0</v>
          </cell>
          <cell r="N15">
            <v>0</v>
          </cell>
          <cell r="O15">
            <v>0</v>
          </cell>
          <cell r="P15">
            <v>274611</v>
          </cell>
          <cell r="Q15">
            <v>274611</v>
          </cell>
          <cell r="R15">
            <v>274612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row>
        <row r="17">
          <cell r="D17">
            <v>0</v>
          </cell>
          <cell r="E17">
            <v>0</v>
          </cell>
          <cell r="F17">
            <v>0</v>
          </cell>
          <cell r="G17">
            <v>0</v>
          </cell>
          <cell r="H17">
            <v>0</v>
          </cell>
          <cell r="I17">
            <v>0</v>
          </cell>
          <cell r="J17">
            <v>0</v>
          </cell>
          <cell r="K17">
            <v>0</v>
          </cell>
          <cell r="L17">
            <v>0</v>
          </cell>
          <cell r="M17">
            <v>0</v>
          </cell>
          <cell r="N17">
            <v>0</v>
          </cell>
          <cell r="O17">
            <v>0</v>
          </cell>
          <cell r="P17">
            <v>45947</v>
          </cell>
          <cell r="Q17">
            <v>45948</v>
          </cell>
          <cell r="R17">
            <v>45948</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row>
        <row r="19">
          <cell r="C19">
            <v>2013</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row>
        <row r="20">
          <cell r="C20">
            <v>2014</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row>
        <row r="26">
          <cell r="C26">
            <v>2013</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row>
        <row r="27">
          <cell r="C27">
            <v>2014</v>
          </cell>
        </row>
        <row r="28">
          <cell r="C28">
            <v>2015</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row>
        <row r="29">
          <cell r="C29">
            <v>2016</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row>
        <row r="30">
          <cell r="C30">
            <v>2017</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row>
        <row r="31">
          <cell r="C31">
            <v>2018</v>
          </cell>
        </row>
        <row r="33">
          <cell r="C33">
            <v>2013</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row>
        <row r="34">
          <cell r="C34">
            <v>2014</v>
          </cell>
        </row>
        <row r="35">
          <cell r="C35">
            <v>2015</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row>
        <row r="36">
          <cell r="C36">
            <v>2016</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row>
        <row r="37">
          <cell r="C37">
            <v>2017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row>
        <row r="38">
          <cell r="C38">
            <v>2018</v>
          </cell>
        </row>
      </sheetData>
      <sheetData sheetId="16"/>
      <sheetData sheetId="17"/>
      <sheetData sheetId="18">
        <row r="1">
          <cell r="A1" t="str">
            <v>I. PROJEKT KONKURSOWY</v>
          </cell>
          <cell r="B1" t="str">
            <v>1.Ochrona różnorodności biologicznej i ekosystemów</v>
          </cell>
          <cell r="C1" t="str">
            <v>BARDZO WAŻNE</v>
          </cell>
          <cell r="D1" t="str">
            <v>WYSOKIE</v>
          </cell>
          <cell r="E1" t="str">
            <v>TAK</v>
          </cell>
          <cell r="H1" t="str">
            <v>PROJEKT KONKURSOWY</v>
          </cell>
          <cell r="M1">
            <v>1</v>
          </cell>
          <cell r="N1">
            <v>2013</v>
          </cell>
          <cell r="O1" t="str">
            <v>organy władzy publicznej, w tym organy administracji rządowej, organy kontroli państwowej i ochrony prawa oraz sądy i trybunały</v>
          </cell>
          <cell r="P1" t="str">
            <v xml:space="preserve">Spółka prawa handlowego (w tym: spółka akcyjna, spółka z ograniczoną
 odpowiedzialnością, itd.)
</v>
          </cell>
          <cell r="Q1" t="str">
            <v>Oświadczam w imieniu wnioskodawcy, że nie finansuje i nie zamierza finansować projektu z innych dotacji, a także nie ubiega się równolegle o dofinansowanie z innych dotacji</v>
          </cell>
          <cell r="S1" t="str">
            <v>A. jednostki sektora finansów publicznych</v>
          </cell>
          <cell r="U1" t="str">
            <v>Pomocy de minimis</v>
          </cell>
          <cell r="V1" t="str">
            <v>TAK</v>
          </cell>
        </row>
        <row r="2">
          <cell r="A2" t="str">
            <v>II. PROJEKT PREDEFINIOWANY</v>
          </cell>
          <cell r="B2" t="str">
            <v>2.Wzmocnienie monitoringu środowiska oraz działań kontrolnych</v>
          </cell>
          <cell r="C2" t="str">
            <v>WAŻNE</v>
          </cell>
          <cell r="D2" t="str">
            <v>ŚREDNIE</v>
          </cell>
          <cell r="E2" t="str">
            <v>NIE</v>
          </cell>
          <cell r="H2" t="str">
            <v>PROJEKT PREDEFINIOWANY</v>
          </cell>
          <cell r="M2">
            <v>2</v>
          </cell>
          <cell r="N2">
            <v>2014</v>
          </cell>
          <cell r="O2" t="str">
            <v>jednostki samorządu terytorialnego oraz ich związki</v>
          </cell>
          <cell r="P2" t="str">
            <v>Spółka cywilna</v>
          </cell>
          <cell r="Q2" t="str">
            <v>Oświadczam w imieniu wnioskodawcy, że nie finansuje i nie zamerza finansować projektu z innych dotacji , ale ubiega się równolegle o dofinansowanie z innych dotacji</v>
          </cell>
          <cell r="S2" t="str">
            <v>B. podmioty niepubliczne realizujące zadania publiczne</v>
          </cell>
          <cell r="U2" t="str">
            <v>Pomocy publicznej innej niż pomoc de minimis lub pomoc de minimis w rolnictwie lub rybołóstwie</v>
          </cell>
          <cell r="V2" t="str">
            <v>NIE</v>
          </cell>
        </row>
        <row r="3">
          <cell r="A3" t="str">
            <v>III. PROJEKT W RAMACH FUNDUSZU MAŁYCH GRANTÓW</v>
          </cell>
          <cell r="B3" t="str">
            <v>3.Oszczędzanie energii i promowanie odnawialnych źródeł energii</v>
          </cell>
          <cell r="C3" t="str">
            <v>MAŁO ISTOTNE</v>
          </cell>
          <cell r="D3" t="str">
            <v>NISKIE</v>
          </cell>
          <cell r="H3" t="str">
            <v>PROJEKT W RAMACH FUNDUSZU MAŁYCH GRANTÓW</v>
          </cell>
          <cell r="M3">
            <v>3</v>
          </cell>
          <cell r="N3">
            <v>2015</v>
          </cell>
          <cell r="O3" t="str">
            <v>jednostki budżetowe</v>
          </cell>
          <cell r="P3" t="str">
            <v>Osoba fizyczna prowadząca działalność gospodarczą</v>
          </cell>
          <cell r="Q3" t="str">
            <v>Oświadczam w imieniu wnioskodawcy, że finansuje projekt z innych dotacji</v>
          </cell>
          <cell r="U3" t="str">
            <v>Pytanie nie dotyczy wnioskodawcy, gdyż przynajmniej w jednym z pytań nr 5.1.1 i 5.1.2 nie zakreślono odpowiedzi TAK</v>
          </cell>
          <cell r="V3" t="str">
            <v>NIE DOTYCZY</v>
          </cell>
        </row>
        <row r="4">
          <cell r="B4" t="str">
            <v>4.Fundusz dla Organizacji Pozarządowych</v>
          </cell>
          <cell r="M4">
            <v>4</v>
          </cell>
          <cell r="O4" t="str">
            <v>samorządowe zakłady budżetowe</v>
          </cell>
          <cell r="P4" t="str">
            <v>Stowarzyszenie</v>
          </cell>
          <cell r="Q4" t="str">
            <v>Oświadczam w imieniu wnioskodawcy, że finansuje wniosek nie z dotacji, ale z preferencyjnej pożyczki (niskooprocentowanej lub częściowo umarzanej)</v>
          </cell>
        </row>
        <row r="5">
          <cell r="B5" t="str">
            <v xml:space="preserve">5.Rozwój miast poprzez wzmocnienie kompetencji jednostek samorządu terytorialnego, dialog społeczny oraz współpracę z przedstawicielami społeczeństwa obywatelskiego </v>
          </cell>
          <cell r="M5">
            <v>5</v>
          </cell>
          <cell r="O5" t="str">
            <v>agencje wykonawcze</v>
          </cell>
          <cell r="P5" t="str">
            <v>Fundacja</v>
          </cell>
        </row>
        <row r="6">
          <cell r="B6" t="str">
            <v>6.Poprawa i lepsze dostosowanie ochrony zdrowia do trendów demograficzno - epidemiologicznych</v>
          </cell>
          <cell r="M6">
            <v>6</v>
          </cell>
          <cell r="O6" t="str">
            <v>instytucje gospodarki budżetowej</v>
          </cell>
          <cell r="P6" t="str">
            <v>Spółdzielnia</v>
          </cell>
        </row>
        <row r="7">
          <cell r="B7" t="str">
            <v>7.Fundusz Stypendialny i Szkoleniowy</v>
          </cell>
          <cell r="M7">
            <v>7</v>
          </cell>
          <cell r="O7" t="str">
            <v>państwowe fundusze celowe</v>
          </cell>
          <cell r="P7" t="str">
            <v>Uczelnia niepubliczna</v>
          </cell>
        </row>
        <row r="8">
          <cell r="B8" t="str">
            <v>8.Konserwacja i rewitalizacja dziedzictwa kulturowego</v>
          </cell>
          <cell r="M8">
            <v>8</v>
          </cell>
          <cell r="O8" t="str">
            <v>Zakład Ubezpieczeń Społecznych i zarządzanie przez niego fundusze oraz Kasa Rolniczego Ubezpieczenia i fundusze zarządzane przez Prezesa Kasy Rolniczego Ubezpieczenia Społecznego</v>
          </cell>
          <cell r="P8" t="str">
            <v>Kościoły i związki wyznaniowe</v>
          </cell>
        </row>
        <row r="9">
          <cell r="B9" t="str">
            <v>9.Promowanie różnorodności kulturowej i artystycznej w ramach europejskiego dziedzictwa kulturowego</v>
          </cell>
          <cell r="M9">
            <v>9</v>
          </cell>
          <cell r="O9" t="str">
            <v>Narodowy Fundusz Zdrowia</v>
          </cell>
          <cell r="P9" t="str">
            <v>Lasy Państwowe</v>
          </cell>
        </row>
        <row r="10">
          <cell r="B10" t="str">
            <v>10.Wsparcie rozwoju i szerokiego stosowania technologii CCS w Polsce</v>
          </cell>
          <cell r="M10">
            <v>10</v>
          </cell>
          <cell r="O10" t="str">
            <v>samodzielne publiczne zakłady opieki zdrowotnej</v>
          </cell>
          <cell r="P10" t="str">
            <v>Inne (wskazać, jakie) - przy wyborze tej pozycji pojawia się pole  opisowe</v>
          </cell>
        </row>
        <row r="11">
          <cell r="B11" t="str">
            <v>11.Polsko - Norweska Współpraca Badawcza</v>
          </cell>
          <cell r="M11">
            <v>11</v>
          </cell>
          <cell r="O11" t="str">
            <v>uczelnie publiczne</v>
          </cell>
        </row>
        <row r="12">
          <cell r="B12" t="str">
            <v>12.Ograniczanie społecznych nierówności w zdrowiu</v>
          </cell>
          <cell r="M12">
            <v>12</v>
          </cell>
          <cell r="O12" t="str">
            <v>Polska Akademia Nauk i tworzone przez nią komórki organizacyjne</v>
          </cell>
          <cell r="P12" t="str">
            <v xml:space="preserve"> </v>
          </cell>
        </row>
        <row r="13">
          <cell r="B13" t="str">
            <v>13.Przeciwdziałanie przemocy w rodzinie i przemocy ze względu na płeć</v>
          </cell>
          <cell r="O13" t="str">
            <v>państwowe i samorządoweinstytucje kultury oraz państwowe instytucje filmowe</v>
          </cell>
        </row>
        <row r="14">
          <cell r="B14" t="str">
            <v>14.Poprawa bezpieczeństwa w obszarze Schengen</v>
          </cell>
          <cell r="O14" t="str">
            <v>inne państwowe lub samorzadowe osoby prawne utworzone na podstawie odebnych ustaw w celu wykonania zadań publicznych, z wyłączeniem przedsiębiorstw, instytutówbadawczych, bankó i spółek prawa handlowego</v>
          </cell>
        </row>
        <row r="15">
          <cell r="B15" t="str">
            <v>15.Budowanie potencjału instytucjonalnego i współpraca w obszarze wymiaru sprawiedliwości</v>
          </cell>
        </row>
        <row r="16">
          <cell r="B16" t="str">
            <v>16.Wsparcie służby więziennej, w tym sankcji pozawięziennych</v>
          </cell>
        </row>
      </sheetData>
      <sheetData sheetId="19"/>
      <sheetData sheetId="20">
        <row r="1">
          <cell r="D1" t="str">
            <v>√</v>
          </cell>
        </row>
        <row r="2">
          <cell r="D2" t="str">
            <v>−</v>
          </cell>
        </row>
      </sheetData>
      <sheetData sheetId="2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printerSettings" Target="../printerSettings/printerSettings33.bin"/><Relationship Id="rId21" Type="http://schemas.openxmlformats.org/officeDocument/2006/relationships/ctrlProp" Target="../ctrlProps/ctrlProp14.xml"/><Relationship Id="rId7" Type="http://schemas.openxmlformats.org/officeDocument/2006/relationships/vmlDrawing" Target="../drawings/vmlDrawing2.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printerSettings" Target="../printerSettings/printerSettings32.bin"/><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printerSettings" Target="../printerSettings/printerSettings31.bin"/><Relationship Id="rId6" Type="http://schemas.openxmlformats.org/officeDocument/2006/relationships/drawing" Target="../drawings/drawing2.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35.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printerSettings" Target="../printerSettings/printerSettings34.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7:I34"/>
  <sheetViews>
    <sheetView view="pageBreakPreview" zoomScale="60" zoomScaleNormal="40" workbookViewId="0">
      <selection activeCell="A14" sqref="A14:H14"/>
    </sheetView>
  </sheetViews>
  <sheetFormatPr defaultRowHeight="14.25"/>
  <sheetData>
    <row r="7" spans="1:9" ht="15.75">
      <c r="A7" s="758" t="s">
        <v>646</v>
      </c>
      <c r="B7" s="758"/>
      <c r="C7" s="758"/>
      <c r="D7" s="758"/>
      <c r="E7" s="758"/>
      <c r="F7" s="758"/>
      <c r="G7" s="758"/>
      <c r="H7" s="758"/>
      <c r="I7" s="758"/>
    </row>
    <row r="8" spans="1:9" ht="15.75">
      <c r="A8" s="91"/>
      <c r="B8" s="91"/>
      <c r="C8" s="91"/>
      <c r="D8" s="91"/>
      <c r="E8" s="91"/>
      <c r="F8" s="91"/>
      <c r="G8" s="91"/>
      <c r="H8" s="91"/>
      <c r="I8" s="91"/>
    </row>
    <row r="10" spans="1:9" s="53" customFormat="1" ht="85.5" customHeight="1">
      <c r="A10" s="759" t="s">
        <v>654</v>
      </c>
      <c r="B10" s="759"/>
      <c r="C10" s="759"/>
      <c r="D10" s="759"/>
      <c r="E10" s="759"/>
      <c r="F10" s="759"/>
      <c r="G10" s="759"/>
      <c r="H10" s="759"/>
      <c r="I10" s="759"/>
    </row>
    <row r="12" spans="1:9">
      <c r="A12" s="755"/>
      <c r="B12" s="755"/>
      <c r="C12" s="755"/>
      <c r="D12" s="755"/>
      <c r="E12" s="755"/>
      <c r="F12" s="755"/>
      <c r="G12" s="755"/>
      <c r="H12" s="755"/>
    </row>
    <row r="13" spans="1:9" ht="15.75">
      <c r="A13" s="756" t="s">
        <v>209</v>
      </c>
      <c r="B13" s="756"/>
      <c r="C13" s="756"/>
      <c r="D13" s="756"/>
      <c r="E13" s="756"/>
      <c r="F13" s="756"/>
      <c r="G13" s="756"/>
      <c r="H13" s="756"/>
      <c r="I13" s="756"/>
    </row>
    <row r="14" spans="1:9" ht="45" customHeight="1">
      <c r="A14" s="756"/>
      <c r="B14" s="756"/>
      <c r="C14" s="756"/>
      <c r="D14" s="756"/>
      <c r="E14" s="756"/>
      <c r="F14" s="756"/>
      <c r="G14" s="756"/>
      <c r="H14" s="756"/>
    </row>
    <row r="15" spans="1:9" ht="15.75">
      <c r="A15" s="756" t="s">
        <v>210</v>
      </c>
      <c r="B15" s="756"/>
      <c r="C15" s="756"/>
      <c r="D15" s="756"/>
      <c r="E15" s="756"/>
      <c r="F15" s="756"/>
      <c r="G15" s="756"/>
      <c r="H15" s="756"/>
      <c r="I15" s="756"/>
    </row>
    <row r="16" spans="1:9" ht="15.6" customHeight="1">
      <c r="A16" s="760" t="s">
        <v>211</v>
      </c>
      <c r="B16" s="760"/>
      <c r="C16" s="760"/>
      <c r="D16" s="760"/>
      <c r="E16" s="760"/>
      <c r="F16" s="760"/>
      <c r="G16" s="760"/>
      <c r="H16" s="760"/>
      <c r="I16" s="760"/>
    </row>
    <row r="17" spans="1:9" ht="49.9" customHeight="1">
      <c r="A17" s="756"/>
      <c r="B17" s="756"/>
      <c r="C17" s="756"/>
      <c r="D17" s="756"/>
      <c r="E17" s="756"/>
      <c r="F17" s="756"/>
      <c r="G17" s="756"/>
      <c r="H17" s="756"/>
    </row>
    <row r="18" spans="1:9" ht="15.75">
      <c r="A18" s="756" t="s">
        <v>212</v>
      </c>
      <c r="B18" s="756"/>
      <c r="C18" s="756"/>
      <c r="D18" s="756"/>
      <c r="E18" s="756"/>
      <c r="F18" s="756"/>
      <c r="G18" s="756"/>
      <c r="H18" s="756"/>
      <c r="I18" s="756"/>
    </row>
    <row r="19" spans="1:9" ht="15.75">
      <c r="A19" s="756" t="s">
        <v>213</v>
      </c>
      <c r="B19" s="756"/>
      <c r="C19" s="756"/>
      <c r="D19" s="756"/>
      <c r="E19" s="756"/>
      <c r="F19" s="756"/>
      <c r="G19" s="756"/>
      <c r="H19" s="756"/>
      <c r="I19" s="756"/>
    </row>
    <row r="20" spans="1:9" ht="76.900000000000006" customHeight="1">
      <c r="A20" s="756"/>
      <c r="B20" s="756"/>
      <c r="C20" s="756"/>
      <c r="D20" s="756"/>
      <c r="E20" s="756"/>
      <c r="F20" s="756"/>
      <c r="G20" s="756"/>
      <c r="H20" s="756"/>
    </row>
    <row r="21" spans="1:9" ht="15.75">
      <c r="A21" s="756" t="s">
        <v>214</v>
      </c>
      <c r="B21" s="756"/>
      <c r="C21" s="756"/>
      <c r="D21" s="756"/>
      <c r="E21" s="756"/>
      <c r="F21" s="756"/>
      <c r="G21" s="756"/>
      <c r="H21" s="756"/>
      <c r="I21" s="756"/>
    </row>
    <row r="22" spans="1:9" ht="15.75">
      <c r="A22" s="756" t="s">
        <v>645</v>
      </c>
      <c r="B22" s="756"/>
      <c r="C22" s="756"/>
      <c r="D22" s="756"/>
      <c r="E22" s="756"/>
      <c r="F22" s="756"/>
      <c r="G22" s="756"/>
      <c r="H22" s="756"/>
      <c r="I22" s="756"/>
    </row>
    <row r="23" spans="1:9" ht="31.15" customHeight="1">
      <c r="A23" s="756"/>
      <c r="B23" s="756"/>
      <c r="C23" s="756"/>
      <c r="D23" s="756"/>
      <c r="E23" s="756"/>
      <c r="F23" s="756"/>
      <c r="G23" s="756"/>
      <c r="H23" s="756"/>
    </row>
    <row r="24" spans="1:9" ht="15.75">
      <c r="A24" s="757" t="s">
        <v>653</v>
      </c>
      <c r="B24" s="757"/>
      <c r="C24" s="757"/>
      <c r="D24" s="757"/>
      <c r="E24" s="757"/>
      <c r="F24" s="757"/>
      <c r="G24" s="757"/>
      <c r="H24" s="757"/>
      <c r="I24" s="757"/>
    </row>
    <row r="25" spans="1:9">
      <c r="A25" s="755"/>
      <c r="B25" s="755"/>
      <c r="C25" s="755"/>
      <c r="D25" s="755"/>
      <c r="E25" s="755"/>
      <c r="F25" s="755"/>
      <c r="G25" s="755"/>
      <c r="H25" s="755"/>
    </row>
    <row r="26" spans="1:9">
      <c r="A26" s="755"/>
      <c r="B26" s="755"/>
      <c r="C26" s="755"/>
      <c r="D26" s="755"/>
      <c r="E26" s="755"/>
      <c r="F26" s="755"/>
      <c r="G26" s="755"/>
      <c r="H26" s="755"/>
    </row>
    <row r="27" spans="1:9">
      <c r="A27" s="755"/>
      <c r="B27" s="755"/>
      <c r="C27" s="755"/>
      <c r="D27" s="755"/>
      <c r="E27" s="755"/>
      <c r="F27" s="755"/>
      <c r="G27" s="755"/>
      <c r="H27" s="755"/>
    </row>
    <row r="28" spans="1:9">
      <c r="A28" s="755"/>
      <c r="B28" s="755"/>
      <c r="C28" s="755"/>
      <c r="D28" s="755"/>
      <c r="E28" s="755"/>
      <c r="F28" s="755"/>
      <c r="G28" s="755"/>
      <c r="H28" s="755"/>
    </row>
    <row r="29" spans="1:9">
      <c r="A29" s="755"/>
      <c r="B29" s="755"/>
      <c r="C29" s="755"/>
      <c r="D29" s="755"/>
      <c r="E29" s="755"/>
      <c r="F29" s="755"/>
      <c r="G29" s="755"/>
      <c r="H29" s="755"/>
    </row>
    <row r="30" spans="1:9">
      <c r="A30" s="755"/>
      <c r="B30" s="755"/>
      <c r="C30" s="755"/>
      <c r="D30" s="755"/>
      <c r="E30" s="755"/>
      <c r="F30" s="755"/>
      <c r="G30" s="755"/>
      <c r="H30" s="755"/>
    </row>
    <row r="31" spans="1:9" ht="23.45" customHeight="1">
      <c r="A31" s="755"/>
      <c r="B31" s="755"/>
      <c r="C31" s="755"/>
      <c r="D31" s="755"/>
      <c r="E31" s="755"/>
      <c r="F31" s="755"/>
      <c r="G31" s="755"/>
      <c r="H31" s="755"/>
    </row>
    <row r="32" spans="1:9" ht="31.15" customHeight="1">
      <c r="A32" s="754" t="s">
        <v>215</v>
      </c>
      <c r="B32" s="754"/>
      <c r="C32" s="754"/>
      <c r="D32" s="754"/>
      <c r="E32" s="754"/>
      <c r="F32" s="754"/>
      <c r="G32" s="754"/>
      <c r="H32" s="754"/>
      <c r="I32" s="754"/>
    </row>
    <row r="33" spans="1:9">
      <c r="A33" s="92"/>
      <c r="B33" s="92"/>
      <c r="C33" s="92"/>
      <c r="D33" s="92"/>
      <c r="E33" s="92"/>
      <c r="F33" s="92"/>
      <c r="G33" s="92"/>
      <c r="H33" s="92"/>
      <c r="I33" s="92"/>
    </row>
    <row r="34" spans="1:9">
      <c r="A34" s="92"/>
      <c r="B34" s="92"/>
      <c r="C34" s="92"/>
      <c r="D34" s="92"/>
      <c r="E34" s="92"/>
      <c r="F34" s="92"/>
      <c r="G34" s="92"/>
      <c r="H34" s="92"/>
      <c r="I34" s="92"/>
    </row>
  </sheetData>
  <customSheetViews>
    <customSheetView guid="{C8D3ADBE-1DC8-41F6-91E5-D751EDAC156D}">
      <selection activeCell="A4" sqref="A4:H4"/>
      <pageMargins left="0.7" right="0.7" top="0.75" bottom="0.75" header="0.3" footer="0.3"/>
      <pageSetup paperSize="9" orientation="portrait" verticalDpi="0" r:id="rId1"/>
    </customSheetView>
  </customSheetViews>
  <mergeCells count="23">
    <mergeCell ref="A7:I7"/>
    <mergeCell ref="A10:I10"/>
    <mergeCell ref="A13:I13"/>
    <mergeCell ref="A15:I15"/>
    <mergeCell ref="A16:I16"/>
    <mergeCell ref="A12:H12"/>
    <mergeCell ref="A14:H14"/>
    <mergeCell ref="A17:H17"/>
    <mergeCell ref="A18:I18"/>
    <mergeCell ref="A28:H28"/>
    <mergeCell ref="A24:I24"/>
    <mergeCell ref="A26:H26"/>
    <mergeCell ref="A27:H27"/>
    <mergeCell ref="A20:H20"/>
    <mergeCell ref="A21:I21"/>
    <mergeCell ref="A22:I22"/>
    <mergeCell ref="A23:H23"/>
    <mergeCell ref="A25:H25"/>
    <mergeCell ref="A32:I32"/>
    <mergeCell ref="A29:H29"/>
    <mergeCell ref="A30:H30"/>
    <mergeCell ref="A31:H31"/>
    <mergeCell ref="A19:I19"/>
  </mergeCells>
  <pageMargins left="0.7" right="0.7" top="0.75" bottom="0.75" header="0.3" footer="0.3"/>
  <pageSetup paperSize="9" scale="98" orientation="portrait" r:id="rId2"/>
  <drawing r:id="rId3"/>
  <legacyDrawing r:id="rId4"/>
  <oleObjects>
    <mc:AlternateContent xmlns:mc="http://schemas.openxmlformats.org/markup-compatibility/2006">
      <mc:Choice Requires="x14">
        <oleObject shapeId="1028" r:id="rId5">
          <objectPr defaultSize="0" autoPict="0" r:id="rId6">
            <anchor moveWithCells="1" sizeWithCells="1">
              <from>
                <xdr:col>4</xdr:col>
                <xdr:colOff>0</xdr:colOff>
                <xdr:row>26</xdr:row>
                <xdr:rowOff>57150</xdr:rowOff>
              </from>
              <to>
                <xdr:col>5</xdr:col>
                <xdr:colOff>104775</xdr:colOff>
                <xdr:row>31</xdr:row>
                <xdr:rowOff>9525</xdr:rowOff>
              </to>
            </anchor>
          </objectPr>
        </oleObject>
      </mc:Choice>
      <mc:Fallback>
        <oleObject shapeId="1028"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0"/>
  <dimension ref="B1:K342"/>
  <sheetViews>
    <sheetView topLeftCell="A73" zoomScale="70" zoomScaleNormal="70" zoomScalePageLayoutView="85" workbookViewId="0">
      <selection activeCell="O12" sqref="O12"/>
    </sheetView>
  </sheetViews>
  <sheetFormatPr defaultRowHeight="15"/>
  <cols>
    <col min="1" max="1" width="1" style="119" customWidth="1"/>
    <col min="2" max="2" width="4.25" style="119" customWidth="1"/>
    <col min="3" max="3" width="27" style="119" customWidth="1"/>
    <col min="4" max="4" width="15.125" style="119" customWidth="1"/>
    <col min="5" max="5" width="14.875" style="119" customWidth="1"/>
    <col min="6" max="6" width="12.625" style="119" customWidth="1"/>
    <col min="7" max="7" width="10.25" style="119" customWidth="1"/>
    <col min="8" max="8" width="11.5" style="119" customWidth="1"/>
    <col min="9" max="9" width="10.625" style="119" customWidth="1"/>
    <col min="10" max="10" width="19.375" style="119" customWidth="1"/>
    <col min="11" max="16384" width="9" style="119"/>
  </cols>
  <sheetData>
    <row r="1" spans="2:10" ht="15.75">
      <c r="B1" s="120"/>
      <c r="C1" s="1340" t="s">
        <v>847</v>
      </c>
      <c r="D1" s="1340"/>
      <c r="E1" s="1340"/>
      <c r="F1" s="1340"/>
      <c r="G1" s="1340"/>
      <c r="H1" s="1340"/>
      <c r="I1" s="1340"/>
      <c r="J1" s="1340"/>
    </row>
    <row r="2" spans="2:10" ht="15.75" thickBot="1">
      <c r="B2" s="122"/>
      <c r="C2" s="22"/>
      <c r="D2" s="22"/>
      <c r="E2" s="22"/>
      <c r="F2" s="22"/>
      <c r="G2" s="123"/>
      <c r="H2" s="123"/>
    </row>
    <row r="3" spans="2:10" ht="16.5" thickBot="1">
      <c r="B3" s="124" t="s">
        <v>287</v>
      </c>
      <c r="C3" s="1219" t="s">
        <v>288</v>
      </c>
      <c r="D3" s="1219"/>
      <c r="E3" s="1219"/>
      <c r="F3" s="1219"/>
      <c r="G3" s="1219"/>
      <c r="H3" s="1219"/>
      <c r="I3" s="1219"/>
      <c r="J3" s="1220"/>
    </row>
    <row r="4" spans="2:10" ht="60">
      <c r="B4" s="1318" t="s">
        <v>289</v>
      </c>
      <c r="C4" s="1258" t="s">
        <v>290</v>
      </c>
      <c r="D4" s="1225"/>
      <c r="E4" s="127" t="s">
        <v>291</v>
      </c>
      <c r="F4" s="128" t="s">
        <v>292</v>
      </c>
      <c r="G4" s="129" t="s">
        <v>293</v>
      </c>
      <c r="H4" s="129" t="s">
        <v>294</v>
      </c>
      <c r="I4" s="130" t="s">
        <v>295</v>
      </c>
      <c r="J4" s="131" t="s">
        <v>296</v>
      </c>
    </row>
    <row r="5" spans="2:10" ht="63.75" thickBot="1">
      <c r="B5" s="1319"/>
      <c r="C5" s="1273"/>
      <c r="D5" s="1226"/>
      <c r="E5" s="133" t="s">
        <v>297</v>
      </c>
      <c r="F5" s="134" t="s">
        <v>298</v>
      </c>
      <c r="G5" s="133" t="s">
        <v>297</v>
      </c>
      <c r="H5" s="133" t="s">
        <v>299</v>
      </c>
      <c r="I5" s="135" t="s">
        <v>300</v>
      </c>
      <c r="J5" s="132" t="s">
        <v>301</v>
      </c>
    </row>
    <row r="6" spans="2:10" ht="15" customHeight="1">
      <c r="B6" s="1349" t="s">
        <v>4</v>
      </c>
      <c r="C6" s="1330" t="s">
        <v>794</v>
      </c>
      <c r="D6" s="1279"/>
      <c r="E6" s="1345">
        <v>1.1200000000000001</v>
      </c>
      <c r="F6" s="685">
        <v>3.7999999999999999E-2</v>
      </c>
      <c r="G6" s="1332">
        <v>0.25</v>
      </c>
      <c r="H6" s="1332">
        <v>122.01</v>
      </c>
      <c r="I6" s="1336">
        <f>J6/H6</f>
        <v>873.16613392344891</v>
      </c>
      <c r="J6" s="1654">
        <v>106535</v>
      </c>
    </row>
    <row r="7" spans="2:10" ht="15" customHeight="1">
      <c r="B7" s="1329"/>
      <c r="C7" s="1331"/>
      <c r="D7" s="1276"/>
      <c r="E7" s="1346"/>
      <c r="F7" s="684">
        <v>12</v>
      </c>
      <c r="G7" s="1333"/>
      <c r="H7" s="1333"/>
      <c r="I7" s="1337"/>
      <c r="J7" s="1655"/>
    </row>
    <row r="8" spans="2:10" ht="15" customHeight="1">
      <c r="B8" s="1285" t="s">
        <v>5</v>
      </c>
      <c r="C8" s="1330" t="s">
        <v>795</v>
      </c>
      <c r="D8" s="1279"/>
      <c r="E8" s="1347">
        <v>1.26</v>
      </c>
      <c r="F8" s="685">
        <v>3.5999999999999997E-2</v>
      </c>
      <c r="G8" s="1332">
        <v>0.2</v>
      </c>
      <c r="H8" s="1332">
        <v>596.5</v>
      </c>
      <c r="I8" s="1336">
        <f>J8/H8</f>
        <v>230.51131601005866</v>
      </c>
      <c r="J8" s="1655">
        <v>137500</v>
      </c>
    </row>
    <row r="9" spans="2:10" ht="15" customHeight="1">
      <c r="B9" s="1329"/>
      <c r="C9" s="1331"/>
      <c r="D9" s="1276"/>
      <c r="E9" s="1348"/>
      <c r="F9" s="684">
        <v>15</v>
      </c>
      <c r="G9" s="1333"/>
      <c r="H9" s="1333"/>
      <c r="I9" s="1337"/>
      <c r="J9" s="1655"/>
    </row>
    <row r="10" spans="2:10" ht="15" customHeight="1">
      <c r="B10" s="1285" t="s">
        <v>7</v>
      </c>
      <c r="C10" s="1330" t="s">
        <v>796</v>
      </c>
      <c r="D10" s="1279"/>
      <c r="E10" s="1346">
        <v>1.06</v>
      </c>
      <c r="F10" s="685">
        <v>3.7999999999999999E-2</v>
      </c>
      <c r="G10" s="1332">
        <v>0.24</v>
      </c>
      <c r="H10" s="1332">
        <v>10</v>
      </c>
      <c r="I10" s="1336">
        <f>J10/H10</f>
        <v>250</v>
      </c>
      <c r="J10" s="1655">
        <v>2500</v>
      </c>
    </row>
    <row r="11" spans="2:10" ht="15" customHeight="1">
      <c r="B11" s="1329"/>
      <c r="C11" s="1331"/>
      <c r="D11" s="1276"/>
      <c r="E11" s="1346"/>
      <c r="F11" s="684">
        <v>12</v>
      </c>
      <c r="G11" s="1333"/>
      <c r="H11" s="1333"/>
      <c r="I11" s="1337"/>
      <c r="J11" s="1655"/>
    </row>
    <row r="12" spans="2:10">
      <c r="B12" s="1285" t="s">
        <v>8</v>
      </c>
      <c r="C12" s="1287" t="s">
        <v>797</v>
      </c>
      <c r="D12" s="1288"/>
      <c r="E12" s="1332">
        <v>0.24</v>
      </c>
      <c r="F12" s="685">
        <v>3.7999999999999999E-2</v>
      </c>
      <c r="G12" s="1332">
        <v>0.128</v>
      </c>
      <c r="H12" s="1332">
        <v>152.68</v>
      </c>
      <c r="I12" s="1336">
        <f>J12/H12</f>
        <v>187.1561435682473</v>
      </c>
      <c r="J12" s="1655">
        <v>28575</v>
      </c>
    </row>
    <row r="13" spans="2:10">
      <c r="B13" s="1360"/>
      <c r="C13" s="1341"/>
      <c r="D13" s="1342"/>
      <c r="E13" s="1343"/>
      <c r="F13" s="683">
        <v>28</v>
      </c>
      <c r="G13" s="1343"/>
      <c r="H13" s="1343"/>
      <c r="I13" s="1344"/>
      <c r="J13" s="1655"/>
    </row>
    <row r="14" spans="2:10">
      <c r="B14" s="1285" t="s">
        <v>9</v>
      </c>
      <c r="C14" s="1287" t="s">
        <v>798</v>
      </c>
      <c r="D14" s="1288"/>
      <c r="E14" s="1332">
        <v>2.93</v>
      </c>
      <c r="F14" s="685">
        <v>0.04</v>
      </c>
      <c r="G14" s="1332">
        <v>0.14000000000000001</v>
      </c>
      <c r="H14" s="1332">
        <v>25.43</v>
      </c>
      <c r="I14" s="1336">
        <f>J14/H14</f>
        <v>252.65434526150216</v>
      </c>
      <c r="J14" s="1655">
        <v>6425</v>
      </c>
    </row>
    <row r="15" spans="2:10">
      <c r="B15" s="1329"/>
      <c r="C15" s="1341"/>
      <c r="D15" s="1342"/>
      <c r="E15" s="1343"/>
      <c r="F15" s="683">
        <v>27</v>
      </c>
      <c r="G15" s="1343"/>
      <c r="H15" s="1343"/>
      <c r="I15" s="1344"/>
      <c r="J15" s="1655"/>
    </row>
    <row r="16" spans="2:10">
      <c r="B16" s="1360" t="s">
        <v>11</v>
      </c>
      <c r="C16" s="1287" t="s">
        <v>799</v>
      </c>
      <c r="D16" s="1288"/>
      <c r="E16" s="1332">
        <v>1.96</v>
      </c>
      <c r="F16" s="685">
        <v>3.5999999999999997E-2</v>
      </c>
      <c r="G16" s="1332">
        <v>0.24</v>
      </c>
      <c r="H16" s="1332">
        <v>69.22</v>
      </c>
      <c r="I16" s="1336">
        <f>J16/H16</f>
        <v>319.271886737937</v>
      </c>
      <c r="J16" s="1655">
        <v>22100</v>
      </c>
    </row>
    <row r="17" spans="2:10" ht="16.5" customHeight="1" thickBot="1">
      <c r="B17" s="1286"/>
      <c r="C17" s="1341"/>
      <c r="D17" s="1342"/>
      <c r="E17" s="1343"/>
      <c r="F17" s="683">
        <v>13</v>
      </c>
      <c r="G17" s="1343"/>
      <c r="H17" s="1343"/>
      <c r="I17" s="1344"/>
      <c r="J17" s="1656"/>
    </row>
    <row r="18" spans="2:10" ht="15" customHeight="1" thickBot="1">
      <c r="B18" s="138" t="s">
        <v>306</v>
      </c>
      <c r="C18" s="1327" t="s">
        <v>307</v>
      </c>
      <c r="D18" s="1327"/>
      <c r="E18" s="1327"/>
      <c r="F18" s="1327"/>
      <c r="G18" s="1327"/>
      <c r="H18" s="139"/>
      <c r="I18" s="140"/>
      <c r="J18" s="141"/>
    </row>
    <row r="19" spans="2:10" ht="36" customHeight="1">
      <c r="B19" s="1318" t="s">
        <v>308</v>
      </c>
      <c r="C19" s="1258" t="s">
        <v>290</v>
      </c>
      <c r="D19" s="1328" t="s">
        <v>309</v>
      </c>
      <c r="E19" s="1328"/>
      <c r="F19" s="129" t="s">
        <v>310</v>
      </c>
      <c r="G19" s="129" t="s">
        <v>311</v>
      </c>
      <c r="H19" s="129" t="s">
        <v>312</v>
      </c>
      <c r="I19" s="130" t="s">
        <v>295</v>
      </c>
      <c r="J19" s="131" t="s">
        <v>296</v>
      </c>
    </row>
    <row r="20" spans="2:10" ht="35.25" thickBot="1">
      <c r="B20" s="1319"/>
      <c r="C20" s="1273"/>
      <c r="D20" s="1226" t="s">
        <v>313</v>
      </c>
      <c r="E20" s="1226"/>
      <c r="F20" s="133" t="s">
        <v>314</v>
      </c>
      <c r="G20" s="133" t="s">
        <v>315</v>
      </c>
      <c r="H20" s="133" t="s">
        <v>299</v>
      </c>
      <c r="I20" s="135" t="s">
        <v>300</v>
      </c>
      <c r="J20" s="132" t="s">
        <v>301</v>
      </c>
    </row>
    <row r="21" spans="2:10" ht="15.75">
      <c r="B21" s="1349" t="s">
        <v>4</v>
      </c>
      <c r="C21" s="1367" t="s">
        <v>430</v>
      </c>
      <c r="D21" s="1246" t="s">
        <v>801</v>
      </c>
      <c r="E21" s="1258"/>
      <c r="F21" s="583">
        <v>2.6</v>
      </c>
      <c r="G21" s="1242">
        <v>48</v>
      </c>
      <c r="H21" s="1361">
        <v>61.4</v>
      </c>
      <c r="I21" s="1363">
        <f>J21/H21</f>
        <v>1103.0130293159609</v>
      </c>
      <c r="J21" s="1365">
        <v>67725</v>
      </c>
    </row>
    <row r="22" spans="2:10" ht="15.75">
      <c r="B22" s="1329"/>
      <c r="C22" s="1368"/>
      <c r="D22" s="1369" t="s">
        <v>803</v>
      </c>
      <c r="E22" s="1370"/>
      <c r="F22" s="583">
        <v>0.9</v>
      </c>
      <c r="G22" s="1371"/>
      <c r="H22" s="1362"/>
      <c r="I22" s="1364"/>
      <c r="J22" s="1366"/>
    </row>
    <row r="23" spans="2:10" ht="15" customHeight="1">
      <c r="B23" s="1322" t="s">
        <v>5</v>
      </c>
      <c r="C23" s="1353" t="s">
        <v>317</v>
      </c>
      <c r="D23" s="1324" t="s">
        <v>704</v>
      </c>
      <c r="E23" s="1324"/>
      <c r="F23" s="681">
        <v>2.6</v>
      </c>
      <c r="G23" s="1355">
        <v>3</v>
      </c>
      <c r="H23" s="1347">
        <v>7.13</v>
      </c>
      <c r="I23" s="1358">
        <f>J23/H23</f>
        <v>1528.7517531556803</v>
      </c>
      <c r="J23" s="1351">
        <v>10900</v>
      </c>
    </row>
    <row r="24" spans="2:10" ht="15" customHeight="1" thickBot="1">
      <c r="B24" s="1322"/>
      <c r="C24" s="1354"/>
      <c r="D24" s="1324" t="s">
        <v>802</v>
      </c>
      <c r="E24" s="1324"/>
      <c r="F24" s="682">
        <v>1.3</v>
      </c>
      <c r="G24" s="1356"/>
      <c r="H24" s="1357"/>
      <c r="I24" s="1359"/>
      <c r="J24" s="1352"/>
    </row>
    <row r="25" spans="2:10" ht="15" customHeight="1" thickBot="1">
      <c r="B25" s="145" t="s">
        <v>318</v>
      </c>
      <c r="C25" s="1269" t="s">
        <v>319</v>
      </c>
      <c r="D25" s="1270"/>
      <c r="E25" s="1270"/>
      <c r="F25" s="1270"/>
      <c r="G25" s="1270"/>
      <c r="H25" s="146"/>
      <c r="I25" s="147"/>
      <c r="J25" s="148"/>
    </row>
    <row r="26" spans="2:10" ht="15" customHeight="1">
      <c r="B26" s="1238" t="s">
        <v>308</v>
      </c>
      <c r="C26" s="1297" t="s">
        <v>290</v>
      </c>
      <c r="D26" s="1297"/>
      <c r="E26" s="1298"/>
      <c r="F26" s="126" t="s">
        <v>320</v>
      </c>
      <c r="G26" s="126" t="s">
        <v>321</v>
      </c>
      <c r="H26" s="126" t="s">
        <v>322</v>
      </c>
      <c r="I26" s="151" t="s">
        <v>323</v>
      </c>
      <c r="J26" s="125" t="s">
        <v>296</v>
      </c>
    </row>
    <row r="27" spans="2:10" ht="15" customHeight="1" thickBot="1">
      <c r="B27" s="1239"/>
      <c r="C27" s="1299"/>
      <c r="D27" s="1299"/>
      <c r="E27" s="1300"/>
      <c r="F27" s="133" t="s">
        <v>315</v>
      </c>
      <c r="G27" s="133" t="s">
        <v>315</v>
      </c>
      <c r="H27" s="133" t="s">
        <v>324</v>
      </c>
      <c r="I27" s="135" t="s">
        <v>325</v>
      </c>
      <c r="J27" s="132" t="s">
        <v>301</v>
      </c>
    </row>
    <row r="28" spans="2:10" ht="15" customHeight="1">
      <c r="B28" s="142" t="s">
        <v>4</v>
      </c>
      <c r="C28" s="1301" t="s">
        <v>804</v>
      </c>
      <c r="D28" s="1297"/>
      <c r="E28" s="1298"/>
      <c r="F28" s="1306" t="s">
        <v>805</v>
      </c>
      <c r="G28" s="1307"/>
      <c r="H28" s="1307"/>
      <c r="I28" s="1308"/>
      <c r="J28" s="1315">
        <v>156600</v>
      </c>
    </row>
    <row r="29" spans="2:10" ht="15" customHeight="1">
      <c r="B29" s="143" t="s">
        <v>5</v>
      </c>
      <c r="C29" s="1302"/>
      <c r="D29" s="1303"/>
      <c r="E29" s="1304"/>
      <c r="F29" s="1309"/>
      <c r="G29" s="1310"/>
      <c r="H29" s="1310"/>
      <c r="I29" s="1311"/>
      <c r="J29" s="1316"/>
    </row>
    <row r="30" spans="2:10" ht="15.75" customHeight="1">
      <c r="B30" s="152" t="s">
        <v>7</v>
      </c>
      <c r="C30" s="1302"/>
      <c r="D30" s="1303"/>
      <c r="E30" s="1304"/>
      <c r="F30" s="1309"/>
      <c r="G30" s="1310"/>
      <c r="H30" s="1310"/>
      <c r="I30" s="1311"/>
      <c r="J30" s="1316"/>
    </row>
    <row r="31" spans="2:10" ht="16.5" thickBot="1">
      <c r="B31" s="144" t="s">
        <v>8</v>
      </c>
      <c r="C31" s="1305"/>
      <c r="D31" s="1299"/>
      <c r="E31" s="1300"/>
      <c r="F31" s="1312"/>
      <c r="G31" s="1313"/>
      <c r="H31" s="1313"/>
      <c r="I31" s="1314"/>
      <c r="J31" s="1317"/>
    </row>
    <row r="32" spans="2:10" ht="16.5" thickBot="1">
      <c r="B32" s="145" t="s">
        <v>326</v>
      </c>
      <c r="C32" s="1269" t="s">
        <v>327</v>
      </c>
      <c r="D32" s="1270"/>
      <c r="E32" s="1270"/>
      <c r="F32" s="1270"/>
      <c r="G32" s="1270"/>
      <c r="H32" s="146"/>
      <c r="I32" s="147"/>
      <c r="J32" s="148"/>
    </row>
    <row r="33" spans="2:10" ht="31.5">
      <c r="B33" s="1318" t="s">
        <v>308</v>
      </c>
      <c r="C33" s="1258" t="s">
        <v>290</v>
      </c>
      <c r="D33" s="1225"/>
      <c r="E33" s="1320" t="s">
        <v>328</v>
      </c>
      <c r="F33" s="1297"/>
      <c r="G33" s="1297"/>
      <c r="H33" s="1298"/>
      <c r="I33" s="151" t="s">
        <v>323</v>
      </c>
      <c r="J33" s="125" t="s">
        <v>296</v>
      </c>
    </row>
    <row r="34" spans="2:10" ht="16.5" thickBot="1">
      <c r="B34" s="1319"/>
      <c r="C34" s="1273"/>
      <c r="D34" s="1226"/>
      <c r="E34" s="1321"/>
      <c r="F34" s="1299"/>
      <c r="G34" s="1299"/>
      <c r="H34" s="1300"/>
      <c r="I34" s="135" t="s">
        <v>325</v>
      </c>
      <c r="J34" s="132" t="s">
        <v>301</v>
      </c>
    </row>
    <row r="35" spans="2:10" ht="35.25" customHeight="1">
      <c r="B35" s="136" t="s">
        <v>4</v>
      </c>
      <c r="C35" s="1301" t="s">
        <v>806</v>
      </c>
      <c r="D35" s="1298"/>
      <c r="E35" s="1386" t="s">
        <v>805</v>
      </c>
      <c r="F35" s="1387"/>
      <c r="G35" s="1387"/>
      <c r="H35" s="1387"/>
      <c r="I35" s="1388"/>
      <c r="J35" s="1395">
        <v>38740</v>
      </c>
    </row>
    <row r="36" spans="2:10" ht="15.75">
      <c r="B36" s="154" t="s">
        <v>5</v>
      </c>
      <c r="C36" s="1302"/>
      <c r="D36" s="1304"/>
      <c r="E36" s="1389"/>
      <c r="F36" s="1390"/>
      <c r="G36" s="1390"/>
      <c r="H36" s="1390"/>
      <c r="I36" s="1391"/>
      <c r="J36" s="1396"/>
    </row>
    <row r="37" spans="2:10" ht="21" customHeight="1">
      <c r="B37" s="1285" t="s">
        <v>7</v>
      </c>
      <c r="C37" s="1302"/>
      <c r="D37" s="1304"/>
      <c r="E37" s="1389"/>
      <c r="F37" s="1390"/>
      <c r="G37" s="1390"/>
      <c r="H37" s="1390"/>
      <c r="I37" s="1391"/>
      <c r="J37" s="1396"/>
    </row>
    <row r="38" spans="2:10" ht="18" customHeight="1" thickBot="1">
      <c r="B38" s="1286"/>
      <c r="C38" s="1305"/>
      <c r="D38" s="1300"/>
      <c r="E38" s="1392"/>
      <c r="F38" s="1393"/>
      <c r="G38" s="1393"/>
      <c r="H38" s="1393"/>
      <c r="I38" s="1394"/>
      <c r="J38" s="1397"/>
    </row>
    <row r="39" spans="2:10" ht="16.5" thickBot="1">
      <c r="B39" s="145" t="s">
        <v>331</v>
      </c>
      <c r="C39" s="1269" t="s">
        <v>332</v>
      </c>
      <c r="D39" s="1270"/>
      <c r="E39" s="1270"/>
      <c r="F39" s="1270"/>
      <c r="G39" s="1270"/>
      <c r="H39" s="1270"/>
      <c r="I39" s="1270"/>
      <c r="J39" s="1271"/>
    </row>
    <row r="40" spans="2:10" ht="47.25">
      <c r="B40" s="1238" t="s">
        <v>308</v>
      </c>
      <c r="C40" s="1258" t="s">
        <v>290</v>
      </c>
      <c r="D40" s="1225"/>
      <c r="E40" s="126" t="s">
        <v>333</v>
      </c>
      <c r="F40" s="126" t="s">
        <v>334</v>
      </c>
      <c r="G40" s="155" t="s">
        <v>335</v>
      </c>
      <c r="H40" s="150" t="s">
        <v>336</v>
      </c>
      <c r="I40" s="1274" t="s">
        <v>337</v>
      </c>
      <c r="J40" s="149" t="s">
        <v>296</v>
      </c>
    </row>
    <row r="41" spans="2:10" ht="16.5" thickBot="1">
      <c r="B41" s="1239"/>
      <c r="C41" s="1273"/>
      <c r="D41" s="1226"/>
      <c r="E41" s="156" t="s">
        <v>100</v>
      </c>
      <c r="F41" s="156" t="s">
        <v>100</v>
      </c>
      <c r="G41" s="157" t="s">
        <v>338</v>
      </c>
      <c r="H41" s="157" t="s">
        <v>315</v>
      </c>
      <c r="I41" s="1275"/>
      <c r="J41" s="132" t="s">
        <v>301</v>
      </c>
    </row>
    <row r="42" spans="2:10" ht="63.75">
      <c r="B42" s="136" t="s">
        <v>4</v>
      </c>
      <c r="C42" s="1276" t="s">
        <v>339</v>
      </c>
      <c r="D42" s="1277"/>
      <c r="E42" s="479">
        <v>49.8</v>
      </c>
      <c r="F42" s="479">
        <v>17.399999999999999</v>
      </c>
      <c r="G42" s="473">
        <v>87</v>
      </c>
      <c r="H42" s="479">
        <v>1</v>
      </c>
      <c r="I42" s="493" t="s">
        <v>815</v>
      </c>
      <c r="J42" s="490" t="s">
        <v>814</v>
      </c>
    </row>
    <row r="43" spans="2:10" ht="15" customHeight="1">
      <c r="B43" s="154" t="s">
        <v>5</v>
      </c>
      <c r="C43" s="1264" t="s">
        <v>340</v>
      </c>
      <c r="D43" s="1278"/>
      <c r="E43" s="481"/>
      <c r="F43" s="481"/>
      <c r="G43" s="494"/>
      <c r="H43" s="481"/>
      <c r="I43" s="495"/>
      <c r="J43" s="486"/>
    </row>
    <row r="44" spans="2:10" ht="15.75" customHeight="1">
      <c r="B44" s="154" t="s">
        <v>7</v>
      </c>
      <c r="C44" s="1264" t="s">
        <v>341</v>
      </c>
      <c r="D44" s="1278"/>
      <c r="E44" s="481"/>
      <c r="F44" s="481"/>
      <c r="G44" s="494"/>
      <c r="H44" s="481"/>
      <c r="I44" s="495"/>
      <c r="J44" s="486"/>
    </row>
    <row r="45" spans="2:10" ht="15.75">
      <c r="B45" s="137" t="s">
        <v>8</v>
      </c>
      <c r="C45" s="1279" t="s">
        <v>342</v>
      </c>
      <c r="D45" s="1280"/>
      <c r="E45" s="496"/>
      <c r="F45" s="496"/>
      <c r="G45" s="475"/>
      <c r="H45" s="496"/>
      <c r="I45" s="476"/>
      <c r="J45" s="487"/>
    </row>
    <row r="46" spans="2:10" ht="47.25" customHeight="1">
      <c r="B46" s="158" t="s">
        <v>22</v>
      </c>
      <c r="C46" s="1278" t="s">
        <v>343</v>
      </c>
      <c r="D46" s="1278"/>
      <c r="E46" s="496"/>
      <c r="F46" s="496"/>
      <c r="G46" s="475"/>
      <c r="H46" s="496"/>
      <c r="I46" s="476"/>
      <c r="J46" s="487"/>
    </row>
    <row r="47" spans="2:10" ht="15.75">
      <c r="B47" s="159" t="s">
        <v>11</v>
      </c>
      <c r="C47" s="1263" t="s">
        <v>344</v>
      </c>
      <c r="D47" s="1264"/>
      <c r="E47" s="496"/>
      <c r="F47" s="496"/>
      <c r="G47" s="475"/>
      <c r="H47" s="496"/>
      <c r="I47" s="476"/>
      <c r="J47" s="487"/>
    </row>
    <row r="48" spans="2:10" ht="15.75" customHeight="1">
      <c r="B48" s="159" t="s">
        <v>12</v>
      </c>
      <c r="C48" s="1263" t="s">
        <v>345</v>
      </c>
      <c r="D48" s="1264"/>
      <c r="E48" s="496"/>
      <c r="F48" s="496"/>
      <c r="G48" s="475"/>
      <c r="H48" s="496"/>
      <c r="I48" s="476"/>
      <c r="J48" s="487"/>
    </row>
    <row r="49" spans="2:10" ht="15.75">
      <c r="B49" s="159" t="s">
        <v>13</v>
      </c>
      <c r="C49" s="1263" t="s">
        <v>346</v>
      </c>
      <c r="D49" s="1264"/>
      <c r="E49" s="496"/>
      <c r="F49" s="496"/>
      <c r="G49" s="475"/>
      <c r="H49" s="496"/>
      <c r="I49" s="476"/>
      <c r="J49" s="487"/>
    </row>
    <row r="50" spans="2:10" ht="16.5" thickBot="1">
      <c r="B50" s="160" t="s">
        <v>14</v>
      </c>
      <c r="C50" s="1265" t="s">
        <v>305</v>
      </c>
      <c r="D50" s="1265"/>
      <c r="E50" s="484"/>
      <c r="F50" s="484"/>
      <c r="G50" s="497"/>
      <c r="H50" s="484"/>
      <c r="I50" s="498"/>
      <c r="J50" s="488"/>
    </row>
    <row r="51" spans="2:10" ht="16.5" thickBot="1">
      <c r="B51" s="1398" t="s">
        <v>347</v>
      </c>
      <c r="C51" s="1399"/>
      <c r="D51" s="1399"/>
      <c r="E51" s="1399"/>
      <c r="F51" s="1399"/>
      <c r="G51" s="1399"/>
      <c r="H51" s="1399"/>
      <c r="I51" s="1399"/>
      <c r="J51" s="1373"/>
    </row>
    <row r="52" spans="2:10" ht="16.5" thickBot="1">
      <c r="B52" s="145" t="s">
        <v>348</v>
      </c>
      <c r="C52" s="1269" t="s">
        <v>349</v>
      </c>
      <c r="D52" s="1270"/>
      <c r="E52" s="1270"/>
      <c r="F52" s="1270"/>
      <c r="G52" s="1270"/>
      <c r="H52" s="1270"/>
      <c r="I52" s="1270"/>
      <c r="J52" s="1271"/>
    </row>
    <row r="53" spans="2:10" ht="15.75">
      <c r="B53" s="1238" t="s">
        <v>308</v>
      </c>
      <c r="C53" s="1240" t="s">
        <v>290</v>
      </c>
      <c r="D53" s="1223"/>
      <c r="E53" s="1223" t="s">
        <v>350</v>
      </c>
      <c r="F53" s="1223"/>
      <c r="G53" s="1223"/>
      <c r="H53" s="1223"/>
      <c r="I53" s="1272"/>
      <c r="J53" s="149" t="s">
        <v>296</v>
      </c>
    </row>
    <row r="54" spans="2:10" ht="16.5" thickBot="1">
      <c r="B54" s="1239"/>
      <c r="C54" s="1241"/>
      <c r="D54" s="1224"/>
      <c r="E54" s="1224"/>
      <c r="F54" s="1224"/>
      <c r="G54" s="1224"/>
      <c r="H54" s="1224"/>
      <c r="I54" s="1247"/>
      <c r="J54" s="132" t="s">
        <v>301</v>
      </c>
    </row>
    <row r="55" spans="2:10" ht="16.5" thickBot="1">
      <c r="B55" s="162" t="s">
        <v>4</v>
      </c>
      <c r="C55" s="1254" t="s">
        <v>351</v>
      </c>
      <c r="D55" s="1255"/>
      <c r="E55" s="1256"/>
      <c r="F55" s="1256"/>
      <c r="G55" s="1256"/>
      <c r="H55" s="1256"/>
      <c r="I55" s="1257"/>
      <c r="J55" s="485"/>
    </row>
    <row r="56" spans="2:10" ht="16.5" thickBot="1">
      <c r="B56" s="163" t="s">
        <v>352</v>
      </c>
      <c r="C56" s="1237" t="s">
        <v>353</v>
      </c>
      <c r="D56" s="1219"/>
      <c r="E56" s="1219"/>
      <c r="F56" s="1219"/>
      <c r="G56" s="1219"/>
      <c r="H56" s="1219"/>
      <c r="I56" s="1219"/>
      <c r="J56" s="1220"/>
    </row>
    <row r="57" spans="2:10" ht="16.5" customHeight="1">
      <c r="B57" s="1238" t="s">
        <v>308</v>
      </c>
      <c r="C57" s="1240" t="s">
        <v>290</v>
      </c>
      <c r="D57" s="1225" t="s">
        <v>354</v>
      </c>
      <c r="E57" s="1225"/>
      <c r="F57" s="1246" t="s">
        <v>355</v>
      </c>
      <c r="G57" s="1258"/>
      <c r="H57" s="1246" t="s">
        <v>356</v>
      </c>
      <c r="I57" s="1259"/>
      <c r="J57" s="149" t="s">
        <v>296</v>
      </c>
    </row>
    <row r="58" spans="2:10" ht="19.5" thickBot="1">
      <c r="B58" s="1239"/>
      <c r="C58" s="1241"/>
      <c r="D58" s="1260" t="s">
        <v>357</v>
      </c>
      <c r="E58" s="1260"/>
      <c r="F58" s="1247" t="s">
        <v>338</v>
      </c>
      <c r="G58" s="1241"/>
      <c r="H58" s="1261" t="s">
        <v>338</v>
      </c>
      <c r="I58" s="1262"/>
      <c r="J58" s="132" t="s">
        <v>301</v>
      </c>
    </row>
    <row r="59" spans="2:10" ht="31.5">
      <c r="B59" s="162" t="s">
        <v>4</v>
      </c>
      <c r="C59" s="164" t="s">
        <v>626</v>
      </c>
      <c r="D59" s="1204">
        <v>1136.5</v>
      </c>
      <c r="E59" s="1248"/>
      <c r="F59" s="1204">
        <v>55</v>
      </c>
      <c r="G59" s="1248"/>
      <c r="H59" s="1204">
        <v>0</v>
      </c>
      <c r="I59" s="1249"/>
      <c r="J59" s="485">
        <v>93200</v>
      </c>
    </row>
    <row r="60" spans="2:10" ht="31.5">
      <c r="B60" s="165" t="s">
        <v>5</v>
      </c>
      <c r="C60" s="166" t="s">
        <v>625</v>
      </c>
      <c r="D60" s="1215"/>
      <c r="E60" s="1250"/>
      <c r="F60" s="1251"/>
      <c r="G60" s="1252"/>
      <c r="H60" s="1251"/>
      <c r="I60" s="1253"/>
      <c r="J60" s="486"/>
    </row>
    <row r="61" spans="2:10" ht="31.5">
      <c r="B61" s="165" t="s">
        <v>7</v>
      </c>
      <c r="C61" s="166" t="s">
        <v>627</v>
      </c>
      <c r="D61" s="1215"/>
      <c r="E61" s="1250"/>
      <c r="F61" s="1251"/>
      <c r="G61" s="1252"/>
      <c r="H61" s="1251"/>
      <c r="I61" s="1253"/>
      <c r="J61" s="486"/>
    </row>
    <row r="62" spans="2:10" ht="16.5" thickBot="1">
      <c r="B62" s="167" t="s">
        <v>8</v>
      </c>
      <c r="C62" s="168" t="s">
        <v>305</v>
      </c>
      <c r="D62" s="1217"/>
      <c r="E62" s="1244"/>
      <c r="F62" s="1217"/>
      <c r="G62" s="1244"/>
      <c r="H62" s="1217"/>
      <c r="I62" s="1245"/>
      <c r="J62" s="488"/>
    </row>
    <row r="63" spans="2:10" ht="15.75" customHeight="1" thickBot="1">
      <c r="B63" s="163" t="s">
        <v>358</v>
      </c>
      <c r="C63" s="1237" t="s">
        <v>359</v>
      </c>
      <c r="D63" s="1219"/>
      <c r="E63" s="1219"/>
      <c r="F63" s="1219"/>
      <c r="G63" s="1219"/>
      <c r="H63" s="1219"/>
      <c r="I63" s="1219"/>
      <c r="J63" s="1220"/>
    </row>
    <row r="64" spans="2:10" ht="15.75">
      <c r="B64" s="1238" t="s">
        <v>308</v>
      </c>
      <c r="C64" s="1240" t="s">
        <v>290</v>
      </c>
      <c r="D64" s="126" t="s">
        <v>360</v>
      </c>
      <c r="E64" s="126" t="s">
        <v>361</v>
      </c>
      <c r="F64" s="1225" t="s">
        <v>362</v>
      </c>
      <c r="G64" s="1225"/>
      <c r="H64" s="1225" t="s">
        <v>362</v>
      </c>
      <c r="I64" s="1246"/>
      <c r="J64" s="149" t="s">
        <v>296</v>
      </c>
    </row>
    <row r="65" spans="2:10" ht="16.5" thickBot="1">
      <c r="B65" s="1239"/>
      <c r="C65" s="1241"/>
      <c r="D65" s="156" t="s">
        <v>324</v>
      </c>
      <c r="E65" s="156" t="s">
        <v>325</v>
      </c>
      <c r="F65" s="1224" t="s">
        <v>363</v>
      </c>
      <c r="G65" s="1224"/>
      <c r="H65" s="1224" t="s">
        <v>338</v>
      </c>
      <c r="I65" s="1247"/>
      <c r="J65" s="132" t="s">
        <v>301</v>
      </c>
    </row>
    <row r="66" spans="2:10" ht="15.75">
      <c r="B66" s="162" t="s">
        <v>4</v>
      </c>
      <c r="C66" s="169" t="s">
        <v>364</v>
      </c>
      <c r="D66" s="478"/>
      <c r="E66" s="478"/>
      <c r="F66" s="1203"/>
      <c r="G66" s="1203"/>
      <c r="H66" s="1203"/>
      <c r="I66" s="1204"/>
      <c r="J66" s="485"/>
    </row>
    <row r="67" spans="2:10" ht="15.75">
      <c r="B67" s="165" t="s">
        <v>5</v>
      </c>
      <c r="C67" s="170" t="s">
        <v>365</v>
      </c>
      <c r="D67" s="480"/>
      <c r="E67" s="480"/>
      <c r="F67" s="1214"/>
      <c r="G67" s="1214"/>
      <c r="H67" s="1214"/>
      <c r="I67" s="1215"/>
      <c r="J67" s="486"/>
    </row>
    <row r="68" spans="2:10" ht="16.5" thickBot="1">
      <c r="B68" s="144" t="s">
        <v>7</v>
      </c>
      <c r="C68" s="168" t="s">
        <v>305</v>
      </c>
      <c r="D68" s="483"/>
      <c r="E68" s="483"/>
      <c r="F68" s="1216"/>
      <c r="G68" s="1216"/>
      <c r="H68" s="1216"/>
      <c r="I68" s="1217"/>
      <c r="J68" s="488"/>
    </row>
    <row r="69" spans="2:10" ht="16.5" thickBot="1">
      <c r="B69" s="163" t="s">
        <v>366</v>
      </c>
      <c r="C69" s="1237" t="s">
        <v>367</v>
      </c>
      <c r="D69" s="1219"/>
      <c r="E69" s="1219"/>
      <c r="F69" s="1219"/>
      <c r="G69" s="1219"/>
      <c r="H69" s="1219"/>
      <c r="I69" s="1219"/>
      <c r="J69" s="1220"/>
    </row>
    <row r="70" spans="2:10" ht="15.75" customHeight="1">
      <c r="B70" s="1238" t="s">
        <v>308</v>
      </c>
      <c r="C70" s="1240" t="s">
        <v>290</v>
      </c>
      <c r="D70" s="126" t="s">
        <v>368</v>
      </c>
      <c r="E70" s="1242" t="s">
        <v>369</v>
      </c>
      <c r="F70" s="1227" t="s">
        <v>370</v>
      </c>
      <c r="G70" s="1227"/>
      <c r="H70" s="1227" t="s">
        <v>371</v>
      </c>
      <c r="I70" s="1228"/>
      <c r="J70" s="149" t="s">
        <v>296</v>
      </c>
    </row>
    <row r="71" spans="2:10" ht="16.5" thickBot="1">
      <c r="B71" s="1239"/>
      <c r="C71" s="1241"/>
      <c r="D71" s="156" t="s">
        <v>315</v>
      </c>
      <c r="E71" s="1243"/>
      <c r="F71" s="1229" t="s">
        <v>100</v>
      </c>
      <c r="G71" s="1229"/>
      <c r="H71" s="1229" t="s">
        <v>100</v>
      </c>
      <c r="I71" s="1230"/>
      <c r="J71" s="132" t="s">
        <v>301</v>
      </c>
    </row>
    <row r="72" spans="2:10" ht="15.75">
      <c r="B72" s="162" t="s">
        <v>4</v>
      </c>
      <c r="C72" s="169" t="s">
        <v>372</v>
      </c>
      <c r="D72" s="478"/>
      <c r="E72" s="500"/>
      <c r="F72" s="1231"/>
      <c r="G72" s="1231"/>
      <c r="H72" s="1231"/>
      <c r="I72" s="1232"/>
      <c r="J72" s="485"/>
    </row>
    <row r="73" spans="2:10" ht="15.75">
      <c r="B73" s="165" t="s">
        <v>5</v>
      </c>
      <c r="C73" s="170" t="s">
        <v>373</v>
      </c>
      <c r="D73" s="480"/>
      <c r="E73" s="480"/>
      <c r="F73" s="1233"/>
      <c r="G73" s="1233"/>
      <c r="H73" s="1233"/>
      <c r="I73" s="1234"/>
      <c r="J73" s="486"/>
    </row>
    <row r="74" spans="2:10" ht="16.5" thickBot="1">
      <c r="B74" s="144" t="s">
        <v>7</v>
      </c>
      <c r="C74" s="168" t="s">
        <v>305</v>
      </c>
      <c r="D74" s="483"/>
      <c r="E74" s="483"/>
      <c r="F74" s="1235"/>
      <c r="G74" s="1235"/>
      <c r="H74" s="1235"/>
      <c r="I74" s="1236"/>
      <c r="J74" s="488"/>
    </row>
    <row r="75" spans="2:10" ht="16.5" thickBot="1">
      <c r="B75" s="124" t="s">
        <v>374</v>
      </c>
      <c r="C75" s="1218" t="s">
        <v>375</v>
      </c>
      <c r="D75" s="1219"/>
      <c r="E75" s="1219"/>
      <c r="F75" s="1219"/>
      <c r="G75" s="1219"/>
      <c r="H75" s="1219"/>
      <c r="I75" s="1219"/>
      <c r="J75" s="1220"/>
    </row>
    <row r="76" spans="2:10" ht="31.5">
      <c r="B76" s="1221" t="s">
        <v>308</v>
      </c>
      <c r="C76" s="1223" t="s">
        <v>290</v>
      </c>
      <c r="D76" s="126" t="s">
        <v>376</v>
      </c>
      <c r="E76" s="1225" t="s">
        <v>377</v>
      </c>
      <c r="F76" s="1227" t="s">
        <v>370</v>
      </c>
      <c r="G76" s="1227"/>
      <c r="H76" s="1227" t="s">
        <v>371</v>
      </c>
      <c r="I76" s="1228"/>
      <c r="J76" s="149" t="s">
        <v>296</v>
      </c>
    </row>
    <row r="77" spans="2:10" ht="16.5" thickBot="1">
      <c r="B77" s="1222"/>
      <c r="C77" s="1224"/>
      <c r="D77" s="156" t="s">
        <v>315</v>
      </c>
      <c r="E77" s="1226"/>
      <c r="F77" s="1229" t="s">
        <v>100</v>
      </c>
      <c r="G77" s="1229"/>
      <c r="H77" s="1229" t="s">
        <v>100</v>
      </c>
      <c r="I77" s="1230"/>
      <c r="J77" s="132" t="s">
        <v>301</v>
      </c>
    </row>
    <row r="78" spans="2:10" ht="31.5">
      <c r="B78" s="171" t="s">
        <v>4</v>
      </c>
      <c r="C78" s="153" t="s">
        <v>378</v>
      </c>
      <c r="D78" s="499">
        <v>96</v>
      </c>
      <c r="E78" s="478" t="s">
        <v>705</v>
      </c>
      <c r="F78" s="1203">
        <f>5990/1000</f>
        <v>5.99</v>
      </c>
      <c r="G78" s="1203"/>
      <c r="H78" s="1203">
        <f>3068/1000</f>
        <v>3.0680000000000001</v>
      </c>
      <c r="I78" s="1204"/>
      <c r="J78" s="651">
        <v>28383.47</v>
      </c>
    </row>
    <row r="79" spans="2:10" ht="15.75">
      <c r="B79" s="172" t="s">
        <v>5</v>
      </c>
      <c r="C79" s="153" t="s">
        <v>379</v>
      </c>
      <c r="D79" s="480"/>
      <c r="E79" s="480"/>
      <c r="F79" s="1214"/>
      <c r="G79" s="1214"/>
      <c r="H79" s="1214"/>
      <c r="I79" s="1215"/>
      <c r="J79" s="486"/>
    </row>
    <row r="80" spans="2:10" ht="16.5" thickBot="1">
      <c r="B80" s="173" t="s">
        <v>7</v>
      </c>
      <c r="C80" s="161" t="s">
        <v>305</v>
      </c>
      <c r="D80" s="483"/>
      <c r="E80" s="483"/>
      <c r="F80" s="1216"/>
      <c r="G80" s="1216"/>
      <c r="H80" s="1216"/>
      <c r="I80" s="1217"/>
      <c r="J80" s="488"/>
    </row>
    <row r="81" spans="2:10" ht="16.5" thickBot="1">
      <c r="B81" s="124" t="s">
        <v>380</v>
      </c>
      <c r="C81" s="1218" t="s">
        <v>633</v>
      </c>
      <c r="D81" s="1219"/>
      <c r="E81" s="1219"/>
      <c r="F81" s="1219"/>
      <c r="G81" s="1219"/>
      <c r="H81" s="1219"/>
      <c r="I81" s="1219"/>
      <c r="J81" s="1220"/>
    </row>
    <row r="82" spans="2:10" ht="15.75">
      <c r="B82" s="1221" t="s">
        <v>308</v>
      </c>
      <c r="C82" s="1223" t="s">
        <v>290</v>
      </c>
      <c r="D82" s="126" t="s">
        <v>635</v>
      </c>
      <c r="E82" s="1225" t="s">
        <v>636</v>
      </c>
      <c r="F82" s="1227" t="s">
        <v>370</v>
      </c>
      <c r="G82" s="1227"/>
      <c r="H82" s="1227" t="s">
        <v>371</v>
      </c>
      <c r="I82" s="1228"/>
      <c r="J82" s="149" t="s">
        <v>296</v>
      </c>
    </row>
    <row r="83" spans="2:10" ht="16.5" thickBot="1">
      <c r="B83" s="1222"/>
      <c r="C83" s="1224"/>
      <c r="D83" s="156" t="s">
        <v>315</v>
      </c>
      <c r="E83" s="1226"/>
      <c r="F83" s="1229" t="s">
        <v>100</v>
      </c>
      <c r="G83" s="1229"/>
      <c r="H83" s="1229" t="s">
        <v>100</v>
      </c>
      <c r="I83" s="1230"/>
      <c r="J83" s="132" t="s">
        <v>301</v>
      </c>
    </row>
    <row r="84" spans="2:10" ht="31.5">
      <c r="B84" s="171" t="s">
        <v>4</v>
      </c>
      <c r="C84" s="153" t="s">
        <v>634</v>
      </c>
      <c r="D84" s="499"/>
      <c r="E84" s="478"/>
      <c r="F84" s="1203"/>
      <c r="G84" s="1203"/>
      <c r="H84" s="1203"/>
      <c r="I84" s="1204"/>
      <c r="J84" s="485"/>
    </row>
    <row r="85" spans="2:10" ht="15.75" thickBot="1">
      <c r="B85" s="207" t="s">
        <v>381</v>
      </c>
      <c r="C85" s="1205" t="s">
        <v>463</v>
      </c>
      <c r="D85" s="1206"/>
      <c r="E85" s="1206"/>
      <c r="F85" s="1207"/>
    </row>
    <row r="86" spans="2:10" ht="16.5" thickBot="1">
      <c r="B86" s="187" t="s">
        <v>4</v>
      </c>
      <c r="C86" s="1208" t="s">
        <v>457</v>
      </c>
      <c r="D86" s="1209" t="s">
        <v>384</v>
      </c>
      <c r="E86" s="218" t="s">
        <v>315</v>
      </c>
      <c r="F86" s="552"/>
      <c r="G86" s="176"/>
      <c r="H86" s="176"/>
      <c r="I86" s="174"/>
      <c r="J86" s="174"/>
    </row>
    <row r="87" spans="2:10" ht="15.75">
      <c r="B87" s="187" t="s">
        <v>5</v>
      </c>
      <c r="C87" s="1208" t="s">
        <v>464</v>
      </c>
      <c r="D87" s="1209" t="s">
        <v>384</v>
      </c>
      <c r="E87" s="218" t="s">
        <v>315</v>
      </c>
      <c r="F87" s="552"/>
      <c r="G87" s="176"/>
      <c r="H87" s="176"/>
      <c r="I87" s="174"/>
      <c r="J87" s="174"/>
    </row>
    <row r="88" spans="2:10" ht="15.75" thickBot="1">
      <c r="B88" s="207" t="s">
        <v>385</v>
      </c>
      <c r="C88" s="1210" t="s">
        <v>466</v>
      </c>
      <c r="D88" s="1210"/>
      <c r="E88" s="1210"/>
      <c r="F88" s="1210"/>
    </row>
    <row r="89" spans="2:10" ht="16.5" thickBot="1">
      <c r="B89" s="187" t="s">
        <v>4</v>
      </c>
      <c r="C89" s="1208" t="s">
        <v>457</v>
      </c>
      <c r="D89" s="1209" t="s">
        <v>384</v>
      </c>
      <c r="E89" s="218" t="s">
        <v>315</v>
      </c>
      <c r="F89" s="552"/>
      <c r="G89" s="176"/>
      <c r="H89" s="176"/>
      <c r="I89" s="174"/>
      <c r="J89" s="174"/>
    </row>
    <row r="90" spans="2:10" ht="19.5" thickBot="1">
      <c r="B90" s="187" t="s">
        <v>5</v>
      </c>
      <c r="C90" s="1208" t="s">
        <v>467</v>
      </c>
      <c r="D90" s="1209" t="s">
        <v>384</v>
      </c>
      <c r="E90" s="218" t="s">
        <v>468</v>
      </c>
      <c r="F90" s="552"/>
      <c r="G90" s="176"/>
      <c r="H90" s="176"/>
      <c r="I90" s="174"/>
      <c r="J90" s="174"/>
    </row>
    <row r="91" spans="2:10" ht="16.5" thickBot="1">
      <c r="B91" s="658" t="s">
        <v>462</v>
      </c>
      <c r="C91" s="1211" t="s">
        <v>807</v>
      </c>
      <c r="D91" s="1212"/>
      <c r="E91" s="1212"/>
      <c r="F91" s="1213"/>
      <c r="G91" s="176"/>
      <c r="H91" s="176"/>
      <c r="I91" s="174"/>
      <c r="J91" s="174"/>
    </row>
    <row r="92" spans="2:10" ht="30">
      <c r="B92" s="1191" t="s">
        <v>4</v>
      </c>
      <c r="C92" s="1193" t="s">
        <v>808</v>
      </c>
      <c r="D92" s="656" t="s">
        <v>809</v>
      </c>
      <c r="E92" s="656" t="s">
        <v>810</v>
      </c>
      <c r="F92" s="659" t="s">
        <v>382</v>
      </c>
      <c r="G92" s="176"/>
      <c r="H92" s="176"/>
      <c r="I92" s="174"/>
      <c r="J92" s="174"/>
    </row>
    <row r="93" spans="2:10" ht="16.5" thickBot="1">
      <c r="B93" s="1192"/>
      <c r="C93" s="1194"/>
      <c r="D93" s="619" t="s">
        <v>384</v>
      </c>
      <c r="E93" s="619" t="s">
        <v>384</v>
      </c>
      <c r="F93" s="620" t="s">
        <v>384</v>
      </c>
      <c r="G93" s="176"/>
      <c r="H93" s="176"/>
      <c r="I93" s="174"/>
      <c r="J93" s="174"/>
    </row>
    <row r="94" spans="2:10" ht="16.5" thickBot="1">
      <c r="B94" s="615"/>
      <c r="C94" s="616"/>
      <c r="D94" s="660">
        <v>162.77500000000001</v>
      </c>
      <c r="E94" s="661">
        <v>12.9</v>
      </c>
      <c r="F94" s="662">
        <f>D94-E94</f>
        <v>149.875</v>
      </c>
      <c r="G94" s="176"/>
      <c r="H94" s="176"/>
      <c r="I94" s="174"/>
      <c r="J94" s="174"/>
    </row>
    <row r="95" spans="2:10" ht="31.5">
      <c r="B95" s="1195" t="s">
        <v>5</v>
      </c>
      <c r="C95" s="1196" t="s">
        <v>383</v>
      </c>
      <c r="D95" s="177" t="s">
        <v>592</v>
      </c>
      <c r="E95" s="177" t="s">
        <v>593</v>
      </c>
      <c r="F95" s="178" t="s">
        <v>382</v>
      </c>
      <c r="G95" s="176"/>
      <c r="H95" s="176"/>
      <c r="I95" s="174"/>
      <c r="J95" s="174"/>
    </row>
    <row r="96" spans="2:10" ht="16.5" thickBot="1">
      <c r="B96" s="1195"/>
      <c r="C96" s="1196"/>
      <c r="D96" s="179" t="s">
        <v>384</v>
      </c>
      <c r="E96" s="179" t="s">
        <v>384</v>
      </c>
      <c r="F96" s="180" t="s">
        <v>384</v>
      </c>
      <c r="G96" s="176"/>
      <c r="H96" s="176"/>
      <c r="I96" s="174"/>
      <c r="J96" s="174"/>
    </row>
    <row r="97" spans="2:10" ht="16.5" thickBot="1">
      <c r="B97" s="181"/>
      <c r="C97" s="182"/>
      <c r="D97" s="605">
        <f>(479.21+17851.12)/1000</f>
        <v>18.330329999999996</v>
      </c>
      <c r="E97" s="664">
        <f>(577.79+10107.82)/1000</f>
        <v>10.68561</v>
      </c>
      <c r="F97" s="663">
        <f>D97-E97</f>
        <v>7.644719999999996</v>
      </c>
      <c r="G97" s="174"/>
      <c r="H97" s="174"/>
      <c r="I97" s="174"/>
      <c r="J97" s="174"/>
    </row>
    <row r="98" spans="2:10" ht="16.5" thickBot="1">
      <c r="B98" s="174"/>
      <c r="C98" s="174"/>
      <c r="D98" s="183"/>
      <c r="E98" s="183"/>
      <c r="F98" s="183"/>
      <c r="G98" s="174"/>
      <c r="H98" s="174"/>
      <c r="I98" s="174"/>
      <c r="J98" s="174"/>
    </row>
    <row r="99" spans="2:10" ht="16.5" thickBot="1">
      <c r="B99" s="184" t="s">
        <v>462</v>
      </c>
      <c r="C99" s="1197" t="s">
        <v>386</v>
      </c>
      <c r="D99" s="1198"/>
      <c r="E99" s="1199"/>
      <c r="F99" s="185"/>
      <c r="G99" s="186"/>
      <c r="H99" s="186"/>
      <c r="I99" s="174"/>
      <c r="J99" s="174"/>
    </row>
    <row r="100" spans="2:10" ht="31.5">
      <c r="B100" s="187" t="s">
        <v>4</v>
      </c>
      <c r="C100" s="188" t="s">
        <v>387</v>
      </c>
      <c r="D100" s="189" t="s">
        <v>384</v>
      </c>
      <c r="E100" s="554"/>
      <c r="F100" s="174"/>
      <c r="G100" s="176"/>
      <c r="H100" s="176"/>
      <c r="I100" s="174"/>
      <c r="J100" s="174"/>
    </row>
    <row r="101" spans="2:10" ht="31.5">
      <c r="B101" s="175" t="s">
        <v>5</v>
      </c>
      <c r="C101" s="190" t="s">
        <v>388</v>
      </c>
      <c r="D101" s="191" t="s">
        <v>384</v>
      </c>
      <c r="E101" s="555"/>
      <c r="F101" s="174"/>
      <c r="G101" s="176"/>
      <c r="H101" s="176"/>
    </row>
    <row r="102" spans="2:10" ht="31.5">
      <c r="B102" s="175" t="s">
        <v>7</v>
      </c>
      <c r="C102" s="192" t="s">
        <v>389</v>
      </c>
      <c r="D102" s="191" t="str">
        <f>D100</f>
        <v>MWh/rok</v>
      </c>
      <c r="E102" s="555"/>
      <c r="F102" s="174"/>
      <c r="G102" s="176"/>
      <c r="H102" s="176"/>
    </row>
    <row r="103" spans="2:10" ht="32.25" thickBot="1">
      <c r="B103" s="193" t="s">
        <v>8</v>
      </c>
      <c r="C103" s="194" t="s">
        <v>390</v>
      </c>
      <c r="D103" s="195" t="s">
        <v>384</v>
      </c>
      <c r="E103" s="556"/>
      <c r="F103" s="174"/>
      <c r="G103" s="176"/>
      <c r="H103" s="176"/>
    </row>
    <row r="104" spans="2:10" ht="16.5" thickBot="1">
      <c r="B104" s="174"/>
      <c r="C104" s="174"/>
      <c r="D104" s="183"/>
      <c r="E104" s="183"/>
      <c r="F104" s="183"/>
      <c r="G104" s="174"/>
      <c r="H104" s="174"/>
      <c r="I104" s="174"/>
      <c r="J104" s="174"/>
    </row>
    <row r="105" spans="2:10" ht="16.5" thickBot="1">
      <c r="B105" s="184" t="s">
        <v>462</v>
      </c>
      <c r="C105" s="1197" t="s">
        <v>386</v>
      </c>
      <c r="D105" s="1198"/>
      <c r="E105" s="1199"/>
      <c r="F105" s="185"/>
      <c r="G105" s="186"/>
      <c r="H105" s="186"/>
      <c r="I105" s="174"/>
      <c r="J105" s="174"/>
    </row>
    <row r="106" spans="2:10" ht="31.5">
      <c r="B106" s="187" t="s">
        <v>4</v>
      </c>
      <c r="C106" s="188" t="s">
        <v>387</v>
      </c>
      <c r="D106" s="189" t="s">
        <v>384</v>
      </c>
      <c r="E106" s="554"/>
      <c r="F106" s="174"/>
      <c r="G106" s="176"/>
      <c r="H106" s="176"/>
      <c r="I106" s="174"/>
      <c r="J106" s="174"/>
    </row>
    <row r="107" spans="2:10" ht="31.5">
      <c r="B107" s="175" t="s">
        <v>5</v>
      </c>
      <c r="C107" s="190" t="s">
        <v>388</v>
      </c>
      <c r="D107" s="191" t="s">
        <v>384</v>
      </c>
      <c r="E107" s="555"/>
      <c r="F107" s="174"/>
      <c r="G107" s="176"/>
      <c r="H107" s="176"/>
    </row>
    <row r="108" spans="2:10" ht="31.5">
      <c r="B108" s="175" t="s">
        <v>7</v>
      </c>
      <c r="C108" s="192" t="s">
        <v>389</v>
      </c>
      <c r="D108" s="191" t="str">
        <f>D106</f>
        <v>MWh/rok</v>
      </c>
      <c r="E108" s="555"/>
      <c r="F108" s="174"/>
      <c r="G108" s="176"/>
      <c r="H108" s="176"/>
    </row>
    <row r="109" spans="2:10" ht="32.25" thickBot="1">
      <c r="B109" s="193" t="s">
        <v>8</v>
      </c>
      <c r="C109" s="194" t="s">
        <v>390</v>
      </c>
      <c r="D109" s="195" t="s">
        <v>384</v>
      </c>
      <c r="E109" s="556"/>
      <c r="F109" s="174"/>
      <c r="G109" s="176"/>
      <c r="H109" s="176"/>
    </row>
    <row r="110" spans="2:10">
      <c r="B110" s="120"/>
      <c r="G110" s="121"/>
      <c r="H110" s="1200" t="s">
        <v>88</v>
      </c>
      <c r="I110" s="1201"/>
      <c r="J110" s="1202"/>
    </row>
    <row r="111" spans="2:10">
      <c r="C111" s="196" t="s">
        <v>19</v>
      </c>
      <c r="D111" s="197"/>
      <c r="E111" s="23"/>
      <c r="H111" s="955"/>
      <c r="I111" s="956"/>
      <c r="J111" s="957"/>
    </row>
    <row r="112" spans="2:10">
      <c r="C112" s="198" t="s">
        <v>86</v>
      </c>
      <c r="D112" s="21"/>
      <c r="E112" s="23"/>
      <c r="H112" s="958"/>
      <c r="I112" s="959"/>
      <c r="J112" s="960"/>
    </row>
    <row r="113" spans="2:10">
      <c r="C113" s="558" t="s">
        <v>811</v>
      </c>
      <c r="D113" s="21"/>
      <c r="E113" s="23"/>
      <c r="H113" s="958"/>
      <c r="I113" s="959"/>
      <c r="J113" s="960"/>
    </row>
    <row r="114" spans="2:10">
      <c r="D114" s="21"/>
      <c r="E114" s="23"/>
      <c r="H114" s="961"/>
      <c r="I114" s="962"/>
      <c r="J114" s="963"/>
    </row>
    <row r="115" spans="2:10">
      <c r="D115" s="21"/>
      <c r="E115" s="23"/>
      <c r="H115" s="20" t="s">
        <v>87</v>
      </c>
      <c r="I115" s="557"/>
      <c r="J115" s="559"/>
    </row>
    <row r="116" spans="2:10" ht="15.75">
      <c r="C116" s="199" t="s">
        <v>812</v>
      </c>
      <c r="E116" s="23"/>
    </row>
    <row r="118" spans="2:10" ht="15.75">
      <c r="B118" s="120"/>
      <c r="C118" s="1340" t="s">
        <v>846</v>
      </c>
      <c r="D118" s="1340"/>
      <c r="E118" s="1340"/>
      <c r="F118" s="1340"/>
      <c r="G118" s="1340"/>
      <c r="H118" s="1340"/>
      <c r="I118" s="1340"/>
      <c r="J118" s="1340"/>
    </row>
    <row r="119" spans="2:10" ht="15.75" thickBot="1">
      <c r="B119" s="122"/>
      <c r="C119" s="22"/>
      <c r="D119" s="22"/>
      <c r="E119" s="22"/>
      <c r="F119" s="22"/>
      <c r="G119" s="123"/>
      <c r="H119" s="123"/>
    </row>
    <row r="120" spans="2:10" ht="16.5" thickBot="1">
      <c r="B120" s="124" t="s">
        <v>287</v>
      </c>
      <c r="C120" s="1219" t="s">
        <v>288</v>
      </c>
      <c r="D120" s="1219"/>
      <c r="E120" s="1219"/>
      <c r="F120" s="1219"/>
      <c r="G120" s="1219"/>
      <c r="H120" s="1219"/>
      <c r="I120" s="1219"/>
      <c r="J120" s="1220"/>
    </row>
    <row r="121" spans="2:10" ht="60">
      <c r="B121" s="1318" t="s">
        <v>289</v>
      </c>
      <c r="C121" s="1258" t="s">
        <v>290</v>
      </c>
      <c r="D121" s="1225"/>
      <c r="E121" s="127" t="s">
        <v>291</v>
      </c>
      <c r="F121" s="128" t="s">
        <v>292</v>
      </c>
      <c r="G121" s="129" t="s">
        <v>293</v>
      </c>
      <c r="H121" s="129" t="s">
        <v>294</v>
      </c>
      <c r="I121" s="130" t="s">
        <v>295</v>
      </c>
      <c r="J121" s="131" t="s">
        <v>296</v>
      </c>
    </row>
    <row r="122" spans="2:10" ht="63.75" thickBot="1">
      <c r="B122" s="1319"/>
      <c r="C122" s="1273"/>
      <c r="D122" s="1226"/>
      <c r="E122" s="133" t="s">
        <v>297</v>
      </c>
      <c r="F122" s="134" t="s">
        <v>298</v>
      </c>
      <c r="G122" s="133" t="s">
        <v>297</v>
      </c>
      <c r="H122" s="133" t="s">
        <v>299</v>
      </c>
      <c r="I122" s="135" t="s">
        <v>300</v>
      </c>
      <c r="J122" s="132" t="s">
        <v>301</v>
      </c>
    </row>
    <row r="123" spans="2:10" ht="15" customHeight="1">
      <c r="B123" s="1285" t="s">
        <v>4</v>
      </c>
      <c r="C123" s="1330" t="s">
        <v>813</v>
      </c>
      <c r="D123" s="1279"/>
      <c r="E123" s="1332">
        <v>0.69399999999999995</v>
      </c>
      <c r="F123" s="650">
        <v>3.5000000000000003E-2</v>
      </c>
      <c r="G123" s="1334">
        <v>0.14000000000000001</v>
      </c>
      <c r="H123" s="1332">
        <v>203.66</v>
      </c>
      <c r="I123" s="1336">
        <f>J123/H123</f>
        <v>234.46012962781106</v>
      </c>
      <c r="J123" s="1338">
        <v>47750.15</v>
      </c>
    </row>
    <row r="124" spans="2:10" ht="15" customHeight="1">
      <c r="B124" s="1329"/>
      <c r="C124" s="1331"/>
      <c r="D124" s="1276"/>
      <c r="E124" s="1333"/>
      <c r="F124" s="474">
        <v>18</v>
      </c>
      <c r="G124" s="1335"/>
      <c r="H124" s="1333"/>
      <c r="I124" s="1337"/>
      <c r="J124" s="1339"/>
    </row>
    <row r="125" spans="2:10" s="609" customFormat="1" ht="15" customHeight="1">
      <c r="B125" s="1285" t="s">
        <v>5</v>
      </c>
      <c r="C125" s="1330" t="s">
        <v>816</v>
      </c>
      <c r="D125" s="1279"/>
      <c r="E125" s="1332">
        <v>1.1599999999999999</v>
      </c>
      <c r="F125" s="650">
        <v>3.1E-2</v>
      </c>
      <c r="G125" s="1334">
        <v>0.28999999999999998</v>
      </c>
      <c r="H125" s="1332">
        <v>163.82</v>
      </c>
      <c r="I125" s="1336">
        <f>J125/H125</f>
        <v>295.2588206568185</v>
      </c>
      <c r="J125" s="1338">
        <v>48369.3</v>
      </c>
    </row>
    <row r="126" spans="2:10" s="609" customFormat="1" ht="15" customHeight="1">
      <c r="B126" s="1329"/>
      <c r="C126" s="1331"/>
      <c r="D126" s="1276"/>
      <c r="E126" s="1333"/>
      <c r="F126" s="640">
        <v>8</v>
      </c>
      <c r="G126" s="1335"/>
      <c r="H126" s="1333"/>
      <c r="I126" s="1337"/>
      <c r="J126" s="1339"/>
    </row>
    <row r="127" spans="2:10" s="609" customFormat="1" ht="15" customHeight="1">
      <c r="B127" s="1285" t="s">
        <v>7</v>
      </c>
      <c r="C127" s="1330" t="s">
        <v>817</v>
      </c>
      <c r="D127" s="1279"/>
      <c r="E127" s="1332">
        <v>1.1639999999999999</v>
      </c>
      <c r="F127" s="650">
        <v>3.5000000000000003E-2</v>
      </c>
      <c r="G127" s="1334">
        <v>0.15</v>
      </c>
      <c r="H127" s="1332">
        <v>26.4</v>
      </c>
      <c r="I127" s="1336">
        <f>J127/H127</f>
        <v>810.41136363636372</v>
      </c>
      <c r="J127" s="1338">
        <v>21394.86</v>
      </c>
    </row>
    <row r="128" spans="2:10" s="609" customFormat="1" ht="15" customHeight="1">
      <c r="B128" s="1329"/>
      <c r="C128" s="1331"/>
      <c r="D128" s="1276"/>
      <c r="E128" s="1333"/>
      <c r="F128" s="640">
        <v>20</v>
      </c>
      <c r="G128" s="1335"/>
      <c r="H128" s="1333"/>
      <c r="I128" s="1337"/>
      <c r="J128" s="1339"/>
    </row>
    <row r="129" spans="2:10" s="609" customFormat="1" ht="15" customHeight="1">
      <c r="B129" s="1285" t="s">
        <v>8</v>
      </c>
      <c r="C129" s="1330" t="s">
        <v>818</v>
      </c>
      <c r="D129" s="1279"/>
      <c r="E129" s="1332">
        <v>2.6</v>
      </c>
      <c r="F129" s="650">
        <v>3.5000000000000003E-2</v>
      </c>
      <c r="G129" s="1334">
        <v>0.15</v>
      </c>
      <c r="H129" s="1332">
        <v>19.670000000000002</v>
      </c>
      <c r="I129" s="1336">
        <f>J129/H129</f>
        <v>233.63141840366038</v>
      </c>
      <c r="J129" s="1338">
        <v>4595.53</v>
      </c>
    </row>
    <row r="130" spans="2:10" s="609" customFormat="1" ht="15" customHeight="1" thickBot="1">
      <c r="B130" s="1329"/>
      <c r="C130" s="1331"/>
      <c r="D130" s="1276"/>
      <c r="E130" s="1333"/>
      <c r="F130" s="640">
        <v>22</v>
      </c>
      <c r="G130" s="1335"/>
      <c r="H130" s="1333"/>
      <c r="I130" s="1337"/>
      <c r="J130" s="1339"/>
    </row>
    <row r="131" spans="2:10" ht="15" customHeight="1" thickBot="1">
      <c r="B131" s="665" t="s">
        <v>306</v>
      </c>
      <c r="C131" s="1327" t="s">
        <v>307</v>
      </c>
      <c r="D131" s="1327"/>
      <c r="E131" s="1327"/>
      <c r="F131" s="1327"/>
      <c r="G131" s="1327"/>
      <c r="H131" s="139"/>
      <c r="I131" s="140"/>
      <c r="J131" s="141"/>
    </row>
    <row r="132" spans="2:10" ht="15" customHeight="1">
      <c r="B132" s="1318" t="s">
        <v>308</v>
      </c>
      <c r="C132" s="1258" t="s">
        <v>290</v>
      </c>
      <c r="D132" s="1328" t="s">
        <v>309</v>
      </c>
      <c r="E132" s="1328"/>
      <c r="F132" s="129" t="s">
        <v>310</v>
      </c>
      <c r="G132" s="129" t="s">
        <v>311</v>
      </c>
      <c r="H132" s="129" t="s">
        <v>312</v>
      </c>
      <c r="I132" s="130" t="s">
        <v>295</v>
      </c>
      <c r="J132" s="131" t="s">
        <v>296</v>
      </c>
    </row>
    <row r="133" spans="2:10" ht="15" customHeight="1" thickBot="1">
      <c r="B133" s="1319"/>
      <c r="C133" s="1273"/>
      <c r="D133" s="1226" t="s">
        <v>313</v>
      </c>
      <c r="E133" s="1226"/>
      <c r="F133" s="133" t="s">
        <v>314</v>
      </c>
      <c r="G133" s="133" t="s">
        <v>315</v>
      </c>
      <c r="H133" s="133" t="s">
        <v>299</v>
      </c>
      <c r="I133" s="135" t="s">
        <v>300</v>
      </c>
      <c r="J133" s="132" t="s">
        <v>301</v>
      </c>
    </row>
    <row r="134" spans="2:10" ht="15" customHeight="1">
      <c r="B134" s="1372" t="s">
        <v>20</v>
      </c>
      <c r="C134" s="1373" t="s">
        <v>316</v>
      </c>
      <c r="D134" s="1374" t="s">
        <v>826</v>
      </c>
      <c r="E134" s="1374"/>
      <c r="F134" s="666">
        <v>3.1</v>
      </c>
      <c r="G134" s="1214">
        <v>22</v>
      </c>
      <c r="H134" s="1348">
        <v>69.83</v>
      </c>
      <c r="I134" s="1376">
        <f>J134/H134</f>
        <v>3806.9451525132463</v>
      </c>
      <c r="J134" s="1375">
        <v>265838.98</v>
      </c>
    </row>
    <row r="135" spans="2:10" ht="15" customHeight="1">
      <c r="B135" s="1322"/>
      <c r="C135" s="1276"/>
      <c r="D135" s="1323" t="s">
        <v>827</v>
      </c>
      <c r="E135" s="1323"/>
      <c r="F135" s="477">
        <v>0.9</v>
      </c>
      <c r="G135" s="1214"/>
      <c r="H135" s="1324"/>
      <c r="I135" s="1325"/>
      <c r="J135" s="1326"/>
    </row>
    <row r="136" spans="2:10">
      <c r="B136" s="1322" t="s">
        <v>5</v>
      </c>
      <c r="C136" s="1279" t="s">
        <v>823</v>
      </c>
      <c r="D136" s="1323" t="s">
        <v>824</v>
      </c>
      <c r="E136" s="1323"/>
      <c r="F136" s="482">
        <v>3.1</v>
      </c>
      <c r="G136" s="1214">
        <v>2</v>
      </c>
      <c r="H136" s="1324">
        <v>9.0299999999999994</v>
      </c>
      <c r="I136" s="1325">
        <f>J136/H136</f>
        <v>3371.0376522702109</v>
      </c>
      <c r="J136" s="1326">
        <v>30440.47</v>
      </c>
    </row>
    <row r="137" spans="2:10" ht="15" customHeight="1">
      <c r="B137" s="1322"/>
      <c r="C137" s="1276"/>
      <c r="D137" s="1323" t="s">
        <v>825</v>
      </c>
      <c r="E137" s="1323"/>
      <c r="F137" s="477">
        <v>1.3</v>
      </c>
      <c r="G137" s="1214"/>
      <c r="H137" s="1324"/>
      <c r="I137" s="1325"/>
      <c r="J137" s="1326"/>
    </row>
    <row r="138" spans="2:10" s="609" customFormat="1" ht="15" customHeight="1">
      <c r="B138" s="1372" t="s">
        <v>7</v>
      </c>
      <c r="C138" s="1373" t="s">
        <v>800</v>
      </c>
      <c r="D138" s="1374" t="s">
        <v>822</v>
      </c>
      <c r="E138" s="1374"/>
      <c r="F138" s="666">
        <v>3.1</v>
      </c>
      <c r="G138" s="1214">
        <v>1</v>
      </c>
      <c r="H138" s="1348">
        <v>2.3199999999999998</v>
      </c>
      <c r="I138" s="1376">
        <f>J138/H138</f>
        <v>8590.5775862068967</v>
      </c>
      <c r="J138" s="1375">
        <v>19930.14</v>
      </c>
    </row>
    <row r="139" spans="2:10" s="609" customFormat="1" ht="17.25" customHeight="1">
      <c r="B139" s="1322"/>
      <c r="C139" s="1276"/>
      <c r="D139" s="1323" t="s">
        <v>821</v>
      </c>
      <c r="E139" s="1323"/>
      <c r="F139" s="477">
        <v>0.9</v>
      </c>
      <c r="G139" s="1214"/>
      <c r="H139" s="1324"/>
      <c r="I139" s="1325"/>
      <c r="J139" s="1326"/>
    </row>
    <row r="140" spans="2:10" s="609" customFormat="1" ht="15" customHeight="1">
      <c r="B140" s="1322" t="s">
        <v>8</v>
      </c>
      <c r="C140" s="1279" t="s">
        <v>317</v>
      </c>
      <c r="D140" s="1323" t="s">
        <v>819</v>
      </c>
      <c r="E140" s="1323"/>
      <c r="F140" s="482">
        <v>3</v>
      </c>
      <c r="G140" s="1214">
        <v>1</v>
      </c>
      <c r="H140" s="1324">
        <v>3.59</v>
      </c>
      <c r="I140" s="1325">
        <f>J140/H140</f>
        <v>8591.7158774373256</v>
      </c>
      <c r="J140" s="1326">
        <v>30844.26</v>
      </c>
    </row>
    <row r="141" spans="2:10" s="609" customFormat="1" ht="15" customHeight="1" thickBot="1">
      <c r="B141" s="1322"/>
      <c r="C141" s="1276"/>
      <c r="D141" s="1323" t="s">
        <v>820</v>
      </c>
      <c r="E141" s="1323"/>
      <c r="F141" s="477">
        <v>1.3</v>
      </c>
      <c r="G141" s="1214"/>
      <c r="H141" s="1324"/>
      <c r="I141" s="1325"/>
      <c r="J141" s="1326"/>
    </row>
    <row r="142" spans="2:10" ht="15.75" customHeight="1" thickBot="1">
      <c r="B142" s="145" t="s">
        <v>318</v>
      </c>
      <c r="C142" s="1269" t="s">
        <v>319</v>
      </c>
      <c r="D142" s="1270"/>
      <c r="E142" s="1270"/>
      <c r="F142" s="1270"/>
      <c r="G142" s="1270"/>
      <c r="H142" s="146"/>
      <c r="I142" s="147"/>
      <c r="J142" s="148"/>
    </row>
    <row r="143" spans="2:10" ht="47.25">
      <c r="B143" s="1238" t="s">
        <v>308</v>
      </c>
      <c r="C143" s="1297" t="s">
        <v>290</v>
      </c>
      <c r="D143" s="1297"/>
      <c r="E143" s="1298"/>
      <c r="F143" s="126" t="s">
        <v>320</v>
      </c>
      <c r="G143" s="126" t="s">
        <v>321</v>
      </c>
      <c r="H143" s="126" t="s">
        <v>322</v>
      </c>
      <c r="I143" s="151" t="s">
        <v>323</v>
      </c>
      <c r="J143" s="125" t="s">
        <v>296</v>
      </c>
    </row>
    <row r="144" spans="2:10" ht="16.5" thickBot="1">
      <c r="B144" s="1239"/>
      <c r="C144" s="1299"/>
      <c r="D144" s="1299"/>
      <c r="E144" s="1300"/>
      <c r="F144" s="133" t="s">
        <v>315</v>
      </c>
      <c r="G144" s="133" t="s">
        <v>315</v>
      </c>
      <c r="H144" s="133" t="s">
        <v>324</v>
      </c>
      <c r="I144" s="135" t="s">
        <v>325</v>
      </c>
      <c r="J144" s="132" t="s">
        <v>301</v>
      </c>
    </row>
    <row r="145" spans="2:10" ht="15.75">
      <c r="B145" s="142" t="s">
        <v>4</v>
      </c>
      <c r="C145" s="1301" t="s">
        <v>828</v>
      </c>
      <c r="D145" s="1297"/>
      <c r="E145" s="1298"/>
      <c r="F145" s="1377" t="s">
        <v>805</v>
      </c>
      <c r="G145" s="1378"/>
      <c r="H145" s="1378"/>
      <c r="I145" s="1379"/>
      <c r="J145" s="1315">
        <v>195347.3</v>
      </c>
    </row>
    <row r="146" spans="2:10" ht="15" customHeight="1">
      <c r="B146" s="143" t="s">
        <v>5</v>
      </c>
      <c r="C146" s="1302"/>
      <c r="D146" s="1303"/>
      <c r="E146" s="1304"/>
      <c r="F146" s="1380"/>
      <c r="G146" s="1381"/>
      <c r="H146" s="1381"/>
      <c r="I146" s="1382"/>
      <c r="J146" s="1316"/>
    </row>
    <row r="147" spans="2:10" ht="15" customHeight="1">
      <c r="B147" s="152" t="s">
        <v>7</v>
      </c>
      <c r="C147" s="1302"/>
      <c r="D147" s="1303"/>
      <c r="E147" s="1304"/>
      <c r="F147" s="1380"/>
      <c r="G147" s="1381"/>
      <c r="H147" s="1381"/>
      <c r="I147" s="1382"/>
      <c r="J147" s="1316"/>
    </row>
    <row r="148" spans="2:10" ht="15" customHeight="1" thickBot="1">
      <c r="B148" s="144" t="s">
        <v>8</v>
      </c>
      <c r="C148" s="1305"/>
      <c r="D148" s="1299"/>
      <c r="E148" s="1300"/>
      <c r="F148" s="1383"/>
      <c r="G148" s="1384"/>
      <c r="H148" s="1384"/>
      <c r="I148" s="1385"/>
      <c r="J148" s="1317"/>
    </row>
    <row r="149" spans="2:10" ht="15" customHeight="1" thickBot="1">
      <c r="B149" s="145" t="s">
        <v>326</v>
      </c>
      <c r="C149" s="1269" t="s">
        <v>327</v>
      </c>
      <c r="D149" s="1270"/>
      <c r="E149" s="1270"/>
      <c r="F149" s="1270"/>
      <c r="G149" s="1270"/>
      <c r="H149" s="146"/>
      <c r="I149" s="147"/>
      <c r="J149" s="148"/>
    </row>
    <row r="150" spans="2:10" ht="15" customHeight="1">
      <c r="B150" s="1318" t="s">
        <v>308</v>
      </c>
      <c r="C150" s="1258" t="s">
        <v>290</v>
      </c>
      <c r="D150" s="1225"/>
      <c r="E150" s="1320" t="s">
        <v>328</v>
      </c>
      <c r="F150" s="1297"/>
      <c r="G150" s="1297"/>
      <c r="H150" s="1298"/>
      <c r="I150" s="151" t="s">
        <v>323</v>
      </c>
      <c r="J150" s="125" t="s">
        <v>296</v>
      </c>
    </row>
    <row r="151" spans="2:10" ht="15" customHeight="1" thickBot="1">
      <c r="B151" s="1319"/>
      <c r="C151" s="1273"/>
      <c r="D151" s="1226"/>
      <c r="E151" s="1321"/>
      <c r="F151" s="1299"/>
      <c r="G151" s="1299"/>
      <c r="H151" s="1300"/>
      <c r="I151" s="135" t="s">
        <v>325</v>
      </c>
      <c r="J151" s="132" t="s">
        <v>301</v>
      </c>
    </row>
    <row r="152" spans="2:10" ht="15" customHeight="1">
      <c r="B152" s="136" t="s">
        <v>4</v>
      </c>
      <c r="C152" s="1276" t="s">
        <v>329</v>
      </c>
      <c r="D152" s="1277"/>
      <c r="E152" s="1281"/>
      <c r="F152" s="1282"/>
      <c r="G152" s="1282"/>
      <c r="H152" s="1283"/>
      <c r="I152" s="489"/>
      <c r="J152" s="490"/>
    </row>
    <row r="153" spans="2:10" ht="15.75" customHeight="1">
      <c r="B153" s="154" t="s">
        <v>5</v>
      </c>
      <c r="C153" s="1264" t="s">
        <v>330</v>
      </c>
      <c r="D153" s="1278"/>
      <c r="E153" s="1284"/>
      <c r="F153" s="1284"/>
      <c r="G153" s="1284"/>
      <c r="H153" s="1284"/>
      <c r="I153" s="491"/>
      <c r="J153" s="492"/>
    </row>
    <row r="154" spans="2:10">
      <c r="B154" s="1285" t="s">
        <v>7</v>
      </c>
      <c r="C154" s="1287" t="s">
        <v>305</v>
      </c>
      <c r="D154" s="1288"/>
      <c r="E154" s="1291"/>
      <c r="F154" s="1292"/>
      <c r="G154" s="1292"/>
      <c r="H154" s="1292"/>
      <c r="I154" s="1292"/>
      <c r="J154" s="1295"/>
    </row>
    <row r="155" spans="2:10" ht="15.75" thickBot="1">
      <c r="B155" s="1286"/>
      <c r="C155" s="1289"/>
      <c r="D155" s="1290"/>
      <c r="E155" s="1293"/>
      <c r="F155" s="1294"/>
      <c r="G155" s="1294"/>
      <c r="H155" s="1294"/>
      <c r="I155" s="1294"/>
      <c r="J155" s="1296"/>
    </row>
    <row r="156" spans="2:10" ht="16.5" thickBot="1">
      <c r="B156" s="145" t="s">
        <v>331</v>
      </c>
      <c r="C156" s="1269" t="s">
        <v>332</v>
      </c>
      <c r="D156" s="1270"/>
      <c r="E156" s="1270"/>
      <c r="F156" s="1270"/>
      <c r="G156" s="1270"/>
      <c r="H156" s="1270"/>
      <c r="I156" s="1270"/>
      <c r="J156" s="1271"/>
    </row>
    <row r="157" spans="2:10" ht="47.25">
      <c r="B157" s="1238" t="s">
        <v>308</v>
      </c>
      <c r="C157" s="1258" t="s">
        <v>290</v>
      </c>
      <c r="D157" s="1225"/>
      <c r="E157" s="126" t="s">
        <v>333</v>
      </c>
      <c r="F157" s="126" t="s">
        <v>334</v>
      </c>
      <c r="G157" s="155" t="s">
        <v>335</v>
      </c>
      <c r="H157" s="150" t="s">
        <v>336</v>
      </c>
      <c r="I157" s="1274" t="s">
        <v>337</v>
      </c>
      <c r="J157" s="149" t="s">
        <v>296</v>
      </c>
    </row>
    <row r="158" spans="2:10" ht="16.5" thickBot="1">
      <c r="B158" s="1239"/>
      <c r="C158" s="1273"/>
      <c r="D158" s="1226"/>
      <c r="E158" s="156" t="s">
        <v>100</v>
      </c>
      <c r="F158" s="156" t="s">
        <v>100</v>
      </c>
      <c r="G158" s="157" t="s">
        <v>338</v>
      </c>
      <c r="H158" s="157" t="s">
        <v>315</v>
      </c>
      <c r="I158" s="1275"/>
      <c r="J158" s="132" t="s">
        <v>301</v>
      </c>
    </row>
    <row r="159" spans="2:10" ht="63.75">
      <c r="B159" s="136" t="s">
        <v>4</v>
      </c>
      <c r="C159" s="1276" t="s">
        <v>339</v>
      </c>
      <c r="D159" s="1277"/>
      <c r="E159" s="588">
        <v>84.36</v>
      </c>
      <c r="F159" s="588">
        <v>52.38</v>
      </c>
      <c r="G159" s="589">
        <v>94</v>
      </c>
      <c r="H159" s="588">
        <v>1</v>
      </c>
      <c r="I159" s="590" t="s">
        <v>717</v>
      </c>
      <c r="J159" s="667" t="s">
        <v>814</v>
      </c>
    </row>
    <row r="160" spans="2:10" ht="15.75">
      <c r="B160" s="154" t="s">
        <v>5</v>
      </c>
      <c r="C160" s="1264" t="s">
        <v>340</v>
      </c>
      <c r="D160" s="1278"/>
      <c r="E160" s="481"/>
      <c r="F160" s="481"/>
      <c r="G160" s="494"/>
      <c r="H160" s="1350"/>
      <c r="I160" s="1350"/>
      <c r="J160" s="668"/>
    </row>
    <row r="161" spans="2:10" ht="15.75">
      <c r="B161" s="154" t="s">
        <v>7</v>
      </c>
      <c r="C161" s="1264" t="s">
        <v>341</v>
      </c>
      <c r="D161" s="1278"/>
      <c r="E161" s="481"/>
      <c r="F161" s="481"/>
      <c r="G161" s="494"/>
      <c r="H161" s="481"/>
      <c r="I161" s="495"/>
      <c r="J161" s="486"/>
    </row>
    <row r="162" spans="2:10" ht="15.75">
      <c r="B162" s="137" t="s">
        <v>8</v>
      </c>
      <c r="C162" s="1279" t="s">
        <v>342</v>
      </c>
      <c r="D162" s="1280"/>
      <c r="E162" s="496"/>
      <c r="F162" s="496"/>
      <c r="G162" s="475"/>
      <c r="H162" s="496"/>
      <c r="I162" s="476"/>
      <c r="J162" s="487"/>
    </row>
    <row r="163" spans="2:10" ht="15.75">
      <c r="B163" s="158" t="s">
        <v>22</v>
      </c>
      <c r="C163" s="1278" t="s">
        <v>343</v>
      </c>
      <c r="D163" s="1278"/>
      <c r="E163" s="496"/>
      <c r="F163" s="496"/>
      <c r="G163" s="475"/>
      <c r="H163" s="496"/>
      <c r="I163" s="476"/>
      <c r="J163" s="487"/>
    </row>
    <row r="164" spans="2:10" ht="15.75">
      <c r="B164" s="159" t="s">
        <v>11</v>
      </c>
      <c r="C164" s="1263" t="s">
        <v>344</v>
      </c>
      <c r="D164" s="1264"/>
      <c r="E164" s="496"/>
      <c r="F164" s="496"/>
      <c r="G164" s="475"/>
      <c r="H164" s="496"/>
      <c r="I164" s="476"/>
      <c r="J164" s="487"/>
    </row>
    <row r="165" spans="2:10" ht="15.75">
      <c r="B165" s="159" t="s">
        <v>12</v>
      </c>
      <c r="C165" s="1263" t="s">
        <v>345</v>
      </c>
      <c r="D165" s="1264"/>
      <c r="E165" s="496"/>
      <c r="F165" s="496"/>
      <c r="G165" s="475"/>
      <c r="H165" s="496"/>
      <c r="I165" s="476"/>
      <c r="J165" s="487"/>
    </row>
    <row r="166" spans="2:10" ht="15" customHeight="1">
      <c r="B166" s="159" t="s">
        <v>13</v>
      </c>
      <c r="C166" s="1263" t="s">
        <v>346</v>
      </c>
      <c r="D166" s="1264"/>
      <c r="E166" s="496"/>
      <c r="F166" s="496"/>
      <c r="G166" s="475"/>
      <c r="H166" s="496"/>
      <c r="I166" s="476"/>
      <c r="J166" s="487"/>
    </row>
    <row r="167" spans="2:10" ht="15.75" customHeight="1" thickBot="1">
      <c r="B167" s="160" t="s">
        <v>14</v>
      </c>
      <c r="C167" s="1265" t="s">
        <v>305</v>
      </c>
      <c r="D167" s="1265"/>
      <c r="E167" s="484"/>
      <c r="F167" s="484"/>
      <c r="G167" s="497"/>
      <c r="H167" s="484"/>
      <c r="I167" s="498"/>
      <c r="J167" s="488"/>
    </row>
    <row r="168" spans="2:10" ht="16.5" thickBot="1">
      <c r="B168" s="1266" t="s">
        <v>347</v>
      </c>
      <c r="C168" s="1267"/>
      <c r="D168" s="1267"/>
      <c r="E168" s="1267"/>
      <c r="F168" s="1267"/>
      <c r="G168" s="1267"/>
      <c r="H168" s="1267"/>
      <c r="I168" s="1267"/>
      <c r="J168" s="1268"/>
    </row>
    <row r="169" spans="2:10" ht="47.25" customHeight="1" thickBot="1">
      <c r="B169" s="145" t="s">
        <v>348</v>
      </c>
      <c r="C169" s="1269" t="s">
        <v>349</v>
      </c>
      <c r="D169" s="1270"/>
      <c r="E169" s="1270"/>
      <c r="F169" s="1270"/>
      <c r="G169" s="1270"/>
      <c r="H169" s="1270"/>
      <c r="I169" s="1270"/>
      <c r="J169" s="1271"/>
    </row>
    <row r="170" spans="2:10" ht="15.75">
      <c r="B170" s="1238" t="s">
        <v>308</v>
      </c>
      <c r="C170" s="1240" t="s">
        <v>290</v>
      </c>
      <c r="D170" s="1223"/>
      <c r="E170" s="1223" t="s">
        <v>350</v>
      </c>
      <c r="F170" s="1223"/>
      <c r="G170" s="1223"/>
      <c r="H170" s="1223"/>
      <c r="I170" s="1272"/>
      <c r="J170" s="149" t="s">
        <v>296</v>
      </c>
    </row>
    <row r="171" spans="2:10" ht="15.75" customHeight="1" thickBot="1">
      <c r="B171" s="1239"/>
      <c r="C171" s="1241"/>
      <c r="D171" s="1224"/>
      <c r="E171" s="1224"/>
      <c r="F171" s="1224"/>
      <c r="G171" s="1224"/>
      <c r="H171" s="1224"/>
      <c r="I171" s="1247"/>
      <c r="J171" s="132" t="s">
        <v>301</v>
      </c>
    </row>
    <row r="172" spans="2:10" ht="16.5" thickBot="1">
      <c r="B172" s="162" t="s">
        <v>4</v>
      </c>
      <c r="C172" s="1254" t="s">
        <v>351</v>
      </c>
      <c r="D172" s="1255"/>
      <c r="E172" s="1256"/>
      <c r="F172" s="1256"/>
      <c r="G172" s="1256"/>
      <c r="H172" s="1256"/>
      <c r="I172" s="1257"/>
      <c r="J172" s="485"/>
    </row>
    <row r="173" spans="2:10" ht="16.5" thickBot="1">
      <c r="B173" s="163" t="s">
        <v>352</v>
      </c>
      <c r="C173" s="1237" t="s">
        <v>353</v>
      </c>
      <c r="D173" s="1219"/>
      <c r="E173" s="1219"/>
      <c r="F173" s="1219"/>
      <c r="G173" s="1219"/>
      <c r="H173" s="1219"/>
      <c r="I173" s="1219"/>
      <c r="J173" s="1220"/>
    </row>
    <row r="174" spans="2:10" ht="15.75">
      <c r="B174" s="1238" t="s">
        <v>308</v>
      </c>
      <c r="C174" s="1240" t="s">
        <v>290</v>
      </c>
      <c r="D174" s="1225" t="s">
        <v>354</v>
      </c>
      <c r="E174" s="1225"/>
      <c r="F174" s="1246" t="s">
        <v>355</v>
      </c>
      <c r="G174" s="1258"/>
      <c r="H174" s="1246" t="s">
        <v>356</v>
      </c>
      <c r="I174" s="1259"/>
      <c r="J174" s="149" t="s">
        <v>296</v>
      </c>
    </row>
    <row r="175" spans="2:10" ht="19.5" thickBot="1">
      <c r="B175" s="1239"/>
      <c r="C175" s="1241"/>
      <c r="D175" s="1260" t="s">
        <v>357</v>
      </c>
      <c r="E175" s="1260"/>
      <c r="F175" s="1247" t="s">
        <v>338</v>
      </c>
      <c r="G175" s="1241"/>
      <c r="H175" s="1261" t="s">
        <v>338</v>
      </c>
      <c r="I175" s="1262"/>
      <c r="J175" s="132" t="s">
        <v>301</v>
      </c>
    </row>
    <row r="176" spans="2:10" ht="31.5">
      <c r="B176" s="162" t="s">
        <v>4</v>
      </c>
      <c r="C176" s="164" t="s">
        <v>626</v>
      </c>
      <c r="D176" s="1204"/>
      <c r="E176" s="1248"/>
      <c r="F176" s="1204"/>
      <c r="G176" s="1248"/>
      <c r="H176" s="1204"/>
      <c r="I176" s="1249"/>
      <c r="J176" s="485"/>
    </row>
    <row r="177" spans="2:10" ht="31.5">
      <c r="B177" s="165" t="s">
        <v>5</v>
      </c>
      <c r="C177" s="166" t="s">
        <v>625</v>
      </c>
      <c r="D177" s="1215"/>
      <c r="E177" s="1250"/>
      <c r="F177" s="1251"/>
      <c r="G177" s="1252"/>
      <c r="H177" s="1251"/>
      <c r="I177" s="1253"/>
      <c r="J177" s="486"/>
    </row>
    <row r="178" spans="2:10" ht="31.5">
      <c r="B178" s="165" t="s">
        <v>7</v>
      </c>
      <c r="C178" s="166" t="s">
        <v>627</v>
      </c>
      <c r="D178" s="1215"/>
      <c r="E178" s="1250"/>
      <c r="F178" s="1251"/>
      <c r="G178" s="1252"/>
      <c r="H178" s="1251"/>
      <c r="I178" s="1253"/>
      <c r="J178" s="486"/>
    </row>
    <row r="179" spans="2:10" ht="16.5" thickBot="1">
      <c r="B179" s="167" t="s">
        <v>8</v>
      </c>
      <c r="C179" s="168" t="s">
        <v>305</v>
      </c>
      <c r="D179" s="1217"/>
      <c r="E179" s="1244"/>
      <c r="F179" s="1217"/>
      <c r="G179" s="1244"/>
      <c r="H179" s="1217"/>
      <c r="I179" s="1245"/>
      <c r="J179" s="488"/>
    </row>
    <row r="180" spans="2:10" ht="16.5" customHeight="1" thickBot="1">
      <c r="B180" s="163" t="s">
        <v>358</v>
      </c>
      <c r="C180" s="1237" t="s">
        <v>359</v>
      </c>
      <c r="D180" s="1219"/>
      <c r="E180" s="1219"/>
      <c r="F180" s="1219"/>
      <c r="G180" s="1219"/>
      <c r="H180" s="1219"/>
      <c r="I180" s="1219"/>
      <c r="J180" s="1220"/>
    </row>
    <row r="181" spans="2:10" ht="15.75">
      <c r="B181" s="1238" t="s">
        <v>308</v>
      </c>
      <c r="C181" s="1240" t="s">
        <v>290</v>
      </c>
      <c r="D181" s="126" t="s">
        <v>360</v>
      </c>
      <c r="E181" s="126" t="s">
        <v>361</v>
      </c>
      <c r="F181" s="1225" t="s">
        <v>362</v>
      </c>
      <c r="G181" s="1225"/>
      <c r="H181" s="1225" t="s">
        <v>362</v>
      </c>
      <c r="I181" s="1246"/>
      <c r="J181" s="149" t="s">
        <v>296</v>
      </c>
    </row>
    <row r="182" spans="2:10" ht="16.5" thickBot="1">
      <c r="B182" s="1239"/>
      <c r="C182" s="1241"/>
      <c r="D182" s="156" t="s">
        <v>324</v>
      </c>
      <c r="E182" s="156" t="s">
        <v>325</v>
      </c>
      <c r="F182" s="1224" t="s">
        <v>363</v>
      </c>
      <c r="G182" s="1224"/>
      <c r="H182" s="1224" t="s">
        <v>338</v>
      </c>
      <c r="I182" s="1247"/>
      <c r="J182" s="132" t="s">
        <v>301</v>
      </c>
    </row>
    <row r="183" spans="2:10" ht="15.75">
      <c r="B183" s="162" t="s">
        <v>4</v>
      </c>
      <c r="C183" s="169" t="s">
        <v>364</v>
      </c>
      <c r="D183" s="478"/>
      <c r="E183" s="478"/>
      <c r="F183" s="1203"/>
      <c r="G183" s="1203"/>
      <c r="H183" s="1203"/>
      <c r="I183" s="1204"/>
      <c r="J183" s="485"/>
    </row>
    <row r="184" spans="2:10" ht="15.75">
      <c r="B184" s="165" t="s">
        <v>5</v>
      </c>
      <c r="C184" s="170" t="s">
        <v>365</v>
      </c>
      <c r="D184" s="480"/>
      <c r="E184" s="480"/>
      <c r="F184" s="1214"/>
      <c r="G184" s="1214"/>
      <c r="H184" s="1214"/>
      <c r="I184" s="1215"/>
      <c r="J184" s="486"/>
    </row>
    <row r="185" spans="2:10" ht="16.5" thickBot="1">
      <c r="B185" s="144" t="s">
        <v>7</v>
      </c>
      <c r="C185" s="168" t="s">
        <v>305</v>
      </c>
      <c r="D185" s="483"/>
      <c r="E185" s="483"/>
      <c r="F185" s="1216"/>
      <c r="G185" s="1216"/>
      <c r="H185" s="1216"/>
      <c r="I185" s="1217"/>
      <c r="J185" s="488"/>
    </row>
    <row r="186" spans="2:10" ht="15.75" customHeight="1" thickBot="1">
      <c r="B186" s="163" t="s">
        <v>366</v>
      </c>
      <c r="C186" s="1237" t="s">
        <v>367</v>
      </c>
      <c r="D186" s="1219"/>
      <c r="E186" s="1219"/>
      <c r="F186" s="1219"/>
      <c r="G186" s="1219"/>
      <c r="H186" s="1219"/>
      <c r="I186" s="1219"/>
      <c r="J186" s="1220"/>
    </row>
    <row r="187" spans="2:10" ht="15.75">
      <c r="B187" s="1238" t="s">
        <v>308</v>
      </c>
      <c r="C187" s="1240" t="s">
        <v>290</v>
      </c>
      <c r="D187" s="126" t="s">
        <v>368</v>
      </c>
      <c r="E187" s="1242" t="s">
        <v>369</v>
      </c>
      <c r="F187" s="1227" t="s">
        <v>370</v>
      </c>
      <c r="G187" s="1227"/>
      <c r="H187" s="1227" t="s">
        <v>371</v>
      </c>
      <c r="I187" s="1228"/>
      <c r="J187" s="149" t="s">
        <v>296</v>
      </c>
    </row>
    <row r="188" spans="2:10" ht="16.5" thickBot="1">
      <c r="B188" s="1239"/>
      <c r="C188" s="1241"/>
      <c r="D188" s="156" t="s">
        <v>315</v>
      </c>
      <c r="E188" s="1243"/>
      <c r="F188" s="1229" t="s">
        <v>100</v>
      </c>
      <c r="G188" s="1229"/>
      <c r="H188" s="1229" t="s">
        <v>100</v>
      </c>
      <c r="I188" s="1230"/>
      <c r="J188" s="132" t="s">
        <v>301</v>
      </c>
    </row>
    <row r="189" spans="2:10" ht="15.75">
      <c r="B189" s="162" t="s">
        <v>4</v>
      </c>
      <c r="C189" s="169" t="s">
        <v>372</v>
      </c>
      <c r="D189" s="478"/>
      <c r="E189" s="500"/>
      <c r="F189" s="1231"/>
      <c r="G189" s="1231"/>
      <c r="H189" s="1231"/>
      <c r="I189" s="1232"/>
      <c r="J189" s="485"/>
    </row>
    <row r="190" spans="2:10" ht="15.75">
      <c r="B190" s="165" t="s">
        <v>5</v>
      </c>
      <c r="C190" s="170" t="s">
        <v>373</v>
      </c>
      <c r="D190" s="480"/>
      <c r="E190" s="480"/>
      <c r="F190" s="1233"/>
      <c r="G190" s="1233"/>
      <c r="H190" s="1233"/>
      <c r="I190" s="1234"/>
      <c r="J190" s="486"/>
    </row>
    <row r="191" spans="2:10" ht="16.5" thickBot="1">
      <c r="B191" s="144" t="s">
        <v>7</v>
      </c>
      <c r="C191" s="168" t="s">
        <v>305</v>
      </c>
      <c r="D191" s="483"/>
      <c r="E191" s="483"/>
      <c r="F191" s="1235"/>
      <c r="G191" s="1235"/>
      <c r="H191" s="1235"/>
      <c r="I191" s="1236"/>
      <c r="J191" s="488"/>
    </row>
    <row r="192" spans="2:10" ht="16.5" thickBot="1">
      <c r="B192" s="124" t="s">
        <v>374</v>
      </c>
      <c r="C192" s="1218" t="s">
        <v>375</v>
      </c>
      <c r="D192" s="1219"/>
      <c r="E192" s="1219"/>
      <c r="F192" s="1219"/>
      <c r="G192" s="1219"/>
      <c r="H192" s="1219"/>
      <c r="I192" s="1219"/>
      <c r="J192" s="1220"/>
    </row>
    <row r="193" spans="2:11" ht="15.75" customHeight="1">
      <c r="B193" s="1221" t="s">
        <v>308</v>
      </c>
      <c r="C193" s="1223" t="s">
        <v>290</v>
      </c>
      <c r="D193" s="126" t="s">
        <v>376</v>
      </c>
      <c r="E193" s="1225" t="s">
        <v>377</v>
      </c>
      <c r="F193" s="1227" t="s">
        <v>370</v>
      </c>
      <c r="G193" s="1227"/>
      <c r="H193" s="1227" t="s">
        <v>371</v>
      </c>
      <c r="I193" s="1228"/>
      <c r="J193" s="149" t="s">
        <v>296</v>
      </c>
    </row>
    <row r="194" spans="2:11" ht="16.5" thickBot="1">
      <c r="B194" s="1222"/>
      <c r="C194" s="1224"/>
      <c r="D194" s="156" t="s">
        <v>315</v>
      </c>
      <c r="E194" s="1226"/>
      <c r="F194" s="1229" t="s">
        <v>100</v>
      </c>
      <c r="G194" s="1229"/>
      <c r="H194" s="1229" t="s">
        <v>100</v>
      </c>
      <c r="I194" s="1230"/>
      <c r="J194" s="132" t="s">
        <v>301</v>
      </c>
    </row>
    <row r="195" spans="2:11" ht="31.5">
      <c r="B195" s="171" t="s">
        <v>4</v>
      </c>
      <c r="C195" s="153" t="s">
        <v>378</v>
      </c>
      <c r="D195" s="499">
        <v>437</v>
      </c>
      <c r="E195" s="478" t="s">
        <v>705</v>
      </c>
      <c r="F195" s="1203">
        <f>7252/1000</f>
        <v>7.2519999999999998</v>
      </c>
      <c r="G195" s="1203"/>
      <c r="H195" s="1203">
        <f>4950/1000</f>
        <v>4.95</v>
      </c>
      <c r="I195" s="1204"/>
      <c r="J195" s="651">
        <v>64170.48</v>
      </c>
    </row>
    <row r="196" spans="2:11" ht="15.75">
      <c r="B196" s="172" t="s">
        <v>5</v>
      </c>
      <c r="C196" s="153" t="s">
        <v>379</v>
      </c>
      <c r="D196" s="480"/>
      <c r="E196" s="480"/>
      <c r="F196" s="1214"/>
      <c r="G196" s="1214"/>
      <c r="H196" s="1214"/>
      <c r="I196" s="1215"/>
      <c r="J196" s="486"/>
    </row>
    <row r="197" spans="2:11" ht="16.5" thickBot="1">
      <c r="B197" s="173" t="s">
        <v>7</v>
      </c>
      <c r="C197" s="161" t="s">
        <v>305</v>
      </c>
      <c r="D197" s="483"/>
      <c r="E197" s="483"/>
      <c r="F197" s="1216"/>
      <c r="G197" s="1216"/>
      <c r="H197" s="1216"/>
      <c r="I197" s="1217"/>
      <c r="J197" s="488"/>
    </row>
    <row r="198" spans="2:11" ht="16.5" thickBot="1">
      <c r="B198" s="124" t="s">
        <v>380</v>
      </c>
      <c r="C198" s="1218" t="s">
        <v>633</v>
      </c>
      <c r="D198" s="1219"/>
      <c r="E198" s="1219"/>
      <c r="F198" s="1219"/>
      <c r="G198" s="1219"/>
      <c r="H198" s="1219"/>
      <c r="I198" s="1219"/>
      <c r="J198" s="1220"/>
    </row>
    <row r="199" spans="2:11" ht="15.75">
      <c r="B199" s="1221" t="s">
        <v>308</v>
      </c>
      <c r="C199" s="1223" t="s">
        <v>290</v>
      </c>
      <c r="D199" s="126" t="s">
        <v>635</v>
      </c>
      <c r="E199" s="1225" t="s">
        <v>636</v>
      </c>
      <c r="F199" s="1227" t="s">
        <v>370</v>
      </c>
      <c r="G199" s="1227"/>
      <c r="H199" s="1227" t="s">
        <v>371</v>
      </c>
      <c r="I199" s="1228"/>
      <c r="J199" s="149" t="s">
        <v>296</v>
      </c>
    </row>
    <row r="200" spans="2:11" ht="16.5" thickBot="1">
      <c r="B200" s="1222"/>
      <c r="C200" s="1224"/>
      <c r="D200" s="156" t="s">
        <v>315</v>
      </c>
      <c r="E200" s="1226"/>
      <c r="F200" s="1229" t="s">
        <v>100</v>
      </c>
      <c r="G200" s="1229"/>
      <c r="H200" s="1229" t="s">
        <v>100</v>
      </c>
      <c r="I200" s="1230"/>
      <c r="J200" s="132" t="s">
        <v>301</v>
      </c>
    </row>
    <row r="201" spans="2:11" ht="31.5">
      <c r="B201" s="171" t="s">
        <v>4</v>
      </c>
      <c r="C201" s="153" t="s">
        <v>634</v>
      </c>
      <c r="D201" s="499"/>
      <c r="E201" s="478"/>
      <c r="F201" s="1203"/>
      <c r="G201" s="1203"/>
      <c r="H201" s="1203"/>
      <c r="I201" s="1204"/>
      <c r="J201" s="485"/>
    </row>
    <row r="202" spans="2:11" ht="15.75" thickBot="1">
      <c r="B202" s="207" t="s">
        <v>381</v>
      </c>
      <c r="C202" s="1205" t="s">
        <v>463</v>
      </c>
      <c r="D202" s="1206"/>
      <c r="E202" s="1206"/>
      <c r="F202" s="1207"/>
    </row>
    <row r="203" spans="2:11" ht="16.5" thickBot="1">
      <c r="B203" s="187" t="s">
        <v>4</v>
      </c>
      <c r="C203" s="1208" t="s">
        <v>457</v>
      </c>
      <c r="D203" s="1209" t="s">
        <v>384</v>
      </c>
      <c r="E203" s="218" t="s">
        <v>315</v>
      </c>
      <c r="F203" s="552"/>
      <c r="G203" s="176"/>
      <c r="H203" s="176"/>
      <c r="I203" s="174"/>
      <c r="J203" s="174"/>
    </row>
    <row r="204" spans="2:11" ht="15.75">
      <c r="B204" s="187" t="s">
        <v>5</v>
      </c>
      <c r="C204" s="1208" t="s">
        <v>464</v>
      </c>
      <c r="D204" s="1209" t="s">
        <v>384</v>
      </c>
      <c r="E204" s="218" t="s">
        <v>315</v>
      </c>
      <c r="F204" s="552"/>
      <c r="G204" s="176"/>
      <c r="H204" s="176"/>
      <c r="I204" s="174"/>
      <c r="J204" s="174"/>
    </row>
    <row r="205" spans="2:11" ht="15.75" thickBot="1">
      <c r="B205" s="207" t="s">
        <v>385</v>
      </c>
      <c r="C205" s="1210" t="s">
        <v>466</v>
      </c>
      <c r="D205" s="1210"/>
      <c r="E205" s="1210"/>
      <c r="F205" s="1210"/>
    </row>
    <row r="206" spans="2:11" ht="16.5" thickBot="1">
      <c r="B206" s="626" t="s">
        <v>4</v>
      </c>
      <c r="C206" s="1208" t="s">
        <v>457</v>
      </c>
      <c r="D206" s="1209" t="s">
        <v>384</v>
      </c>
      <c r="E206" s="639" t="s">
        <v>315</v>
      </c>
      <c r="F206" s="643"/>
      <c r="G206" s="614"/>
      <c r="H206" s="614"/>
      <c r="I206" s="612"/>
      <c r="J206" s="612"/>
      <c r="K206" s="609"/>
    </row>
    <row r="207" spans="2:11" ht="19.5" thickBot="1">
      <c r="B207" s="626" t="s">
        <v>5</v>
      </c>
      <c r="C207" s="1208" t="s">
        <v>467</v>
      </c>
      <c r="D207" s="1209" t="s">
        <v>384</v>
      </c>
      <c r="E207" s="639" t="s">
        <v>468</v>
      </c>
      <c r="F207" s="643"/>
      <c r="G207" s="614"/>
      <c r="H207" s="614"/>
      <c r="I207" s="612"/>
      <c r="J207" s="1657"/>
      <c r="K207" s="609"/>
    </row>
    <row r="208" spans="2:11" ht="16.5" thickBot="1">
      <c r="B208" s="658" t="s">
        <v>462</v>
      </c>
      <c r="C208" s="1211" t="s">
        <v>807</v>
      </c>
      <c r="D208" s="1212"/>
      <c r="E208" s="1212"/>
      <c r="F208" s="1213"/>
      <c r="G208" s="614"/>
      <c r="H208" s="614"/>
      <c r="I208" s="612"/>
      <c r="J208" s="612"/>
      <c r="K208" s="609"/>
    </row>
    <row r="209" spans="2:11" ht="30">
      <c r="B209" s="1191" t="s">
        <v>4</v>
      </c>
      <c r="C209" s="1193" t="s">
        <v>808</v>
      </c>
      <c r="D209" s="656" t="s">
        <v>809</v>
      </c>
      <c r="E209" s="656" t="s">
        <v>810</v>
      </c>
      <c r="F209" s="659" t="s">
        <v>382</v>
      </c>
      <c r="G209" s="614"/>
      <c r="H209" s="614"/>
      <c r="I209" s="612"/>
      <c r="J209" s="612"/>
      <c r="K209" s="609"/>
    </row>
    <row r="210" spans="2:11" ht="16.5" thickBot="1">
      <c r="B210" s="1192"/>
      <c r="C210" s="1194"/>
      <c r="D210" s="619" t="s">
        <v>384</v>
      </c>
      <c r="E210" s="619" t="s">
        <v>384</v>
      </c>
      <c r="F210" s="620" t="s">
        <v>384</v>
      </c>
      <c r="G210" s="614"/>
      <c r="H210" s="614"/>
      <c r="I210" s="612"/>
      <c r="J210" s="612"/>
      <c r="K210" s="609"/>
    </row>
    <row r="211" spans="2:11" ht="16.5" thickBot="1">
      <c r="B211" s="615"/>
      <c r="C211" s="616"/>
      <c r="D211" s="660">
        <f>'1. Ocena char. bud. przed'!D297/1000</f>
        <v>210.053</v>
      </c>
      <c r="E211" s="661">
        <f>'2. Ocena char. bud. po'!D159/1000</f>
        <v>83.581000000000003</v>
      </c>
      <c r="F211" s="662">
        <f>D211-E211</f>
        <v>126.47199999999999</v>
      </c>
      <c r="G211" s="614"/>
      <c r="H211" s="614"/>
      <c r="I211" s="612"/>
      <c r="J211" s="612"/>
      <c r="K211" s="609"/>
    </row>
    <row r="212" spans="2:11" ht="31.5">
      <c r="B212" s="1195" t="s">
        <v>5</v>
      </c>
      <c r="C212" s="1196" t="s">
        <v>383</v>
      </c>
      <c r="D212" s="617" t="s">
        <v>592</v>
      </c>
      <c r="E212" s="617" t="s">
        <v>593</v>
      </c>
      <c r="F212" s="618" t="s">
        <v>382</v>
      </c>
      <c r="G212" s="614"/>
      <c r="H212" s="614"/>
      <c r="I212" s="612"/>
      <c r="J212" s="612"/>
      <c r="K212" s="609"/>
    </row>
    <row r="213" spans="2:11" ht="16.5" thickBot="1">
      <c r="B213" s="1195"/>
      <c r="C213" s="1196"/>
      <c r="D213" s="619" t="s">
        <v>384</v>
      </c>
      <c r="E213" s="619" t="s">
        <v>384</v>
      </c>
      <c r="F213" s="620" t="s">
        <v>384</v>
      </c>
      <c r="G213" s="614"/>
      <c r="H213" s="614"/>
      <c r="I213" s="612"/>
      <c r="J213" s="612"/>
      <c r="K213" s="609"/>
    </row>
    <row r="214" spans="2:11" ht="16.5" thickBot="1">
      <c r="B214" s="621"/>
      <c r="C214" s="622"/>
      <c r="D214" s="605">
        <f>('1. Ocena char. bud. przed'!F304+'1. Ocena char. bud. przed'!H304+'1. Ocena char. bud. przed'!I304)/1000</f>
        <v>11.830399999999999</v>
      </c>
      <c r="E214" s="664">
        <f>('2. Ocena char. bud. po'!F166+'2. Ocena char. bud. po'!H166+'2. Ocena char. bud. po'!I166)/1000</f>
        <v>6.3896000000000006</v>
      </c>
      <c r="F214" s="663">
        <f>D214-E214</f>
        <v>5.4407999999999985</v>
      </c>
      <c r="G214" s="612"/>
      <c r="H214" s="612"/>
      <c r="I214" s="612"/>
      <c r="J214" s="612"/>
      <c r="K214" s="609"/>
    </row>
    <row r="215" spans="2:11" ht="16.5" thickBot="1">
      <c r="B215" s="612"/>
      <c r="C215" s="612"/>
      <c r="D215" s="183"/>
      <c r="E215" s="183"/>
      <c r="F215" s="183"/>
      <c r="G215" s="612"/>
      <c r="H215" s="612"/>
      <c r="I215" s="612"/>
      <c r="J215" s="612"/>
      <c r="K215" s="609"/>
    </row>
    <row r="216" spans="2:11" ht="16.5" thickBot="1">
      <c r="B216" s="623" t="s">
        <v>462</v>
      </c>
      <c r="C216" s="1197" t="s">
        <v>386</v>
      </c>
      <c r="D216" s="1198"/>
      <c r="E216" s="1199"/>
      <c r="F216" s="624"/>
      <c r="G216" s="625"/>
      <c r="H216" s="625"/>
      <c r="I216" s="612"/>
      <c r="J216" s="612"/>
      <c r="K216" s="609"/>
    </row>
    <row r="217" spans="2:11" ht="31.5">
      <c r="B217" s="626" t="s">
        <v>4</v>
      </c>
      <c r="C217" s="627" t="s">
        <v>387</v>
      </c>
      <c r="D217" s="628" t="s">
        <v>384</v>
      </c>
      <c r="E217" s="644"/>
      <c r="F217" s="612"/>
      <c r="G217" s="614"/>
      <c r="H217" s="614"/>
      <c r="I217" s="612"/>
      <c r="J217" s="612"/>
      <c r="K217" s="609"/>
    </row>
    <row r="218" spans="2:11" ht="31.5">
      <c r="B218" s="613" t="s">
        <v>5</v>
      </c>
      <c r="C218" s="629" t="s">
        <v>388</v>
      </c>
      <c r="D218" s="630" t="s">
        <v>384</v>
      </c>
      <c r="E218" s="645"/>
      <c r="F218" s="612"/>
      <c r="G218" s="614"/>
      <c r="H218" s="614"/>
      <c r="I218" s="609"/>
      <c r="J218" s="609"/>
      <c r="K218" s="609"/>
    </row>
    <row r="219" spans="2:11" ht="31.5">
      <c r="B219" s="613" t="s">
        <v>7</v>
      </c>
      <c r="C219" s="631" t="s">
        <v>389</v>
      </c>
      <c r="D219" s="630" t="str">
        <f>D217</f>
        <v>MWh/rok</v>
      </c>
      <c r="E219" s="645"/>
      <c r="F219" s="612"/>
      <c r="G219" s="614"/>
      <c r="H219" s="614"/>
      <c r="I219" s="609"/>
      <c r="J219" s="609"/>
      <c r="K219" s="609"/>
    </row>
    <row r="220" spans="2:11" ht="32.25" thickBot="1">
      <c r="B220" s="632" t="s">
        <v>8</v>
      </c>
      <c r="C220" s="633" t="s">
        <v>390</v>
      </c>
      <c r="D220" s="634" t="s">
        <v>384</v>
      </c>
      <c r="E220" s="646"/>
      <c r="F220" s="612"/>
      <c r="G220" s="614"/>
      <c r="H220" s="614"/>
      <c r="I220" s="609"/>
      <c r="J220" s="609"/>
      <c r="K220" s="609"/>
    </row>
    <row r="221" spans="2:11" ht="16.5" thickBot="1">
      <c r="B221" s="612"/>
      <c r="C221" s="612"/>
      <c r="D221" s="183"/>
      <c r="E221" s="183"/>
      <c r="F221" s="183"/>
      <c r="G221" s="612"/>
      <c r="H221" s="612"/>
      <c r="I221" s="612"/>
      <c r="J221" s="612"/>
      <c r="K221" s="609"/>
    </row>
    <row r="222" spans="2:11" ht="16.5" thickBot="1">
      <c r="B222" s="623" t="s">
        <v>462</v>
      </c>
      <c r="C222" s="1197" t="s">
        <v>386</v>
      </c>
      <c r="D222" s="1198"/>
      <c r="E222" s="1199"/>
      <c r="F222" s="624"/>
      <c r="G222" s="625"/>
      <c r="H222" s="625"/>
      <c r="I222" s="612"/>
      <c r="J222" s="612"/>
      <c r="K222" s="609"/>
    </row>
    <row r="223" spans="2:11" ht="31.5">
      <c r="B223" s="626" t="s">
        <v>4</v>
      </c>
      <c r="C223" s="627" t="s">
        <v>387</v>
      </c>
      <c r="D223" s="628" t="s">
        <v>384</v>
      </c>
      <c r="E223" s="644"/>
      <c r="F223" s="612"/>
      <c r="G223" s="614"/>
      <c r="H223" s="614"/>
      <c r="I223" s="612"/>
      <c r="J223" s="612"/>
      <c r="K223" s="609"/>
    </row>
    <row r="224" spans="2:11" ht="31.5">
      <c r="B224" s="613" t="s">
        <v>5</v>
      </c>
      <c r="C224" s="629" t="s">
        <v>388</v>
      </c>
      <c r="D224" s="630" t="s">
        <v>384</v>
      </c>
      <c r="E224" s="645"/>
      <c r="F224" s="612"/>
      <c r="G224" s="614"/>
      <c r="H224" s="614"/>
      <c r="I224" s="609"/>
      <c r="J224" s="609"/>
      <c r="K224" s="609"/>
    </row>
    <row r="225" spans="2:11" ht="31.5">
      <c r="B225" s="613" t="s">
        <v>7</v>
      </c>
      <c r="C225" s="631" t="s">
        <v>389</v>
      </c>
      <c r="D225" s="630" t="str">
        <f>D223</f>
        <v>MWh/rok</v>
      </c>
      <c r="E225" s="645"/>
      <c r="F225" s="612"/>
      <c r="G225" s="614"/>
      <c r="H225" s="614"/>
      <c r="I225" s="609"/>
      <c r="J225" s="609"/>
      <c r="K225" s="609"/>
    </row>
    <row r="226" spans="2:11" ht="32.25" thickBot="1">
      <c r="B226" s="632" t="s">
        <v>8</v>
      </c>
      <c r="C226" s="633" t="s">
        <v>390</v>
      </c>
      <c r="D226" s="634" t="s">
        <v>384</v>
      </c>
      <c r="E226" s="646"/>
      <c r="F226" s="612"/>
      <c r="G226" s="614"/>
      <c r="H226" s="614"/>
      <c r="I226" s="609"/>
      <c r="J226" s="609"/>
      <c r="K226" s="609"/>
    </row>
    <row r="227" spans="2:11">
      <c r="B227" s="610"/>
      <c r="C227" s="609"/>
      <c r="D227" s="609"/>
      <c r="E227" s="609"/>
      <c r="F227" s="609"/>
      <c r="G227" s="611"/>
      <c r="H227" s="1200" t="s">
        <v>88</v>
      </c>
      <c r="I227" s="1201"/>
      <c r="J227" s="1202"/>
      <c r="K227" s="609"/>
    </row>
    <row r="228" spans="2:11">
      <c r="B228" s="609"/>
      <c r="C228" s="635" t="s">
        <v>19</v>
      </c>
      <c r="D228" s="636"/>
      <c r="E228" s="608"/>
      <c r="F228" s="609"/>
      <c r="G228" s="609"/>
      <c r="H228" s="955"/>
      <c r="I228" s="956"/>
      <c r="J228" s="957"/>
      <c r="K228" s="609"/>
    </row>
    <row r="229" spans="2:11">
      <c r="B229" s="609"/>
      <c r="C229" s="637" t="s">
        <v>86</v>
      </c>
      <c r="D229" s="607"/>
      <c r="E229" s="608"/>
      <c r="F229" s="609"/>
      <c r="G229" s="609"/>
      <c r="H229" s="958"/>
      <c r="I229" s="959"/>
      <c r="J229" s="960"/>
      <c r="K229" s="609"/>
    </row>
    <row r="230" spans="2:11">
      <c r="B230" s="609"/>
      <c r="C230" s="648" t="s">
        <v>811</v>
      </c>
      <c r="D230" s="607"/>
      <c r="E230" s="608"/>
      <c r="F230" s="609"/>
      <c r="G230" s="609"/>
      <c r="H230" s="958"/>
      <c r="I230" s="959"/>
      <c r="J230" s="960"/>
      <c r="K230" s="609"/>
    </row>
    <row r="231" spans="2:11">
      <c r="B231" s="609"/>
      <c r="C231" s="609"/>
      <c r="D231" s="607"/>
      <c r="E231" s="608"/>
      <c r="F231" s="609"/>
      <c r="G231" s="609"/>
      <c r="H231" s="961"/>
      <c r="I231" s="962"/>
      <c r="J231" s="963"/>
      <c r="K231" s="609"/>
    </row>
    <row r="232" spans="2:11">
      <c r="B232" s="609"/>
      <c r="C232" s="609"/>
      <c r="D232" s="607"/>
      <c r="E232" s="608"/>
      <c r="F232" s="609"/>
      <c r="G232" s="609"/>
      <c r="H232" s="606" t="s">
        <v>87</v>
      </c>
      <c r="I232" s="647"/>
      <c r="J232" s="649"/>
      <c r="K232" s="609"/>
    </row>
    <row r="233" spans="2:11" ht="15.75">
      <c r="B233" s="609"/>
      <c r="C233" s="638" t="s">
        <v>812</v>
      </c>
      <c r="D233" s="609"/>
      <c r="E233" s="608"/>
      <c r="F233" s="609"/>
      <c r="G233" s="609"/>
      <c r="H233" s="609"/>
      <c r="I233" s="609"/>
      <c r="J233" s="609"/>
      <c r="K233" s="609"/>
    </row>
    <row r="234" spans="2:11">
      <c r="B234" s="609"/>
      <c r="C234" s="609"/>
      <c r="D234" s="609"/>
      <c r="E234" s="609"/>
      <c r="F234" s="609"/>
      <c r="G234" s="609"/>
      <c r="H234" s="609"/>
      <c r="I234" s="609"/>
      <c r="J234" s="609"/>
      <c r="K234" s="609"/>
    </row>
    <row r="235" spans="2:11">
      <c r="B235" s="609"/>
      <c r="C235" s="609"/>
      <c r="D235" s="609"/>
      <c r="E235" s="609"/>
      <c r="F235" s="609"/>
      <c r="G235" s="609"/>
      <c r="H235" s="609"/>
      <c r="I235" s="609"/>
      <c r="J235" s="609"/>
      <c r="K235" s="609"/>
    </row>
    <row r="236" spans="2:11" ht="15.75">
      <c r="B236" s="610"/>
      <c r="C236" s="1340" t="s">
        <v>868</v>
      </c>
      <c r="D236" s="1340"/>
      <c r="E236" s="1340"/>
      <c r="F236" s="1340"/>
      <c r="G236" s="1340"/>
      <c r="H236" s="1340"/>
      <c r="I236" s="1340"/>
      <c r="J236" s="1340"/>
    </row>
    <row r="237" spans="2:11" ht="15.75" thickBot="1">
      <c r="B237" s="122"/>
      <c r="C237" s="22"/>
      <c r="D237" s="22"/>
      <c r="E237" s="22"/>
      <c r="F237" s="22"/>
      <c r="G237" s="123"/>
      <c r="H237" s="123"/>
      <c r="I237" s="609"/>
      <c r="J237" s="609"/>
    </row>
    <row r="238" spans="2:11" ht="16.5" thickBot="1">
      <c r="B238" s="124" t="s">
        <v>287</v>
      </c>
      <c r="C238" s="1219" t="s">
        <v>288</v>
      </c>
      <c r="D238" s="1219"/>
      <c r="E238" s="1219"/>
      <c r="F238" s="1219"/>
      <c r="G238" s="1219"/>
      <c r="H238" s="1219"/>
      <c r="I238" s="1219"/>
      <c r="J238" s="1220"/>
    </row>
    <row r="239" spans="2:11" ht="60">
      <c r="B239" s="1318" t="s">
        <v>289</v>
      </c>
      <c r="C239" s="1258" t="s">
        <v>290</v>
      </c>
      <c r="D239" s="1225"/>
      <c r="E239" s="127" t="s">
        <v>291</v>
      </c>
      <c r="F239" s="128" t="s">
        <v>292</v>
      </c>
      <c r="G239" s="728" t="s">
        <v>293</v>
      </c>
      <c r="H239" s="728" t="s">
        <v>294</v>
      </c>
      <c r="I239" s="130" t="s">
        <v>295</v>
      </c>
      <c r="J239" s="131" t="s">
        <v>296</v>
      </c>
    </row>
    <row r="240" spans="2:11" ht="63.75" thickBot="1">
      <c r="B240" s="1319"/>
      <c r="C240" s="1273"/>
      <c r="D240" s="1226"/>
      <c r="E240" s="717" t="s">
        <v>297</v>
      </c>
      <c r="F240" s="134" t="s">
        <v>298</v>
      </c>
      <c r="G240" s="717" t="s">
        <v>297</v>
      </c>
      <c r="H240" s="717" t="s">
        <v>299</v>
      </c>
      <c r="I240" s="135" t="s">
        <v>300</v>
      </c>
      <c r="J240" s="711" t="s">
        <v>301</v>
      </c>
    </row>
    <row r="241" spans="2:10">
      <c r="B241" s="1285" t="s">
        <v>4</v>
      </c>
      <c r="C241" s="1330" t="s">
        <v>799</v>
      </c>
      <c r="D241" s="1279"/>
      <c r="E241" s="1332">
        <v>1.8520000000000001</v>
      </c>
      <c r="F241" s="650">
        <v>3.7999999999999999E-2</v>
      </c>
      <c r="G241" s="1334">
        <v>0.23699999999999999</v>
      </c>
      <c r="H241" s="1332">
        <v>218.12</v>
      </c>
      <c r="I241" s="1336">
        <f>J241/H241</f>
        <v>200</v>
      </c>
      <c r="J241" s="1338">
        <v>43624</v>
      </c>
    </row>
    <row r="242" spans="2:10">
      <c r="B242" s="1329"/>
      <c r="C242" s="1331"/>
      <c r="D242" s="1276"/>
      <c r="E242" s="1333"/>
      <c r="F242" s="640">
        <v>14</v>
      </c>
      <c r="G242" s="1335"/>
      <c r="H242" s="1333"/>
      <c r="I242" s="1337"/>
      <c r="J242" s="1339"/>
    </row>
    <row r="243" spans="2:10">
      <c r="B243" s="1285" t="s">
        <v>5</v>
      </c>
      <c r="C243" s="1330" t="s">
        <v>869</v>
      </c>
      <c r="D243" s="1279"/>
      <c r="E243" s="1332">
        <v>1.6339999999999999</v>
      </c>
      <c r="F243" s="650">
        <v>3.3000000000000002E-2</v>
      </c>
      <c r="G243" s="1334">
        <v>0.15</v>
      </c>
      <c r="H243" s="1332">
        <v>251.95</v>
      </c>
      <c r="I243" s="1336">
        <f>J243/H243</f>
        <v>350</v>
      </c>
      <c r="J243" s="1338">
        <v>88182.5</v>
      </c>
    </row>
    <row r="244" spans="2:10" ht="15.75" thickBot="1">
      <c r="B244" s="1329"/>
      <c r="C244" s="1331"/>
      <c r="D244" s="1276"/>
      <c r="E244" s="1333"/>
      <c r="F244" s="640">
        <v>20</v>
      </c>
      <c r="G244" s="1335"/>
      <c r="H244" s="1333"/>
      <c r="I244" s="1337"/>
      <c r="J244" s="1339"/>
    </row>
    <row r="245" spans="2:10" ht="16.5" thickBot="1">
      <c r="B245" s="665" t="s">
        <v>306</v>
      </c>
      <c r="C245" s="1327" t="s">
        <v>307</v>
      </c>
      <c r="D245" s="1327"/>
      <c r="E245" s="1327"/>
      <c r="F245" s="1327"/>
      <c r="G245" s="1327"/>
      <c r="H245" s="139"/>
      <c r="I245" s="140"/>
      <c r="J245" s="141"/>
    </row>
    <row r="246" spans="2:10" ht="33">
      <c r="B246" s="1318" t="s">
        <v>308</v>
      </c>
      <c r="C246" s="1258" t="s">
        <v>290</v>
      </c>
      <c r="D246" s="1328" t="s">
        <v>309</v>
      </c>
      <c r="E246" s="1328"/>
      <c r="F246" s="728" t="s">
        <v>310</v>
      </c>
      <c r="G246" s="728" t="s">
        <v>311</v>
      </c>
      <c r="H246" s="728" t="s">
        <v>312</v>
      </c>
      <c r="I246" s="130" t="s">
        <v>295</v>
      </c>
      <c r="J246" s="131" t="s">
        <v>296</v>
      </c>
    </row>
    <row r="247" spans="2:10" ht="35.25" thickBot="1">
      <c r="B247" s="1319"/>
      <c r="C247" s="1273"/>
      <c r="D247" s="1226" t="s">
        <v>313</v>
      </c>
      <c r="E247" s="1226"/>
      <c r="F247" s="717" t="s">
        <v>314</v>
      </c>
      <c r="G247" s="717" t="s">
        <v>315</v>
      </c>
      <c r="H247" s="717" t="s">
        <v>299</v>
      </c>
      <c r="I247" s="135" t="s">
        <v>300</v>
      </c>
      <c r="J247" s="711" t="s">
        <v>301</v>
      </c>
    </row>
    <row r="248" spans="2:10">
      <c r="B248" s="1322" t="s">
        <v>8</v>
      </c>
      <c r="C248" s="1279" t="s">
        <v>317</v>
      </c>
      <c r="D248" s="1323" t="s">
        <v>819</v>
      </c>
      <c r="E248" s="1323"/>
      <c r="F248" s="482">
        <v>2.8</v>
      </c>
      <c r="G248" s="1214">
        <v>1</v>
      </c>
      <c r="H248" s="1324">
        <v>2.23</v>
      </c>
      <c r="I248" s="1325">
        <f>J248/H248</f>
        <v>1414.8430493273543</v>
      </c>
      <c r="J248" s="1326">
        <v>3155.1</v>
      </c>
    </row>
    <row r="249" spans="2:10" ht="15.75" thickBot="1">
      <c r="B249" s="1322"/>
      <c r="C249" s="1276"/>
      <c r="D249" s="1323" t="s">
        <v>820</v>
      </c>
      <c r="E249" s="1323"/>
      <c r="F249" s="477">
        <v>1.3</v>
      </c>
      <c r="G249" s="1214"/>
      <c r="H249" s="1324"/>
      <c r="I249" s="1325"/>
      <c r="J249" s="1326"/>
    </row>
    <row r="250" spans="2:10" ht="16.5" thickBot="1">
      <c r="B250" s="145" t="s">
        <v>318</v>
      </c>
      <c r="C250" s="1269" t="s">
        <v>319</v>
      </c>
      <c r="D250" s="1270"/>
      <c r="E250" s="1270"/>
      <c r="F250" s="1270"/>
      <c r="G250" s="1270"/>
      <c r="H250" s="146"/>
      <c r="I250" s="147"/>
      <c r="J250" s="148"/>
    </row>
    <row r="251" spans="2:10" ht="47.25">
      <c r="B251" s="1238" t="s">
        <v>308</v>
      </c>
      <c r="C251" s="1297" t="s">
        <v>290</v>
      </c>
      <c r="D251" s="1297"/>
      <c r="E251" s="1298"/>
      <c r="F251" s="716" t="s">
        <v>320</v>
      </c>
      <c r="G251" s="716" t="s">
        <v>321</v>
      </c>
      <c r="H251" s="716" t="s">
        <v>322</v>
      </c>
      <c r="I251" s="731" t="s">
        <v>323</v>
      </c>
      <c r="J251" s="710" t="s">
        <v>296</v>
      </c>
    </row>
    <row r="252" spans="2:10" ht="16.5" thickBot="1">
      <c r="B252" s="1239"/>
      <c r="C252" s="1299"/>
      <c r="D252" s="1299"/>
      <c r="E252" s="1300"/>
      <c r="F252" s="717" t="s">
        <v>315</v>
      </c>
      <c r="G252" s="717" t="s">
        <v>315</v>
      </c>
      <c r="H252" s="717" t="s">
        <v>324</v>
      </c>
      <c r="I252" s="135" t="s">
        <v>325</v>
      </c>
      <c r="J252" s="711" t="s">
        <v>301</v>
      </c>
    </row>
    <row r="253" spans="2:10" ht="15.75">
      <c r="B253" s="736" t="s">
        <v>4</v>
      </c>
      <c r="C253" s="1301" t="s">
        <v>828</v>
      </c>
      <c r="D253" s="1297"/>
      <c r="E253" s="1298"/>
      <c r="F253" s="1306" t="s">
        <v>870</v>
      </c>
      <c r="G253" s="1307"/>
      <c r="H253" s="1307"/>
      <c r="I253" s="1308"/>
      <c r="J253" s="1315">
        <v>59350</v>
      </c>
    </row>
    <row r="254" spans="2:10" ht="15.75">
      <c r="B254" s="734" t="s">
        <v>5</v>
      </c>
      <c r="C254" s="1302"/>
      <c r="D254" s="1303"/>
      <c r="E254" s="1304"/>
      <c r="F254" s="1309"/>
      <c r="G254" s="1310"/>
      <c r="H254" s="1310"/>
      <c r="I254" s="1311"/>
      <c r="J254" s="1316"/>
    </row>
    <row r="255" spans="2:10" ht="15.75">
      <c r="B255" s="152" t="s">
        <v>7</v>
      </c>
      <c r="C255" s="1302"/>
      <c r="D255" s="1303"/>
      <c r="E255" s="1304"/>
      <c r="F255" s="1309"/>
      <c r="G255" s="1310"/>
      <c r="H255" s="1310"/>
      <c r="I255" s="1311"/>
      <c r="J255" s="1316"/>
    </row>
    <row r="256" spans="2:10" ht="16.5" thickBot="1">
      <c r="B256" s="724" t="s">
        <v>8</v>
      </c>
      <c r="C256" s="1305"/>
      <c r="D256" s="1299"/>
      <c r="E256" s="1300"/>
      <c r="F256" s="1312"/>
      <c r="G256" s="1313"/>
      <c r="H256" s="1313"/>
      <c r="I256" s="1314"/>
      <c r="J256" s="1317"/>
    </row>
    <row r="257" spans="2:10" ht="16.5" thickBot="1">
      <c r="B257" s="145" t="s">
        <v>326</v>
      </c>
      <c r="C257" s="1269" t="s">
        <v>327</v>
      </c>
      <c r="D257" s="1270"/>
      <c r="E257" s="1270"/>
      <c r="F257" s="1270"/>
      <c r="G257" s="1270"/>
      <c r="H257" s="146"/>
      <c r="I257" s="147"/>
      <c r="J257" s="148"/>
    </row>
    <row r="258" spans="2:10" ht="31.5">
      <c r="B258" s="1318" t="s">
        <v>308</v>
      </c>
      <c r="C258" s="1258" t="s">
        <v>290</v>
      </c>
      <c r="D258" s="1225"/>
      <c r="E258" s="1320" t="s">
        <v>328</v>
      </c>
      <c r="F258" s="1297"/>
      <c r="G258" s="1297"/>
      <c r="H258" s="1298"/>
      <c r="I258" s="731" t="s">
        <v>323</v>
      </c>
      <c r="J258" s="710" t="s">
        <v>296</v>
      </c>
    </row>
    <row r="259" spans="2:10" ht="16.5" thickBot="1">
      <c r="B259" s="1319"/>
      <c r="C259" s="1273"/>
      <c r="D259" s="1226"/>
      <c r="E259" s="1321"/>
      <c r="F259" s="1299"/>
      <c r="G259" s="1299"/>
      <c r="H259" s="1300"/>
      <c r="I259" s="135" t="s">
        <v>325</v>
      </c>
      <c r="J259" s="711" t="s">
        <v>301</v>
      </c>
    </row>
    <row r="260" spans="2:10" ht="15.75">
      <c r="B260" s="713" t="s">
        <v>4</v>
      </c>
      <c r="C260" s="1276" t="s">
        <v>329</v>
      </c>
      <c r="D260" s="1277"/>
      <c r="E260" s="1281"/>
      <c r="F260" s="1282"/>
      <c r="G260" s="1282"/>
      <c r="H260" s="1283"/>
      <c r="I260" s="489"/>
      <c r="J260" s="490"/>
    </row>
    <row r="261" spans="2:10" ht="15.75">
      <c r="B261" s="154" t="s">
        <v>5</v>
      </c>
      <c r="C261" s="1264" t="s">
        <v>330</v>
      </c>
      <c r="D261" s="1278"/>
      <c r="E261" s="1284"/>
      <c r="F261" s="1284"/>
      <c r="G261" s="1284"/>
      <c r="H261" s="1284"/>
      <c r="I261" s="491"/>
      <c r="J261" s="492"/>
    </row>
    <row r="262" spans="2:10">
      <c r="B262" s="1285" t="s">
        <v>7</v>
      </c>
      <c r="C262" s="1287" t="s">
        <v>305</v>
      </c>
      <c r="D262" s="1288"/>
      <c r="E262" s="1291"/>
      <c r="F262" s="1292"/>
      <c r="G262" s="1292"/>
      <c r="H262" s="1292"/>
      <c r="I262" s="1292"/>
      <c r="J262" s="1295"/>
    </row>
    <row r="263" spans="2:10" ht="15.75" thickBot="1">
      <c r="B263" s="1286"/>
      <c r="C263" s="1289"/>
      <c r="D263" s="1290"/>
      <c r="E263" s="1293"/>
      <c r="F263" s="1294"/>
      <c r="G263" s="1294"/>
      <c r="H263" s="1294"/>
      <c r="I263" s="1294"/>
      <c r="J263" s="1296"/>
    </row>
    <row r="264" spans="2:10" ht="16.5" thickBot="1">
      <c r="B264" s="145" t="s">
        <v>331</v>
      </c>
      <c r="C264" s="1269" t="s">
        <v>332</v>
      </c>
      <c r="D264" s="1270"/>
      <c r="E264" s="1270"/>
      <c r="F264" s="1270"/>
      <c r="G264" s="1270"/>
      <c r="H264" s="1270"/>
      <c r="I264" s="1270"/>
      <c r="J264" s="1271"/>
    </row>
    <row r="265" spans="2:10" ht="47.25">
      <c r="B265" s="1238" t="s">
        <v>308</v>
      </c>
      <c r="C265" s="1258" t="s">
        <v>290</v>
      </c>
      <c r="D265" s="1225"/>
      <c r="E265" s="716" t="s">
        <v>333</v>
      </c>
      <c r="F265" s="716" t="s">
        <v>334</v>
      </c>
      <c r="G265" s="155" t="s">
        <v>335</v>
      </c>
      <c r="H265" s="732" t="s">
        <v>336</v>
      </c>
      <c r="I265" s="1274" t="s">
        <v>337</v>
      </c>
      <c r="J265" s="723" t="s">
        <v>296</v>
      </c>
    </row>
    <row r="266" spans="2:10" ht="16.5" thickBot="1">
      <c r="B266" s="1239"/>
      <c r="C266" s="1273"/>
      <c r="D266" s="1226"/>
      <c r="E266" s="721" t="s">
        <v>100</v>
      </c>
      <c r="F266" s="721" t="s">
        <v>100</v>
      </c>
      <c r="G266" s="157" t="s">
        <v>338</v>
      </c>
      <c r="H266" s="157" t="s">
        <v>315</v>
      </c>
      <c r="I266" s="1275"/>
      <c r="J266" s="711" t="s">
        <v>301</v>
      </c>
    </row>
    <row r="267" spans="2:10" ht="15.75">
      <c r="B267" s="713" t="s">
        <v>4</v>
      </c>
      <c r="C267" s="1276" t="s">
        <v>339</v>
      </c>
      <c r="D267" s="1277"/>
      <c r="E267" s="733"/>
      <c r="F267" s="733"/>
      <c r="G267" s="733"/>
      <c r="H267" s="733"/>
      <c r="I267" s="733"/>
      <c r="J267" s="733"/>
    </row>
    <row r="268" spans="2:10" ht="15.75">
      <c r="B268" s="154" t="s">
        <v>5</v>
      </c>
      <c r="C268" s="1264" t="s">
        <v>340</v>
      </c>
      <c r="D268" s="1278"/>
      <c r="E268" s="733"/>
      <c r="F268" s="733"/>
      <c r="G268" s="727"/>
      <c r="H268" s="740"/>
      <c r="I268" s="740"/>
      <c r="J268" s="668"/>
    </row>
    <row r="269" spans="2:10" ht="15.75">
      <c r="B269" s="154" t="s">
        <v>7</v>
      </c>
      <c r="C269" s="1264" t="s">
        <v>341</v>
      </c>
      <c r="D269" s="1278"/>
      <c r="E269" s="733"/>
      <c r="F269" s="733"/>
      <c r="G269" s="727"/>
      <c r="H269" s="733"/>
      <c r="I269" s="495"/>
      <c r="J269" s="486"/>
    </row>
    <row r="270" spans="2:10" ht="15.75">
      <c r="B270" s="712" t="s">
        <v>8</v>
      </c>
      <c r="C270" s="1279" t="s">
        <v>342</v>
      </c>
      <c r="D270" s="1280"/>
      <c r="E270" s="718"/>
      <c r="F270" s="718"/>
      <c r="G270" s="714"/>
      <c r="H270" s="718"/>
      <c r="I270" s="715"/>
      <c r="J270" s="487"/>
    </row>
    <row r="271" spans="2:10" ht="15.75">
      <c r="B271" s="158" t="s">
        <v>22</v>
      </c>
      <c r="C271" s="1278" t="s">
        <v>343</v>
      </c>
      <c r="D271" s="1278"/>
      <c r="E271" s="718"/>
      <c r="F271" s="718"/>
      <c r="G271" s="714"/>
      <c r="H271" s="718"/>
      <c r="I271" s="715"/>
      <c r="J271" s="487"/>
    </row>
    <row r="272" spans="2:10" ht="15.75">
      <c r="B272" s="159" t="s">
        <v>11</v>
      </c>
      <c r="C272" s="1263" t="s">
        <v>344</v>
      </c>
      <c r="D272" s="1264"/>
      <c r="E272" s="718"/>
      <c r="F272" s="718"/>
      <c r="G272" s="714"/>
      <c r="H272" s="718"/>
      <c r="I272" s="715"/>
      <c r="J272" s="487"/>
    </row>
    <row r="273" spans="2:10" ht="15.75">
      <c r="B273" s="159" t="s">
        <v>12</v>
      </c>
      <c r="C273" s="1263" t="s">
        <v>345</v>
      </c>
      <c r="D273" s="1264"/>
      <c r="E273" s="718"/>
      <c r="F273" s="718"/>
      <c r="G273" s="714"/>
      <c r="H273" s="718"/>
      <c r="I273" s="715"/>
      <c r="J273" s="487"/>
    </row>
    <row r="274" spans="2:10" ht="15.75">
      <c r="B274" s="159" t="s">
        <v>13</v>
      </c>
      <c r="C274" s="1263" t="s">
        <v>346</v>
      </c>
      <c r="D274" s="1264"/>
      <c r="E274" s="718"/>
      <c r="F274" s="718"/>
      <c r="G274" s="714"/>
      <c r="H274" s="718"/>
      <c r="I274" s="715"/>
      <c r="J274" s="487"/>
    </row>
    <row r="275" spans="2:10" ht="16.5" thickBot="1">
      <c r="B275" s="160" t="s">
        <v>14</v>
      </c>
      <c r="C275" s="1265" t="s">
        <v>305</v>
      </c>
      <c r="D275" s="1265"/>
      <c r="E275" s="484"/>
      <c r="F275" s="484"/>
      <c r="G275" s="497"/>
      <c r="H275" s="484"/>
      <c r="I275" s="498"/>
      <c r="J275" s="488"/>
    </row>
    <row r="276" spans="2:10" ht="16.5" thickBot="1">
      <c r="B276" s="1266" t="s">
        <v>347</v>
      </c>
      <c r="C276" s="1267"/>
      <c r="D276" s="1267"/>
      <c r="E276" s="1267"/>
      <c r="F276" s="1267"/>
      <c r="G276" s="1267"/>
      <c r="H276" s="1267"/>
      <c r="I276" s="1267"/>
      <c r="J276" s="1268"/>
    </row>
    <row r="277" spans="2:10" ht="16.5" thickBot="1">
      <c r="B277" s="145" t="s">
        <v>348</v>
      </c>
      <c r="C277" s="1269" t="s">
        <v>349</v>
      </c>
      <c r="D277" s="1270"/>
      <c r="E277" s="1270"/>
      <c r="F277" s="1270"/>
      <c r="G277" s="1270"/>
      <c r="H277" s="1270"/>
      <c r="I277" s="1270"/>
      <c r="J277" s="1271"/>
    </row>
    <row r="278" spans="2:10" ht="15.75">
      <c r="B278" s="1238" t="s">
        <v>308</v>
      </c>
      <c r="C278" s="1240" t="s">
        <v>290</v>
      </c>
      <c r="D278" s="1223"/>
      <c r="E278" s="1223" t="s">
        <v>350</v>
      </c>
      <c r="F278" s="1223"/>
      <c r="G278" s="1223"/>
      <c r="H278" s="1223"/>
      <c r="I278" s="1272"/>
      <c r="J278" s="723" t="s">
        <v>296</v>
      </c>
    </row>
    <row r="279" spans="2:10" ht="16.5" thickBot="1">
      <c r="B279" s="1239"/>
      <c r="C279" s="1241"/>
      <c r="D279" s="1224"/>
      <c r="E279" s="1224"/>
      <c r="F279" s="1224"/>
      <c r="G279" s="1224"/>
      <c r="H279" s="1224"/>
      <c r="I279" s="1247"/>
      <c r="J279" s="711" t="s">
        <v>301</v>
      </c>
    </row>
    <row r="280" spans="2:10" ht="16.5" thickBot="1">
      <c r="B280" s="162" t="s">
        <v>4</v>
      </c>
      <c r="C280" s="1254" t="s">
        <v>351</v>
      </c>
      <c r="D280" s="1255"/>
      <c r="E280" s="1256"/>
      <c r="F280" s="1256"/>
      <c r="G280" s="1256"/>
      <c r="H280" s="1256"/>
      <c r="I280" s="1257"/>
      <c r="J280" s="485"/>
    </row>
    <row r="281" spans="2:10" ht="16.5" thickBot="1">
      <c r="B281" s="163" t="s">
        <v>352</v>
      </c>
      <c r="C281" s="1237" t="s">
        <v>353</v>
      </c>
      <c r="D281" s="1219"/>
      <c r="E281" s="1219"/>
      <c r="F281" s="1219"/>
      <c r="G281" s="1219"/>
      <c r="H281" s="1219"/>
      <c r="I281" s="1219"/>
      <c r="J281" s="1220"/>
    </row>
    <row r="282" spans="2:10" ht="15.75">
      <c r="B282" s="1238" t="s">
        <v>308</v>
      </c>
      <c r="C282" s="1240" t="s">
        <v>290</v>
      </c>
      <c r="D282" s="1225" t="s">
        <v>354</v>
      </c>
      <c r="E282" s="1225"/>
      <c r="F282" s="1246" t="s">
        <v>355</v>
      </c>
      <c r="G282" s="1258"/>
      <c r="H282" s="1246" t="s">
        <v>356</v>
      </c>
      <c r="I282" s="1259"/>
      <c r="J282" s="723" t="s">
        <v>296</v>
      </c>
    </row>
    <row r="283" spans="2:10" ht="19.5" thickBot="1">
      <c r="B283" s="1239"/>
      <c r="C283" s="1241"/>
      <c r="D283" s="1260" t="s">
        <v>357</v>
      </c>
      <c r="E283" s="1260"/>
      <c r="F283" s="1247" t="s">
        <v>338</v>
      </c>
      <c r="G283" s="1241"/>
      <c r="H283" s="1261" t="s">
        <v>338</v>
      </c>
      <c r="I283" s="1262"/>
      <c r="J283" s="711" t="s">
        <v>301</v>
      </c>
    </row>
    <row r="284" spans="2:10" ht="31.5">
      <c r="B284" s="162" t="s">
        <v>4</v>
      </c>
      <c r="C284" s="164" t="s">
        <v>626</v>
      </c>
      <c r="D284" s="1204"/>
      <c r="E284" s="1248"/>
      <c r="F284" s="1204"/>
      <c r="G284" s="1248"/>
      <c r="H284" s="1204"/>
      <c r="I284" s="1249"/>
      <c r="J284" s="485"/>
    </row>
    <row r="285" spans="2:10" ht="31.5">
      <c r="B285" s="165" t="s">
        <v>5</v>
      </c>
      <c r="C285" s="166" t="s">
        <v>625</v>
      </c>
      <c r="D285" s="1215"/>
      <c r="E285" s="1250"/>
      <c r="F285" s="1251"/>
      <c r="G285" s="1252"/>
      <c r="H285" s="1251"/>
      <c r="I285" s="1253"/>
      <c r="J285" s="486"/>
    </row>
    <row r="286" spans="2:10" ht="31.5">
      <c r="B286" s="165" t="s">
        <v>7</v>
      </c>
      <c r="C286" s="166" t="s">
        <v>627</v>
      </c>
      <c r="D286" s="1215"/>
      <c r="E286" s="1250"/>
      <c r="F286" s="1251"/>
      <c r="G286" s="1252"/>
      <c r="H286" s="1251"/>
      <c r="I286" s="1253"/>
      <c r="J286" s="486"/>
    </row>
    <row r="287" spans="2:10" ht="16.5" thickBot="1">
      <c r="B287" s="167" t="s">
        <v>8</v>
      </c>
      <c r="C287" s="168" t="s">
        <v>305</v>
      </c>
      <c r="D287" s="1217"/>
      <c r="E287" s="1244"/>
      <c r="F287" s="1217"/>
      <c r="G287" s="1244"/>
      <c r="H287" s="1217"/>
      <c r="I287" s="1245"/>
      <c r="J287" s="488"/>
    </row>
    <row r="288" spans="2:10" ht="16.5" thickBot="1">
      <c r="B288" s="163" t="s">
        <v>358</v>
      </c>
      <c r="C288" s="1237" t="s">
        <v>359</v>
      </c>
      <c r="D288" s="1219"/>
      <c r="E288" s="1219"/>
      <c r="F288" s="1219"/>
      <c r="G288" s="1219"/>
      <c r="H288" s="1219"/>
      <c r="I288" s="1219"/>
      <c r="J288" s="1220"/>
    </row>
    <row r="289" spans="2:10" ht="15.75">
      <c r="B289" s="1238" t="s">
        <v>308</v>
      </c>
      <c r="C289" s="1240" t="s">
        <v>290</v>
      </c>
      <c r="D289" s="716" t="s">
        <v>360</v>
      </c>
      <c r="E289" s="716" t="s">
        <v>361</v>
      </c>
      <c r="F289" s="1225" t="s">
        <v>362</v>
      </c>
      <c r="G289" s="1225"/>
      <c r="H289" s="1225" t="s">
        <v>362</v>
      </c>
      <c r="I289" s="1246"/>
      <c r="J289" s="723" t="s">
        <v>296</v>
      </c>
    </row>
    <row r="290" spans="2:10" ht="16.5" thickBot="1">
      <c r="B290" s="1239"/>
      <c r="C290" s="1241"/>
      <c r="D290" s="721" t="s">
        <v>324</v>
      </c>
      <c r="E290" s="721" t="s">
        <v>325</v>
      </c>
      <c r="F290" s="1224" t="s">
        <v>363</v>
      </c>
      <c r="G290" s="1224"/>
      <c r="H290" s="1224" t="s">
        <v>338</v>
      </c>
      <c r="I290" s="1247"/>
      <c r="J290" s="711" t="s">
        <v>301</v>
      </c>
    </row>
    <row r="291" spans="2:10" ht="15.75">
      <c r="B291" s="162" t="s">
        <v>4</v>
      </c>
      <c r="C291" s="169" t="s">
        <v>364</v>
      </c>
      <c r="D291" s="720"/>
      <c r="E291" s="720"/>
      <c r="F291" s="1203"/>
      <c r="G291" s="1203"/>
      <c r="H291" s="1203"/>
      <c r="I291" s="1204"/>
      <c r="J291" s="485"/>
    </row>
    <row r="292" spans="2:10" ht="15.75">
      <c r="B292" s="165" t="s">
        <v>5</v>
      </c>
      <c r="C292" s="170" t="s">
        <v>365</v>
      </c>
      <c r="D292" s="722"/>
      <c r="E292" s="722"/>
      <c r="F292" s="1214"/>
      <c r="G292" s="1214"/>
      <c r="H292" s="1214"/>
      <c r="I292" s="1215"/>
      <c r="J292" s="486"/>
    </row>
    <row r="293" spans="2:10" ht="16.5" thickBot="1">
      <c r="B293" s="724" t="s">
        <v>7</v>
      </c>
      <c r="C293" s="168" t="s">
        <v>305</v>
      </c>
      <c r="D293" s="730"/>
      <c r="E293" s="730"/>
      <c r="F293" s="1216"/>
      <c r="G293" s="1216"/>
      <c r="H293" s="1216"/>
      <c r="I293" s="1217"/>
      <c r="J293" s="488"/>
    </row>
    <row r="294" spans="2:10" ht="16.5" thickBot="1">
      <c r="B294" s="163" t="s">
        <v>366</v>
      </c>
      <c r="C294" s="1237" t="s">
        <v>367</v>
      </c>
      <c r="D294" s="1219"/>
      <c r="E294" s="1219"/>
      <c r="F294" s="1219"/>
      <c r="G294" s="1219"/>
      <c r="H294" s="1219"/>
      <c r="I294" s="1219"/>
      <c r="J294" s="1220"/>
    </row>
    <row r="295" spans="2:10" ht="15.75">
      <c r="B295" s="1238" t="s">
        <v>308</v>
      </c>
      <c r="C295" s="1240" t="s">
        <v>290</v>
      </c>
      <c r="D295" s="716" t="s">
        <v>368</v>
      </c>
      <c r="E295" s="1242" t="s">
        <v>369</v>
      </c>
      <c r="F295" s="1227" t="s">
        <v>370</v>
      </c>
      <c r="G295" s="1227"/>
      <c r="H295" s="1227" t="s">
        <v>371</v>
      </c>
      <c r="I295" s="1228"/>
      <c r="J295" s="723" t="s">
        <v>296</v>
      </c>
    </row>
    <row r="296" spans="2:10" ht="16.5" thickBot="1">
      <c r="B296" s="1239"/>
      <c r="C296" s="1241"/>
      <c r="D296" s="721" t="s">
        <v>315</v>
      </c>
      <c r="E296" s="1243"/>
      <c r="F296" s="1229" t="s">
        <v>100</v>
      </c>
      <c r="G296" s="1229"/>
      <c r="H296" s="1229" t="s">
        <v>100</v>
      </c>
      <c r="I296" s="1230"/>
      <c r="J296" s="711" t="s">
        <v>301</v>
      </c>
    </row>
    <row r="297" spans="2:10" ht="15.75">
      <c r="B297" s="162" t="s">
        <v>4</v>
      </c>
      <c r="C297" s="169" t="s">
        <v>372</v>
      </c>
      <c r="D297" s="720"/>
      <c r="E297" s="500"/>
      <c r="F297" s="1231"/>
      <c r="G297" s="1231"/>
      <c r="H297" s="1231"/>
      <c r="I297" s="1232"/>
      <c r="J297" s="485"/>
    </row>
    <row r="298" spans="2:10" ht="15.75">
      <c r="B298" s="165" t="s">
        <v>5</v>
      </c>
      <c r="C298" s="170" t="s">
        <v>373</v>
      </c>
      <c r="D298" s="722"/>
      <c r="E298" s="722"/>
      <c r="F298" s="1233"/>
      <c r="G298" s="1233"/>
      <c r="H298" s="1233"/>
      <c r="I298" s="1234"/>
      <c r="J298" s="486"/>
    </row>
    <row r="299" spans="2:10" ht="16.5" thickBot="1">
      <c r="B299" s="724" t="s">
        <v>7</v>
      </c>
      <c r="C299" s="168" t="s">
        <v>305</v>
      </c>
      <c r="D299" s="730"/>
      <c r="E299" s="730"/>
      <c r="F299" s="1235"/>
      <c r="G299" s="1235"/>
      <c r="H299" s="1235"/>
      <c r="I299" s="1236"/>
      <c r="J299" s="488"/>
    </row>
    <row r="300" spans="2:10" ht="16.5" thickBot="1">
      <c r="B300" s="124" t="s">
        <v>374</v>
      </c>
      <c r="C300" s="1218" t="s">
        <v>375</v>
      </c>
      <c r="D300" s="1219"/>
      <c r="E300" s="1219"/>
      <c r="F300" s="1219"/>
      <c r="G300" s="1219"/>
      <c r="H300" s="1219"/>
      <c r="I300" s="1219"/>
      <c r="J300" s="1220"/>
    </row>
    <row r="301" spans="2:10" ht="31.5">
      <c r="B301" s="1221" t="s">
        <v>308</v>
      </c>
      <c r="C301" s="1223" t="s">
        <v>290</v>
      </c>
      <c r="D301" s="716" t="s">
        <v>376</v>
      </c>
      <c r="E301" s="1225" t="s">
        <v>377</v>
      </c>
      <c r="F301" s="1227" t="s">
        <v>370</v>
      </c>
      <c r="G301" s="1227"/>
      <c r="H301" s="1227" t="s">
        <v>371</v>
      </c>
      <c r="I301" s="1228"/>
      <c r="J301" s="723" t="s">
        <v>296</v>
      </c>
    </row>
    <row r="302" spans="2:10" ht="16.5" thickBot="1">
      <c r="B302" s="1222"/>
      <c r="C302" s="1224"/>
      <c r="D302" s="721" t="s">
        <v>315</v>
      </c>
      <c r="E302" s="1226"/>
      <c r="F302" s="1229" t="s">
        <v>100</v>
      </c>
      <c r="G302" s="1229"/>
      <c r="H302" s="1229" t="s">
        <v>100</v>
      </c>
      <c r="I302" s="1230"/>
      <c r="J302" s="711" t="s">
        <v>301</v>
      </c>
    </row>
    <row r="303" spans="2:10" ht="31.5">
      <c r="B303" s="171" t="s">
        <v>4</v>
      </c>
      <c r="C303" s="726" t="s">
        <v>378</v>
      </c>
      <c r="D303" s="735">
        <v>147</v>
      </c>
      <c r="E303" s="720" t="s">
        <v>705</v>
      </c>
      <c r="F303" s="1203">
        <v>5.0640000000000001</v>
      </c>
      <c r="G303" s="1203"/>
      <c r="H303" s="1203">
        <v>2.8050000000000002</v>
      </c>
      <c r="I303" s="1204"/>
      <c r="J303" s="651">
        <v>18035.46</v>
      </c>
    </row>
    <row r="304" spans="2:10" ht="15.75">
      <c r="B304" s="172" t="s">
        <v>5</v>
      </c>
      <c r="C304" s="726" t="s">
        <v>379</v>
      </c>
      <c r="D304" s="722"/>
      <c r="E304" s="722"/>
      <c r="F304" s="1214"/>
      <c r="G304" s="1214"/>
      <c r="H304" s="1214"/>
      <c r="I304" s="1215"/>
      <c r="J304" s="486"/>
    </row>
    <row r="305" spans="2:10" ht="16.5" thickBot="1">
      <c r="B305" s="173" t="s">
        <v>7</v>
      </c>
      <c r="C305" s="725" t="s">
        <v>305</v>
      </c>
      <c r="D305" s="730"/>
      <c r="E305" s="730"/>
      <c r="F305" s="1216"/>
      <c r="G305" s="1216"/>
      <c r="H305" s="1216"/>
      <c r="I305" s="1217"/>
      <c r="J305" s="488"/>
    </row>
    <row r="306" spans="2:10" ht="16.5" thickBot="1">
      <c r="B306" s="124" t="s">
        <v>380</v>
      </c>
      <c r="C306" s="1218" t="s">
        <v>633</v>
      </c>
      <c r="D306" s="1219"/>
      <c r="E306" s="1219"/>
      <c r="F306" s="1219"/>
      <c r="G306" s="1219"/>
      <c r="H306" s="1219"/>
      <c r="I306" s="1219"/>
      <c r="J306" s="1220"/>
    </row>
    <row r="307" spans="2:10" ht="15.75">
      <c r="B307" s="1221" t="s">
        <v>308</v>
      </c>
      <c r="C307" s="1223" t="s">
        <v>290</v>
      </c>
      <c r="D307" s="716" t="s">
        <v>635</v>
      </c>
      <c r="E307" s="1225" t="s">
        <v>636</v>
      </c>
      <c r="F307" s="1227" t="s">
        <v>370</v>
      </c>
      <c r="G307" s="1227"/>
      <c r="H307" s="1227" t="s">
        <v>371</v>
      </c>
      <c r="I307" s="1228"/>
      <c r="J307" s="723" t="s">
        <v>296</v>
      </c>
    </row>
    <row r="308" spans="2:10" ht="16.5" thickBot="1">
      <c r="B308" s="1222"/>
      <c r="C308" s="1224"/>
      <c r="D308" s="721" t="s">
        <v>315</v>
      </c>
      <c r="E308" s="1226"/>
      <c r="F308" s="1229" t="s">
        <v>100</v>
      </c>
      <c r="G308" s="1229"/>
      <c r="H308" s="1229" t="s">
        <v>100</v>
      </c>
      <c r="I308" s="1230"/>
      <c r="J308" s="711" t="s">
        <v>301</v>
      </c>
    </row>
    <row r="309" spans="2:10" ht="31.5">
      <c r="B309" s="171" t="s">
        <v>4</v>
      </c>
      <c r="C309" s="726" t="s">
        <v>634</v>
      </c>
      <c r="D309" s="735"/>
      <c r="E309" s="720"/>
      <c r="F309" s="1203"/>
      <c r="G309" s="1203"/>
      <c r="H309" s="1203"/>
      <c r="I309" s="1204"/>
      <c r="J309" s="485"/>
    </row>
    <row r="310" spans="2:10" ht="15.75" thickBot="1">
      <c r="B310" s="207" t="s">
        <v>381</v>
      </c>
      <c r="C310" s="1205" t="s">
        <v>463</v>
      </c>
      <c r="D310" s="1206"/>
      <c r="E310" s="1206"/>
      <c r="F310" s="1207"/>
      <c r="G310" s="609"/>
      <c r="H310" s="609"/>
      <c r="I310" s="609"/>
      <c r="J310" s="609"/>
    </row>
    <row r="311" spans="2:10" ht="16.5" thickBot="1">
      <c r="B311" s="719" t="s">
        <v>4</v>
      </c>
      <c r="C311" s="1208" t="s">
        <v>457</v>
      </c>
      <c r="D311" s="1209" t="s">
        <v>384</v>
      </c>
      <c r="E311" s="639" t="s">
        <v>315</v>
      </c>
      <c r="F311" s="643"/>
      <c r="G311" s="614"/>
      <c r="H311" s="614"/>
      <c r="I311" s="612"/>
      <c r="J311" s="612"/>
    </row>
    <row r="312" spans="2:10" ht="15.75">
      <c r="B312" s="719" t="s">
        <v>5</v>
      </c>
      <c r="C312" s="1208" t="s">
        <v>464</v>
      </c>
      <c r="D312" s="1209" t="s">
        <v>384</v>
      </c>
      <c r="E312" s="639" t="s">
        <v>315</v>
      </c>
      <c r="F312" s="643"/>
      <c r="G312" s="614"/>
      <c r="H312" s="614"/>
      <c r="I312" s="612"/>
      <c r="J312" s="612"/>
    </row>
    <row r="313" spans="2:10" ht="15.75" thickBot="1">
      <c r="B313" s="207" t="s">
        <v>385</v>
      </c>
      <c r="C313" s="1210" t="s">
        <v>466</v>
      </c>
      <c r="D313" s="1210"/>
      <c r="E313" s="1210"/>
      <c r="F313" s="1210"/>
      <c r="G313" s="609"/>
      <c r="H313" s="609"/>
      <c r="I313" s="609"/>
      <c r="J313" s="609"/>
    </row>
    <row r="314" spans="2:10" ht="16.5" thickBot="1">
      <c r="B314" s="719" t="s">
        <v>4</v>
      </c>
      <c r="C314" s="1208" t="s">
        <v>457</v>
      </c>
      <c r="D314" s="1209" t="s">
        <v>384</v>
      </c>
      <c r="E314" s="639" t="s">
        <v>315</v>
      </c>
      <c r="F314" s="643"/>
      <c r="G314" s="614"/>
      <c r="H314" s="614"/>
      <c r="I314" s="612"/>
      <c r="J314" s="612"/>
    </row>
    <row r="315" spans="2:10" ht="19.5" thickBot="1">
      <c r="B315" s="719" t="s">
        <v>5</v>
      </c>
      <c r="C315" s="1208" t="s">
        <v>467</v>
      </c>
      <c r="D315" s="1209" t="s">
        <v>384</v>
      </c>
      <c r="E315" s="639" t="s">
        <v>468</v>
      </c>
      <c r="F315" s="643"/>
      <c r="G315" s="614"/>
      <c r="H315" s="614"/>
      <c r="I315" s="612"/>
      <c r="J315" s="612"/>
    </row>
    <row r="316" spans="2:10" ht="16.5" thickBot="1">
      <c r="B316" s="658" t="s">
        <v>462</v>
      </c>
      <c r="C316" s="1211" t="s">
        <v>807</v>
      </c>
      <c r="D316" s="1212"/>
      <c r="E316" s="1212"/>
      <c r="F316" s="1213"/>
      <c r="G316" s="614"/>
      <c r="H316" s="614"/>
      <c r="I316" s="612"/>
      <c r="J316" s="612"/>
    </row>
    <row r="317" spans="2:10" ht="30">
      <c r="B317" s="1191" t="s">
        <v>4</v>
      </c>
      <c r="C317" s="1193" t="s">
        <v>808</v>
      </c>
      <c r="D317" s="737" t="s">
        <v>809</v>
      </c>
      <c r="E317" s="737" t="s">
        <v>810</v>
      </c>
      <c r="F317" s="659" t="s">
        <v>382</v>
      </c>
      <c r="G317" s="614"/>
      <c r="H317" s="614"/>
      <c r="I317" s="612"/>
      <c r="J317" s="612"/>
    </row>
    <row r="318" spans="2:10" ht="16.5" thickBot="1">
      <c r="B318" s="1192"/>
      <c r="C318" s="1194"/>
      <c r="D318" s="619" t="s">
        <v>384</v>
      </c>
      <c r="E318" s="619" t="s">
        <v>384</v>
      </c>
      <c r="F318" s="620" t="s">
        <v>384</v>
      </c>
      <c r="G318" s="614"/>
      <c r="H318" s="614"/>
      <c r="I318" s="612"/>
      <c r="J318" s="612"/>
    </row>
    <row r="319" spans="2:10" ht="16.5" thickBot="1">
      <c r="B319" s="615"/>
      <c r="C319" s="616"/>
      <c r="D319" s="660">
        <f>'1. Ocena char. bud. przed'!D497:E497/1000</f>
        <v>177.46667000000002</v>
      </c>
      <c r="E319" s="661">
        <f>'2. Ocena char. bud. po'!D257/1000</f>
        <v>75.901800000000009</v>
      </c>
      <c r="F319" s="662">
        <f>D319-E319</f>
        <v>101.56487000000001</v>
      </c>
      <c r="G319" s="614"/>
      <c r="H319" s="614"/>
      <c r="I319" s="612"/>
      <c r="J319" s="612"/>
    </row>
    <row r="320" spans="2:10" ht="31.5">
      <c r="B320" s="1195" t="s">
        <v>5</v>
      </c>
      <c r="C320" s="1196" t="s">
        <v>383</v>
      </c>
      <c r="D320" s="617" t="s">
        <v>592</v>
      </c>
      <c r="E320" s="617" t="s">
        <v>593</v>
      </c>
      <c r="F320" s="618" t="s">
        <v>382</v>
      </c>
      <c r="G320" s="614"/>
      <c r="H320" s="614"/>
      <c r="I320" s="612"/>
      <c r="J320" s="612"/>
    </row>
    <row r="321" spans="2:10" ht="16.5" thickBot="1">
      <c r="B321" s="1195"/>
      <c r="C321" s="1196"/>
      <c r="D321" s="619" t="s">
        <v>384</v>
      </c>
      <c r="E321" s="619" t="s">
        <v>384</v>
      </c>
      <c r="F321" s="620" t="s">
        <v>384</v>
      </c>
      <c r="G321" s="614"/>
      <c r="H321" s="614"/>
      <c r="I321" s="612"/>
      <c r="J321" s="612"/>
    </row>
    <row r="322" spans="2:10" ht="16.5" thickBot="1">
      <c r="B322" s="621"/>
      <c r="C322" s="622"/>
      <c r="D322" s="605">
        <f>('1. Ocena char. bud. przed'!F504+'1. Ocena char. bud. przed'!H504+'1. Ocena char. bud. przed'!I504)/1000</f>
        <v>14.86692</v>
      </c>
      <c r="E322" s="664">
        <f>('2. Ocena char. bud. po'!F264+'2. Ocena char. bud. po'!H264+'2. Ocena char. bud. po'!I264)/1000</f>
        <v>9.2194199999999995</v>
      </c>
      <c r="F322" s="663">
        <f>D322-E322</f>
        <v>5.6475000000000009</v>
      </c>
      <c r="G322" s="612"/>
      <c r="H322" s="612"/>
      <c r="I322" s="612"/>
      <c r="J322" s="612"/>
    </row>
    <row r="323" spans="2:10" ht="16.5" thickBot="1">
      <c r="B323" s="612"/>
      <c r="C323" s="612"/>
      <c r="D323" s="183"/>
      <c r="E323" s="183"/>
      <c r="F323" s="183"/>
      <c r="G323" s="612"/>
      <c r="H323" s="612"/>
      <c r="I323" s="612"/>
      <c r="J323" s="612"/>
    </row>
    <row r="324" spans="2:10" ht="16.5" thickBot="1">
      <c r="B324" s="623" t="s">
        <v>462</v>
      </c>
      <c r="C324" s="1197" t="s">
        <v>386</v>
      </c>
      <c r="D324" s="1198"/>
      <c r="E324" s="1199"/>
      <c r="F324" s="624"/>
      <c r="G324" s="625"/>
      <c r="H324" s="625"/>
      <c r="I324" s="612"/>
      <c r="J324" s="612"/>
    </row>
    <row r="325" spans="2:10" ht="31.5">
      <c r="B325" s="719" t="s">
        <v>4</v>
      </c>
      <c r="C325" s="627" t="s">
        <v>387</v>
      </c>
      <c r="D325" s="628" t="s">
        <v>384</v>
      </c>
      <c r="E325" s="644"/>
      <c r="F325" s="612"/>
      <c r="G325" s="614"/>
      <c r="H325" s="614"/>
      <c r="I325" s="612"/>
      <c r="J325" s="612"/>
    </row>
    <row r="326" spans="2:10" ht="31.5">
      <c r="B326" s="729" t="s">
        <v>5</v>
      </c>
      <c r="C326" s="629" t="s">
        <v>388</v>
      </c>
      <c r="D326" s="630" t="s">
        <v>384</v>
      </c>
      <c r="E326" s="645"/>
      <c r="F326" s="612"/>
      <c r="G326" s="614"/>
      <c r="H326" s="614"/>
      <c r="I326" s="609"/>
      <c r="J326" s="609"/>
    </row>
    <row r="327" spans="2:10" ht="31.5">
      <c r="B327" s="729" t="s">
        <v>7</v>
      </c>
      <c r="C327" s="631" t="s">
        <v>389</v>
      </c>
      <c r="D327" s="630" t="str">
        <f>D325</f>
        <v>MWh/rok</v>
      </c>
      <c r="E327" s="645"/>
      <c r="F327" s="612"/>
      <c r="G327" s="614"/>
      <c r="H327" s="614"/>
      <c r="I327" s="609"/>
      <c r="J327" s="609"/>
    </row>
    <row r="328" spans="2:10" ht="32.25" thickBot="1">
      <c r="B328" s="632" t="s">
        <v>8</v>
      </c>
      <c r="C328" s="633" t="s">
        <v>390</v>
      </c>
      <c r="D328" s="634" t="s">
        <v>384</v>
      </c>
      <c r="E328" s="646"/>
      <c r="F328" s="612"/>
      <c r="G328" s="614"/>
      <c r="H328" s="614"/>
      <c r="I328" s="609"/>
      <c r="J328" s="609"/>
    </row>
    <row r="329" spans="2:10" ht="16.5" thickBot="1">
      <c r="B329" s="612"/>
      <c r="C329" s="612"/>
      <c r="D329" s="183"/>
      <c r="E329" s="183"/>
      <c r="F329" s="183"/>
      <c r="G329" s="612"/>
      <c r="H329" s="612"/>
      <c r="I329" s="612"/>
      <c r="J329" s="612"/>
    </row>
    <row r="330" spans="2:10" ht="16.5" thickBot="1">
      <c r="B330" s="623" t="s">
        <v>462</v>
      </c>
      <c r="C330" s="1197" t="s">
        <v>386</v>
      </c>
      <c r="D330" s="1198"/>
      <c r="E330" s="1199"/>
      <c r="F330" s="624"/>
      <c r="G330" s="625"/>
      <c r="H330" s="625"/>
      <c r="I330" s="612"/>
      <c r="J330" s="612"/>
    </row>
    <row r="331" spans="2:10" ht="31.5">
      <c r="B331" s="719" t="s">
        <v>4</v>
      </c>
      <c r="C331" s="627" t="s">
        <v>387</v>
      </c>
      <c r="D331" s="628" t="s">
        <v>384</v>
      </c>
      <c r="E331" s="644"/>
      <c r="F331" s="612"/>
      <c r="G331" s="614"/>
      <c r="H331" s="614"/>
      <c r="I331" s="612"/>
      <c r="J331" s="612"/>
    </row>
    <row r="332" spans="2:10" ht="31.5">
      <c r="B332" s="729" t="s">
        <v>5</v>
      </c>
      <c r="C332" s="629" t="s">
        <v>388</v>
      </c>
      <c r="D332" s="630" t="s">
        <v>384</v>
      </c>
      <c r="E332" s="645"/>
      <c r="F332" s="612"/>
      <c r="G332" s="614"/>
      <c r="H332" s="614"/>
      <c r="I332" s="609"/>
      <c r="J332" s="609"/>
    </row>
    <row r="333" spans="2:10" ht="31.5">
      <c r="B333" s="729" t="s">
        <v>7</v>
      </c>
      <c r="C333" s="631" t="s">
        <v>389</v>
      </c>
      <c r="D333" s="630" t="str">
        <f>D331</f>
        <v>MWh/rok</v>
      </c>
      <c r="E333" s="645"/>
      <c r="F333" s="612"/>
      <c r="G333" s="614"/>
      <c r="H333" s="614"/>
      <c r="I333" s="609"/>
      <c r="J333" s="609"/>
    </row>
    <row r="334" spans="2:10" ht="32.25" thickBot="1">
      <c r="B334" s="632" t="s">
        <v>8</v>
      </c>
      <c r="C334" s="633" t="s">
        <v>390</v>
      </c>
      <c r="D334" s="634" t="s">
        <v>384</v>
      </c>
      <c r="E334" s="646"/>
      <c r="F334" s="612"/>
      <c r="G334" s="614"/>
      <c r="H334" s="614"/>
      <c r="I334" s="609"/>
      <c r="J334" s="609"/>
    </row>
    <row r="335" spans="2:10">
      <c r="B335" s="610"/>
      <c r="C335" s="609"/>
      <c r="D335" s="609"/>
      <c r="E335" s="609"/>
      <c r="F335" s="609"/>
      <c r="G335" s="611"/>
      <c r="H335" s="1200" t="s">
        <v>88</v>
      </c>
      <c r="I335" s="1201"/>
      <c r="J335" s="1202"/>
    </row>
    <row r="336" spans="2:10">
      <c r="B336" s="609"/>
      <c r="C336" s="635" t="s">
        <v>19</v>
      </c>
      <c r="D336" s="636"/>
      <c r="E336" s="608"/>
      <c r="F336" s="609"/>
      <c r="G336" s="609"/>
      <c r="H336" s="955"/>
      <c r="I336" s="956"/>
      <c r="J336" s="957"/>
    </row>
    <row r="337" spans="2:10">
      <c r="B337" s="609"/>
      <c r="C337" s="637" t="s">
        <v>86</v>
      </c>
      <c r="D337" s="607"/>
      <c r="E337" s="608"/>
      <c r="F337" s="609"/>
      <c r="G337" s="609"/>
      <c r="H337" s="958"/>
      <c r="I337" s="959"/>
      <c r="J337" s="960"/>
    </row>
    <row r="338" spans="2:10">
      <c r="B338" s="609"/>
      <c r="C338" s="648" t="s">
        <v>811</v>
      </c>
      <c r="D338" s="607"/>
      <c r="E338" s="608"/>
      <c r="F338" s="609"/>
      <c r="G338" s="609"/>
      <c r="H338" s="958"/>
      <c r="I338" s="959"/>
      <c r="J338" s="960"/>
    </row>
    <row r="339" spans="2:10">
      <c r="B339" s="609"/>
      <c r="C339" s="609"/>
      <c r="D339" s="607"/>
      <c r="E339" s="608"/>
      <c r="F339" s="609"/>
      <c r="G339" s="609"/>
      <c r="H339" s="961"/>
      <c r="I339" s="962"/>
      <c r="J339" s="963"/>
    </row>
    <row r="340" spans="2:10">
      <c r="B340" s="609"/>
      <c r="C340" s="609"/>
      <c r="D340" s="607"/>
      <c r="E340" s="608"/>
      <c r="F340" s="609"/>
      <c r="G340" s="609"/>
      <c r="H340" s="700" t="s">
        <v>87</v>
      </c>
      <c r="I340" s="647"/>
      <c r="J340" s="649"/>
    </row>
    <row r="341" spans="2:10" ht="15.75">
      <c r="B341" s="609"/>
      <c r="C341" s="638" t="s">
        <v>812</v>
      </c>
      <c r="D341" s="609"/>
      <c r="E341" s="608"/>
      <c r="F341" s="609"/>
      <c r="G341" s="609"/>
      <c r="H341" s="609"/>
      <c r="I341" s="609"/>
      <c r="J341" s="609"/>
    </row>
    <row r="342" spans="2:10">
      <c r="B342" s="609"/>
      <c r="C342" s="609"/>
      <c r="D342" s="609"/>
      <c r="E342" s="609"/>
      <c r="F342" s="609"/>
      <c r="G342" s="609"/>
      <c r="H342" s="609"/>
      <c r="I342" s="609"/>
      <c r="J342" s="609"/>
    </row>
  </sheetData>
  <mergeCells count="539">
    <mergeCell ref="H227:J227"/>
    <mergeCell ref="H110:J110"/>
    <mergeCell ref="B212:B213"/>
    <mergeCell ref="C212:C213"/>
    <mergeCell ref="C216:E216"/>
    <mergeCell ref="C222:E222"/>
    <mergeCell ref="H228:J231"/>
    <mergeCell ref="F189:G189"/>
    <mergeCell ref="H189:I189"/>
    <mergeCell ref="F190:G190"/>
    <mergeCell ref="H190:I190"/>
    <mergeCell ref="F191:G191"/>
    <mergeCell ref="H191:I191"/>
    <mergeCell ref="C192:J192"/>
    <mergeCell ref="B193:B194"/>
    <mergeCell ref="F197:G197"/>
    <mergeCell ref="H197:I197"/>
    <mergeCell ref="C198:J198"/>
    <mergeCell ref="B199:B200"/>
    <mergeCell ref="C199:C200"/>
    <mergeCell ref="E199:E200"/>
    <mergeCell ref="F199:G199"/>
    <mergeCell ref="H199:I199"/>
    <mergeCell ref="F200:G200"/>
    <mergeCell ref="H200:I200"/>
    <mergeCell ref="C206:D206"/>
    <mergeCell ref="C208:F208"/>
    <mergeCell ref="H177:I177"/>
    <mergeCell ref="C162:D162"/>
    <mergeCell ref="C156:J156"/>
    <mergeCell ref="C152:D152"/>
    <mergeCell ref="E152:H152"/>
    <mergeCell ref="C153:D153"/>
    <mergeCell ref="E153:H153"/>
    <mergeCell ref="F178:G178"/>
    <mergeCell ref="H178:I178"/>
    <mergeCell ref="D179:E179"/>
    <mergeCell ref="F179:G179"/>
    <mergeCell ref="H179:I179"/>
    <mergeCell ref="C180:J180"/>
    <mergeCell ref="D178:E178"/>
    <mergeCell ref="D176:E176"/>
    <mergeCell ref="F177:G177"/>
    <mergeCell ref="F184:G184"/>
    <mergeCell ref="H184:I184"/>
    <mergeCell ref="F185:G185"/>
    <mergeCell ref="H185:I185"/>
    <mergeCell ref="C186:J186"/>
    <mergeCell ref="B64:B65"/>
    <mergeCell ref="B40:B41"/>
    <mergeCell ref="B37:B38"/>
    <mergeCell ref="C32:G32"/>
    <mergeCell ref="B33:B34"/>
    <mergeCell ref="C33:D34"/>
    <mergeCell ref="C48:D48"/>
    <mergeCell ref="C49:D49"/>
    <mergeCell ref="C45:D45"/>
    <mergeCell ref="C46:D46"/>
    <mergeCell ref="C47:D47"/>
    <mergeCell ref="C42:D42"/>
    <mergeCell ref="C43:D43"/>
    <mergeCell ref="C44:D44"/>
    <mergeCell ref="C56:J56"/>
    <mergeCell ref="B57:B58"/>
    <mergeCell ref="C53:D54"/>
    <mergeCell ref="F57:G57"/>
    <mergeCell ref="H57:I57"/>
    <mergeCell ref="D58:E58"/>
    <mergeCell ref="F58:G58"/>
    <mergeCell ref="H58:I58"/>
    <mergeCell ref="C28:E31"/>
    <mergeCell ref="F28:I31"/>
    <mergeCell ref="J28:J31"/>
    <mergeCell ref="C35:D38"/>
    <mergeCell ref="E35:I38"/>
    <mergeCell ref="J35:J38"/>
    <mergeCell ref="C92:C93"/>
    <mergeCell ref="C91:F91"/>
    <mergeCell ref="G140:G141"/>
    <mergeCell ref="H140:H141"/>
    <mergeCell ref="I140:I141"/>
    <mergeCell ref="J140:J141"/>
    <mergeCell ref="D141:E141"/>
    <mergeCell ref="H134:H135"/>
    <mergeCell ref="I134:I135"/>
    <mergeCell ref="E53:I54"/>
    <mergeCell ref="E55:I55"/>
    <mergeCell ref="C57:C58"/>
    <mergeCell ref="D57:E57"/>
    <mergeCell ref="C50:D50"/>
    <mergeCell ref="C55:D55"/>
    <mergeCell ref="B51:J51"/>
    <mergeCell ref="C52:J52"/>
    <mergeCell ref="B53:B54"/>
    <mergeCell ref="C145:E148"/>
    <mergeCell ref="F145:I148"/>
    <mergeCell ref="J145:J148"/>
    <mergeCell ref="B187:B188"/>
    <mergeCell ref="C187:C188"/>
    <mergeCell ref="E187:E188"/>
    <mergeCell ref="F188:G188"/>
    <mergeCell ref="H188:I188"/>
    <mergeCell ref="C173:J173"/>
    <mergeCell ref="B174:B175"/>
    <mergeCell ref="C174:C175"/>
    <mergeCell ref="D174:E174"/>
    <mergeCell ref="F174:G174"/>
    <mergeCell ref="H174:I174"/>
    <mergeCell ref="D175:E175"/>
    <mergeCell ref="F175:G175"/>
    <mergeCell ref="H175:I175"/>
    <mergeCell ref="H187:I187"/>
    <mergeCell ref="F182:G182"/>
    <mergeCell ref="H182:I182"/>
    <mergeCell ref="F183:G183"/>
    <mergeCell ref="H183:I183"/>
    <mergeCell ref="H181:I181"/>
    <mergeCell ref="F187:G187"/>
    <mergeCell ref="F176:G176"/>
    <mergeCell ref="H176:I176"/>
    <mergeCell ref="D177:E177"/>
    <mergeCell ref="B154:B155"/>
    <mergeCell ref="C154:D155"/>
    <mergeCell ref="E154:I155"/>
    <mergeCell ref="J136:J137"/>
    <mergeCell ref="D137:E137"/>
    <mergeCell ref="C149:G149"/>
    <mergeCell ref="C150:D151"/>
    <mergeCell ref="E150:H151"/>
    <mergeCell ref="C142:G142"/>
    <mergeCell ref="B143:B144"/>
    <mergeCell ref="C143:E144"/>
    <mergeCell ref="B150:B151"/>
    <mergeCell ref="J154:J155"/>
    <mergeCell ref="B138:B139"/>
    <mergeCell ref="C138:C139"/>
    <mergeCell ref="D138:E138"/>
    <mergeCell ref="G138:G139"/>
    <mergeCell ref="H138:H139"/>
    <mergeCell ref="I138:I139"/>
    <mergeCell ref="J138:J139"/>
    <mergeCell ref="D139:E139"/>
    <mergeCell ref="B140:B141"/>
    <mergeCell ref="C140:C141"/>
    <mergeCell ref="D140:E140"/>
    <mergeCell ref="B136:B137"/>
    <mergeCell ref="C136:C137"/>
    <mergeCell ref="D136:E136"/>
    <mergeCell ref="G136:G137"/>
    <mergeCell ref="H136:H137"/>
    <mergeCell ref="I136:I137"/>
    <mergeCell ref="B134:B135"/>
    <mergeCell ref="C134:C135"/>
    <mergeCell ref="H125:H126"/>
    <mergeCell ref="I125:I126"/>
    <mergeCell ref="J125:J126"/>
    <mergeCell ref="B127:B128"/>
    <mergeCell ref="C127:D128"/>
    <mergeCell ref="E127:E128"/>
    <mergeCell ref="G127:G128"/>
    <mergeCell ref="D134:E134"/>
    <mergeCell ref="G134:G135"/>
    <mergeCell ref="J134:J135"/>
    <mergeCell ref="D135:E135"/>
    <mergeCell ref="B125:B126"/>
    <mergeCell ref="C125:D126"/>
    <mergeCell ref="C21:C22"/>
    <mergeCell ref="D21:E21"/>
    <mergeCell ref="D22:E22"/>
    <mergeCell ref="C64:C65"/>
    <mergeCell ref="C89:D89"/>
    <mergeCell ref="D61:E61"/>
    <mergeCell ref="F61:G61"/>
    <mergeCell ref="H61:I61"/>
    <mergeCell ref="D62:E62"/>
    <mergeCell ref="F62:G62"/>
    <mergeCell ref="H62:I62"/>
    <mergeCell ref="D60:E60"/>
    <mergeCell ref="F60:G60"/>
    <mergeCell ref="H60:I60"/>
    <mergeCell ref="D59:E59"/>
    <mergeCell ref="F59:G59"/>
    <mergeCell ref="H59:I59"/>
    <mergeCell ref="C63:J63"/>
    <mergeCell ref="C40:D41"/>
    <mergeCell ref="I40:I41"/>
    <mergeCell ref="C39:J39"/>
    <mergeCell ref="C25:G25"/>
    <mergeCell ref="E33:H34"/>
    <mergeCell ref="G21:G22"/>
    <mergeCell ref="H21:H22"/>
    <mergeCell ref="I21:I22"/>
    <mergeCell ref="J21:J22"/>
    <mergeCell ref="H6:H7"/>
    <mergeCell ref="I6:I7"/>
    <mergeCell ref="H10:H11"/>
    <mergeCell ref="I10:I11"/>
    <mergeCell ref="H12:H13"/>
    <mergeCell ref="I12:I13"/>
    <mergeCell ref="I8:I9"/>
    <mergeCell ref="J8:J9"/>
    <mergeCell ref="B19:B20"/>
    <mergeCell ref="C19:C20"/>
    <mergeCell ref="D19:E19"/>
    <mergeCell ref="J10:J11"/>
    <mergeCell ref="B12:B13"/>
    <mergeCell ref="C12:D13"/>
    <mergeCell ref="J12:J13"/>
    <mergeCell ref="B10:B11"/>
    <mergeCell ref="C10:D11"/>
    <mergeCell ref="E10:E11"/>
    <mergeCell ref="C18:G18"/>
    <mergeCell ref="D20:E20"/>
    <mergeCell ref="H16:H17"/>
    <mergeCell ref="I16:I17"/>
    <mergeCell ref="J16:J17"/>
    <mergeCell ref="E12:E13"/>
    <mergeCell ref="G12:G13"/>
    <mergeCell ref="G10:G11"/>
    <mergeCell ref="B16:B17"/>
    <mergeCell ref="C16:D17"/>
    <mergeCell ref="E16:E17"/>
    <mergeCell ref="G16:G17"/>
    <mergeCell ref="B26:B27"/>
    <mergeCell ref="C26:E27"/>
    <mergeCell ref="J23:J24"/>
    <mergeCell ref="D24:E24"/>
    <mergeCell ref="B23:B24"/>
    <mergeCell ref="C23:C24"/>
    <mergeCell ref="D23:E23"/>
    <mergeCell ref="G23:G24"/>
    <mergeCell ref="H23:H24"/>
    <mergeCell ref="I23:I24"/>
    <mergeCell ref="F67:G67"/>
    <mergeCell ref="H67:I67"/>
    <mergeCell ref="F68:G68"/>
    <mergeCell ref="H68:I68"/>
    <mergeCell ref="H64:I64"/>
    <mergeCell ref="F65:G65"/>
    <mergeCell ref="H65:I65"/>
    <mergeCell ref="F66:G66"/>
    <mergeCell ref="H66:I66"/>
    <mergeCell ref="F64:G64"/>
    <mergeCell ref="B76:B77"/>
    <mergeCell ref="C76:C77"/>
    <mergeCell ref="E76:E77"/>
    <mergeCell ref="F76:G76"/>
    <mergeCell ref="H76:I76"/>
    <mergeCell ref="F77:G77"/>
    <mergeCell ref="H77:I77"/>
    <mergeCell ref="C69:J69"/>
    <mergeCell ref="B70:B71"/>
    <mergeCell ref="C70:C71"/>
    <mergeCell ref="F70:G70"/>
    <mergeCell ref="H70:I70"/>
    <mergeCell ref="F71:G71"/>
    <mergeCell ref="H71:I71"/>
    <mergeCell ref="E70:E71"/>
    <mergeCell ref="F72:G72"/>
    <mergeCell ref="H72:I72"/>
    <mergeCell ref="F78:G78"/>
    <mergeCell ref="H78:I78"/>
    <mergeCell ref="F79:G79"/>
    <mergeCell ref="H79:I79"/>
    <mergeCell ref="F80:G80"/>
    <mergeCell ref="H80:I80"/>
    <mergeCell ref="F84:G84"/>
    <mergeCell ref="H84:I84"/>
    <mergeCell ref="F73:G73"/>
    <mergeCell ref="H73:I73"/>
    <mergeCell ref="F74:G74"/>
    <mergeCell ref="H74:I74"/>
    <mergeCell ref="C75:J75"/>
    <mergeCell ref="C85:F85"/>
    <mergeCell ref="C86:D86"/>
    <mergeCell ref="C81:J81"/>
    <mergeCell ref="B82:B83"/>
    <mergeCell ref="C82:C83"/>
    <mergeCell ref="E82:E83"/>
    <mergeCell ref="F82:G82"/>
    <mergeCell ref="H82:I82"/>
    <mergeCell ref="C105:E105"/>
    <mergeCell ref="F83:G83"/>
    <mergeCell ref="H83:I83"/>
    <mergeCell ref="B95:B96"/>
    <mergeCell ref="B92:B93"/>
    <mergeCell ref="H111:J114"/>
    <mergeCell ref="C99:E99"/>
    <mergeCell ref="C90:D90"/>
    <mergeCell ref="C95:C96"/>
    <mergeCell ref="C87:D87"/>
    <mergeCell ref="C88:F88"/>
    <mergeCell ref="C118:J118"/>
    <mergeCell ref="C120:J120"/>
    <mergeCell ref="B121:B122"/>
    <mergeCell ref="C121:D122"/>
    <mergeCell ref="B123:B124"/>
    <mergeCell ref="C123:D124"/>
    <mergeCell ref="E123:E124"/>
    <mergeCell ref="G123:G124"/>
    <mergeCell ref="H123:H124"/>
    <mergeCell ref="I123:I124"/>
    <mergeCell ref="J123:J124"/>
    <mergeCell ref="B132:B133"/>
    <mergeCell ref="C132:C133"/>
    <mergeCell ref="D132:E132"/>
    <mergeCell ref="D133:E133"/>
    <mergeCell ref="C131:G131"/>
    <mergeCell ref="H127:H128"/>
    <mergeCell ref="I127:I128"/>
    <mergeCell ref="J127:J128"/>
    <mergeCell ref="B129:B130"/>
    <mergeCell ref="C129:D130"/>
    <mergeCell ref="E129:E130"/>
    <mergeCell ref="G129:G130"/>
    <mergeCell ref="H129:H130"/>
    <mergeCell ref="I129:I130"/>
    <mergeCell ref="J129:J130"/>
    <mergeCell ref="E125:E126"/>
    <mergeCell ref="G125:G126"/>
    <mergeCell ref="B157:B158"/>
    <mergeCell ref="C157:D158"/>
    <mergeCell ref="I157:I158"/>
    <mergeCell ref="C164:D164"/>
    <mergeCell ref="C165:D165"/>
    <mergeCell ref="C163:D163"/>
    <mergeCell ref="C166:D166"/>
    <mergeCell ref="C167:D167"/>
    <mergeCell ref="C172:D172"/>
    <mergeCell ref="B168:J168"/>
    <mergeCell ref="C169:J169"/>
    <mergeCell ref="B170:B171"/>
    <mergeCell ref="C170:D171"/>
    <mergeCell ref="E170:I171"/>
    <mergeCell ref="E172:I172"/>
    <mergeCell ref="C159:D159"/>
    <mergeCell ref="C160:D160"/>
    <mergeCell ref="H160:I160"/>
    <mergeCell ref="C161:D161"/>
    <mergeCell ref="C207:D207"/>
    <mergeCell ref="B209:B210"/>
    <mergeCell ref="C209:C210"/>
    <mergeCell ref="B21:B22"/>
    <mergeCell ref="B6:B7"/>
    <mergeCell ref="F201:G201"/>
    <mergeCell ref="H201:I201"/>
    <mergeCell ref="C202:F202"/>
    <mergeCell ref="C203:D203"/>
    <mergeCell ref="C204:D204"/>
    <mergeCell ref="C205:F205"/>
    <mergeCell ref="C193:C194"/>
    <mergeCell ref="F193:G193"/>
    <mergeCell ref="H193:I193"/>
    <mergeCell ref="F194:G194"/>
    <mergeCell ref="H194:I194"/>
    <mergeCell ref="E193:E194"/>
    <mergeCell ref="F195:G195"/>
    <mergeCell ref="H195:I195"/>
    <mergeCell ref="F196:G196"/>
    <mergeCell ref="H196:I196"/>
    <mergeCell ref="B181:B182"/>
    <mergeCell ref="C181:C182"/>
    <mergeCell ref="F181:G181"/>
    <mergeCell ref="C1:J1"/>
    <mergeCell ref="C3:J3"/>
    <mergeCell ref="B4:B5"/>
    <mergeCell ref="B14:B15"/>
    <mergeCell ref="C14:D15"/>
    <mergeCell ref="E14:E15"/>
    <mergeCell ref="G14:G15"/>
    <mergeCell ref="H14:H15"/>
    <mergeCell ref="I14:I15"/>
    <mergeCell ref="J14:J15"/>
    <mergeCell ref="C4:D5"/>
    <mergeCell ref="C6:D7"/>
    <mergeCell ref="E6:E7"/>
    <mergeCell ref="B8:B9"/>
    <mergeCell ref="C8:D9"/>
    <mergeCell ref="E8:E9"/>
    <mergeCell ref="G6:G7"/>
    <mergeCell ref="J6:J7"/>
    <mergeCell ref="G8:G9"/>
    <mergeCell ref="H8:H9"/>
    <mergeCell ref="B243:B244"/>
    <mergeCell ref="C243:D244"/>
    <mergeCell ref="E243:E244"/>
    <mergeCell ref="G243:G244"/>
    <mergeCell ref="H243:H244"/>
    <mergeCell ref="I243:I244"/>
    <mergeCell ref="J243:J244"/>
    <mergeCell ref="C236:J236"/>
    <mergeCell ref="C238:J238"/>
    <mergeCell ref="B239:B240"/>
    <mergeCell ref="C239:D240"/>
    <mergeCell ref="B241:B242"/>
    <mergeCell ref="C241:D242"/>
    <mergeCell ref="E241:E242"/>
    <mergeCell ref="G241:G242"/>
    <mergeCell ref="H241:H242"/>
    <mergeCell ref="I241:I242"/>
    <mergeCell ref="J241:J242"/>
    <mergeCell ref="B248:B249"/>
    <mergeCell ref="C248:C249"/>
    <mergeCell ref="D248:E248"/>
    <mergeCell ref="G248:G249"/>
    <mergeCell ref="H248:H249"/>
    <mergeCell ref="I248:I249"/>
    <mergeCell ref="J248:J249"/>
    <mergeCell ref="D249:E249"/>
    <mergeCell ref="C245:G245"/>
    <mergeCell ref="B246:B247"/>
    <mergeCell ref="C246:C247"/>
    <mergeCell ref="D246:E246"/>
    <mergeCell ref="D247:E247"/>
    <mergeCell ref="J262:J263"/>
    <mergeCell ref="C264:J264"/>
    <mergeCell ref="C250:G250"/>
    <mergeCell ref="B251:B252"/>
    <mergeCell ref="C251:E252"/>
    <mergeCell ref="C253:E256"/>
    <mergeCell ref="F253:I256"/>
    <mergeCell ref="J253:J256"/>
    <mergeCell ref="C257:G257"/>
    <mergeCell ref="B258:B259"/>
    <mergeCell ref="C258:D259"/>
    <mergeCell ref="E258:H259"/>
    <mergeCell ref="B265:B266"/>
    <mergeCell ref="C265:D266"/>
    <mergeCell ref="I265:I266"/>
    <mergeCell ref="C267:D267"/>
    <mergeCell ref="C268:D268"/>
    <mergeCell ref="C269:D269"/>
    <mergeCell ref="C270:D270"/>
    <mergeCell ref="C271:D271"/>
    <mergeCell ref="C260:D260"/>
    <mergeCell ref="E260:H260"/>
    <mergeCell ref="C261:D261"/>
    <mergeCell ref="E261:H261"/>
    <mergeCell ref="B262:B263"/>
    <mergeCell ref="C262:D263"/>
    <mergeCell ref="E262:I263"/>
    <mergeCell ref="C272:D272"/>
    <mergeCell ref="C273:D273"/>
    <mergeCell ref="C274:D274"/>
    <mergeCell ref="C275:D275"/>
    <mergeCell ref="B276:J276"/>
    <mergeCell ref="C277:J277"/>
    <mergeCell ref="B278:B279"/>
    <mergeCell ref="C278:D279"/>
    <mergeCell ref="E278:I279"/>
    <mergeCell ref="C280:D280"/>
    <mergeCell ref="E280:I280"/>
    <mergeCell ref="C281:J281"/>
    <mergeCell ref="B282:B283"/>
    <mergeCell ref="C282:C283"/>
    <mergeCell ref="D282:E282"/>
    <mergeCell ref="F282:G282"/>
    <mergeCell ref="H282:I282"/>
    <mergeCell ref="D283:E283"/>
    <mergeCell ref="F283:G283"/>
    <mergeCell ref="H283:I283"/>
    <mergeCell ref="D284:E284"/>
    <mergeCell ref="F284:G284"/>
    <mergeCell ref="H284:I284"/>
    <mergeCell ref="D285:E285"/>
    <mergeCell ref="F285:G285"/>
    <mergeCell ref="H285:I285"/>
    <mergeCell ref="D286:E286"/>
    <mergeCell ref="F286:G286"/>
    <mergeCell ref="H286:I286"/>
    <mergeCell ref="D287:E287"/>
    <mergeCell ref="F287:G287"/>
    <mergeCell ref="H287:I287"/>
    <mergeCell ref="C288:J288"/>
    <mergeCell ref="B289:B290"/>
    <mergeCell ref="C289:C290"/>
    <mergeCell ref="F289:G289"/>
    <mergeCell ref="H289:I289"/>
    <mergeCell ref="F290:G290"/>
    <mergeCell ref="H290:I290"/>
    <mergeCell ref="F291:G291"/>
    <mergeCell ref="H291:I291"/>
    <mergeCell ref="F292:G292"/>
    <mergeCell ref="H292:I292"/>
    <mergeCell ref="F293:G293"/>
    <mergeCell ref="H293:I293"/>
    <mergeCell ref="C294:J294"/>
    <mergeCell ref="B295:B296"/>
    <mergeCell ref="C295:C296"/>
    <mergeCell ref="E295:E296"/>
    <mergeCell ref="F295:G295"/>
    <mergeCell ref="H295:I295"/>
    <mergeCell ref="F296:G296"/>
    <mergeCell ref="H296:I296"/>
    <mergeCell ref="F297:G297"/>
    <mergeCell ref="H297:I297"/>
    <mergeCell ref="F298:G298"/>
    <mergeCell ref="H298:I298"/>
    <mergeCell ref="F299:G299"/>
    <mergeCell ref="H299:I299"/>
    <mergeCell ref="C300:J300"/>
    <mergeCell ref="B301:B302"/>
    <mergeCell ref="C301:C302"/>
    <mergeCell ref="E301:E302"/>
    <mergeCell ref="F301:G301"/>
    <mergeCell ref="H301:I301"/>
    <mergeCell ref="F302:G302"/>
    <mergeCell ref="H302:I302"/>
    <mergeCell ref="F303:G303"/>
    <mergeCell ref="H303:I303"/>
    <mergeCell ref="F304:G304"/>
    <mergeCell ref="H304:I304"/>
    <mergeCell ref="F305:G305"/>
    <mergeCell ref="H305:I305"/>
    <mergeCell ref="C306:J306"/>
    <mergeCell ref="B307:B308"/>
    <mergeCell ref="C307:C308"/>
    <mergeCell ref="E307:E308"/>
    <mergeCell ref="F307:G307"/>
    <mergeCell ref="H307:I307"/>
    <mergeCell ref="F308:G308"/>
    <mergeCell ref="H308:I308"/>
    <mergeCell ref="B317:B318"/>
    <mergeCell ref="C317:C318"/>
    <mergeCell ref="B320:B321"/>
    <mergeCell ref="C320:C321"/>
    <mergeCell ref="C324:E324"/>
    <mergeCell ref="C330:E330"/>
    <mergeCell ref="H335:J335"/>
    <mergeCell ref="H336:J339"/>
    <mergeCell ref="F309:G309"/>
    <mergeCell ref="H309:I309"/>
    <mergeCell ref="C310:F310"/>
    <mergeCell ref="C311:D311"/>
    <mergeCell ref="C312:D312"/>
    <mergeCell ref="C313:F313"/>
    <mergeCell ref="C314:D314"/>
    <mergeCell ref="C315:D315"/>
    <mergeCell ref="C316:F316"/>
  </mergeCells>
  <pageMargins left="0.7" right="0.7" top="0.75" bottom="0.75" header="0.3" footer="0.3"/>
  <pageSetup paperSize="9" scale="55" orientation="portrait" r:id="rId1"/>
  <headerFooter>
    <oddHeader>&amp;C&amp;"Czcionka tekstu podstawowego,Pogrubiony"&amp;12 2a. Opis techniczny budynku</oddHeader>
  </headerFooter>
  <rowBreaks count="5" manualBreakCount="5">
    <brk id="62" max="16383" man="1"/>
    <brk id="117" max="16383" man="1"/>
    <brk id="179" max="16383" man="1"/>
    <brk id="235" max="16383" man="1"/>
    <brk id="29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1"/>
  <dimension ref="A1:F72"/>
  <sheetViews>
    <sheetView topLeftCell="A73" zoomScaleNormal="100" workbookViewId="0">
      <selection activeCell="G56" sqref="G56"/>
    </sheetView>
  </sheetViews>
  <sheetFormatPr defaultRowHeight="14.25"/>
  <cols>
    <col min="2" max="2" width="5.125" customWidth="1"/>
    <col min="3" max="3" width="35.875" customWidth="1"/>
    <col min="4" max="4" width="8.5" customWidth="1"/>
    <col min="5" max="5" width="18.125" customWidth="1"/>
    <col min="6" max="6" width="17" customWidth="1"/>
    <col min="7" max="14" width="5.375" customWidth="1"/>
  </cols>
  <sheetData>
    <row r="1" spans="2:6">
      <c r="B1" t="s">
        <v>706</v>
      </c>
    </row>
    <row r="2" spans="2:6" ht="15">
      <c r="B2" s="1410" t="s">
        <v>170</v>
      </c>
      <c r="C2" s="1410"/>
      <c r="D2" s="1410"/>
      <c r="E2" s="1410"/>
      <c r="F2" s="1410"/>
    </row>
    <row r="3" spans="2:6" ht="40.5" customHeight="1">
      <c r="B3" s="1411" t="s">
        <v>171</v>
      </c>
      <c r="C3" s="1411"/>
      <c r="D3" s="1411"/>
      <c r="E3" s="573" t="s">
        <v>172</v>
      </c>
      <c r="F3" s="573" t="s">
        <v>707</v>
      </c>
    </row>
    <row r="4" spans="2:6">
      <c r="B4" s="574" t="s">
        <v>4</v>
      </c>
      <c r="C4" s="82" t="s">
        <v>177</v>
      </c>
      <c r="D4" s="66" t="s">
        <v>178</v>
      </c>
      <c r="E4" s="669">
        <v>49.8</v>
      </c>
      <c r="F4" s="669">
        <v>17.399999999999999</v>
      </c>
    </row>
    <row r="5" spans="2:6">
      <c r="B5" s="78" t="s">
        <v>5</v>
      </c>
      <c r="C5" s="1412" t="s">
        <v>174</v>
      </c>
      <c r="D5" s="1413"/>
      <c r="E5" s="502"/>
      <c r="F5" s="502"/>
    </row>
    <row r="6" spans="2:6">
      <c r="B6" s="79"/>
      <c r="C6" s="61" t="s">
        <v>179</v>
      </c>
      <c r="D6" s="77" t="s">
        <v>219</v>
      </c>
      <c r="E6" s="641"/>
      <c r="F6" s="641"/>
    </row>
    <row r="7" spans="2:6">
      <c r="B7" s="79"/>
      <c r="C7" s="61" t="s">
        <v>180</v>
      </c>
      <c r="D7" s="77" t="s">
        <v>219</v>
      </c>
      <c r="E7" s="641"/>
      <c r="F7" s="641"/>
    </row>
    <row r="8" spans="2:6" ht="16.5">
      <c r="B8" s="79"/>
      <c r="C8" s="61" t="s">
        <v>181</v>
      </c>
      <c r="D8" s="77" t="s">
        <v>708</v>
      </c>
      <c r="E8" s="652">
        <v>14835</v>
      </c>
      <c r="F8" s="652">
        <v>1542</v>
      </c>
    </row>
    <row r="9" spans="2:6">
      <c r="B9" s="80"/>
      <c r="C9" s="83" t="s">
        <v>260</v>
      </c>
      <c r="D9" s="77" t="s">
        <v>219</v>
      </c>
      <c r="E9" s="641"/>
      <c r="F9" s="641"/>
    </row>
    <row r="10" spans="2:6" ht="86.25" customHeight="1">
      <c r="B10" s="104" t="s">
        <v>7</v>
      </c>
      <c r="C10" s="1408" t="s">
        <v>175</v>
      </c>
      <c r="D10" s="1409"/>
      <c r="E10" s="585" t="s">
        <v>829</v>
      </c>
      <c r="F10" s="585" t="s">
        <v>830</v>
      </c>
    </row>
    <row r="11" spans="2:6">
      <c r="B11" s="104" t="s">
        <v>8</v>
      </c>
      <c r="C11" s="83" t="s">
        <v>261</v>
      </c>
      <c r="D11" s="77" t="s">
        <v>100</v>
      </c>
      <c r="E11" s="503"/>
      <c r="F11" s="503"/>
    </row>
    <row r="12" spans="2:6">
      <c r="B12" s="104" t="s">
        <v>9</v>
      </c>
      <c r="C12" s="83" t="s">
        <v>262</v>
      </c>
      <c r="D12" s="77" t="s">
        <v>100</v>
      </c>
      <c r="E12" s="503"/>
      <c r="F12" s="503"/>
    </row>
    <row r="13" spans="2:6">
      <c r="B13" s="104" t="s">
        <v>11</v>
      </c>
      <c r="C13" s="83" t="s">
        <v>263</v>
      </c>
      <c r="D13" s="77" t="s">
        <v>100</v>
      </c>
      <c r="E13" s="503"/>
      <c r="F13" s="503"/>
    </row>
    <row r="14" spans="2:6">
      <c r="B14" s="104" t="s">
        <v>12</v>
      </c>
      <c r="C14" s="83" t="s">
        <v>265</v>
      </c>
      <c r="D14" s="77" t="s">
        <v>100</v>
      </c>
      <c r="E14" s="503"/>
      <c r="F14" s="503"/>
    </row>
    <row r="15" spans="2:6">
      <c r="B15" s="104"/>
      <c r="C15" s="82" t="s">
        <v>264</v>
      </c>
      <c r="D15" s="77" t="s">
        <v>100</v>
      </c>
      <c r="E15" s="503"/>
      <c r="F15" s="503"/>
    </row>
    <row r="16" spans="2:6">
      <c r="B16" s="104" t="s">
        <v>13</v>
      </c>
      <c r="C16" s="82" t="s">
        <v>278</v>
      </c>
      <c r="D16" s="77" t="s">
        <v>100</v>
      </c>
      <c r="E16" s="503"/>
      <c r="F16" s="503"/>
    </row>
    <row r="17" spans="2:6">
      <c r="B17" s="77" t="s">
        <v>14</v>
      </c>
      <c r="C17" s="82" t="s">
        <v>266</v>
      </c>
      <c r="D17" s="77" t="s">
        <v>100</v>
      </c>
      <c r="E17" s="504"/>
      <c r="F17" s="504"/>
    </row>
    <row r="18" spans="2:6" ht="15">
      <c r="B18" s="1410" t="s">
        <v>176</v>
      </c>
      <c r="C18" s="1410"/>
      <c r="D18" s="1410"/>
      <c r="E18" s="1410"/>
      <c r="F18" s="1410"/>
    </row>
    <row r="19" spans="2:6">
      <c r="B19" s="574" t="s">
        <v>4</v>
      </c>
      <c r="C19" s="82" t="s">
        <v>182</v>
      </c>
      <c r="D19" s="77" t="s">
        <v>178</v>
      </c>
      <c r="E19" s="652">
        <f>E4</f>
        <v>49.8</v>
      </c>
      <c r="F19" s="652">
        <f>F4</f>
        <v>17.399999999999999</v>
      </c>
    </row>
    <row r="20" spans="2:6" ht="44.25" customHeight="1">
      <c r="B20" s="574" t="s">
        <v>5</v>
      </c>
      <c r="C20" s="86" t="s">
        <v>183</v>
      </c>
      <c r="D20" s="574" t="s">
        <v>187</v>
      </c>
      <c r="E20" s="586">
        <f>585.99*'1. Ocena char. bud. przed'!J55+6.33*'1. Ocena char. bud. przed'!J76</f>
        <v>316.70076240000009</v>
      </c>
      <c r="F20" s="586">
        <f>46.44*'2. Ocena char. bud. po'!J23+14.45*'2. Ocena char. bud. po'!J41</f>
        <v>38.2630926</v>
      </c>
    </row>
    <row r="21" spans="2:6">
      <c r="B21" s="574" t="s">
        <v>7</v>
      </c>
      <c r="C21" s="103" t="s">
        <v>184</v>
      </c>
      <c r="D21" s="574" t="s">
        <v>187</v>
      </c>
      <c r="E21" s="586">
        <f>585.99+6.33</f>
        <v>592.32000000000005</v>
      </c>
      <c r="F21" s="586">
        <f>46.44+14.45</f>
        <v>60.89</v>
      </c>
    </row>
    <row r="22" spans="2:6">
      <c r="B22" s="574" t="s">
        <v>8</v>
      </c>
      <c r="C22" s="103" t="s">
        <v>216</v>
      </c>
      <c r="D22" s="574" t="s">
        <v>217</v>
      </c>
      <c r="E22" s="504"/>
      <c r="F22" s="504"/>
    </row>
    <row r="23" spans="2:6">
      <c r="B23" s="574" t="s">
        <v>9</v>
      </c>
      <c r="C23" s="82" t="s">
        <v>185</v>
      </c>
      <c r="D23" s="77" t="s">
        <v>188</v>
      </c>
      <c r="E23" s="653" t="s">
        <v>831</v>
      </c>
      <c r="F23" s="653" t="s">
        <v>832</v>
      </c>
    </row>
    <row r="24" spans="2:6">
      <c r="B24" s="574" t="s">
        <v>11</v>
      </c>
      <c r="C24" s="82" t="s">
        <v>186</v>
      </c>
      <c r="D24" s="574" t="s">
        <v>187</v>
      </c>
      <c r="E24" s="587">
        <f>585.99*1.1+6.33*3</f>
        <v>663.57900000000006</v>
      </c>
      <c r="F24" s="587">
        <f>46.44*1.1+14.45*1.1</f>
        <v>66.978999999999999</v>
      </c>
    </row>
    <row r="25" spans="2:6">
      <c r="B25" s="574" t="s">
        <v>12</v>
      </c>
      <c r="C25" s="82" t="s">
        <v>218</v>
      </c>
      <c r="D25" s="574" t="s">
        <v>187</v>
      </c>
      <c r="E25" s="504"/>
      <c r="F25" s="504"/>
    </row>
    <row r="26" spans="2:6" ht="18.75">
      <c r="B26" s="574" t="s">
        <v>13</v>
      </c>
      <c r="C26" s="82" t="s">
        <v>220</v>
      </c>
      <c r="D26" s="574" t="s">
        <v>219</v>
      </c>
      <c r="E26" s="587">
        <v>48.11</v>
      </c>
      <c r="F26" s="587">
        <v>11.69</v>
      </c>
    </row>
    <row r="27" spans="2:6" ht="15">
      <c r="B27" s="1410" t="s">
        <v>202</v>
      </c>
      <c r="C27" s="1410"/>
      <c r="D27" s="1410"/>
      <c r="E27" s="1410"/>
      <c r="F27" s="1410"/>
    </row>
    <row r="28" spans="2:6" ht="16.5">
      <c r="B28" s="87" t="s">
        <v>4</v>
      </c>
      <c r="C28" s="88" t="s">
        <v>709</v>
      </c>
      <c r="D28" s="574" t="s">
        <v>188</v>
      </c>
      <c r="E28" s="1402"/>
      <c r="F28" s="1402"/>
    </row>
    <row r="29" spans="2:6" ht="16.5">
      <c r="B29" s="87" t="s">
        <v>5</v>
      </c>
      <c r="C29" s="88" t="s">
        <v>710</v>
      </c>
      <c r="D29" s="574" t="s">
        <v>188</v>
      </c>
      <c r="E29" s="575"/>
      <c r="F29" s="575"/>
    </row>
    <row r="30" spans="2:6" ht="16.5">
      <c r="B30" s="87" t="s">
        <v>7</v>
      </c>
      <c r="C30" s="88" t="s">
        <v>711</v>
      </c>
      <c r="D30" s="574" t="s">
        <v>188</v>
      </c>
      <c r="E30" s="1402"/>
      <c r="F30" s="1402"/>
    </row>
    <row r="31" spans="2:6" ht="16.5">
      <c r="B31" s="87" t="s">
        <v>8</v>
      </c>
      <c r="C31" s="88" t="s">
        <v>712</v>
      </c>
      <c r="D31" s="574" t="s">
        <v>188</v>
      </c>
      <c r="E31" s="575"/>
      <c r="F31" s="575"/>
    </row>
    <row r="32" spans="2:6" ht="18.75">
      <c r="B32" s="87" t="s">
        <v>9</v>
      </c>
      <c r="C32" s="88" t="s">
        <v>221</v>
      </c>
      <c r="D32" s="574" t="s">
        <v>188</v>
      </c>
      <c r="E32" s="1403">
        <f>IF(E26&lt;&gt;0,(E26-F26)/E26,"")</f>
        <v>0.75701517356059034</v>
      </c>
      <c r="F32" s="1403"/>
    </row>
    <row r="34" spans="1:6" ht="13.5" customHeight="1"/>
    <row r="35" spans="1:6" ht="21" customHeight="1">
      <c r="A35" s="81"/>
      <c r="B35" t="s">
        <v>713</v>
      </c>
    </row>
    <row r="36" spans="1:6" ht="31.5" customHeight="1">
      <c r="A36" s="81"/>
      <c r="B36" s="1410" t="s">
        <v>170</v>
      </c>
      <c r="C36" s="1410"/>
      <c r="D36" s="1410"/>
      <c r="E36" s="1410"/>
      <c r="F36" s="1410"/>
    </row>
    <row r="37" spans="1:6" ht="60.75" customHeight="1">
      <c r="B37" s="1411" t="s">
        <v>171</v>
      </c>
      <c r="C37" s="1411"/>
      <c r="D37" s="1411"/>
      <c r="E37" s="573" t="s">
        <v>172</v>
      </c>
      <c r="F37" s="573" t="s">
        <v>707</v>
      </c>
    </row>
    <row r="38" spans="1:6" s="102" customFormat="1" ht="73.5" customHeight="1">
      <c r="B38" s="574" t="s">
        <v>4</v>
      </c>
      <c r="C38" s="82" t="s">
        <v>177</v>
      </c>
      <c r="D38" s="66" t="s">
        <v>178</v>
      </c>
      <c r="E38" s="501">
        <v>84.36</v>
      </c>
      <c r="F38" s="501">
        <v>52.38</v>
      </c>
    </row>
    <row r="39" spans="1:6">
      <c r="B39" s="78" t="s">
        <v>5</v>
      </c>
      <c r="C39" s="1412" t="s">
        <v>174</v>
      </c>
      <c r="D39" s="1413"/>
      <c r="E39" s="641"/>
      <c r="F39" s="641"/>
    </row>
    <row r="40" spans="1:6">
      <c r="B40" s="79"/>
      <c r="C40" s="61" t="s">
        <v>179</v>
      </c>
      <c r="D40" s="77" t="s">
        <v>219</v>
      </c>
      <c r="E40" s="641"/>
      <c r="F40" s="641"/>
    </row>
    <row r="41" spans="1:6">
      <c r="B41" s="79"/>
      <c r="C41" s="61" t="s">
        <v>180</v>
      </c>
      <c r="D41" s="77" t="s">
        <v>219</v>
      </c>
      <c r="E41" s="641"/>
      <c r="F41" s="641"/>
    </row>
    <row r="42" spans="1:6" ht="16.5">
      <c r="B42" s="79"/>
      <c r="C42" s="61" t="s">
        <v>181</v>
      </c>
      <c r="D42" s="77" t="s">
        <v>708</v>
      </c>
      <c r="E42" s="657">
        <v>19144</v>
      </c>
      <c r="F42" s="657">
        <v>7618</v>
      </c>
    </row>
    <row r="43" spans="1:6">
      <c r="B43" s="80"/>
      <c r="C43" s="83" t="s">
        <v>260</v>
      </c>
      <c r="D43" s="77" t="s">
        <v>219</v>
      </c>
      <c r="E43" s="641"/>
      <c r="F43" s="641"/>
    </row>
    <row r="44" spans="1:6" ht="71.25">
      <c r="B44" s="104" t="s">
        <v>7</v>
      </c>
      <c r="C44" s="1408" t="s">
        <v>175</v>
      </c>
      <c r="D44" s="1409"/>
      <c r="E44" s="584" t="s">
        <v>829</v>
      </c>
      <c r="F44" s="585" t="s">
        <v>833</v>
      </c>
    </row>
    <row r="45" spans="1:6">
      <c r="B45" s="104" t="s">
        <v>8</v>
      </c>
      <c r="C45" s="83" t="s">
        <v>261</v>
      </c>
      <c r="D45" s="77" t="s">
        <v>100</v>
      </c>
      <c r="E45" s="503"/>
      <c r="F45" s="503"/>
    </row>
    <row r="46" spans="1:6">
      <c r="B46" s="104" t="s">
        <v>9</v>
      </c>
      <c r="C46" s="83" t="s">
        <v>262</v>
      </c>
      <c r="D46" s="77" t="s">
        <v>100</v>
      </c>
      <c r="E46" s="503"/>
      <c r="F46" s="503"/>
    </row>
    <row r="47" spans="1:6">
      <c r="B47" s="104" t="s">
        <v>11</v>
      </c>
      <c r="C47" s="83" t="s">
        <v>263</v>
      </c>
      <c r="D47" s="77" t="s">
        <v>100</v>
      </c>
      <c r="E47" s="503"/>
      <c r="F47" s="503"/>
    </row>
    <row r="48" spans="1:6">
      <c r="B48" s="104" t="s">
        <v>12</v>
      </c>
      <c r="C48" s="83" t="s">
        <v>265</v>
      </c>
      <c r="D48" s="77" t="s">
        <v>100</v>
      </c>
      <c r="E48" s="503"/>
      <c r="F48" s="503"/>
    </row>
    <row r="49" spans="2:6">
      <c r="B49" s="104"/>
      <c r="C49" s="82" t="s">
        <v>264</v>
      </c>
      <c r="D49" s="77" t="s">
        <v>100</v>
      </c>
      <c r="E49" s="503"/>
      <c r="F49" s="503"/>
    </row>
    <row r="50" spans="2:6">
      <c r="B50" s="104" t="s">
        <v>13</v>
      </c>
      <c r="C50" s="82" t="s">
        <v>278</v>
      </c>
      <c r="D50" s="77" t="s">
        <v>100</v>
      </c>
      <c r="E50" s="503"/>
      <c r="F50" s="503"/>
    </row>
    <row r="51" spans="2:6">
      <c r="B51" s="77" t="s">
        <v>14</v>
      </c>
      <c r="C51" s="82" t="s">
        <v>266</v>
      </c>
      <c r="D51" s="77" t="s">
        <v>100</v>
      </c>
      <c r="E51" s="504"/>
      <c r="F51" s="504"/>
    </row>
    <row r="52" spans="2:6" ht="15">
      <c r="B52" s="1410" t="s">
        <v>176</v>
      </c>
      <c r="C52" s="1410"/>
      <c r="D52" s="1410"/>
      <c r="E52" s="1410"/>
      <c r="F52" s="1410"/>
    </row>
    <row r="53" spans="2:6">
      <c r="B53" s="574" t="s">
        <v>4</v>
      </c>
      <c r="C53" s="82" t="s">
        <v>182</v>
      </c>
      <c r="D53" s="77" t="s">
        <v>178</v>
      </c>
      <c r="E53" s="504">
        <f>E38</f>
        <v>84.36</v>
      </c>
      <c r="F53" s="504">
        <f>F38</f>
        <v>52.38</v>
      </c>
    </row>
    <row r="54" spans="2:6" ht="42.75">
      <c r="B54" s="574" t="s">
        <v>5</v>
      </c>
      <c r="C54" s="86" t="s">
        <v>183</v>
      </c>
      <c r="D54" s="574" t="s">
        <v>187</v>
      </c>
      <c r="E54" s="587">
        <f>756.19*'1. Ocena char. bud. przed'!J261+7.66*'1. Ocena char. bud. przed'!J282</f>
        <v>454.76391840000002</v>
      </c>
      <c r="F54" s="587">
        <f>300.89*'2. Ocena char. bud. po'!J126+7.66*'2. Ocena char. bud. po'!J145</f>
        <v>246.52375967999998</v>
      </c>
    </row>
    <row r="55" spans="2:6">
      <c r="B55" s="574" t="s">
        <v>7</v>
      </c>
      <c r="C55" s="103" t="s">
        <v>184</v>
      </c>
      <c r="D55" s="574" t="s">
        <v>187</v>
      </c>
      <c r="E55" s="587">
        <f>756.19+7.66</f>
        <v>763.85</v>
      </c>
      <c r="F55" s="587">
        <f>300.89+7.66</f>
        <v>308.55</v>
      </c>
    </row>
    <row r="56" spans="2:6">
      <c r="B56" s="574" t="s">
        <v>8</v>
      </c>
      <c r="C56" s="103" t="s">
        <v>216</v>
      </c>
      <c r="D56" s="574" t="s">
        <v>217</v>
      </c>
      <c r="E56" s="587"/>
      <c r="F56" s="587"/>
    </row>
    <row r="57" spans="2:6">
      <c r="B57" s="574" t="s">
        <v>9</v>
      </c>
      <c r="C57" s="82" t="s">
        <v>185</v>
      </c>
      <c r="D57" s="77" t="s">
        <v>188</v>
      </c>
      <c r="E57" s="670" t="s">
        <v>878</v>
      </c>
      <c r="F57" s="670" t="s">
        <v>834</v>
      </c>
    </row>
    <row r="58" spans="2:6">
      <c r="B58" s="574" t="s">
        <v>11</v>
      </c>
      <c r="C58" s="82" t="s">
        <v>186</v>
      </c>
      <c r="D58" s="574" t="s">
        <v>187</v>
      </c>
      <c r="E58" s="587">
        <f>756.19*1.1+7.66*3</f>
        <v>854.7890000000001</v>
      </c>
      <c r="F58" s="587">
        <f>300.89*1.1+7.66*3</f>
        <v>353.959</v>
      </c>
    </row>
    <row r="59" spans="2:6">
      <c r="B59" s="574" t="s">
        <v>12</v>
      </c>
      <c r="C59" s="82" t="s">
        <v>218</v>
      </c>
      <c r="D59" s="574" t="s">
        <v>187</v>
      </c>
      <c r="E59" s="587"/>
      <c r="F59" s="587"/>
    </row>
    <row r="60" spans="2:6" ht="18.75">
      <c r="B60" s="574" t="s">
        <v>13</v>
      </c>
      <c r="C60" s="82" t="s">
        <v>220</v>
      </c>
      <c r="D60" s="574" t="s">
        <v>219</v>
      </c>
      <c r="E60" s="587">
        <v>55.35</v>
      </c>
      <c r="F60" s="587">
        <v>27.45</v>
      </c>
    </row>
    <row r="61" spans="2:6" ht="15">
      <c r="B61" s="1410" t="s">
        <v>202</v>
      </c>
      <c r="C61" s="1410"/>
      <c r="D61" s="1410"/>
      <c r="E61" s="1410"/>
      <c r="F61" s="1410"/>
    </row>
    <row r="62" spans="2:6" ht="16.5">
      <c r="B62" s="87" t="s">
        <v>4</v>
      </c>
      <c r="C62" s="88" t="s">
        <v>709</v>
      </c>
      <c r="D62" s="574" t="s">
        <v>188</v>
      </c>
      <c r="E62" s="1402"/>
      <c r="F62" s="1402"/>
    </row>
    <row r="63" spans="2:6" ht="16.5">
      <c r="B63" s="87" t="s">
        <v>5</v>
      </c>
      <c r="C63" s="88" t="s">
        <v>710</v>
      </c>
      <c r="D63" s="574" t="s">
        <v>188</v>
      </c>
      <c r="E63" s="575"/>
      <c r="F63" s="575"/>
    </row>
    <row r="64" spans="2:6" ht="16.5">
      <c r="B64" s="87" t="s">
        <v>7</v>
      </c>
      <c r="C64" s="88" t="s">
        <v>711</v>
      </c>
      <c r="D64" s="574" t="s">
        <v>188</v>
      </c>
      <c r="E64" s="1402"/>
      <c r="F64" s="1402"/>
    </row>
    <row r="65" spans="2:6" ht="16.5">
      <c r="B65" s="87" t="s">
        <v>8</v>
      </c>
      <c r="C65" s="88" t="s">
        <v>712</v>
      </c>
      <c r="D65" s="574" t="s">
        <v>188</v>
      </c>
      <c r="E65" s="575"/>
      <c r="F65" s="575"/>
    </row>
    <row r="66" spans="2:6" ht="18.75">
      <c r="B66" s="87" t="s">
        <v>9</v>
      </c>
      <c r="C66" s="88" t="s">
        <v>221</v>
      </c>
      <c r="D66" s="574" t="s">
        <v>188</v>
      </c>
      <c r="E66" s="1403">
        <f>IF(E60&lt;&gt;0,(E60-F60)/E60,"")</f>
        <v>0.50406504065040658</v>
      </c>
      <c r="F66" s="1403"/>
    </row>
    <row r="68" spans="2:6">
      <c r="B68" s="1404" t="s">
        <v>714</v>
      </c>
      <c r="C68" s="1405"/>
      <c r="D68" s="1405"/>
      <c r="E68" s="1405"/>
      <c r="F68" s="1405"/>
    </row>
    <row r="69" spans="2:6">
      <c r="B69" s="1406" t="s">
        <v>267</v>
      </c>
      <c r="C69" s="1406"/>
      <c r="D69" s="1406"/>
      <c r="E69" s="1406"/>
      <c r="F69" s="1406"/>
    </row>
    <row r="70" spans="2:6">
      <c r="B70" s="1404" t="s">
        <v>259</v>
      </c>
      <c r="C70" s="1405"/>
      <c r="D70" s="1405"/>
      <c r="E70" s="1405"/>
      <c r="F70" s="1405"/>
    </row>
    <row r="71" spans="2:6">
      <c r="B71" s="1407" t="s">
        <v>715</v>
      </c>
      <c r="C71" s="1407"/>
      <c r="D71" s="1407"/>
      <c r="E71" s="1407"/>
      <c r="F71" s="1407"/>
    </row>
    <row r="72" spans="2:6">
      <c r="B72" s="1400" t="s">
        <v>716</v>
      </c>
      <c r="C72" s="1401"/>
      <c r="D72" s="1401"/>
      <c r="E72" s="1401"/>
      <c r="F72" s="1401"/>
    </row>
  </sheetData>
  <mergeCells count="23">
    <mergeCell ref="C39:D39"/>
    <mergeCell ref="C44:D44"/>
    <mergeCell ref="B52:F52"/>
    <mergeCell ref="B61:F61"/>
    <mergeCell ref="E32:F32"/>
    <mergeCell ref="C10:D10"/>
    <mergeCell ref="B36:F36"/>
    <mergeCell ref="E30:F30"/>
    <mergeCell ref="B37:D37"/>
    <mergeCell ref="B2:F2"/>
    <mergeCell ref="B3:D3"/>
    <mergeCell ref="B18:F18"/>
    <mergeCell ref="B27:F27"/>
    <mergeCell ref="E28:F28"/>
    <mergeCell ref="C5:D5"/>
    <mergeCell ref="B72:F72"/>
    <mergeCell ref="E62:F62"/>
    <mergeCell ref="E66:F66"/>
    <mergeCell ref="B68:F68"/>
    <mergeCell ref="B69:F69"/>
    <mergeCell ref="B70:F70"/>
    <mergeCell ref="B71:F71"/>
    <mergeCell ref="E64:F64"/>
  </mergeCells>
  <pageMargins left="0.7" right="0.7" top="0.75" bottom="0.75" header="0.3" footer="0.3"/>
  <pageSetup paperSize="9" scale="72" orientation="portrait" r:id="rId1"/>
  <headerFooter>
    <oddHeader>&amp;C&amp;"Czcionka tekstu podstawowego,Pogrubiony"&amp;12 3a. KARTA AUDYTU ENERGETYCZNEGO EX-ANTE 
ŹRÓDŁA CIEPŁA/ENERGII ELEKTRYCZNEJ</oddHeader>
  </headerFooter>
  <rowBreaks count="1" manualBreakCount="1">
    <brk id="34" min="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2"/>
  <dimension ref="B2:E15"/>
  <sheetViews>
    <sheetView view="pageBreakPreview" zoomScale="60" zoomScaleNormal="100" workbookViewId="0">
      <selection activeCell="D12" sqref="D12"/>
    </sheetView>
  </sheetViews>
  <sheetFormatPr defaultRowHeight="14.25"/>
  <cols>
    <col min="1" max="1" width="7.125" customWidth="1"/>
    <col min="2" max="2" width="34.75" customWidth="1"/>
    <col min="3" max="3" width="7.875" customWidth="1"/>
    <col min="4" max="4" width="16.375" customWidth="1"/>
    <col min="5" max="5" width="16.125" customWidth="1"/>
    <col min="6" max="7" width="5.375" customWidth="1"/>
  </cols>
  <sheetData>
    <row r="2" spans="2:5" ht="15">
      <c r="B2" s="1410" t="s">
        <v>189</v>
      </c>
      <c r="C2" s="1410"/>
      <c r="D2" s="1410"/>
      <c r="E2" s="1410"/>
    </row>
    <row r="3" spans="2:5" ht="42.75">
      <c r="B3" s="1411" t="s">
        <v>171</v>
      </c>
      <c r="C3" s="1411"/>
      <c r="D3" s="64" t="s">
        <v>172</v>
      </c>
      <c r="E3" s="64" t="s">
        <v>173</v>
      </c>
    </row>
    <row r="4" spans="2:5">
      <c r="B4" s="82" t="s">
        <v>190</v>
      </c>
      <c r="C4" s="66" t="s">
        <v>191</v>
      </c>
      <c r="D4" s="501"/>
      <c r="E4" s="501"/>
    </row>
    <row r="5" spans="2:5">
      <c r="B5" s="82" t="s">
        <v>192</v>
      </c>
      <c r="C5" s="66" t="s">
        <v>193</v>
      </c>
      <c r="D5" s="501"/>
      <c r="E5" s="501"/>
    </row>
    <row r="6" spans="2:5" ht="16.5">
      <c r="B6" s="82" t="s">
        <v>194</v>
      </c>
      <c r="C6" s="66" t="s">
        <v>195</v>
      </c>
      <c r="D6" s="501"/>
      <c r="E6" s="501"/>
    </row>
    <row r="7" spans="2:5">
      <c r="B7" s="82" t="s">
        <v>196</v>
      </c>
      <c r="C7" s="66" t="s">
        <v>197</v>
      </c>
      <c r="D7" s="501"/>
      <c r="E7" s="501"/>
    </row>
    <row r="8" spans="2:5" ht="15">
      <c r="B8" s="1410" t="s">
        <v>176</v>
      </c>
      <c r="C8" s="1410"/>
      <c r="D8" s="1410"/>
      <c r="E8" s="1410"/>
    </row>
    <row r="9" spans="2:5" ht="28.15" customHeight="1">
      <c r="B9" s="84" t="s">
        <v>198</v>
      </c>
      <c r="C9" s="85" t="s">
        <v>178</v>
      </c>
      <c r="D9" s="504"/>
      <c r="E9" s="504"/>
    </row>
    <row r="10" spans="2:5">
      <c r="B10" s="82" t="s">
        <v>199</v>
      </c>
      <c r="C10" s="85" t="s">
        <v>187</v>
      </c>
      <c r="D10" s="504"/>
      <c r="E10" s="504"/>
    </row>
    <row r="11" spans="2:5" ht="15">
      <c r="B11" s="1410" t="s">
        <v>201</v>
      </c>
      <c r="C11" s="1410"/>
      <c r="D11" s="1410"/>
      <c r="E11" s="1410"/>
    </row>
    <row r="12" spans="2:5">
      <c r="B12" s="82" t="s">
        <v>200</v>
      </c>
      <c r="C12" s="85" t="s">
        <v>188</v>
      </c>
      <c r="D12" s="504"/>
      <c r="E12" s="504"/>
    </row>
    <row r="13" spans="2:5">
      <c r="C13" s="76"/>
    </row>
    <row r="14" spans="2:5">
      <c r="C14" s="76"/>
    </row>
    <row r="15" spans="2:5">
      <c r="C15" s="76"/>
    </row>
  </sheetData>
  <mergeCells count="4">
    <mergeCell ref="B2:E2"/>
    <mergeCell ref="B3:C3"/>
    <mergeCell ref="B8:E8"/>
    <mergeCell ref="B11:E11"/>
  </mergeCells>
  <pageMargins left="0.7" right="0.7" top="0.75" bottom="0.75" header="0.3" footer="0.3"/>
  <pageSetup paperSize="9" scale="88" orientation="portrait" r:id="rId1"/>
  <headerFooter>
    <oddHeader>&amp;C&amp;"Czcionka tekstu podstawowego,Pogrubiony"&amp;12 3b. KARTA AUDYTU ENERGETYCZNEGO EX-ANTE 
LOKALNEJ SIECI CIEPŁOWNICZEJ</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3">
    <pageSetUpPr fitToPage="1"/>
  </sheetPr>
  <dimension ref="A1:J130"/>
  <sheetViews>
    <sheetView tabSelected="1" zoomScaleNormal="100" workbookViewId="0">
      <selection activeCell="G13" sqref="G13"/>
    </sheetView>
  </sheetViews>
  <sheetFormatPr defaultRowHeight="15"/>
  <cols>
    <col min="1" max="1" width="7.125" style="119" customWidth="1"/>
    <col min="2" max="2" width="27" style="119" customWidth="1"/>
    <col min="3" max="3" width="11.25" style="119" customWidth="1"/>
    <col min="4" max="4" width="22.25" style="119" customWidth="1"/>
    <col min="5" max="5" width="18.125" style="119" customWidth="1"/>
    <col min="6" max="6" width="10" style="119" customWidth="1"/>
    <col min="7" max="7" width="8.75" style="119" customWidth="1"/>
    <col min="8" max="8" width="10.625" style="119" customWidth="1"/>
    <col min="9" max="9" width="19.375" style="119" customWidth="1"/>
    <col min="10" max="16384" width="9" style="119"/>
  </cols>
  <sheetData>
    <row r="1" spans="1:7" ht="17.45" customHeight="1">
      <c r="A1" s="207" t="s">
        <v>287</v>
      </c>
      <c r="B1" s="1420" t="s">
        <v>409</v>
      </c>
      <c r="C1" s="1421"/>
      <c r="D1" s="1421"/>
      <c r="E1" s="1422"/>
    </row>
    <row r="2" spans="1:7">
      <c r="A2" s="120" t="s">
        <v>4</v>
      </c>
      <c r="B2" s="1416" t="s">
        <v>410</v>
      </c>
      <c r="C2" s="1416"/>
      <c r="D2" s="1416"/>
      <c r="E2" s="1416"/>
    </row>
    <row r="3" spans="1:7" s="28" customFormat="1" ht="35.25" customHeight="1">
      <c r="A3" s="201" t="s">
        <v>0</v>
      </c>
      <c r="B3" s="1417" t="s">
        <v>397</v>
      </c>
      <c r="C3" s="1418"/>
      <c r="D3" s="202" t="s">
        <v>24</v>
      </c>
      <c r="E3" s="202" t="s">
        <v>411</v>
      </c>
    </row>
    <row r="4" spans="1:7" s="506" customFormat="1" ht="47.25" customHeight="1">
      <c r="A4" s="505" t="s">
        <v>412</v>
      </c>
      <c r="B4" s="1414" t="s">
        <v>659</v>
      </c>
      <c r="C4" s="1414"/>
      <c r="D4" s="1659" t="s">
        <v>884</v>
      </c>
      <c r="E4" s="1652">
        <v>440.7</v>
      </c>
    </row>
    <row r="5" spans="1:7" s="506" customFormat="1" ht="48.75" customHeight="1">
      <c r="A5" s="642" t="s">
        <v>413</v>
      </c>
      <c r="B5" s="1414" t="s">
        <v>660</v>
      </c>
      <c r="C5" s="1414"/>
      <c r="D5" s="1659" t="s">
        <v>885</v>
      </c>
      <c r="E5" s="1652">
        <v>615.37</v>
      </c>
    </row>
    <row r="6" spans="1:7" s="506" customFormat="1" ht="48.75" customHeight="1">
      <c r="A6" s="642" t="s">
        <v>872</v>
      </c>
      <c r="B6" s="1423" t="s">
        <v>871</v>
      </c>
      <c r="C6" s="1424"/>
      <c r="D6" s="1659" t="s">
        <v>886</v>
      </c>
      <c r="E6" s="1652">
        <v>636</v>
      </c>
    </row>
    <row r="7" spans="1:7" ht="13.9" customHeight="1">
      <c r="A7" s="203"/>
      <c r="B7" s="1415" t="s">
        <v>414</v>
      </c>
      <c r="C7" s="1415"/>
      <c r="D7" s="565">
        <v>3</v>
      </c>
      <c r="E7" s="671">
        <f>SUM(E4:E6)</f>
        <v>1692.07</v>
      </c>
    </row>
    <row r="8" spans="1:7" ht="13.9" customHeight="1">
      <c r="A8" s="208" t="s">
        <v>5</v>
      </c>
      <c r="B8" s="1416" t="s">
        <v>415</v>
      </c>
      <c r="C8" s="1416"/>
      <c r="D8" s="1416"/>
      <c r="E8" s="1416"/>
    </row>
    <row r="9" spans="1:7" s="28" customFormat="1" ht="30" customHeight="1">
      <c r="A9" s="201" t="s">
        <v>0</v>
      </c>
      <c r="B9" s="1417" t="s">
        <v>398</v>
      </c>
      <c r="C9" s="1418"/>
      <c r="D9" s="202" t="s">
        <v>399</v>
      </c>
      <c r="E9" s="202" t="s">
        <v>882</v>
      </c>
    </row>
    <row r="10" spans="1:7" s="506" customFormat="1" ht="51" customHeight="1">
      <c r="A10" s="505" t="s">
        <v>416</v>
      </c>
      <c r="B10" s="1419" t="s">
        <v>835</v>
      </c>
      <c r="C10" s="1419"/>
      <c r="D10" s="1659" t="s">
        <v>887</v>
      </c>
      <c r="E10" s="1653">
        <f>'3a. Karta audytu źródło'!F19/1000</f>
        <v>1.7399999999999999E-2</v>
      </c>
    </row>
    <row r="11" spans="1:7" s="506" customFormat="1" ht="48" customHeight="1">
      <c r="A11" s="505" t="s">
        <v>417</v>
      </c>
      <c r="B11" s="1414" t="s">
        <v>836</v>
      </c>
      <c r="C11" s="1414"/>
      <c r="D11" s="1659" t="s">
        <v>888</v>
      </c>
      <c r="E11" s="654">
        <f>'3a. Karta audytu źródło'!F38/1000</f>
        <v>5.2380000000000003E-2</v>
      </c>
    </row>
    <row r="12" spans="1:7" s="506" customFormat="1" ht="14.1" customHeight="1">
      <c r="A12" s="505" t="s">
        <v>418</v>
      </c>
      <c r="B12" s="1414"/>
      <c r="C12" s="1414"/>
      <c r="D12" s="741"/>
      <c r="E12" s="553"/>
      <c r="G12"/>
    </row>
    <row r="13" spans="1:7" s="506" customFormat="1" ht="14.1" customHeight="1">
      <c r="A13" s="505" t="s">
        <v>419</v>
      </c>
      <c r="B13" s="1414"/>
      <c r="C13" s="1414"/>
      <c r="D13" s="553"/>
      <c r="E13" s="553"/>
    </row>
    <row r="14" spans="1:7" s="506" customFormat="1" ht="14.1" customHeight="1">
      <c r="A14" s="505" t="s">
        <v>420</v>
      </c>
      <c r="B14" s="1414"/>
      <c r="C14" s="1414"/>
      <c r="D14" s="553"/>
      <c r="E14" s="553"/>
    </row>
    <row r="15" spans="1:7" ht="14.1" customHeight="1">
      <c r="A15" s="203"/>
      <c r="B15" s="1415" t="s">
        <v>414</v>
      </c>
      <c r="C15" s="1415"/>
      <c r="D15" s="553">
        <v>2</v>
      </c>
      <c r="E15" s="553"/>
    </row>
    <row r="16" spans="1:7" ht="14.1" customHeight="1">
      <c r="A16" s="208" t="s">
        <v>7</v>
      </c>
      <c r="B16" s="1416" t="s">
        <v>421</v>
      </c>
      <c r="C16" s="1416"/>
      <c r="D16" s="1416"/>
      <c r="E16" s="1416"/>
    </row>
    <row r="17" spans="1:5" s="28" customFormat="1" ht="30" customHeight="1">
      <c r="A17" s="201" t="s">
        <v>0</v>
      </c>
      <c r="B17" s="1417" t="s">
        <v>400</v>
      </c>
      <c r="C17" s="1418"/>
      <c r="D17" s="202" t="s">
        <v>399</v>
      </c>
      <c r="E17" s="202" t="s">
        <v>422</v>
      </c>
    </row>
    <row r="18" spans="1:5" s="506" customFormat="1" ht="13.9" customHeight="1">
      <c r="A18" s="505" t="s">
        <v>423</v>
      </c>
      <c r="B18" s="1414"/>
      <c r="C18" s="1414"/>
      <c r="D18" s="553"/>
      <c r="E18" s="553"/>
    </row>
    <row r="19" spans="1:5" s="506" customFormat="1" ht="13.9" customHeight="1">
      <c r="A19" s="505" t="s">
        <v>424</v>
      </c>
      <c r="B19" s="1414"/>
      <c r="C19" s="1414"/>
      <c r="D19" s="553"/>
      <c r="E19" s="553"/>
    </row>
    <row r="20" spans="1:5" s="506" customFormat="1" ht="13.9" customHeight="1">
      <c r="A20" s="505" t="s">
        <v>425</v>
      </c>
      <c r="B20" s="1414"/>
      <c r="C20" s="1414"/>
      <c r="D20" s="553"/>
      <c r="E20" s="553"/>
    </row>
    <row r="21" spans="1:5" s="506" customFormat="1" ht="13.9" customHeight="1">
      <c r="A21" s="505" t="s">
        <v>426</v>
      </c>
      <c r="B21" s="1414"/>
      <c r="C21" s="1414"/>
      <c r="D21" s="553"/>
      <c r="E21" s="553"/>
    </row>
    <row r="22" spans="1:5" s="506" customFormat="1" ht="13.9" customHeight="1">
      <c r="A22" s="505" t="s">
        <v>427</v>
      </c>
      <c r="B22" s="1414"/>
      <c r="C22" s="1414"/>
      <c r="D22" s="553"/>
      <c r="E22" s="553"/>
    </row>
    <row r="23" spans="1:5" ht="13.9" customHeight="1">
      <c r="A23" s="203"/>
      <c r="B23" s="1415" t="s">
        <v>414</v>
      </c>
      <c r="C23" s="1415"/>
      <c r="D23" s="553"/>
      <c r="E23" s="553"/>
    </row>
    <row r="24" spans="1:5">
      <c r="A24" s="207" t="s">
        <v>306</v>
      </c>
      <c r="B24" s="1210" t="s">
        <v>288</v>
      </c>
      <c r="C24" s="1210"/>
      <c r="D24" s="1210"/>
      <c r="E24" s="1210"/>
    </row>
    <row r="25" spans="1:5" s="28" customFormat="1" ht="48">
      <c r="A25" s="201" t="s">
        <v>0</v>
      </c>
      <c r="B25" s="1417" t="s">
        <v>171</v>
      </c>
      <c r="C25" s="1418"/>
      <c r="D25" s="202" t="s">
        <v>428</v>
      </c>
      <c r="E25" s="201" t="s">
        <v>429</v>
      </c>
    </row>
    <row r="26" spans="1:5" s="508" customFormat="1" ht="13.9" customHeight="1">
      <c r="A26" s="507" t="s">
        <v>4</v>
      </c>
      <c r="B26" s="1425" t="s">
        <v>302</v>
      </c>
      <c r="C26" s="1425"/>
      <c r="D26" s="671">
        <f>'2a. Opis techn. bud.'!H6+'2a. Opis techn. bud.'!H8+'2a. Opis techn. bud.'!H10</f>
        <v>728.51</v>
      </c>
      <c r="E26" s="566">
        <f>'2a. Opis techn. bud.'!J6+'2a. Opis techn. bud.'!J8+'2a. Opis techn. bud.'!J10</f>
        <v>246535</v>
      </c>
    </row>
    <row r="27" spans="1:5" ht="13.9" customHeight="1">
      <c r="A27" s="203" t="s">
        <v>5</v>
      </c>
      <c r="B27" s="1278" t="s">
        <v>303</v>
      </c>
      <c r="C27" s="1278"/>
      <c r="D27" s="671">
        <f>'2a. Opis techn. bud.'!H12+'2a. Opis techn. bud.'!H127+'2a. Opis techn. bud.'!H14</f>
        <v>204.51000000000002</v>
      </c>
      <c r="E27" s="566">
        <f>'2a. Opis techn. bud.'!J12+'2a. Opis techn. bud.'!J14+'2a. Opis techn. bud.'!J127</f>
        <v>56394.86</v>
      </c>
    </row>
    <row r="28" spans="1:5" ht="13.9" customHeight="1">
      <c r="A28" s="203" t="s">
        <v>7</v>
      </c>
      <c r="B28" s="1278" t="s">
        <v>304</v>
      </c>
      <c r="C28" s="1278"/>
      <c r="D28" s="671">
        <f>'2a. Opis techn. bud.'!H16+'2a. Opis techn. bud.'!H129+'2a. Opis techn. bud.'!H123+'2a. Opis techn. bud.'!H241</f>
        <v>510.67</v>
      </c>
      <c r="E28" s="566">
        <f>'2a. Opis techn. bud.'!J16+'2a. Opis techn. bud.'!J123+'2a. Opis techn. bud.'!J129+'2a. Opis techn. bud.'!J241</f>
        <v>118069.68</v>
      </c>
    </row>
    <row r="29" spans="1:5" ht="13.9" customHeight="1">
      <c r="A29" s="203" t="s">
        <v>8</v>
      </c>
      <c r="B29" s="1278" t="s">
        <v>837</v>
      </c>
      <c r="C29" s="1177"/>
      <c r="D29" s="671">
        <f>'2a. Opis techn. bud.'!H125</f>
        <v>163.82</v>
      </c>
      <c r="E29" s="566">
        <f>'2a. Opis techn. bud.'!J125</f>
        <v>48369.3</v>
      </c>
    </row>
    <row r="30" spans="1:5" ht="13.9" customHeight="1">
      <c r="A30" s="203" t="s">
        <v>9</v>
      </c>
      <c r="B30" s="1429" t="s">
        <v>873</v>
      </c>
      <c r="C30" s="1429"/>
      <c r="D30" s="674">
        <f>'2a. Opis techn. bud.'!H243</f>
        <v>251.95</v>
      </c>
      <c r="E30" s="742">
        <f>'2a. Opis techn. bud.'!J243</f>
        <v>88182.5</v>
      </c>
    </row>
    <row r="31" spans="1:5">
      <c r="A31" s="207" t="s">
        <v>318</v>
      </c>
      <c r="B31" s="1210" t="s">
        <v>307</v>
      </c>
      <c r="C31" s="1210"/>
      <c r="D31" s="1210"/>
      <c r="E31" s="1210"/>
    </row>
    <row r="32" spans="1:5" ht="15.75">
      <c r="A32" s="203" t="s">
        <v>4</v>
      </c>
      <c r="B32" s="1415" t="s">
        <v>430</v>
      </c>
      <c r="C32" s="1415"/>
      <c r="D32" s="671">
        <f>'2a. Opis techn. bud.'!H21+'2a. Opis techn. bud.'!H134+'2a. Opis techn. bud.'!H136+'2a. Opis techn. bud.'!H138</f>
        <v>142.57999999999998</v>
      </c>
      <c r="E32" s="566">
        <f>'2a. Opis techn. bud.'!J21+'2a. Opis techn. bud.'!J134+'2a. Opis techn. bud.'!J136+'2a. Opis techn. bud.'!J138</f>
        <v>383934.58999999997</v>
      </c>
    </row>
    <row r="33" spans="1:5" ht="15.75">
      <c r="A33" s="203" t="s">
        <v>5</v>
      </c>
      <c r="B33" s="1278" t="s">
        <v>431</v>
      </c>
      <c r="C33" s="1278"/>
      <c r="D33" s="671">
        <f>'2a. Opis techn. bud.'!H23+'2a. Opis techn. bud.'!H140+'2a. Opis techn. bud.'!H248</f>
        <v>12.95</v>
      </c>
      <c r="E33" s="566">
        <f>'2a. Opis techn. bud.'!J23+'2a. Opis techn. bud.'!J140+'2a. Opis techn. bud.'!J248</f>
        <v>44899.359999999993</v>
      </c>
    </row>
    <row r="34" spans="1:5" ht="15.75">
      <c r="A34" s="203" t="s">
        <v>8</v>
      </c>
      <c r="B34" s="1278" t="s">
        <v>305</v>
      </c>
      <c r="C34" s="1177"/>
      <c r="D34" s="553"/>
      <c r="E34" s="553"/>
    </row>
    <row r="35" spans="1:5" ht="27" customHeight="1">
      <c r="A35" s="207" t="s">
        <v>326</v>
      </c>
      <c r="B35" s="1426" t="s">
        <v>432</v>
      </c>
      <c r="C35" s="1427"/>
      <c r="D35" s="1427"/>
      <c r="E35" s="1428"/>
    </row>
    <row r="36" spans="1:5" s="211" customFormat="1">
      <c r="A36" s="201" t="s">
        <v>0</v>
      </c>
      <c r="B36" s="1417" t="s">
        <v>171</v>
      </c>
      <c r="C36" s="1418"/>
      <c r="D36" s="201" t="s">
        <v>433</v>
      </c>
      <c r="E36" s="201" t="s">
        <v>429</v>
      </c>
    </row>
    <row r="37" spans="1:5" ht="15.75">
      <c r="A37" s="212" t="s">
        <v>4</v>
      </c>
      <c r="B37" s="1278" t="s">
        <v>434</v>
      </c>
      <c r="C37" s="1278"/>
      <c r="D37" s="654">
        <v>2</v>
      </c>
      <c r="E37" s="742">
        <f>'2a. Opis techn. bud.'!J145+'2a. Opis techn. bud.'!J28</f>
        <v>351947.3</v>
      </c>
    </row>
    <row r="38" spans="1:5" ht="15.75">
      <c r="A38" s="212" t="s">
        <v>435</v>
      </c>
      <c r="B38" s="1278" t="s">
        <v>436</v>
      </c>
      <c r="C38" s="1278"/>
      <c r="D38" s="553"/>
      <c r="E38" s="553"/>
    </row>
    <row r="39" spans="1:5" ht="15.75">
      <c r="A39" s="212" t="s">
        <v>437</v>
      </c>
      <c r="B39" s="1278" t="s">
        <v>438</v>
      </c>
      <c r="C39" s="1278"/>
      <c r="D39" s="553"/>
      <c r="E39" s="553"/>
    </row>
    <row r="40" spans="1:5" ht="15.75">
      <c r="A40" s="212" t="s">
        <v>439</v>
      </c>
      <c r="B40" s="1263" t="s">
        <v>440</v>
      </c>
      <c r="C40" s="1264"/>
      <c r="D40" s="553"/>
      <c r="E40" s="553"/>
    </row>
    <row r="41" spans="1:5" ht="15.75">
      <c r="A41" s="212" t="s">
        <v>5</v>
      </c>
      <c r="B41" s="1278" t="s">
        <v>441</v>
      </c>
      <c r="C41" s="1278"/>
      <c r="D41" s="553">
        <v>1</v>
      </c>
      <c r="E41" s="671">
        <v>59350</v>
      </c>
    </row>
    <row r="42" spans="1:5" ht="15.75">
      <c r="A42" s="212" t="s">
        <v>435</v>
      </c>
      <c r="B42" s="1278" t="s">
        <v>436</v>
      </c>
      <c r="C42" s="1278"/>
      <c r="D42" s="553"/>
      <c r="E42" s="553"/>
    </row>
    <row r="43" spans="1:5" ht="15.75">
      <c r="A43" s="212" t="s">
        <v>437</v>
      </c>
      <c r="B43" s="1278" t="s">
        <v>438</v>
      </c>
      <c r="C43" s="1278"/>
      <c r="D43" s="553"/>
      <c r="E43" s="553"/>
    </row>
    <row r="44" spans="1:5" ht="15.75">
      <c r="A44" s="212" t="s">
        <v>439</v>
      </c>
      <c r="B44" s="1263" t="s">
        <v>440</v>
      </c>
      <c r="C44" s="1264"/>
      <c r="D44" s="553"/>
      <c r="E44" s="553"/>
    </row>
    <row r="45" spans="1:5" ht="15.75">
      <c r="A45" s="212" t="s">
        <v>7</v>
      </c>
      <c r="B45" s="1278" t="s">
        <v>642</v>
      </c>
      <c r="C45" s="1278"/>
      <c r="D45" s="553"/>
      <c r="E45" s="566"/>
    </row>
    <row r="46" spans="1:5">
      <c r="A46" s="207" t="s">
        <v>331</v>
      </c>
      <c r="B46" s="1210" t="s">
        <v>327</v>
      </c>
      <c r="C46" s="1210"/>
      <c r="D46" s="1210"/>
      <c r="E46" s="1210"/>
    </row>
    <row r="47" spans="1:5" ht="15.75">
      <c r="A47" s="212" t="s">
        <v>4</v>
      </c>
      <c r="B47" s="1278" t="s">
        <v>442</v>
      </c>
      <c r="C47" s="1278"/>
      <c r="D47" s="553">
        <v>1</v>
      </c>
      <c r="E47" s="566">
        <f>'2a. Opis techn. bud.'!J35</f>
        <v>38740</v>
      </c>
    </row>
    <row r="48" spans="1:5" ht="15.75">
      <c r="A48" s="212" t="s">
        <v>5</v>
      </c>
      <c r="B48" s="1263" t="s">
        <v>327</v>
      </c>
      <c r="C48" s="1264"/>
      <c r="D48" s="553"/>
      <c r="E48" s="553"/>
    </row>
    <row r="49" spans="1:5" s="30" customFormat="1" ht="25.9" customHeight="1">
      <c r="A49" s="205" t="s">
        <v>348</v>
      </c>
      <c r="B49" s="1430" t="s">
        <v>443</v>
      </c>
      <c r="C49" s="1431"/>
      <c r="D49" s="1431"/>
      <c r="E49" s="1432"/>
    </row>
    <row r="50" spans="1:5" s="211" customFormat="1">
      <c r="A50" s="201" t="s">
        <v>0</v>
      </c>
      <c r="B50" s="1417" t="s">
        <v>171</v>
      </c>
      <c r="C50" s="1418"/>
      <c r="D50" s="209" t="s">
        <v>444</v>
      </c>
      <c r="E50" s="210" t="s">
        <v>429</v>
      </c>
    </row>
    <row r="51" spans="1:5" ht="30">
      <c r="A51" s="212" t="s">
        <v>4</v>
      </c>
      <c r="B51" s="1278" t="s">
        <v>339</v>
      </c>
      <c r="C51" s="1278"/>
      <c r="E51" s="672" t="s">
        <v>838</v>
      </c>
    </row>
    <row r="52" spans="1:5" ht="15.75">
      <c r="A52" s="212" t="s">
        <v>445</v>
      </c>
      <c r="B52" s="1278" t="s">
        <v>446</v>
      </c>
      <c r="C52" s="1278"/>
      <c r="D52" s="654">
        <v>2</v>
      </c>
      <c r="E52" s="553"/>
    </row>
    <row r="53" spans="1:5" ht="15.75">
      <c r="A53" s="212" t="s">
        <v>447</v>
      </c>
      <c r="B53" s="1278" t="s">
        <v>448</v>
      </c>
      <c r="C53" s="1278"/>
      <c r="D53" s="655">
        <f>'3a. Karta audytu źródło'!F4+'3a. Karta audytu źródło'!F38</f>
        <v>69.78</v>
      </c>
      <c r="E53" s="553"/>
    </row>
    <row r="54" spans="1:5" ht="15.75">
      <c r="A54" s="212" t="s">
        <v>5</v>
      </c>
      <c r="B54" s="1278" t="s">
        <v>340</v>
      </c>
      <c r="C54" s="1278"/>
      <c r="D54" s="553"/>
      <c r="E54" s="553"/>
    </row>
    <row r="55" spans="1:5" ht="15.75">
      <c r="A55" s="212" t="s">
        <v>445</v>
      </c>
      <c r="B55" s="1278" t="s">
        <v>446</v>
      </c>
      <c r="C55" s="1278"/>
      <c r="D55" s="553"/>
      <c r="E55" s="553"/>
    </row>
    <row r="56" spans="1:5" ht="15.75">
      <c r="A56" s="212" t="s">
        <v>447</v>
      </c>
      <c r="B56" s="1278" t="s">
        <v>448</v>
      </c>
      <c r="C56" s="1278"/>
      <c r="D56" s="553"/>
      <c r="E56" s="553"/>
    </row>
    <row r="57" spans="1:5" ht="15.75">
      <c r="A57" s="212" t="s">
        <v>7</v>
      </c>
      <c r="B57" s="1278" t="s">
        <v>449</v>
      </c>
      <c r="C57" s="1278"/>
      <c r="D57" s="553"/>
      <c r="E57" s="553"/>
    </row>
    <row r="58" spans="1:5" ht="15.75">
      <c r="A58" s="212" t="s">
        <v>445</v>
      </c>
      <c r="B58" s="1278" t="s">
        <v>446</v>
      </c>
      <c r="C58" s="1278"/>
      <c r="D58" s="553"/>
      <c r="E58" s="553"/>
    </row>
    <row r="59" spans="1:5" ht="15.75">
      <c r="A59" s="212" t="s">
        <v>447</v>
      </c>
      <c r="B59" s="1278" t="s">
        <v>448</v>
      </c>
      <c r="C59" s="1278"/>
      <c r="D59" s="553"/>
      <c r="E59" s="553"/>
    </row>
    <row r="60" spans="1:5" ht="15.75">
      <c r="A60" s="212" t="s">
        <v>8</v>
      </c>
      <c r="B60" s="1278" t="s">
        <v>342</v>
      </c>
      <c r="C60" s="1278"/>
      <c r="D60" s="553"/>
      <c r="E60" s="553"/>
    </row>
    <row r="61" spans="1:5" ht="15.75">
      <c r="A61" s="212" t="s">
        <v>445</v>
      </c>
      <c r="B61" s="1278" t="s">
        <v>446</v>
      </c>
      <c r="C61" s="1278"/>
      <c r="D61" s="553"/>
      <c r="E61" s="553"/>
    </row>
    <row r="62" spans="1:5" ht="15.75">
      <c r="A62" s="212" t="s">
        <v>447</v>
      </c>
      <c r="B62" s="1278" t="s">
        <v>448</v>
      </c>
      <c r="C62" s="1278"/>
      <c r="D62" s="553"/>
      <c r="E62" s="553"/>
    </row>
    <row r="63" spans="1:5" ht="15.75">
      <c r="A63" s="212" t="s">
        <v>8</v>
      </c>
      <c r="B63" s="1278" t="s">
        <v>450</v>
      </c>
      <c r="C63" s="1278"/>
      <c r="D63" s="553"/>
      <c r="E63" s="553"/>
    </row>
    <row r="64" spans="1:5" ht="15.75">
      <c r="A64" s="212" t="s">
        <v>445</v>
      </c>
      <c r="B64" s="1278" t="s">
        <v>446</v>
      </c>
      <c r="C64" s="1278"/>
      <c r="D64" s="553"/>
      <c r="E64" s="553"/>
    </row>
    <row r="65" spans="1:5" ht="28.15" customHeight="1">
      <c r="A65" s="213" t="s">
        <v>352</v>
      </c>
      <c r="B65" s="1430" t="s">
        <v>451</v>
      </c>
      <c r="C65" s="1431"/>
      <c r="D65" s="1431"/>
      <c r="E65" s="1432"/>
    </row>
    <row r="66" spans="1:5" s="211" customFormat="1">
      <c r="A66" s="214" t="s">
        <v>0</v>
      </c>
      <c r="B66" s="1417" t="s">
        <v>171</v>
      </c>
      <c r="C66" s="1418"/>
      <c r="D66" s="209" t="s">
        <v>444</v>
      </c>
      <c r="E66" s="209" t="s">
        <v>429</v>
      </c>
    </row>
    <row r="67" spans="1:5" ht="15.75">
      <c r="A67" s="215" t="s">
        <v>4</v>
      </c>
      <c r="B67" s="1278" t="s">
        <v>343</v>
      </c>
      <c r="C67" s="1278"/>
      <c r="D67" s="553"/>
      <c r="E67" s="553"/>
    </row>
    <row r="68" spans="1:5" ht="15.75">
      <c r="A68" s="215" t="s">
        <v>445</v>
      </c>
      <c r="B68" s="1278" t="s">
        <v>452</v>
      </c>
      <c r="C68" s="1278"/>
      <c r="D68" s="553"/>
      <c r="E68" s="553"/>
    </row>
    <row r="69" spans="1:5" ht="15.75">
      <c r="A69" s="215" t="s">
        <v>447</v>
      </c>
      <c r="B69" s="1278" t="s">
        <v>453</v>
      </c>
      <c r="C69" s="1278"/>
      <c r="D69" s="553"/>
      <c r="E69" s="553"/>
    </row>
    <row r="70" spans="1:5" ht="15.75">
      <c r="A70" s="215" t="s">
        <v>5</v>
      </c>
      <c r="B70" s="1278" t="s">
        <v>344</v>
      </c>
      <c r="C70" s="1278"/>
      <c r="D70" s="553"/>
      <c r="E70" s="553"/>
    </row>
    <row r="71" spans="1:5" ht="15.75">
      <c r="A71" s="215" t="s">
        <v>445</v>
      </c>
      <c r="B71" s="1278" t="s">
        <v>446</v>
      </c>
      <c r="C71" s="1278"/>
      <c r="D71" s="553"/>
      <c r="E71" s="553"/>
    </row>
    <row r="72" spans="1:5" ht="15.75">
      <c r="A72" s="215" t="s">
        <v>447</v>
      </c>
      <c r="B72" s="1278" t="s">
        <v>453</v>
      </c>
      <c r="C72" s="1278"/>
      <c r="D72" s="553"/>
      <c r="E72" s="553"/>
    </row>
    <row r="73" spans="1:5" ht="15.75">
      <c r="A73" s="215" t="s">
        <v>7</v>
      </c>
      <c r="B73" s="1278" t="s">
        <v>345</v>
      </c>
      <c r="C73" s="1278"/>
      <c r="D73" s="553"/>
      <c r="E73" s="553"/>
    </row>
    <row r="74" spans="1:5" ht="15.75">
      <c r="A74" s="215" t="s">
        <v>445</v>
      </c>
      <c r="B74" s="1278" t="s">
        <v>454</v>
      </c>
      <c r="C74" s="1278"/>
      <c r="D74" s="553"/>
      <c r="E74" s="553"/>
    </row>
    <row r="75" spans="1:5" ht="15.75">
      <c r="A75" s="215" t="s">
        <v>447</v>
      </c>
      <c r="B75" s="1278" t="s">
        <v>453</v>
      </c>
      <c r="C75" s="1278"/>
      <c r="D75" s="553"/>
      <c r="E75" s="553"/>
    </row>
    <row r="76" spans="1:5" ht="15.75">
      <c r="A76" s="215" t="s">
        <v>8</v>
      </c>
      <c r="B76" s="1278" t="s">
        <v>346</v>
      </c>
      <c r="C76" s="1278"/>
      <c r="D76" s="553"/>
      <c r="E76" s="553"/>
    </row>
    <row r="77" spans="1:5" ht="15.75">
      <c r="A77" s="215" t="s">
        <v>445</v>
      </c>
      <c r="B77" s="1278" t="s">
        <v>454</v>
      </c>
      <c r="C77" s="1278"/>
      <c r="D77" s="553"/>
      <c r="E77" s="553"/>
    </row>
    <row r="78" spans="1:5" ht="15.75">
      <c r="A78" s="215" t="s">
        <v>447</v>
      </c>
      <c r="B78" s="1278" t="s">
        <v>453</v>
      </c>
      <c r="C78" s="1278"/>
      <c r="D78" s="553"/>
      <c r="E78" s="553"/>
    </row>
    <row r="79" spans="1:5" ht="15.75">
      <c r="A79" s="215" t="s">
        <v>9</v>
      </c>
      <c r="B79" s="1278" t="s">
        <v>305</v>
      </c>
      <c r="C79" s="1278"/>
      <c r="D79" s="553"/>
      <c r="E79" s="553"/>
    </row>
    <row r="80" spans="1:5" ht="15.75">
      <c r="A80" s="215" t="s">
        <v>445</v>
      </c>
      <c r="B80" s="1278" t="s">
        <v>454</v>
      </c>
      <c r="C80" s="1278"/>
      <c r="D80" s="553"/>
      <c r="E80" s="553"/>
    </row>
    <row r="81" spans="1:5" ht="15.75">
      <c r="A81" s="215" t="s">
        <v>447</v>
      </c>
      <c r="B81" s="1278" t="s">
        <v>453</v>
      </c>
      <c r="C81" s="1278"/>
      <c r="D81" s="553"/>
      <c r="E81" s="553"/>
    </row>
    <row r="82" spans="1:5">
      <c r="A82" s="216" t="s">
        <v>358</v>
      </c>
      <c r="B82" s="1210" t="s">
        <v>455</v>
      </c>
      <c r="C82" s="1210"/>
      <c r="D82" s="1210"/>
      <c r="E82" s="1210"/>
    </row>
    <row r="83" spans="1:5" s="211" customFormat="1">
      <c r="A83" s="201" t="s">
        <v>0</v>
      </c>
      <c r="B83" s="1417" t="s">
        <v>171</v>
      </c>
      <c r="C83" s="1418"/>
      <c r="D83" s="209" t="s">
        <v>444</v>
      </c>
      <c r="E83" s="209" t="s">
        <v>429</v>
      </c>
    </row>
    <row r="84" spans="1:5" ht="15.75">
      <c r="A84" s="212" t="s">
        <v>4</v>
      </c>
      <c r="B84" s="1278" t="s">
        <v>456</v>
      </c>
      <c r="C84" s="1278"/>
      <c r="D84" s="553"/>
      <c r="E84" s="553"/>
    </row>
    <row r="85" spans="1:5">
      <c r="A85" s="207" t="s">
        <v>366</v>
      </c>
      <c r="B85" s="1210" t="s">
        <v>628</v>
      </c>
      <c r="C85" s="1210"/>
      <c r="D85" s="1210"/>
      <c r="E85" s="1210"/>
    </row>
    <row r="86" spans="1:5" s="211" customFormat="1">
      <c r="A86" s="201" t="s">
        <v>0</v>
      </c>
      <c r="B86" s="1417" t="s">
        <v>171</v>
      </c>
      <c r="C86" s="1418"/>
      <c r="D86" s="209" t="s">
        <v>457</v>
      </c>
      <c r="E86" s="209" t="s">
        <v>429</v>
      </c>
    </row>
    <row r="87" spans="1:5" ht="15.75">
      <c r="A87" s="212" t="s">
        <v>4</v>
      </c>
      <c r="B87" s="1278" t="s">
        <v>629</v>
      </c>
      <c r="C87" s="1278"/>
      <c r="D87" s="553">
        <v>1</v>
      </c>
      <c r="E87" s="673">
        <f>'2a. Opis techn. bud.'!J59</f>
        <v>93200</v>
      </c>
    </row>
    <row r="88" spans="1:5" ht="15.75">
      <c r="A88" s="212" t="s">
        <v>5</v>
      </c>
      <c r="B88" s="1278" t="s">
        <v>630</v>
      </c>
      <c r="C88" s="1278"/>
      <c r="D88" s="553"/>
      <c r="E88" s="553"/>
    </row>
    <row r="89" spans="1:5" ht="15.75">
      <c r="A89" s="212" t="s">
        <v>7</v>
      </c>
      <c r="B89" s="1278" t="s">
        <v>631</v>
      </c>
      <c r="C89" s="1278"/>
      <c r="D89" s="553"/>
      <c r="E89" s="553"/>
    </row>
    <row r="90" spans="1:5">
      <c r="A90" s="207" t="s">
        <v>374</v>
      </c>
      <c r="B90" s="1210" t="s">
        <v>359</v>
      </c>
      <c r="C90" s="1210"/>
      <c r="D90" s="1210"/>
      <c r="E90" s="1210"/>
    </row>
    <row r="91" spans="1:5" s="211" customFormat="1">
      <c r="A91" s="201" t="s">
        <v>0</v>
      </c>
      <c r="B91" s="1417" t="s">
        <v>171</v>
      </c>
      <c r="C91" s="1418"/>
      <c r="D91" s="209" t="s">
        <v>422</v>
      </c>
      <c r="E91" s="209" t="s">
        <v>429</v>
      </c>
    </row>
    <row r="92" spans="1:5" ht="15.75">
      <c r="A92" s="212" t="s">
        <v>4</v>
      </c>
      <c r="B92" s="1278" t="s">
        <v>364</v>
      </c>
      <c r="C92" s="1278"/>
      <c r="D92" s="553"/>
      <c r="E92" s="553"/>
    </row>
    <row r="93" spans="1:5" ht="15.75">
      <c r="A93" s="212" t="s">
        <v>5</v>
      </c>
      <c r="B93" s="1278" t="s">
        <v>458</v>
      </c>
      <c r="C93" s="1278"/>
      <c r="D93" s="553"/>
      <c r="E93" s="553"/>
    </row>
    <row r="94" spans="1:5" ht="15.75">
      <c r="A94" s="212" t="s">
        <v>7</v>
      </c>
      <c r="B94" s="1419" t="s">
        <v>305</v>
      </c>
      <c r="C94" s="1419"/>
      <c r="D94" s="553"/>
      <c r="E94" s="553"/>
    </row>
    <row r="95" spans="1:5">
      <c r="A95" s="207" t="s">
        <v>380</v>
      </c>
      <c r="B95" s="1210" t="s">
        <v>367</v>
      </c>
      <c r="C95" s="1210"/>
      <c r="D95" s="1210"/>
      <c r="E95" s="1210"/>
    </row>
    <row r="96" spans="1:5" s="211" customFormat="1">
      <c r="A96" s="201" t="s">
        <v>0</v>
      </c>
      <c r="B96" s="1417" t="s">
        <v>171</v>
      </c>
      <c r="C96" s="1418"/>
      <c r="D96" s="209" t="s">
        <v>433</v>
      </c>
      <c r="E96" s="209" t="s">
        <v>429</v>
      </c>
    </row>
    <row r="97" spans="1:10" ht="15.75">
      <c r="A97" s="212" t="s">
        <v>4</v>
      </c>
      <c r="B97" s="1278" t="s">
        <v>372</v>
      </c>
      <c r="C97" s="1278"/>
      <c r="D97" s="553"/>
      <c r="E97" s="553"/>
    </row>
    <row r="98" spans="1:10" ht="15.75">
      <c r="A98" s="212" t="s">
        <v>5</v>
      </c>
      <c r="B98" s="1278" t="s">
        <v>373</v>
      </c>
      <c r="C98" s="1278"/>
      <c r="D98" s="553"/>
      <c r="E98" s="553"/>
    </row>
    <row r="99" spans="1:10" ht="15.75">
      <c r="A99" s="212" t="s">
        <v>7</v>
      </c>
      <c r="B99" s="1419" t="s">
        <v>305</v>
      </c>
      <c r="C99" s="1419"/>
      <c r="D99" s="553"/>
      <c r="E99" s="553"/>
    </row>
    <row r="100" spans="1:10">
      <c r="A100" s="207" t="s">
        <v>381</v>
      </c>
      <c r="B100" s="1210" t="s">
        <v>375</v>
      </c>
      <c r="C100" s="1210"/>
      <c r="D100" s="1210"/>
      <c r="E100" s="1210"/>
    </row>
    <row r="101" spans="1:10" s="211" customFormat="1" ht="28.9" customHeight="1">
      <c r="A101" s="201" t="s">
        <v>0</v>
      </c>
      <c r="B101" s="1417" t="s">
        <v>171</v>
      </c>
      <c r="C101" s="1418"/>
      <c r="D101" s="217" t="s">
        <v>459</v>
      </c>
      <c r="E101" s="209" t="s">
        <v>429</v>
      </c>
    </row>
    <row r="102" spans="1:10" ht="15.75">
      <c r="A102" s="212" t="s">
        <v>4</v>
      </c>
      <c r="B102" s="1278" t="s">
        <v>378</v>
      </c>
      <c r="C102" s="1278"/>
      <c r="D102" s="674">
        <f>'2a. Opis techn. bud.'!D195+'2a. Opis techn. bud.'!D78+'2a. Opis techn. bud.'!D303</f>
        <v>680</v>
      </c>
      <c r="E102" s="566">
        <f>'2a. Opis techn. bud.'!J78+'2a. Opis techn. bud.'!J195+'2a. Opis techn. bud.'!J303</f>
        <v>110589.41</v>
      </c>
    </row>
    <row r="103" spans="1:10" ht="15.75">
      <c r="A103" s="212" t="s">
        <v>5</v>
      </c>
      <c r="B103" s="1278" t="s">
        <v>379</v>
      </c>
      <c r="C103" s="1278"/>
      <c r="D103" s="553"/>
      <c r="E103" s="553"/>
    </row>
    <row r="104" spans="1:10" ht="15.75">
      <c r="A104" s="212" t="s">
        <v>7</v>
      </c>
      <c r="B104" s="1419" t="s">
        <v>305</v>
      </c>
      <c r="C104" s="1419"/>
      <c r="D104" s="553"/>
      <c r="E104" s="553"/>
    </row>
    <row r="105" spans="1:10">
      <c r="A105" s="207" t="s">
        <v>385</v>
      </c>
      <c r="B105" s="1210" t="s">
        <v>637</v>
      </c>
      <c r="C105" s="1210"/>
      <c r="D105" s="1210"/>
      <c r="E105" s="1210"/>
    </row>
    <row r="106" spans="1:10" s="211" customFormat="1" ht="21" customHeight="1">
      <c r="A106" s="201" t="s">
        <v>0</v>
      </c>
      <c r="B106" s="1417" t="s">
        <v>171</v>
      </c>
      <c r="C106" s="1418"/>
      <c r="D106" s="217" t="s">
        <v>638</v>
      </c>
      <c r="E106" s="209" t="s">
        <v>429</v>
      </c>
    </row>
    <row r="107" spans="1:10" ht="15.75">
      <c r="A107" s="212" t="s">
        <v>4</v>
      </c>
      <c r="B107" s="1278" t="s">
        <v>634</v>
      </c>
      <c r="C107" s="1278"/>
      <c r="D107" s="553"/>
      <c r="E107" s="553"/>
    </row>
    <row r="108" spans="1:10" ht="31.5" customHeight="1" thickBot="1">
      <c r="A108" s="207" t="s">
        <v>462</v>
      </c>
      <c r="B108" s="1433" t="s">
        <v>460</v>
      </c>
      <c r="C108" s="1433"/>
      <c r="D108" s="1433"/>
      <c r="E108" s="1433"/>
    </row>
    <row r="109" spans="1:10" ht="21" customHeight="1">
      <c r="A109" s="187" t="s">
        <v>4</v>
      </c>
      <c r="B109" s="1208" t="s">
        <v>461</v>
      </c>
      <c r="C109" s="1209" t="s">
        <v>384</v>
      </c>
      <c r="D109" s="218" t="s">
        <v>315</v>
      </c>
      <c r="E109" s="552"/>
      <c r="F109" s="176"/>
      <c r="G109" s="176"/>
      <c r="H109" s="174"/>
      <c r="I109" s="174"/>
      <c r="J109" s="121"/>
    </row>
    <row r="110" spans="1:10" ht="15.75" thickBot="1">
      <c r="A110" s="207" t="s">
        <v>465</v>
      </c>
      <c r="B110" s="1210" t="s">
        <v>463</v>
      </c>
      <c r="C110" s="1210"/>
      <c r="D110" s="1210"/>
      <c r="E110" s="1210"/>
    </row>
    <row r="111" spans="1:10" ht="18" customHeight="1" thickBot="1">
      <c r="A111" s="187" t="s">
        <v>4</v>
      </c>
      <c r="B111" s="1208" t="s">
        <v>457</v>
      </c>
      <c r="C111" s="1209" t="s">
        <v>384</v>
      </c>
      <c r="D111" s="218" t="s">
        <v>315</v>
      </c>
      <c r="E111" s="552"/>
      <c r="F111" s="176"/>
      <c r="G111" s="176"/>
      <c r="H111" s="174"/>
      <c r="I111" s="174"/>
      <c r="J111" s="121"/>
    </row>
    <row r="112" spans="1:10" ht="18" customHeight="1">
      <c r="A112" s="187" t="s">
        <v>5</v>
      </c>
      <c r="B112" s="1208" t="s">
        <v>464</v>
      </c>
      <c r="C112" s="1209" t="s">
        <v>384</v>
      </c>
      <c r="D112" s="218" t="s">
        <v>315</v>
      </c>
      <c r="E112" s="552"/>
      <c r="F112" s="176"/>
      <c r="G112" s="176"/>
      <c r="H112" s="174"/>
      <c r="I112" s="174"/>
      <c r="J112" s="121"/>
    </row>
    <row r="113" spans="1:10" ht="15.75" thickBot="1">
      <c r="A113" s="207" t="s">
        <v>469</v>
      </c>
      <c r="B113" s="1210" t="s">
        <v>466</v>
      </c>
      <c r="C113" s="1210"/>
      <c r="D113" s="1210"/>
      <c r="E113" s="1210"/>
    </row>
    <row r="114" spans="1:10" ht="18" customHeight="1" thickBot="1">
      <c r="A114" s="187" t="s">
        <v>4</v>
      </c>
      <c r="B114" s="1208" t="s">
        <v>457</v>
      </c>
      <c r="C114" s="1209" t="s">
        <v>384</v>
      </c>
      <c r="D114" s="218" t="s">
        <v>315</v>
      </c>
      <c r="E114" s="552"/>
      <c r="F114" s="176"/>
      <c r="G114" s="176"/>
      <c r="H114" s="174"/>
      <c r="I114" s="174"/>
      <c r="J114" s="121"/>
    </row>
    <row r="115" spans="1:10" ht="18" customHeight="1">
      <c r="A115" s="187" t="s">
        <v>5</v>
      </c>
      <c r="B115" s="1208" t="s">
        <v>467</v>
      </c>
      <c r="C115" s="1209" t="s">
        <v>384</v>
      </c>
      <c r="D115" s="218" t="s">
        <v>468</v>
      </c>
      <c r="E115" s="552"/>
      <c r="F115" s="176"/>
      <c r="G115" s="176"/>
      <c r="H115" s="174"/>
      <c r="I115" s="174"/>
      <c r="J115" s="121"/>
    </row>
    <row r="116" spans="1:10" ht="15.75" thickBot="1">
      <c r="A116" s="207" t="s">
        <v>639</v>
      </c>
      <c r="B116" s="1210" t="s">
        <v>470</v>
      </c>
      <c r="C116" s="1210"/>
      <c r="D116" s="1210"/>
      <c r="E116" s="1210"/>
    </row>
    <row r="117" spans="1:10" ht="19.5" customHeight="1">
      <c r="A117" s="187" t="s">
        <v>4</v>
      </c>
      <c r="B117" s="1208" t="s">
        <v>471</v>
      </c>
      <c r="C117" s="1209" t="s">
        <v>384</v>
      </c>
      <c r="D117" s="218" t="s">
        <v>315</v>
      </c>
      <c r="E117" s="552">
        <v>3</v>
      </c>
      <c r="F117" s="176"/>
      <c r="G117" s="176"/>
      <c r="H117" s="174"/>
      <c r="I117" s="174"/>
      <c r="J117" s="121"/>
    </row>
    <row r="118" spans="1:10" ht="19.5" customHeight="1"/>
    <row r="119" spans="1:10" s="219" customFormat="1">
      <c r="A119" s="1435" t="s">
        <v>386</v>
      </c>
      <c r="B119" s="1436"/>
      <c r="C119" s="1436"/>
      <c r="D119" s="1436"/>
      <c r="E119" s="1437"/>
    </row>
    <row r="120" spans="1:10" s="219" customFormat="1" ht="18.600000000000001" customHeight="1">
      <c r="A120" s="220" t="s">
        <v>4</v>
      </c>
      <c r="B120" s="1434" t="s">
        <v>387</v>
      </c>
      <c r="C120" s="1434"/>
      <c r="D120" s="221" t="s">
        <v>384</v>
      </c>
      <c r="E120" s="552"/>
      <c r="F120" s="222"/>
      <c r="G120" s="222"/>
      <c r="H120" s="223"/>
      <c r="I120" s="223"/>
      <c r="J120" s="224"/>
    </row>
    <row r="121" spans="1:10" s="219" customFormat="1" ht="30" customHeight="1">
      <c r="A121" s="220" t="s">
        <v>5</v>
      </c>
      <c r="B121" s="1434" t="s">
        <v>388</v>
      </c>
      <c r="C121" s="1434" t="s">
        <v>384</v>
      </c>
      <c r="D121" s="221" t="s">
        <v>384</v>
      </c>
      <c r="E121" s="552"/>
      <c r="F121" s="222"/>
      <c r="G121" s="222"/>
      <c r="H121" s="223"/>
      <c r="I121" s="223"/>
      <c r="J121" s="224"/>
    </row>
    <row r="122" spans="1:10" s="219" customFormat="1" ht="30" customHeight="1">
      <c r="A122" s="220" t="s">
        <v>7</v>
      </c>
      <c r="B122" s="1434" t="s">
        <v>472</v>
      </c>
      <c r="C122" s="1434">
        <f>C120</f>
        <v>0</v>
      </c>
      <c r="D122" s="221" t="str">
        <f>D120</f>
        <v>MWh/rok</v>
      </c>
      <c r="E122" s="552"/>
      <c r="F122" s="222"/>
      <c r="G122" s="222"/>
      <c r="H122" s="223"/>
      <c r="I122" s="223"/>
      <c r="J122" s="224"/>
    </row>
    <row r="123" spans="1:10" s="219" customFormat="1" ht="35.450000000000003" customHeight="1">
      <c r="A123" s="220" t="s">
        <v>8</v>
      </c>
      <c r="B123" s="1434" t="s">
        <v>473</v>
      </c>
      <c r="C123" s="1434" t="s">
        <v>384</v>
      </c>
      <c r="D123" s="221" t="s">
        <v>384</v>
      </c>
      <c r="E123" s="552"/>
      <c r="F123" s="222"/>
      <c r="G123" s="222"/>
      <c r="H123" s="223"/>
      <c r="I123" s="223"/>
      <c r="J123" s="224"/>
    </row>
    <row r="125" spans="1:10" ht="25.5" customHeight="1">
      <c r="B125" s="196" t="s">
        <v>19</v>
      </c>
      <c r="C125" s="197"/>
      <c r="D125" s="1200" t="s">
        <v>88</v>
      </c>
      <c r="E125" s="1202"/>
    </row>
    <row r="126" spans="1:10">
      <c r="B126" s="198" t="s">
        <v>86</v>
      </c>
      <c r="C126" s="21"/>
      <c r="D126" s="955"/>
      <c r="E126" s="957"/>
    </row>
    <row r="127" spans="1:10">
      <c r="B127" s="461" t="s">
        <v>741</v>
      </c>
      <c r="C127" s="21"/>
      <c r="D127" s="958"/>
      <c r="E127" s="960"/>
    </row>
    <row r="128" spans="1:10" ht="28.5" customHeight="1">
      <c r="C128" s="21"/>
      <c r="D128" s="958"/>
      <c r="E128" s="960"/>
    </row>
    <row r="129" spans="2:5">
      <c r="B129" s="199"/>
      <c r="C129" s="21"/>
      <c r="D129" s="961"/>
      <c r="E129" s="963"/>
    </row>
    <row r="130" spans="2:5">
      <c r="C130" s="21"/>
      <c r="D130" s="20" t="s">
        <v>87</v>
      </c>
      <c r="E130" s="509"/>
    </row>
  </sheetData>
  <mergeCells count="124">
    <mergeCell ref="D125:E125"/>
    <mergeCell ref="D126:E129"/>
    <mergeCell ref="B122:C122"/>
    <mergeCell ref="B123:C123"/>
    <mergeCell ref="B115:C115"/>
    <mergeCell ref="B116:E116"/>
    <mergeCell ref="B117:C117"/>
    <mergeCell ref="A119:E119"/>
    <mergeCell ref="B120:C120"/>
    <mergeCell ref="B121:C121"/>
    <mergeCell ref="B109:C109"/>
    <mergeCell ref="B110:E110"/>
    <mergeCell ref="B111:C111"/>
    <mergeCell ref="B112:C112"/>
    <mergeCell ref="B113:E113"/>
    <mergeCell ref="B114:C114"/>
    <mergeCell ref="B100:E100"/>
    <mergeCell ref="B101:C101"/>
    <mergeCell ref="B102:C102"/>
    <mergeCell ref="B103:C103"/>
    <mergeCell ref="B104:C104"/>
    <mergeCell ref="B108:E108"/>
    <mergeCell ref="B105:E105"/>
    <mergeCell ref="B106:C106"/>
    <mergeCell ref="B107:C107"/>
    <mergeCell ref="B94:C94"/>
    <mergeCell ref="B95:E95"/>
    <mergeCell ref="B96:C96"/>
    <mergeCell ref="B97:C97"/>
    <mergeCell ref="B98:C98"/>
    <mergeCell ref="B99:C99"/>
    <mergeCell ref="B88:C88"/>
    <mergeCell ref="B89:C89"/>
    <mergeCell ref="B90:E90"/>
    <mergeCell ref="B91:C91"/>
    <mergeCell ref="B92:C92"/>
    <mergeCell ref="B93:C93"/>
    <mergeCell ref="B82:E82"/>
    <mergeCell ref="B83:C83"/>
    <mergeCell ref="B84:C84"/>
    <mergeCell ref="B85:E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E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E46"/>
    <mergeCell ref="B47:C47"/>
    <mergeCell ref="B48:C48"/>
    <mergeCell ref="B49:E49"/>
    <mergeCell ref="B50:C50"/>
    <mergeCell ref="B51:C51"/>
    <mergeCell ref="B40:C40"/>
    <mergeCell ref="B41:C41"/>
    <mergeCell ref="B42:C42"/>
    <mergeCell ref="B43:C43"/>
    <mergeCell ref="B44:C44"/>
    <mergeCell ref="B45:C45"/>
    <mergeCell ref="B34:C34"/>
    <mergeCell ref="B35:E35"/>
    <mergeCell ref="B36:C36"/>
    <mergeCell ref="B37:C37"/>
    <mergeCell ref="B38:C38"/>
    <mergeCell ref="B39:C39"/>
    <mergeCell ref="B29:C29"/>
    <mergeCell ref="B30:C30"/>
    <mergeCell ref="B31:E31"/>
    <mergeCell ref="B32:C32"/>
    <mergeCell ref="B33:C33"/>
    <mergeCell ref="B23:C23"/>
    <mergeCell ref="B24:E24"/>
    <mergeCell ref="B25:C25"/>
    <mergeCell ref="B26:C26"/>
    <mergeCell ref="B27:C27"/>
    <mergeCell ref="B28:C28"/>
    <mergeCell ref="B17:C17"/>
    <mergeCell ref="B18:C18"/>
    <mergeCell ref="B19:C19"/>
    <mergeCell ref="B20:C20"/>
    <mergeCell ref="B21:C21"/>
    <mergeCell ref="B22:C22"/>
    <mergeCell ref="B14:C14"/>
    <mergeCell ref="B15:C15"/>
    <mergeCell ref="B16:E16"/>
    <mergeCell ref="B7:C7"/>
    <mergeCell ref="B8:E8"/>
    <mergeCell ref="B9:C9"/>
    <mergeCell ref="B10:C10"/>
    <mergeCell ref="B1:E1"/>
    <mergeCell ref="B2:E2"/>
    <mergeCell ref="B3:C3"/>
    <mergeCell ref="B4:C4"/>
    <mergeCell ref="B5:C5"/>
    <mergeCell ref="B11:C11"/>
    <mergeCell ref="B12:C12"/>
    <mergeCell ref="B13:C13"/>
    <mergeCell ref="B6:C6"/>
  </mergeCells>
  <phoneticPr fontId="32" type="noConversion"/>
  <pageMargins left="0.7" right="0.7" top="0.75" bottom="0.75" header="0.3" footer="0.3"/>
  <pageSetup paperSize="9" scale="98" fitToHeight="0" orientation="portrait" r:id="rId1"/>
  <headerFooter>
    <oddHeader>&amp;C&amp;"Czcionka tekstu podstawowego,Pogrubiony"&amp;12 4. Zbiorcze zestawienie robót w obiektach</oddHeader>
  </headerFooter>
  <rowBreaks count="3" manualBreakCount="3">
    <brk id="34" max="4" man="1"/>
    <brk id="64" max="4" man="1"/>
    <brk id="99" max="4" man="1"/>
  </rowBreaks>
  <colBreaks count="1" manualBreakCount="1">
    <brk id="7"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4:T63"/>
  <sheetViews>
    <sheetView showGridLines="0" view="pageBreakPreview" topLeftCell="E1" zoomScale="75" zoomScaleNormal="75" zoomScaleSheetLayoutView="75" zoomScalePageLayoutView="75" workbookViewId="0">
      <selection activeCell="S21" sqref="S21"/>
    </sheetView>
  </sheetViews>
  <sheetFormatPr defaultColWidth="8.5" defaultRowHeight="12.75" customHeight="1"/>
  <cols>
    <col min="1" max="1" width="1.375" style="23" customWidth="1"/>
    <col min="2" max="2" width="5" style="48" customWidth="1"/>
    <col min="3" max="3" width="8.5" style="23"/>
    <col min="4" max="4" width="4" style="23" customWidth="1"/>
    <col min="5" max="5" width="6.125" style="23" customWidth="1"/>
    <col min="6" max="6" width="5" style="23" customWidth="1"/>
    <col min="7" max="7" width="6" style="23" customWidth="1"/>
    <col min="8" max="8" width="12.875" style="23" customWidth="1"/>
    <col min="9" max="9" width="17.125" style="23" customWidth="1"/>
    <col min="10" max="10" width="15.75" style="23" customWidth="1"/>
    <col min="11" max="11" width="11.75" style="23" customWidth="1"/>
    <col min="12" max="12" width="17.25" style="23" customWidth="1"/>
    <col min="13" max="13" width="14.25" style="23" customWidth="1"/>
    <col min="14" max="14" width="9.75" style="23" customWidth="1"/>
    <col min="15" max="16" width="15.75" style="23" customWidth="1"/>
    <col min="17" max="17" width="11.25" style="23" customWidth="1"/>
    <col min="18" max="18" width="17.125" style="23" customWidth="1"/>
    <col min="19" max="19" width="15.5" style="23" customWidth="1"/>
    <col min="20" max="20" width="12.125" style="23" customWidth="1"/>
    <col min="21" max="16384" width="8.5" style="23"/>
  </cols>
  <sheetData>
    <row r="4" spans="1:20" ht="18" customHeight="1">
      <c r="A4" s="38"/>
      <c r="B4" s="39"/>
      <c r="C4" s="38"/>
      <c r="D4" s="38"/>
      <c r="E4" s="38"/>
      <c r="F4" s="38"/>
      <c r="G4" s="38"/>
      <c r="H4" s="38"/>
      <c r="I4" s="38"/>
      <c r="J4" s="38"/>
      <c r="K4" s="38"/>
      <c r="L4" s="38"/>
      <c r="M4" s="38"/>
      <c r="N4" s="38"/>
      <c r="O4" s="38"/>
      <c r="P4" s="38"/>
      <c r="Q4" s="38"/>
      <c r="R4" s="38"/>
    </row>
    <row r="5" spans="1:20" s="41" customFormat="1" ht="18" customHeight="1">
      <c r="A5" s="40"/>
      <c r="B5" s="1448" t="s">
        <v>0</v>
      </c>
      <c r="C5" s="1454" t="s">
        <v>1</v>
      </c>
      <c r="D5" s="1455"/>
      <c r="E5" s="1455"/>
      <c r="F5" s="1455"/>
      <c r="G5" s="1456"/>
      <c r="H5" s="1442" t="s">
        <v>3</v>
      </c>
      <c r="I5" s="1443"/>
      <c r="J5" s="1443"/>
      <c r="K5" s="1443"/>
      <c r="L5" s="1443"/>
      <c r="M5" s="1443"/>
      <c r="N5" s="1451" t="s">
        <v>2</v>
      </c>
      <c r="O5" s="1452"/>
      <c r="P5" s="1452"/>
      <c r="Q5" s="1452"/>
      <c r="R5" s="1452"/>
      <c r="S5" s="1453"/>
      <c r="T5" s="1438" t="s">
        <v>284</v>
      </c>
    </row>
    <row r="6" spans="1:20" s="41" customFormat="1" ht="36" customHeight="1">
      <c r="A6" s="40"/>
      <c r="B6" s="1449"/>
      <c r="C6" s="1457"/>
      <c r="D6" s="1458"/>
      <c r="E6" s="1458"/>
      <c r="F6" s="1458"/>
      <c r="G6" s="1459"/>
      <c r="H6" s="1439" t="s">
        <v>106</v>
      </c>
      <c r="I6" s="1439" t="s">
        <v>18</v>
      </c>
      <c r="J6" s="1439" t="s">
        <v>249</v>
      </c>
      <c r="K6" s="1439" t="s">
        <v>10</v>
      </c>
      <c r="L6" s="1132" t="s">
        <v>206</v>
      </c>
      <c r="M6" s="1441"/>
      <c r="N6" s="1439" t="s">
        <v>107</v>
      </c>
      <c r="O6" s="1439" t="s">
        <v>18</v>
      </c>
      <c r="P6" s="1439" t="s">
        <v>249</v>
      </c>
      <c r="Q6" s="1439" t="s">
        <v>10</v>
      </c>
      <c r="R6" s="1132" t="s">
        <v>207</v>
      </c>
      <c r="S6" s="1441"/>
      <c r="T6" s="1438"/>
    </row>
    <row r="7" spans="1:20" ht="81.75" customHeight="1">
      <c r="A7" s="38"/>
      <c r="B7" s="1450"/>
      <c r="C7" s="1460"/>
      <c r="D7" s="1461"/>
      <c r="E7" s="1461"/>
      <c r="F7" s="1461"/>
      <c r="G7" s="1462"/>
      <c r="H7" s="1440"/>
      <c r="I7" s="1440"/>
      <c r="J7" s="1444"/>
      <c r="K7" s="1440"/>
      <c r="L7" s="1" t="s">
        <v>204</v>
      </c>
      <c r="M7" s="1" t="s">
        <v>205</v>
      </c>
      <c r="N7" s="1440"/>
      <c r="O7" s="1440"/>
      <c r="P7" s="1444"/>
      <c r="Q7" s="1440"/>
      <c r="R7" s="1" t="s">
        <v>208</v>
      </c>
      <c r="S7" s="1" t="s">
        <v>203</v>
      </c>
      <c r="T7" s="1438"/>
    </row>
    <row r="8" spans="1:20" s="43" customFormat="1" ht="16.5" customHeight="1">
      <c r="A8" s="42"/>
      <c r="B8" s="2" t="s">
        <v>4</v>
      </c>
      <c r="C8" s="1445" t="s">
        <v>661</v>
      </c>
      <c r="D8" s="1446"/>
      <c r="E8" s="1446"/>
      <c r="F8" s="1446"/>
      <c r="G8" s="1447"/>
      <c r="H8" s="675">
        <f>'3a. Karta audytu źródło'!E4</f>
        <v>49.8</v>
      </c>
      <c r="I8" s="510">
        <f>'1. Ocena char. bud. przed'!D91</f>
        <v>162775</v>
      </c>
      <c r="J8" s="510"/>
      <c r="K8" s="676">
        <v>5.99</v>
      </c>
      <c r="L8" s="510">
        <f>'1. Ocena char. bud. przed'!F98+'1. Ocena char. bud. przed'!H98+'1. Ocena char. bud. przed'!I98</f>
        <v>9425.2099999999991</v>
      </c>
      <c r="M8" s="510">
        <f>'1. Ocena char. bud. przed'!H98</f>
        <v>7188</v>
      </c>
      <c r="N8" s="675">
        <f>'3a. Karta audytu źródło'!F4</f>
        <v>17.399999999999999</v>
      </c>
      <c r="O8" s="510">
        <f>'2. Ocena char. bud. po'!D55+'2. Ocena char. bud. po'!F55</f>
        <v>16914</v>
      </c>
      <c r="P8" s="510"/>
      <c r="Q8" s="676">
        <v>3.0680000000000001</v>
      </c>
      <c r="R8" s="510">
        <f>'2. Ocena char. bud. po'!H62+'2. Ocena char. bud. po'!I62</f>
        <v>5179.79</v>
      </c>
      <c r="S8" s="510">
        <f>'2. Ocena char. bud. po'!H62</f>
        <v>4602</v>
      </c>
      <c r="T8" s="687">
        <f>IF(I8&lt;&gt;0,((I8+L8)-(O8+R8))/(I8+L8),"")</f>
        <v>0.87169707865048474</v>
      </c>
    </row>
    <row r="9" spans="1:20" s="43" customFormat="1" ht="16.5" customHeight="1">
      <c r="A9" s="42"/>
      <c r="B9" s="2" t="s">
        <v>5</v>
      </c>
      <c r="C9" s="1445" t="s">
        <v>662</v>
      </c>
      <c r="D9" s="1446"/>
      <c r="E9" s="1446"/>
      <c r="F9" s="1446"/>
      <c r="G9" s="1447"/>
      <c r="H9" s="675">
        <f>'3a. Karta audytu źródło'!E38</f>
        <v>84.36</v>
      </c>
      <c r="I9" s="510">
        <f>'1. Ocena char. bud. przed'!D297</f>
        <v>210053</v>
      </c>
      <c r="J9" s="510"/>
      <c r="K9" s="676">
        <v>5.6559999999999997</v>
      </c>
      <c r="L9" s="510">
        <f>'1. Ocena char. bud. przed'!F304+'1. Ocena char. bud. przed'!H304+'1. Ocena char. bud. przed'!I304</f>
        <v>11830.4</v>
      </c>
      <c r="M9" s="510">
        <f>'1. Ocena char. bud. przed'!H304</f>
        <v>8702.4</v>
      </c>
      <c r="N9" s="675">
        <f>'3a. Karta audytu źródło'!F53</f>
        <v>52.38</v>
      </c>
      <c r="O9" s="510">
        <f>'2. Ocena char. bud. po'!D159</f>
        <v>83581</v>
      </c>
      <c r="P9" s="510"/>
      <c r="Q9" s="676">
        <v>4.95</v>
      </c>
      <c r="R9" s="510">
        <f>'2. Ocena char. bud. po'!F166+'2. Ocena char. bud. po'!H166+'2. Ocena char. bud. po'!I166</f>
        <v>6389.6</v>
      </c>
      <c r="S9" s="510">
        <f>'2. Ocena char. bud. po'!H166</f>
        <v>3681.6</v>
      </c>
      <c r="T9" s="687">
        <f t="shared" ref="T9:T18" si="0">IF(I9&lt;&gt;0,((I9+L9)-(O9+R9))/(I9+L9),"")</f>
        <v>0.5945140555805436</v>
      </c>
    </row>
    <row r="10" spans="1:20" ht="16.5" customHeight="1">
      <c r="A10" s="38"/>
      <c r="B10" s="2" t="s">
        <v>7</v>
      </c>
      <c r="C10" s="1445" t="s">
        <v>874</v>
      </c>
      <c r="D10" s="1446"/>
      <c r="E10" s="1446"/>
      <c r="F10" s="1446"/>
      <c r="G10" s="1447"/>
      <c r="H10" s="675">
        <f>65.99</f>
        <v>65.989999999999995</v>
      </c>
      <c r="I10" s="510">
        <f>'1. Ocena char. bud. przed'!D497</f>
        <v>177466.67</v>
      </c>
      <c r="J10" s="510"/>
      <c r="K10" s="676">
        <v>5.0640000000000001</v>
      </c>
      <c r="L10" s="510">
        <f>'1. Ocena char. bud. przed'!J504</f>
        <v>14866.92</v>
      </c>
      <c r="M10" s="510">
        <f>'1. Ocena char. bud. przed'!H504</f>
        <v>12660</v>
      </c>
      <c r="N10" s="675">
        <v>38.270000000000003</v>
      </c>
      <c r="O10" s="510">
        <f>'2. Ocena char. bud. po'!D257</f>
        <v>75901.8</v>
      </c>
      <c r="P10" s="510"/>
      <c r="Q10" s="676">
        <v>2.8050000000000002</v>
      </c>
      <c r="R10" s="510">
        <f>'2. Ocena char. bud. po'!J264</f>
        <v>9219.42</v>
      </c>
      <c r="S10" s="510">
        <f>'2. Ocena char. bud. po'!H264</f>
        <v>7012.5</v>
      </c>
      <c r="T10" s="687">
        <f>IF(I10&lt;&gt;0,((I10+L10)-(O10+R10))/(I10+L10),"")</f>
        <v>0.55742925611693728</v>
      </c>
    </row>
    <row r="11" spans="1:20" ht="15" customHeight="1">
      <c r="A11" s="38"/>
      <c r="B11" s="2" t="s">
        <v>8</v>
      </c>
      <c r="C11" s="1445" t="s">
        <v>6</v>
      </c>
      <c r="D11" s="1446"/>
      <c r="E11" s="1446"/>
      <c r="F11" s="1446"/>
      <c r="G11" s="1447"/>
      <c r="H11" s="510"/>
      <c r="I11" s="510"/>
      <c r="J11" s="510"/>
      <c r="K11" s="510"/>
      <c r="L11" s="510"/>
      <c r="M11" s="510"/>
      <c r="N11" s="510"/>
      <c r="O11" s="510"/>
      <c r="P11" s="510"/>
      <c r="Q11" s="510"/>
      <c r="R11" s="510"/>
      <c r="S11" s="510"/>
      <c r="T11" s="114" t="str">
        <f t="shared" si="0"/>
        <v/>
      </c>
    </row>
    <row r="12" spans="1:20" ht="15" customHeight="1">
      <c r="A12" s="38"/>
      <c r="B12" s="2" t="s">
        <v>9</v>
      </c>
      <c r="C12" s="1445" t="s">
        <v>6</v>
      </c>
      <c r="D12" s="1446"/>
      <c r="E12" s="1446"/>
      <c r="F12" s="1446"/>
      <c r="G12" s="1447"/>
      <c r="H12" s="510"/>
      <c r="I12" s="510"/>
      <c r="J12" s="510"/>
      <c r="K12" s="510"/>
      <c r="L12" s="510"/>
      <c r="M12" s="510"/>
      <c r="N12" s="510"/>
      <c r="O12" s="510"/>
      <c r="P12" s="510"/>
      <c r="Q12" s="510"/>
      <c r="R12" s="510"/>
      <c r="S12" s="510"/>
      <c r="T12" s="114" t="str">
        <f t="shared" si="0"/>
        <v/>
      </c>
    </row>
    <row r="13" spans="1:20" ht="15" customHeight="1">
      <c r="A13" s="38"/>
      <c r="B13" s="2" t="s">
        <v>11</v>
      </c>
      <c r="C13" s="1445" t="s">
        <v>6</v>
      </c>
      <c r="D13" s="1446"/>
      <c r="E13" s="1446"/>
      <c r="F13" s="1446"/>
      <c r="G13" s="1447"/>
      <c r="H13" s="510"/>
      <c r="I13" s="510"/>
      <c r="J13" s="510"/>
      <c r="K13" s="510"/>
      <c r="L13" s="510"/>
      <c r="M13" s="510"/>
      <c r="N13" s="510"/>
      <c r="O13" s="510"/>
      <c r="P13" s="510"/>
      <c r="Q13" s="510"/>
      <c r="R13" s="510"/>
      <c r="S13" s="510"/>
      <c r="T13" s="114" t="str">
        <f t="shared" si="0"/>
        <v/>
      </c>
    </row>
    <row r="14" spans="1:20" ht="15" customHeight="1">
      <c r="A14" s="38"/>
      <c r="B14" s="2" t="s">
        <v>12</v>
      </c>
      <c r="C14" s="1445" t="s">
        <v>6</v>
      </c>
      <c r="D14" s="1446"/>
      <c r="E14" s="1446"/>
      <c r="F14" s="1446"/>
      <c r="G14" s="1447"/>
      <c r="H14" s="510"/>
      <c r="I14" s="510"/>
      <c r="J14" s="510"/>
      <c r="K14" s="510"/>
      <c r="L14" s="510"/>
      <c r="M14" s="510"/>
      <c r="N14" s="510"/>
      <c r="O14" s="510"/>
      <c r="P14" s="510"/>
      <c r="Q14" s="510"/>
      <c r="R14" s="510"/>
      <c r="S14" s="510"/>
      <c r="T14" s="114" t="str">
        <f t="shared" si="0"/>
        <v/>
      </c>
    </row>
    <row r="15" spans="1:20" ht="15" customHeight="1">
      <c r="A15" s="38"/>
      <c r="B15" s="2" t="s">
        <v>13</v>
      </c>
      <c r="C15" s="1445" t="s">
        <v>6</v>
      </c>
      <c r="D15" s="1446"/>
      <c r="E15" s="1446"/>
      <c r="F15" s="1446"/>
      <c r="G15" s="1447"/>
      <c r="H15" s="510"/>
      <c r="I15" s="510"/>
      <c r="J15" s="510"/>
      <c r="K15" s="510"/>
      <c r="L15" s="510"/>
      <c r="M15" s="510"/>
      <c r="N15" s="510"/>
      <c r="O15" s="510"/>
      <c r="P15" s="510"/>
      <c r="Q15" s="510"/>
      <c r="R15" s="510"/>
      <c r="S15" s="510"/>
      <c r="T15" s="114" t="str">
        <f t="shared" si="0"/>
        <v/>
      </c>
    </row>
    <row r="16" spans="1:20" ht="15" customHeight="1">
      <c r="A16" s="38"/>
      <c r="B16" s="2" t="s">
        <v>14</v>
      </c>
      <c r="C16" s="1445" t="s">
        <v>6</v>
      </c>
      <c r="D16" s="1446"/>
      <c r="E16" s="1446"/>
      <c r="F16" s="1446"/>
      <c r="G16" s="1447"/>
      <c r="H16" s="510"/>
      <c r="I16" s="510"/>
      <c r="J16" s="510"/>
      <c r="K16" s="510"/>
      <c r="L16" s="510"/>
      <c r="M16" s="510"/>
      <c r="N16" s="510"/>
      <c r="O16" s="510"/>
      <c r="P16" s="510"/>
      <c r="Q16" s="510"/>
      <c r="R16" s="510"/>
      <c r="S16" s="510"/>
      <c r="T16" s="114" t="str">
        <f t="shared" si="0"/>
        <v/>
      </c>
    </row>
    <row r="17" spans="1:20" ht="15" customHeight="1">
      <c r="A17" s="38"/>
      <c r="B17" s="2" t="s">
        <v>15</v>
      </c>
      <c r="C17" s="1445" t="s">
        <v>6</v>
      </c>
      <c r="D17" s="1446"/>
      <c r="E17" s="1446"/>
      <c r="F17" s="1446"/>
      <c r="G17" s="1447"/>
      <c r="H17" s="510"/>
      <c r="I17" s="510"/>
      <c r="J17" s="510"/>
      <c r="K17" s="510"/>
      <c r="L17" s="510"/>
      <c r="M17" s="510"/>
      <c r="N17" s="510"/>
      <c r="O17" s="510"/>
      <c r="P17" s="510"/>
      <c r="Q17" s="510"/>
      <c r="R17" s="510"/>
      <c r="S17" s="510"/>
      <c r="T17" s="114" t="str">
        <f t="shared" si="0"/>
        <v/>
      </c>
    </row>
    <row r="18" spans="1:20" ht="15" customHeight="1">
      <c r="A18" s="38"/>
      <c r="B18" s="2" t="s">
        <v>16</v>
      </c>
      <c r="C18" s="1445" t="s">
        <v>6</v>
      </c>
      <c r="D18" s="1446"/>
      <c r="E18" s="1446"/>
      <c r="F18" s="1446"/>
      <c r="G18" s="1447"/>
      <c r="H18" s="510"/>
      <c r="I18" s="510"/>
      <c r="J18" s="510"/>
      <c r="K18" s="510"/>
      <c r="L18" s="510"/>
      <c r="M18" s="510"/>
      <c r="N18" s="510"/>
      <c r="O18" s="510"/>
      <c r="P18" s="510"/>
      <c r="Q18" s="510"/>
      <c r="R18" s="510"/>
      <c r="S18" s="510"/>
      <c r="T18" s="114" t="str">
        <f t="shared" si="0"/>
        <v/>
      </c>
    </row>
    <row r="19" spans="1:20" ht="26.25" customHeight="1">
      <c r="A19" s="38"/>
      <c r="B19" s="1466" t="s">
        <v>282</v>
      </c>
      <c r="C19" s="1467"/>
      <c r="D19" s="1467"/>
      <c r="E19" s="1467"/>
      <c r="F19" s="1467"/>
      <c r="G19" s="1467"/>
      <c r="H19" s="116">
        <f>H9+H8+activity_ca_el_ex_local_0_5</f>
        <v>200.14999999999998</v>
      </c>
      <c r="I19" s="98">
        <f>I9+I8+activity_ca_el_ex_local_0_6</f>
        <v>550294.67000000004</v>
      </c>
      <c r="J19" s="99"/>
      <c r="K19" s="743">
        <f>K8+K9+activity_ca_el_ex_local_0_7</f>
        <v>16.71</v>
      </c>
      <c r="L19" s="98">
        <f>L8+L9+L10</f>
        <v>36122.53</v>
      </c>
      <c r="M19" s="686">
        <f>M9+M8+M10</f>
        <v>28550.400000000001</v>
      </c>
      <c r="N19" s="99">
        <f>N8+N9+N10</f>
        <v>108.05000000000001</v>
      </c>
      <c r="O19" s="98">
        <f>O9+O8+O10</f>
        <v>176396.79999999999</v>
      </c>
      <c r="P19" s="99"/>
      <c r="Q19" s="743">
        <f>Q8+Q9+Q10</f>
        <v>10.823</v>
      </c>
      <c r="R19" s="98">
        <f>R9+R8+R10</f>
        <v>20788.809999999998</v>
      </c>
      <c r="S19" s="99">
        <f>S9+S8+S10</f>
        <v>15296.1</v>
      </c>
      <c r="T19" s="115">
        <f>I19+L19-O19-R19</f>
        <v>389231.59000000008</v>
      </c>
    </row>
    <row r="20" spans="1:20" ht="46.9" customHeight="1">
      <c r="A20" s="38"/>
      <c r="B20" s="2" t="s">
        <v>17</v>
      </c>
      <c r="C20" s="1473" t="s">
        <v>248</v>
      </c>
      <c r="D20" s="1474"/>
      <c r="E20" s="1474"/>
      <c r="F20" s="1474"/>
      <c r="G20" s="1475"/>
      <c r="H20" s="200" t="s">
        <v>283</v>
      </c>
      <c r="I20" s="510"/>
      <c r="J20" s="99"/>
      <c r="K20" s="99"/>
      <c r="L20" s="99"/>
      <c r="M20" s="99"/>
      <c r="N20" s="200" t="s">
        <v>283</v>
      </c>
      <c r="O20" s="510"/>
      <c r="P20" s="99"/>
      <c r="Q20" s="99"/>
      <c r="R20" s="99"/>
      <c r="S20" s="99"/>
      <c r="T20" s="116"/>
    </row>
    <row r="21" spans="1:20" ht="58.5" customHeight="1">
      <c r="A21" s="38"/>
      <c r="B21" s="2" t="s">
        <v>94</v>
      </c>
      <c r="C21" s="1473" t="s">
        <v>281</v>
      </c>
      <c r="D21" s="1474"/>
      <c r="E21" s="1474"/>
      <c r="F21" s="1474"/>
      <c r="G21" s="1475"/>
      <c r="H21" s="200" t="s">
        <v>283</v>
      </c>
      <c r="I21" s="510"/>
      <c r="J21" s="99"/>
      <c r="K21" s="99"/>
      <c r="L21" s="99"/>
      <c r="M21" s="99"/>
      <c r="N21" s="200" t="s">
        <v>283</v>
      </c>
      <c r="O21" s="510"/>
      <c r="P21" s="99"/>
      <c r="Q21" s="99"/>
      <c r="R21" s="99"/>
      <c r="S21" s="99"/>
      <c r="T21" s="116"/>
    </row>
    <row r="22" spans="1:20" ht="52.9" customHeight="1">
      <c r="A22" s="38"/>
      <c r="B22" s="2" t="s">
        <v>247</v>
      </c>
      <c r="C22" s="1473" t="s">
        <v>640</v>
      </c>
      <c r="D22" s="1474"/>
      <c r="E22" s="1474"/>
      <c r="F22" s="1474"/>
      <c r="G22" s="1475"/>
      <c r="H22" s="200" t="s">
        <v>641</v>
      </c>
      <c r="I22" s="510"/>
      <c r="J22" s="99"/>
      <c r="K22" s="99"/>
      <c r="L22" s="99"/>
      <c r="M22" s="99"/>
      <c r="N22" s="200" t="s">
        <v>641</v>
      </c>
      <c r="O22" s="510"/>
      <c r="P22" s="99"/>
      <c r="Q22" s="99"/>
      <c r="R22" s="99"/>
      <c r="S22" s="99"/>
      <c r="T22" s="116"/>
    </row>
    <row r="23" spans="1:20" ht="46.15" customHeight="1">
      <c r="A23" s="38"/>
      <c r="B23" s="2" t="s">
        <v>484</v>
      </c>
      <c r="C23" s="1473" t="s">
        <v>591</v>
      </c>
      <c r="D23" s="1474"/>
      <c r="E23" s="1474"/>
      <c r="F23" s="1474"/>
      <c r="G23" s="1475"/>
      <c r="H23" s="200" t="s">
        <v>395</v>
      </c>
      <c r="I23" s="510"/>
      <c r="J23" s="99"/>
      <c r="K23" s="99"/>
      <c r="L23" s="99"/>
      <c r="M23" s="99"/>
      <c r="N23" s="200" t="s">
        <v>395</v>
      </c>
      <c r="O23" s="510"/>
      <c r="P23" s="99"/>
      <c r="Q23" s="99"/>
      <c r="R23" s="99"/>
      <c r="S23" s="99"/>
      <c r="T23" s="116"/>
    </row>
    <row r="24" spans="1:20" s="50" customFormat="1" ht="15" customHeight="1">
      <c r="A24" s="49"/>
      <c r="B24" s="1468" t="s">
        <v>285</v>
      </c>
      <c r="C24" s="1471"/>
      <c r="D24" s="1471"/>
      <c r="E24" s="1471"/>
      <c r="F24" s="1471"/>
      <c r="G24" s="1472"/>
      <c r="H24" s="99"/>
      <c r="I24" s="98">
        <f>SUM(I20:I23)</f>
        <v>0</v>
      </c>
      <c r="J24" s="99"/>
      <c r="K24" s="99">
        <f>SUM(K8:K18)</f>
        <v>16.71</v>
      </c>
      <c r="L24" s="99">
        <f>SUM(L8:L18)</f>
        <v>36122.53</v>
      </c>
      <c r="M24" s="99">
        <f>SUM(M8:M18)</f>
        <v>28550.400000000001</v>
      </c>
      <c r="N24" s="99">
        <f>SUM(N8:N18)</f>
        <v>108.05000000000001</v>
      </c>
      <c r="O24" s="98">
        <f>SUM(O20:O23)</f>
        <v>0</v>
      </c>
      <c r="P24" s="99"/>
      <c r="Q24" s="99">
        <f>SUM(Q8:Q18)</f>
        <v>10.823</v>
      </c>
      <c r="R24" s="99">
        <f>SUM(R8:R18)</f>
        <v>20788.809999999998</v>
      </c>
      <c r="S24" s="99">
        <f>SUM(S8:S18)</f>
        <v>15296.1</v>
      </c>
      <c r="T24" s="117">
        <v>0</v>
      </c>
    </row>
    <row r="25" spans="1:20" s="50" customFormat="1" ht="15" customHeight="1">
      <c r="A25" s="49"/>
      <c r="B25" s="1468" t="s">
        <v>286</v>
      </c>
      <c r="C25" s="1469"/>
      <c r="D25" s="1469"/>
      <c r="E25" s="1469"/>
      <c r="F25" s="1469"/>
      <c r="G25" s="1469"/>
      <c r="H25" s="1469"/>
      <c r="I25" s="1469"/>
      <c r="J25" s="1469"/>
      <c r="K25" s="1469"/>
      <c r="L25" s="1469"/>
      <c r="M25" s="1469"/>
      <c r="N25" s="1469"/>
      <c r="O25" s="1469"/>
      <c r="P25" s="1469"/>
      <c r="Q25" s="1469"/>
      <c r="R25" s="1469"/>
      <c r="S25" s="1470"/>
      <c r="T25" s="118">
        <f>IF(I19&lt;&gt;0,(T24+T19)/(I19+L19),"")</f>
        <v>0.66374518005269978</v>
      </c>
    </row>
    <row r="26" spans="1:20" s="105" customFormat="1" ht="21.75" customHeight="1">
      <c r="A26" s="45"/>
      <c r="B26" s="1463" t="s">
        <v>269</v>
      </c>
      <c r="C26" s="1464"/>
      <c r="D26" s="1464"/>
      <c r="E26" s="1464"/>
      <c r="F26" s="1464"/>
      <c r="G26" s="1464"/>
      <c r="H26" s="1464"/>
      <c r="I26" s="1464"/>
      <c r="J26" s="1464"/>
      <c r="K26" s="1464"/>
      <c r="L26" s="1464"/>
      <c r="M26" s="1464"/>
      <c r="N26" s="1465"/>
      <c r="O26" s="1465"/>
      <c r="P26" s="1465"/>
      <c r="Q26" s="1465"/>
      <c r="R26" s="1465"/>
    </row>
    <row r="27" spans="1:20" s="106" customFormat="1" ht="26.25" customHeight="1">
      <c r="A27" s="18"/>
      <c r="B27" s="1463" t="s">
        <v>268</v>
      </c>
      <c r="C27" s="1464"/>
      <c r="D27" s="1464"/>
      <c r="E27" s="1464"/>
      <c r="F27" s="1464"/>
      <c r="G27" s="1464"/>
      <c r="H27" s="1464"/>
      <c r="I27" s="1464"/>
      <c r="J27" s="1464"/>
      <c r="K27" s="1464"/>
      <c r="L27" s="1464"/>
      <c r="M27" s="1464"/>
      <c r="N27" s="1483"/>
      <c r="O27" s="1483"/>
      <c r="P27" s="1483"/>
      <c r="Q27" s="1483"/>
      <c r="R27" s="1483"/>
      <c r="S27" s="1483"/>
      <c r="T27" s="1483"/>
    </row>
    <row r="28" spans="1:20" s="106" customFormat="1" ht="35.25" customHeight="1">
      <c r="A28" s="18"/>
      <c r="B28" s="1484" t="s">
        <v>270</v>
      </c>
      <c r="C28" s="1485"/>
      <c r="D28" s="1485"/>
      <c r="E28" s="1485"/>
      <c r="F28" s="1485"/>
      <c r="G28" s="1485"/>
      <c r="H28" s="1485"/>
      <c r="I28" s="1485"/>
      <c r="J28" s="1485"/>
      <c r="K28" s="1485"/>
      <c r="L28" s="1485"/>
      <c r="M28" s="1485"/>
      <c r="N28" s="1486"/>
      <c r="O28" s="1486"/>
      <c r="P28" s="1486"/>
      <c r="Q28" s="1486"/>
      <c r="R28" s="1486"/>
      <c r="S28" s="1486"/>
      <c r="T28" s="1486"/>
    </row>
    <row r="29" spans="1:20" s="106" customFormat="1" ht="26.25" customHeight="1">
      <c r="A29" s="18"/>
      <c r="B29" s="1484" t="s">
        <v>271</v>
      </c>
      <c r="C29" s="1485"/>
      <c r="D29" s="1485"/>
      <c r="E29" s="1485"/>
      <c r="F29" s="1485"/>
      <c r="G29" s="1485"/>
      <c r="H29" s="1485"/>
      <c r="I29" s="1485"/>
      <c r="J29" s="1485"/>
      <c r="K29" s="1485"/>
      <c r="L29" s="1485"/>
      <c r="M29" s="1485"/>
      <c r="N29" s="1486"/>
      <c r="O29" s="1486"/>
      <c r="P29" s="1486"/>
      <c r="Q29" s="1486"/>
      <c r="R29" s="1486"/>
      <c r="S29" s="1486"/>
      <c r="T29" s="1486"/>
    </row>
    <row r="30" spans="1:20" ht="13.15" customHeight="1">
      <c r="A30" s="38"/>
      <c r="B30" s="1478"/>
      <c r="C30" s="1479"/>
      <c r="D30" s="1479"/>
      <c r="E30" s="1479"/>
      <c r="F30" s="1479"/>
      <c r="G30" s="1479"/>
      <c r="H30" s="1479"/>
      <c r="I30" s="1479"/>
      <c r="J30" s="1479"/>
      <c r="K30" s="1479"/>
      <c r="L30" s="1479"/>
      <c r="M30" s="1479"/>
      <c r="N30" s="1479"/>
      <c r="O30" s="1479"/>
      <c r="P30" s="1479"/>
      <c r="Q30" s="1479"/>
      <c r="R30" s="1479"/>
    </row>
    <row r="31" spans="1:20" ht="15" hidden="1" customHeight="1">
      <c r="A31" s="38"/>
      <c r="B31" s="1479"/>
      <c r="C31" s="1479"/>
      <c r="D31" s="1479"/>
      <c r="E31" s="1479"/>
      <c r="F31" s="1479"/>
      <c r="G31" s="1479"/>
      <c r="H31" s="1479"/>
      <c r="I31" s="1479"/>
      <c r="J31" s="1479"/>
      <c r="K31" s="1479"/>
      <c r="L31" s="1479"/>
      <c r="M31" s="1479"/>
      <c r="N31" s="1479"/>
      <c r="O31" s="1479"/>
      <c r="P31" s="1479"/>
      <c r="Q31" s="1479"/>
      <c r="R31" s="1479"/>
    </row>
    <row r="32" spans="1:20" ht="15" customHeight="1">
      <c r="A32" s="38"/>
      <c r="B32" s="1479"/>
      <c r="C32" s="1479"/>
      <c r="D32" s="1479"/>
      <c r="E32" s="1479"/>
      <c r="F32" s="1479"/>
      <c r="G32" s="1479"/>
      <c r="H32" s="1479"/>
      <c r="I32" s="1479"/>
      <c r="J32" s="1479"/>
      <c r="K32" s="1479"/>
      <c r="L32" s="1479"/>
      <c r="M32" s="1479"/>
      <c r="N32" s="1479"/>
      <c r="O32" s="1479"/>
      <c r="P32" s="1479"/>
      <c r="Q32" s="1479"/>
      <c r="R32" s="1479"/>
    </row>
    <row r="33" spans="1:18" ht="15" customHeight="1">
      <c r="A33" s="38"/>
      <c r="B33" s="44"/>
      <c r="C33" s="44"/>
      <c r="D33" s="44"/>
      <c r="E33" s="44"/>
      <c r="F33" s="44"/>
      <c r="G33" s="44"/>
      <c r="H33" s="1136" t="s">
        <v>86</v>
      </c>
      <c r="I33" s="1136"/>
      <c r="J33" s="89"/>
      <c r="K33" s="21"/>
      <c r="L33" s="21"/>
      <c r="M33" s="1481" t="s">
        <v>88</v>
      </c>
      <c r="N33" s="1481"/>
      <c r="O33" s="1481"/>
      <c r="P33" s="89"/>
      <c r="Q33" s="45"/>
      <c r="R33" s="45"/>
    </row>
    <row r="34" spans="1:18" ht="19.5" customHeight="1">
      <c r="A34" s="38"/>
      <c r="B34" s="44"/>
      <c r="C34" s="44"/>
      <c r="D34" s="44"/>
      <c r="E34" s="44"/>
      <c r="F34" s="44"/>
      <c r="G34" s="44"/>
      <c r="H34" s="966" t="s">
        <v>741</v>
      </c>
      <c r="I34" s="966"/>
      <c r="J34" s="460"/>
      <c r="K34" s="21"/>
      <c r="L34" s="21"/>
      <c r="M34" s="1480"/>
      <c r="N34" s="1480"/>
      <c r="O34" s="1480"/>
      <c r="P34" s="89"/>
      <c r="Q34" s="45"/>
      <c r="R34" s="45"/>
    </row>
    <row r="35" spans="1:18" ht="25.5" customHeight="1">
      <c r="A35" s="38"/>
      <c r="B35" s="44"/>
      <c r="C35" s="44"/>
      <c r="D35" s="44"/>
      <c r="E35" s="46"/>
      <c r="F35" s="44"/>
      <c r="G35" s="44"/>
      <c r="H35" s="1476"/>
      <c r="I35" s="1477"/>
      <c r="J35" s="511"/>
      <c r="K35" s="21"/>
      <c r="L35" s="21"/>
      <c r="M35" s="1480"/>
      <c r="N35" s="1480"/>
      <c r="O35" s="1480"/>
      <c r="P35" s="90"/>
      <c r="Q35" s="45"/>
      <c r="R35" s="45"/>
    </row>
    <row r="36" spans="1:18" ht="19.5" customHeight="1">
      <c r="A36" s="38"/>
      <c r="B36" s="44"/>
      <c r="C36" s="44"/>
      <c r="D36" s="44"/>
      <c r="E36" s="44"/>
      <c r="F36" s="44"/>
      <c r="G36" s="44"/>
      <c r="H36" s="1482"/>
      <c r="I36" s="1482"/>
      <c r="J36" s="460"/>
      <c r="K36" s="21"/>
      <c r="L36" s="21"/>
      <c r="M36" s="1480"/>
      <c r="N36" s="1480"/>
      <c r="O36" s="1480"/>
      <c r="P36" s="89"/>
      <c r="Q36" s="45"/>
      <c r="R36" s="45"/>
    </row>
    <row r="37" spans="1:18" ht="19.5" customHeight="1">
      <c r="B37" s="44"/>
      <c r="C37" s="44"/>
      <c r="D37" s="44"/>
      <c r="E37" s="44"/>
      <c r="F37" s="44"/>
      <c r="G37" s="44"/>
      <c r="H37" s="1464"/>
      <c r="I37" s="1464"/>
      <c r="J37" s="89"/>
      <c r="K37" s="21"/>
      <c r="L37" s="21"/>
      <c r="M37" s="462" t="s">
        <v>87</v>
      </c>
      <c r="N37" s="1480"/>
      <c r="O37" s="1480"/>
      <c r="P37" s="89"/>
      <c r="Q37" s="45"/>
      <c r="R37" s="45"/>
    </row>
    <row r="38" spans="1:18" ht="19.5" customHeight="1">
      <c r="B38" s="47"/>
      <c r="C38" s="44"/>
      <c r="D38" s="44"/>
      <c r="E38" s="46"/>
      <c r="F38" s="44"/>
      <c r="G38" s="44"/>
      <c r="H38" s="1464"/>
      <c r="I38" s="1464"/>
      <c r="J38" s="89"/>
      <c r="K38" s="21"/>
      <c r="L38" s="21"/>
      <c r="M38" s="21"/>
      <c r="N38" s="44"/>
      <c r="O38" s="45"/>
      <c r="P38" s="89"/>
      <c r="Q38" s="45"/>
      <c r="R38" s="45"/>
    </row>
    <row r="39" spans="1:18" ht="23.25" customHeight="1">
      <c r="B39" s="44"/>
      <c r="C39" s="44"/>
      <c r="D39" s="44"/>
      <c r="E39" s="44"/>
      <c r="F39" s="44"/>
      <c r="G39" s="44"/>
      <c r="H39" s="44"/>
      <c r="I39" s="44"/>
      <c r="J39" s="44"/>
      <c r="K39" s="44"/>
      <c r="L39" s="44"/>
      <c r="M39" s="44"/>
      <c r="N39" s="44"/>
      <c r="O39" s="45"/>
      <c r="P39" s="44"/>
      <c r="Q39" s="45"/>
      <c r="R39" s="45"/>
    </row>
    <row r="40" spans="1:18" ht="7.5" hidden="1" customHeight="1">
      <c r="B40" s="44"/>
      <c r="C40" s="44"/>
      <c r="D40" s="44"/>
      <c r="E40" s="44"/>
      <c r="F40" s="44"/>
      <c r="G40" s="44"/>
      <c r="H40" s="44"/>
      <c r="I40" s="44"/>
      <c r="J40" s="44"/>
      <c r="K40" s="44"/>
      <c r="L40" s="44"/>
      <c r="M40" s="44"/>
      <c r="N40" s="44"/>
      <c r="O40" s="45"/>
      <c r="P40" s="44"/>
      <c r="Q40" s="45"/>
      <c r="R40" s="45"/>
    </row>
    <row r="41" spans="1:18" ht="15" customHeight="1"/>
    <row r="42" spans="1:18" ht="12.75" hidden="1" customHeight="1"/>
    <row r="43" spans="1:18" ht="12.75" hidden="1" customHeight="1">
      <c r="I43" s="1473" t="s">
        <v>99</v>
      </c>
      <c r="J43" s="1489"/>
      <c r="K43" s="1489"/>
      <c r="L43" s="1489"/>
      <c r="M43" s="1490"/>
    </row>
    <row r="44" spans="1:18" ht="12.75" hidden="1" customHeight="1">
      <c r="I44" s="1473" t="s">
        <v>98</v>
      </c>
      <c r="J44" s="1474"/>
      <c r="K44" s="1474"/>
      <c r="L44" s="1474"/>
      <c r="M44" s="1475"/>
    </row>
    <row r="45" spans="1:18" ht="12.75" hidden="1" customHeight="1">
      <c r="I45" s="1473" t="s">
        <v>71</v>
      </c>
      <c r="J45" s="1487"/>
      <c r="K45" s="1487"/>
      <c r="L45" s="1487"/>
      <c r="M45" s="1488"/>
    </row>
    <row r="46" spans="1:18" ht="12.75" hidden="1" customHeight="1">
      <c r="I46" s="1473" t="s">
        <v>97</v>
      </c>
      <c r="J46" s="1474"/>
      <c r="K46" s="1474"/>
      <c r="L46" s="1474"/>
      <c r="M46" s="1475"/>
    </row>
    <row r="47" spans="1:18" ht="12.75" hidden="1" customHeight="1">
      <c r="I47" s="1473" t="s">
        <v>96</v>
      </c>
      <c r="J47" s="1474"/>
      <c r="K47" s="1474"/>
      <c r="L47" s="1474"/>
      <c r="M47" s="1475"/>
    </row>
    <row r="48" spans="1:18" ht="12.75" hidden="1" customHeight="1">
      <c r="I48" s="1473" t="s">
        <v>95</v>
      </c>
      <c r="J48" s="1474"/>
      <c r="K48" s="1474"/>
      <c r="L48" s="1474"/>
      <c r="M48" s="1475"/>
    </row>
    <row r="49" spans="5:13" ht="12.75" hidden="1" customHeight="1">
      <c r="I49" s="1473" t="s">
        <v>280</v>
      </c>
      <c r="J49" s="1487"/>
      <c r="K49" s="1487"/>
      <c r="L49" s="1487"/>
      <c r="M49" s="1488"/>
    </row>
    <row r="50" spans="5:13" ht="12.75" hidden="1" customHeight="1">
      <c r="I50" s="1473" t="s">
        <v>279</v>
      </c>
      <c r="J50" s="1474"/>
      <c r="K50" s="1474"/>
      <c r="L50" s="1474"/>
      <c r="M50" s="1475"/>
    </row>
    <row r="51" spans="5:13" ht="12.75" hidden="1" customHeight="1"/>
    <row r="63" spans="5:13" ht="12.75" customHeight="1">
      <c r="E63" s="23">
        <v>4</v>
      </c>
    </row>
  </sheetData>
  <sheetProtection selectLockedCells="1"/>
  <customSheetViews>
    <customSheetView guid="{C8D3ADBE-1DC8-41F6-91E5-D751EDAC156D}" showPageBreaks="1" showGridLines="0" printArea="1" hiddenRows="1" view="pageLayout" topLeftCell="B2">
      <selection activeCell="B25" sqref="B25:O27"/>
      <pageMargins left="0.74803149606299213" right="0.74803149606299213" top="0.98425196850393704" bottom="0.98425196850393704" header="0.51181102362204722" footer="0.51181102362204722"/>
      <printOptions horizontalCentered="1"/>
      <pageSetup paperSize="9" scale="74" orientation="landscape" horizontalDpi="4294967293" r:id="rId1"/>
      <headerFooter alignWithMargins="0"/>
    </customSheetView>
    <customSheetView guid="{F221F33E-0E1C-4976-B177-E2EB9B60E99A}" showPageBreaks="1" showGridLines="0" printArea="1" hiddenRows="1" view="pageLayout" topLeftCell="B2">
      <selection activeCell="B25" sqref="B25:O27"/>
      <pageMargins left="0.74803149606299213" right="0.74803149606299213" top="0.98425196850393704" bottom="0.98425196850393704" header="0.51181102362204722" footer="0.51181102362204722"/>
      <printOptions horizontalCentered="1"/>
      <pageSetup paperSize="9" scale="74" orientation="landscape" horizontalDpi="4294967293" r:id="rId2"/>
      <headerFooter alignWithMargins="0"/>
    </customSheetView>
    <customSheetView guid="{4702533F-4104-4A8B-A612-EB1AA37E2852}" showPageBreaks="1" showGridLines="0" printArea="1" hiddenRows="1" view="pageBreakPreview" topLeftCell="A10">
      <selection activeCell="H30" sqref="H30:I30"/>
      <pageMargins left="0.74803149606299213" right="0.74803149606299213" top="0.98425196850393704" bottom="0.98425196850393704" header="0.51181102362204722" footer="0.51181102362204722"/>
      <printOptions horizontalCentered="1"/>
      <pageSetup paperSize="9" scale="74" orientation="landscape" horizontalDpi="4294967293" r:id="rId3"/>
      <headerFooter alignWithMargins="0"/>
    </customSheetView>
    <customSheetView guid="{EA9C586C-6490-4376-8545-D93F3F302A58}" showPageBreaks="1" showGridLines="0" printArea="1" hiddenRows="1" view="pageBreakPreview" topLeftCell="A10">
      <selection activeCell="B25" sqref="B25:O27"/>
      <pageMargins left="0.74803149606299213" right="0.74803149606299213" top="0.98425196850393704" bottom="0.98425196850393704" header="0.51181102362204722" footer="0.51181102362204722"/>
      <printOptions horizontalCentered="1"/>
      <pageSetup paperSize="9" scale="74" orientation="landscape" horizontalDpi="4294967293" r:id="rId4"/>
      <headerFooter alignWithMargins="0"/>
    </customSheetView>
  </customSheetViews>
  <mergeCells count="55">
    <mergeCell ref="I49:M49"/>
    <mergeCell ref="I50:M50"/>
    <mergeCell ref="I47:M47"/>
    <mergeCell ref="I48:M48"/>
    <mergeCell ref="I43:M43"/>
    <mergeCell ref="I44:M44"/>
    <mergeCell ref="I45:M45"/>
    <mergeCell ref="I46:M46"/>
    <mergeCell ref="B30:R32"/>
    <mergeCell ref="C11:G11"/>
    <mergeCell ref="C12:G12"/>
    <mergeCell ref="C13:G13"/>
    <mergeCell ref="N37:O37"/>
    <mergeCell ref="C14:G14"/>
    <mergeCell ref="C17:G17"/>
    <mergeCell ref="C18:G18"/>
    <mergeCell ref="C15:G15"/>
    <mergeCell ref="M34:O36"/>
    <mergeCell ref="M33:O33"/>
    <mergeCell ref="H36:I36"/>
    <mergeCell ref="C16:G16"/>
    <mergeCell ref="B27:T27"/>
    <mergeCell ref="B28:T28"/>
    <mergeCell ref="B29:T29"/>
    <mergeCell ref="H38:I38"/>
    <mergeCell ref="H37:I37"/>
    <mergeCell ref="H33:I33"/>
    <mergeCell ref="H34:I34"/>
    <mergeCell ref="H35:I35"/>
    <mergeCell ref="B26:R26"/>
    <mergeCell ref="B19:G19"/>
    <mergeCell ref="B25:S25"/>
    <mergeCell ref="B24:G24"/>
    <mergeCell ref="C20:G20"/>
    <mergeCell ref="C21:G21"/>
    <mergeCell ref="C23:G23"/>
    <mergeCell ref="C22:G22"/>
    <mergeCell ref="C10:G10"/>
    <mergeCell ref="C8:G8"/>
    <mergeCell ref="C9:G9"/>
    <mergeCell ref="B5:B7"/>
    <mergeCell ref="N5:S5"/>
    <mergeCell ref="L6:M6"/>
    <mergeCell ref="C5:G7"/>
    <mergeCell ref="P6:P7"/>
    <mergeCell ref="N6:N7"/>
    <mergeCell ref="T5:T7"/>
    <mergeCell ref="Q6:Q7"/>
    <mergeCell ref="R6:S6"/>
    <mergeCell ref="H6:H7"/>
    <mergeCell ref="I6:I7"/>
    <mergeCell ref="K6:K7"/>
    <mergeCell ref="H5:M5"/>
    <mergeCell ref="O6:O7"/>
    <mergeCell ref="J6:J7"/>
  </mergeCells>
  <phoneticPr fontId="32" type="noConversion"/>
  <printOptions horizontalCentered="1"/>
  <pageMargins left="0.74803149606299213" right="0.74803149606299213" top="0.98425196850393704" bottom="0.98425196850393704" header="0.51181102362204722" footer="0.51181102362204722"/>
  <pageSetup paperSize="9" scale="53" orientation="landscape" r:id="rId5"/>
  <headerFooter alignWithMargins="0">
    <oddHeader xml:space="preserve">&amp;C&amp;"Czcionka tekstu podstawowego,Pogrubiony"&amp;12 5. ZAPOTRZEBOWANIE NA MOC  I ENERGIĘ </oddHeader>
  </headerFooter>
  <drawing r:id="rId6"/>
  <legacyDrawing r:id="rId7"/>
  <mc:AlternateContent xmlns:mc="http://schemas.openxmlformats.org/markup-compatibility/2006">
    <mc:Choice Requires="x14">
      <controls>
        <mc:AlternateContent xmlns:mc="http://schemas.openxmlformats.org/markup-compatibility/2006">
          <mc:Choice Requires="x14">
            <control shapeId="8194" r:id="rId8" name="Drop Down 2">
              <controlPr defaultSize="0" autoLine="0" autoPict="0">
                <anchor moveWithCells="1">
                  <from>
                    <xdr:col>9</xdr:col>
                    <xdr:colOff>0</xdr:colOff>
                    <xdr:row>7</xdr:row>
                    <xdr:rowOff>9525</xdr:rowOff>
                  </from>
                  <to>
                    <xdr:col>10</xdr:col>
                    <xdr:colOff>0</xdr:colOff>
                    <xdr:row>7</xdr:row>
                    <xdr:rowOff>200025</xdr:rowOff>
                  </to>
                </anchor>
              </controlPr>
            </control>
          </mc:Choice>
        </mc:AlternateContent>
        <mc:AlternateContent xmlns:mc="http://schemas.openxmlformats.org/markup-compatibility/2006">
          <mc:Choice Requires="x14">
            <control shapeId="8195" r:id="rId9" name="Drop Down 3">
              <controlPr defaultSize="0" autoLine="0" autoPict="0">
                <anchor moveWithCells="1">
                  <from>
                    <xdr:col>9</xdr:col>
                    <xdr:colOff>0</xdr:colOff>
                    <xdr:row>8</xdr:row>
                    <xdr:rowOff>0</xdr:rowOff>
                  </from>
                  <to>
                    <xdr:col>10</xdr:col>
                    <xdr:colOff>0</xdr:colOff>
                    <xdr:row>8</xdr:row>
                    <xdr:rowOff>200025</xdr:rowOff>
                  </to>
                </anchor>
              </controlPr>
            </control>
          </mc:Choice>
        </mc:AlternateContent>
        <mc:AlternateContent xmlns:mc="http://schemas.openxmlformats.org/markup-compatibility/2006">
          <mc:Choice Requires="x14">
            <control shapeId="8196" r:id="rId10" name="Drop Down 4">
              <controlPr defaultSize="0" autoLine="0" autoPict="0">
                <anchor moveWithCells="1">
                  <from>
                    <xdr:col>9</xdr:col>
                    <xdr:colOff>0</xdr:colOff>
                    <xdr:row>9</xdr:row>
                    <xdr:rowOff>9525</xdr:rowOff>
                  </from>
                  <to>
                    <xdr:col>10</xdr:col>
                    <xdr:colOff>0</xdr:colOff>
                    <xdr:row>10</xdr:row>
                    <xdr:rowOff>0</xdr:rowOff>
                  </to>
                </anchor>
              </controlPr>
            </control>
          </mc:Choice>
        </mc:AlternateContent>
        <mc:AlternateContent xmlns:mc="http://schemas.openxmlformats.org/markup-compatibility/2006">
          <mc:Choice Requires="x14">
            <control shapeId="8197" r:id="rId11" name="Drop Down 5">
              <controlPr defaultSize="0" autoLine="0" autoPict="0">
                <anchor moveWithCells="1">
                  <from>
                    <xdr:col>9</xdr:col>
                    <xdr:colOff>9525</xdr:colOff>
                    <xdr:row>10</xdr:row>
                    <xdr:rowOff>9525</xdr:rowOff>
                  </from>
                  <to>
                    <xdr:col>10</xdr:col>
                    <xdr:colOff>0</xdr:colOff>
                    <xdr:row>11</xdr:row>
                    <xdr:rowOff>9525</xdr:rowOff>
                  </to>
                </anchor>
              </controlPr>
            </control>
          </mc:Choice>
        </mc:AlternateContent>
        <mc:AlternateContent xmlns:mc="http://schemas.openxmlformats.org/markup-compatibility/2006">
          <mc:Choice Requires="x14">
            <control shapeId="8198" r:id="rId12" name="Drop Down 6">
              <controlPr defaultSize="0" autoLine="0" autoPict="0">
                <anchor moveWithCells="1">
                  <from>
                    <xdr:col>9</xdr:col>
                    <xdr:colOff>0</xdr:colOff>
                    <xdr:row>11</xdr:row>
                    <xdr:rowOff>9525</xdr:rowOff>
                  </from>
                  <to>
                    <xdr:col>10</xdr:col>
                    <xdr:colOff>0</xdr:colOff>
                    <xdr:row>12</xdr:row>
                    <xdr:rowOff>19050</xdr:rowOff>
                  </to>
                </anchor>
              </controlPr>
            </control>
          </mc:Choice>
        </mc:AlternateContent>
        <mc:AlternateContent xmlns:mc="http://schemas.openxmlformats.org/markup-compatibility/2006">
          <mc:Choice Requires="x14">
            <control shapeId="8199" r:id="rId13" name="Drop Down 7">
              <controlPr defaultSize="0" autoLine="0" autoPict="0">
                <anchor moveWithCells="1">
                  <from>
                    <xdr:col>9</xdr:col>
                    <xdr:colOff>0</xdr:colOff>
                    <xdr:row>12</xdr:row>
                    <xdr:rowOff>9525</xdr:rowOff>
                  </from>
                  <to>
                    <xdr:col>10</xdr:col>
                    <xdr:colOff>0</xdr:colOff>
                    <xdr:row>13</xdr:row>
                    <xdr:rowOff>19050</xdr:rowOff>
                  </to>
                </anchor>
              </controlPr>
            </control>
          </mc:Choice>
        </mc:AlternateContent>
        <mc:AlternateContent xmlns:mc="http://schemas.openxmlformats.org/markup-compatibility/2006">
          <mc:Choice Requires="x14">
            <control shapeId="8200" r:id="rId14" name="Drop Down 8">
              <controlPr defaultSize="0" autoLine="0" autoPict="0">
                <anchor moveWithCells="1">
                  <from>
                    <xdr:col>9</xdr:col>
                    <xdr:colOff>0</xdr:colOff>
                    <xdr:row>12</xdr:row>
                    <xdr:rowOff>190500</xdr:rowOff>
                  </from>
                  <to>
                    <xdr:col>10</xdr:col>
                    <xdr:colOff>0</xdr:colOff>
                    <xdr:row>14</xdr:row>
                    <xdr:rowOff>0</xdr:rowOff>
                  </to>
                </anchor>
              </controlPr>
            </control>
          </mc:Choice>
        </mc:AlternateContent>
        <mc:AlternateContent xmlns:mc="http://schemas.openxmlformats.org/markup-compatibility/2006">
          <mc:Choice Requires="x14">
            <control shapeId="8201" r:id="rId15" name="Drop Down 9">
              <controlPr defaultSize="0" autoLine="0" autoPict="0">
                <anchor moveWithCells="1">
                  <from>
                    <xdr:col>8</xdr:col>
                    <xdr:colOff>1323975</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8202" r:id="rId16" name="Drop Down 10">
              <controlPr defaultSize="0" autoLine="0" autoPict="0">
                <anchor moveWithCells="1">
                  <from>
                    <xdr:col>8</xdr:col>
                    <xdr:colOff>1323975</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8203" r:id="rId17" name="Drop Down 11">
              <controlPr defaultSize="0" autoLine="0" autoPict="0">
                <anchor moveWithCells="1">
                  <from>
                    <xdr:col>9</xdr:col>
                    <xdr:colOff>0</xdr:colOff>
                    <xdr:row>15</xdr:row>
                    <xdr:rowOff>190500</xdr:rowOff>
                  </from>
                  <to>
                    <xdr:col>10</xdr:col>
                    <xdr:colOff>0</xdr:colOff>
                    <xdr:row>17</xdr:row>
                    <xdr:rowOff>0</xdr:rowOff>
                  </to>
                </anchor>
              </controlPr>
            </control>
          </mc:Choice>
        </mc:AlternateContent>
        <mc:AlternateContent xmlns:mc="http://schemas.openxmlformats.org/markup-compatibility/2006">
          <mc:Choice Requires="x14">
            <control shapeId="8204" r:id="rId18" name="Drop Down 12">
              <controlPr defaultSize="0" autoLine="0" autoPict="0">
                <anchor moveWithCells="1">
                  <from>
                    <xdr:col>9</xdr:col>
                    <xdr:colOff>0</xdr:colOff>
                    <xdr:row>16</xdr:row>
                    <xdr:rowOff>190500</xdr:rowOff>
                  </from>
                  <to>
                    <xdr:col>10</xdr:col>
                    <xdr:colOff>0</xdr:colOff>
                    <xdr:row>18</xdr:row>
                    <xdr:rowOff>0</xdr:rowOff>
                  </to>
                </anchor>
              </controlPr>
            </control>
          </mc:Choice>
        </mc:AlternateContent>
        <mc:AlternateContent xmlns:mc="http://schemas.openxmlformats.org/markup-compatibility/2006">
          <mc:Choice Requires="x14">
            <control shapeId="8216" r:id="rId19" name="Drop Down 24">
              <controlPr defaultSize="0" autoLine="0" autoPict="0">
                <anchor moveWithCells="1">
                  <from>
                    <xdr:col>15</xdr:col>
                    <xdr:colOff>0</xdr:colOff>
                    <xdr:row>7</xdr:row>
                    <xdr:rowOff>0</xdr:rowOff>
                  </from>
                  <to>
                    <xdr:col>16</xdr:col>
                    <xdr:colOff>0</xdr:colOff>
                    <xdr:row>7</xdr:row>
                    <xdr:rowOff>200025</xdr:rowOff>
                  </to>
                </anchor>
              </controlPr>
            </control>
          </mc:Choice>
        </mc:AlternateContent>
        <mc:AlternateContent xmlns:mc="http://schemas.openxmlformats.org/markup-compatibility/2006">
          <mc:Choice Requires="x14">
            <control shapeId="8217" r:id="rId20" name="Drop Down 25">
              <controlPr defaultSize="0" autoLine="0" autoPict="0">
                <anchor moveWithCells="1">
                  <from>
                    <xdr:col>15</xdr:col>
                    <xdr:colOff>0</xdr:colOff>
                    <xdr:row>8</xdr:row>
                    <xdr:rowOff>0</xdr:rowOff>
                  </from>
                  <to>
                    <xdr:col>15</xdr:col>
                    <xdr:colOff>1219200</xdr:colOff>
                    <xdr:row>9</xdr:row>
                    <xdr:rowOff>9525</xdr:rowOff>
                  </to>
                </anchor>
              </controlPr>
            </control>
          </mc:Choice>
        </mc:AlternateContent>
        <mc:AlternateContent xmlns:mc="http://schemas.openxmlformats.org/markup-compatibility/2006">
          <mc:Choice Requires="x14">
            <control shapeId="8218" r:id="rId21" name="Drop Down 26">
              <controlPr defaultSize="0" autoLine="0" autoPict="0">
                <anchor moveWithCells="1">
                  <from>
                    <xdr:col>15</xdr:col>
                    <xdr:colOff>0</xdr:colOff>
                    <xdr:row>9</xdr:row>
                    <xdr:rowOff>9525</xdr:rowOff>
                  </from>
                  <to>
                    <xdr:col>16</xdr:col>
                    <xdr:colOff>0</xdr:colOff>
                    <xdr:row>10</xdr:row>
                    <xdr:rowOff>0</xdr:rowOff>
                  </to>
                </anchor>
              </controlPr>
            </control>
          </mc:Choice>
        </mc:AlternateContent>
        <mc:AlternateContent xmlns:mc="http://schemas.openxmlformats.org/markup-compatibility/2006">
          <mc:Choice Requires="x14">
            <control shapeId="8219" r:id="rId22" name="Drop Down 27">
              <controlPr defaultSize="0" autoLine="0" autoPict="0">
                <anchor moveWithCells="1">
                  <from>
                    <xdr:col>15</xdr:col>
                    <xdr:colOff>0</xdr:colOff>
                    <xdr:row>10</xdr:row>
                    <xdr:rowOff>9525</xdr:rowOff>
                  </from>
                  <to>
                    <xdr:col>16</xdr:col>
                    <xdr:colOff>0</xdr:colOff>
                    <xdr:row>11</xdr:row>
                    <xdr:rowOff>9525</xdr:rowOff>
                  </to>
                </anchor>
              </controlPr>
            </control>
          </mc:Choice>
        </mc:AlternateContent>
        <mc:AlternateContent xmlns:mc="http://schemas.openxmlformats.org/markup-compatibility/2006">
          <mc:Choice Requires="x14">
            <control shapeId="8220" r:id="rId23" name="Drop Down 28">
              <controlPr defaultSize="0" autoLine="0" autoPict="0">
                <anchor moveWithCells="1">
                  <from>
                    <xdr:col>15</xdr:col>
                    <xdr:colOff>0</xdr:colOff>
                    <xdr:row>11</xdr:row>
                    <xdr:rowOff>9525</xdr:rowOff>
                  </from>
                  <to>
                    <xdr:col>16</xdr:col>
                    <xdr:colOff>0</xdr:colOff>
                    <xdr:row>12</xdr:row>
                    <xdr:rowOff>19050</xdr:rowOff>
                  </to>
                </anchor>
              </controlPr>
            </control>
          </mc:Choice>
        </mc:AlternateContent>
        <mc:AlternateContent xmlns:mc="http://schemas.openxmlformats.org/markup-compatibility/2006">
          <mc:Choice Requires="x14">
            <control shapeId="8221" r:id="rId24" name="Drop Down 29">
              <controlPr defaultSize="0" autoLine="0" autoPict="0">
                <anchor moveWithCells="1">
                  <from>
                    <xdr:col>15</xdr:col>
                    <xdr:colOff>0</xdr:colOff>
                    <xdr:row>12</xdr:row>
                    <xdr:rowOff>19050</xdr:rowOff>
                  </from>
                  <to>
                    <xdr:col>16</xdr:col>
                    <xdr:colOff>0</xdr:colOff>
                    <xdr:row>13</xdr:row>
                    <xdr:rowOff>28575</xdr:rowOff>
                  </to>
                </anchor>
              </controlPr>
            </control>
          </mc:Choice>
        </mc:AlternateContent>
        <mc:AlternateContent xmlns:mc="http://schemas.openxmlformats.org/markup-compatibility/2006">
          <mc:Choice Requires="x14">
            <control shapeId="8222" r:id="rId25" name="Drop Down 30">
              <controlPr defaultSize="0" autoLine="0" autoPict="0">
                <anchor moveWithCells="1">
                  <from>
                    <xdr:col>14</xdr:col>
                    <xdr:colOff>1219200</xdr:colOff>
                    <xdr:row>13</xdr:row>
                    <xdr:rowOff>9525</xdr:rowOff>
                  </from>
                  <to>
                    <xdr:col>15</xdr:col>
                    <xdr:colOff>1219200</xdr:colOff>
                    <xdr:row>14</xdr:row>
                    <xdr:rowOff>9525</xdr:rowOff>
                  </to>
                </anchor>
              </controlPr>
            </control>
          </mc:Choice>
        </mc:AlternateContent>
        <mc:AlternateContent xmlns:mc="http://schemas.openxmlformats.org/markup-compatibility/2006">
          <mc:Choice Requires="x14">
            <control shapeId="8223" r:id="rId26" name="Drop Down 31">
              <controlPr defaultSize="0" autoLine="0" autoPict="0">
                <anchor moveWithCells="1">
                  <from>
                    <xdr:col>15</xdr:col>
                    <xdr:colOff>0</xdr:colOff>
                    <xdr:row>14</xdr:row>
                    <xdr:rowOff>9525</xdr:rowOff>
                  </from>
                  <to>
                    <xdr:col>16</xdr:col>
                    <xdr:colOff>0</xdr:colOff>
                    <xdr:row>15</xdr:row>
                    <xdr:rowOff>9525</xdr:rowOff>
                  </to>
                </anchor>
              </controlPr>
            </control>
          </mc:Choice>
        </mc:AlternateContent>
        <mc:AlternateContent xmlns:mc="http://schemas.openxmlformats.org/markup-compatibility/2006">
          <mc:Choice Requires="x14">
            <control shapeId="8224" r:id="rId27" name="Drop Down 32">
              <controlPr defaultSize="0" autoLine="0" autoPict="0">
                <anchor moveWithCells="1">
                  <from>
                    <xdr:col>15</xdr:col>
                    <xdr:colOff>0</xdr:colOff>
                    <xdr:row>15</xdr:row>
                    <xdr:rowOff>0</xdr:rowOff>
                  </from>
                  <to>
                    <xdr:col>16</xdr:col>
                    <xdr:colOff>0</xdr:colOff>
                    <xdr:row>16</xdr:row>
                    <xdr:rowOff>0</xdr:rowOff>
                  </to>
                </anchor>
              </controlPr>
            </control>
          </mc:Choice>
        </mc:AlternateContent>
        <mc:AlternateContent xmlns:mc="http://schemas.openxmlformats.org/markup-compatibility/2006">
          <mc:Choice Requires="x14">
            <control shapeId="8225" r:id="rId28" name="Drop Down 33">
              <controlPr defaultSize="0" autoLine="0" autoPict="0">
                <anchor moveWithCells="1">
                  <from>
                    <xdr:col>14</xdr:col>
                    <xdr:colOff>1219200</xdr:colOff>
                    <xdr:row>16</xdr:row>
                    <xdr:rowOff>0</xdr:rowOff>
                  </from>
                  <to>
                    <xdr:col>15</xdr:col>
                    <xdr:colOff>1219200</xdr:colOff>
                    <xdr:row>17</xdr:row>
                    <xdr:rowOff>0</xdr:rowOff>
                  </to>
                </anchor>
              </controlPr>
            </control>
          </mc:Choice>
        </mc:AlternateContent>
        <mc:AlternateContent xmlns:mc="http://schemas.openxmlformats.org/markup-compatibility/2006">
          <mc:Choice Requires="x14">
            <control shapeId="8226" r:id="rId29" name="Drop Down 34">
              <controlPr defaultSize="0" autoLine="0" autoPict="0">
                <anchor moveWithCells="1">
                  <from>
                    <xdr:col>15</xdr:col>
                    <xdr:colOff>0</xdr:colOff>
                    <xdr:row>17</xdr:row>
                    <xdr:rowOff>9525</xdr:rowOff>
                  </from>
                  <to>
                    <xdr:col>16</xdr:col>
                    <xdr:colOff>0</xdr:colOff>
                    <xdr:row>18</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4"/>
  <dimension ref="A1:O37"/>
  <sheetViews>
    <sheetView view="pageBreakPreview" topLeftCell="A13" zoomScale="60" zoomScaleNormal="100" zoomScalePageLayoutView="55" workbookViewId="0">
      <selection activeCell="H17" sqref="H17"/>
    </sheetView>
  </sheetViews>
  <sheetFormatPr defaultColWidth="8.5" defaultRowHeight="12.75"/>
  <cols>
    <col min="1" max="1" width="4.25" style="50" customWidth="1"/>
    <col min="2" max="2" width="11.375" style="234" customWidth="1"/>
    <col min="3" max="3" width="14.625" style="50" customWidth="1"/>
    <col min="4" max="4" width="17.125" style="50" customWidth="1"/>
    <col min="5" max="5" width="14.375" style="50" customWidth="1"/>
    <col min="6" max="6" width="20.75" style="50" customWidth="1"/>
    <col min="7" max="7" width="21.875" style="50" customWidth="1"/>
    <col min="8" max="8" width="15.25" style="50" customWidth="1"/>
    <col min="9" max="9" width="21.625" style="50" customWidth="1"/>
    <col min="10" max="10" width="15.25" style="50" customWidth="1"/>
    <col min="11" max="11" width="20.125" style="50" customWidth="1"/>
    <col min="12" max="12" width="12.875" style="50" customWidth="1"/>
    <col min="13" max="13" width="15.125" style="50" customWidth="1"/>
    <col min="14" max="14" width="17.625" style="50" customWidth="1"/>
    <col min="15" max="16384" width="8.5" style="50"/>
  </cols>
  <sheetData>
    <row r="1" spans="1:14">
      <c r="A1" s="49"/>
      <c r="B1" s="225"/>
      <c r="C1" s="49"/>
      <c r="D1" s="49"/>
      <c r="E1" s="49"/>
      <c r="F1" s="49"/>
      <c r="G1" s="49"/>
      <c r="H1" s="49"/>
      <c r="I1" s="49"/>
      <c r="J1" s="49"/>
      <c r="K1" s="49"/>
      <c r="L1" s="49"/>
      <c r="M1" s="49"/>
      <c r="N1" s="49"/>
    </row>
    <row r="2" spans="1:14" s="227" customFormat="1" ht="18.75">
      <c r="A2" s="226"/>
      <c r="B2" s="1491" t="s">
        <v>0</v>
      </c>
      <c r="C2" s="1494" t="s">
        <v>66</v>
      </c>
      <c r="D2" s="1495"/>
      <c r="E2" s="1495"/>
      <c r="F2" s="1495"/>
      <c r="G2" s="1496"/>
      <c r="H2" s="1503" t="s">
        <v>476</v>
      </c>
      <c r="I2" s="1504"/>
      <c r="J2" s="1504"/>
      <c r="K2" s="1504"/>
      <c r="L2" s="1504"/>
      <c r="M2" s="1504"/>
      <c r="N2" s="1505"/>
    </row>
    <row r="3" spans="1:14" s="229" customFormat="1" ht="37.5">
      <c r="A3" s="228"/>
      <c r="B3" s="1492"/>
      <c r="C3" s="1497"/>
      <c r="D3" s="1498"/>
      <c r="E3" s="1498"/>
      <c r="F3" s="1498"/>
      <c r="G3" s="1499"/>
      <c r="H3" s="1506" t="s">
        <v>3</v>
      </c>
      <c r="I3" s="1507"/>
      <c r="J3" s="1506" t="s">
        <v>2</v>
      </c>
      <c r="K3" s="1508"/>
      <c r="L3" s="1509" t="s">
        <v>477</v>
      </c>
      <c r="M3" s="1507"/>
      <c r="N3" s="334" t="s">
        <v>478</v>
      </c>
    </row>
    <row r="4" spans="1:14" s="229" customFormat="1" ht="18.75">
      <c r="A4" s="228"/>
      <c r="B4" s="1493"/>
      <c r="C4" s="1500"/>
      <c r="D4" s="1501"/>
      <c r="E4" s="1501"/>
      <c r="F4" s="1501"/>
      <c r="G4" s="1502"/>
      <c r="H4" s="339" t="s">
        <v>384</v>
      </c>
      <c r="I4" s="333" t="s">
        <v>363</v>
      </c>
      <c r="J4" s="339" t="s">
        <v>384</v>
      </c>
      <c r="K4" s="333" t="s">
        <v>363</v>
      </c>
      <c r="L4" s="339" t="s">
        <v>384</v>
      </c>
      <c r="M4" s="333" t="s">
        <v>363</v>
      </c>
      <c r="N4" s="333" t="s">
        <v>338</v>
      </c>
    </row>
    <row r="5" spans="1:14" s="229" customFormat="1" ht="18.75">
      <c r="A5" s="228"/>
      <c r="B5" s="335">
        <v>1</v>
      </c>
      <c r="C5" s="336"/>
      <c r="D5" s="337">
        <v>2</v>
      </c>
      <c r="E5" s="337"/>
      <c r="F5" s="337"/>
      <c r="G5" s="338"/>
      <c r="H5" s="335">
        <v>3</v>
      </c>
      <c r="I5" s="340">
        <v>4</v>
      </c>
      <c r="J5" s="340">
        <v>5</v>
      </c>
      <c r="K5" s="340">
        <v>6</v>
      </c>
      <c r="L5" s="340">
        <v>7</v>
      </c>
      <c r="M5" s="340">
        <v>8</v>
      </c>
      <c r="N5" s="335">
        <v>9</v>
      </c>
    </row>
    <row r="6" spans="1:14" s="231" customFormat="1" ht="22.5" customHeight="1">
      <c r="A6" s="230"/>
      <c r="B6" s="341" t="s">
        <v>4</v>
      </c>
      <c r="C6" s="1510" t="s">
        <v>99</v>
      </c>
      <c r="D6" s="1513"/>
      <c r="E6" s="1513"/>
      <c r="F6" s="1513"/>
      <c r="G6" s="1514"/>
      <c r="H6" s="342"/>
      <c r="I6" s="342"/>
      <c r="J6" s="342"/>
      <c r="K6" s="512"/>
      <c r="L6" s="343">
        <v>0</v>
      </c>
      <c r="M6" s="343">
        <v>0</v>
      </c>
      <c r="N6" s="344"/>
    </row>
    <row r="7" spans="1:14" s="231" customFormat="1" ht="24" customHeight="1">
      <c r="A7" s="230"/>
      <c r="B7" s="341" t="s">
        <v>5</v>
      </c>
      <c r="C7" s="1510" t="s">
        <v>98</v>
      </c>
      <c r="D7" s="1515"/>
      <c r="E7" s="1515"/>
      <c r="F7" s="1515"/>
      <c r="G7" s="1516"/>
      <c r="H7" s="567">
        <f>('1. Ocena char. bud. przed'!D91+'1. Ocena char. bud. przed'!D297+'1. Ocena char. bud. przed'!D497)/1000</f>
        <v>550.29467</v>
      </c>
      <c r="I7" s="342">
        <f>H7*3.6</f>
        <v>1981.0608119999999</v>
      </c>
      <c r="J7" s="567">
        <f>('2. Ocena char. bud. po'!D55+'2. Ocena char. bud. po'!F55+'2. Ocena char. bud. po'!D159+'2. Ocena char. bud. po'!D257)/1000</f>
        <v>176.39679999999998</v>
      </c>
      <c r="K7" s="512">
        <f t="shared" ref="K7:K17" si="0">J7*3.6</f>
        <v>635.02847999999994</v>
      </c>
      <c r="L7" s="343">
        <f>H7-J7</f>
        <v>373.89787000000001</v>
      </c>
      <c r="M7" s="343">
        <f>I7-K7</f>
        <v>1346.032332</v>
      </c>
      <c r="N7" s="344"/>
    </row>
    <row r="8" spans="1:14" s="231" customFormat="1" ht="18.75">
      <c r="A8" s="230"/>
      <c r="B8" s="341" t="s">
        <v>7</v>
      </c>
      <c r="C8" s="1510" t="s">
        <v>71</v>
      </c>
      <c r="D8" s="1511"/>
      <c r="E8" s="1511"/>
      <c r="F8" s="1511"/>
      <c r="G8" s="1512"/>
      <c r="H8" s="342"/>
      <c r="I8" s="342"/>
      <c r="J8" s="342"/>
      <c r="K8" s="512"/>
      <c r="L8" s="343">
        <f t="shared" ref="L8:M23" si="1">H8-J8</f>
        <v>0</v>
      </c>
      <c r="M8" s="343">
        <f t="shared" si="1"/>
        <v>0</v>
      </c>
      <c r="N8" s="344"/>
    </row>
    <row r="9" spans="1:14" ht="24" customHeight="1">
      <c r="A9" s="49"/>
      <c r="B9" s="341" t="s">
        <v>8</v>
      </c>
      <c r="C9" s="1510" t="s">
        <v>97</v>
      </c>
      <c r="D9" s="1515"/>
      <c r="E9" s="1515"/>
      <c r="F9" s="1515"/>
      <c r="G9" s="1516"/>
      <c r="H9" s="342"/>
      <c r="I9" s="342"/>
      <c r="J9" s="342"/>
      <c r="K9" s="512"/>
      <c r="L9" s="343">
        <f t="shared" si="1"/>
        <v>0</v>
      </c>
      <c r="M9" s="343">
        <f t="shared" si="1"/>
        <v>0</v>
      </c>
      <c r="N9" s="344"/>
    </row>
    <row r="10" spans="1:14" ht="25.5" customHeight="1">
      <c r="A10" s="49"/>
      <c r="B10" s="341" t="s">
        <v>9</v>
      </c>
      <c r="C10" s="1510" t="s">
        <v>96</v>
      </c>
      <c r="D10" s="1515"/>
      <c r="E10" s="1515"/>
      <c r="F10" s="1515"/>
      <c r="G10" s="1516"/>
      <c r="H10" s="342"/>
      <c r="I10" s="342"/>
      <c r="J10" s="342"/>
      <c r="K10" s="512"/>
      <c r="L10" s="343">
        <f t="shared" si="1"/>
        <v>0</v>
      </c>
      <c r="M10" s="343">
        <f t="shared" si="1"/>
        <v>0</v>
      </c>
      <c r="N10" s="344"/>
    </row>
    <row r="11" spans="1:14" ht="25.5" customHeight="1">
      <c r="A11" s="49"/>
      <c r="B11" s="341" t="s">
        <v>11</v>
      </c>
      <c r="C11" s="1510" t="s">
        <v>95</v>
      </c>
      <c r="D11" s="1515"/>
      <c r="E11" s="1515"/>
      <c r="F11" s="1515"/>
      <c r="G11" s="1516"/>
      <c r="H11" s="342"/>
      <c r="I11" s="342"/>
      <c r="J11" s="342"/>
      <c r="K11" s="512"/>
      <c r="L11" s="343">
        <f t="shared" si="1"/>
        <v>0</v>
      </c>
      <c r="M11" s="343">
        <f t="shared" si="1"/>
        <v>0</v>
      </c>
      <c r="N11" s="344"/>
    </row>
    <row r="12" spans="1:14" ht="25.5" customHeight="1">
      <c r="A12" s="49"/>
      <c r="B12" s="341" t="s">
        <v>12</v>
      </c>
      <c r="C12" s="1510" t="s">
        <v>479</v>
      </c>
      <c r="D12" s="1511"/>
      <c r="E12" s="1511"/>
      <c r="F12" s="1511"/>
      <c r="G12" s="1512"/>
      <c r="H12" s="342"/>
      <c r="I12" s="342"/>
      <c r="J12" s="342"/>
      <c r="K12" s="512"/>
      <c r="L12" s="343">
        <f t="shared" si="1"/>
        <v>0</v>
      </c>
      <c r="M12" s="343">
        <f t="shared" si="1"/>
        <v>0</v>
      </c>
      <c r="N12" s="344"/>
    </row>
    <row r="13" spans="1:14" ht="29.25" customHeight="1">
      <c r="A13" s="49"/>
      <c r="B13" s="341" t="s">
        <v>13</v>
      </c>
      <c r="C13" s="1510" t="s">
        <v>480</v>
      </c>
      <c r="D13" s="1515"/>
      <c r="E13" s="1515"/>
      <c r="F13" s="1515"/>
      <c r="G13" s="1516"/>
      <c r="H13" s="342"/>
      <c r="I13" s="342"/>
      <c r="J13" s="342"/>
      <c r="K13" s="512"/>
      <c r="L13" s="343">
        <f t="shared" si="1"/>
        <v>0</v>
      </c>
      <c r="M13" s="343">
        <f t="shared" si="1"/>
        <v>0</v>
      </c>
      <c r="N13" s="344"/>
    </row>
    <row r="14" spans="1:14" ht="33" customHeight="1">
      <c r="A14" s="49"/>
      <c r="B14" s="341" t="s">
        <v>14</v>
      </c>
      <c r="C14" s="1510" t="s">
        <v>481</v>
      </c>
      <c r="D14" s="1515"/>
      <c r="E14" s="1515"/>
      <c r="F14" s="1515"/>
      <c r="G14" s="1516"/>
      <c r="H14" s="342"/>
      <c r="I14" s="342"/>
      <c r="J14" s="342"/>
      <c r="K14" s="512"/>
      <c r="L14" s="343">
        <f t="shared" si="1"/>
        <v>0</v>
      </c>
      <c r="M14" s="343">
        <f t="shared" si="1"/>
        <v>0</v>
      </c>
      <c r="N14" s="344"/>
    </row>
    <row r="15" spans="1:14" ht="33" customHeight="1">
      <c r="A15" s="49"/>
      <c r="B15" s="341" t="s">
        <v>15</v>
      </c>
      <c r="C15" s="1510" t="s">
        <v>482</v>
      </c>
      <c r="D15" s="1515"/>
      <c r="E15" s="1515"/>
      <c r="F15" s="1515"/>
      <c r="G15" s="1516"/>
      <c r="H15" s="342"/>
      <c r="I15" s="342"/>
      <c r="J15" s="342"/>
      <c r="K15" s="512"/>
      <c r="L15" s="343">
        <f t="shared" si="1"/>
        <v>0</v>
      </c>
      <c r="M15" s="343">
        <f t="shared" si="1"/>
        <v>0</v>
      </c>
      <c r="N15" s="344"/>
    </row>
    <row r="16" spans="1:14" ht="46.5" customHeight="1">
      <c r="A16" s="49"/>
      <c r="B16" s="341" t="s">
        <v>16</v>
      </c>
      <c r="C16" s="1510" t="s">
        <v>483</v>
      </c>
      <c r="D16" s="1511"/>
      <c r="E16" s="1511"/>
      <c r="F16" s="1511"/>
      <c r="G16" s="1512"/>
      <c r="H16" s="342"/>
      <c r="I16" s="342"/>
      <c r="J16" s="342"/>
      <c r="K16" s="512"/>
      <c r="L16" s="343">
        <f t="shared" si="1"/>
        <v>0</v>
      </c>
      <c r="M16" s="343">
        <f t="shared" si="1"/>
        <v>0</v>
      </c>
      <c r="N16" s="344"/>
    </row>
    <row r="17" spans="1:15" ht="36.75" customHeight="1">
      <c r="A17" s="49"/>
      <c r="B17" s="341" t="s">
        <v>17</v>
      </c>
      <c r="C17" s="1510" t="s">
        <v>643</v>
      </c>
      <c r="D17" s="1511"/>
      <c r="E17" s="1511"/>
      <c r="F17" s="1511"/>
      <c r="G17" s="1512"/>
      <c r="H17" s="567">
        <f>('1. Ocena char. bud. przed'!F98+'1. Ocena char. bud. przed'!H98+'1. Ocena char. bud. przed'!I98+'1. Ocena char. bud. przed'!F304+'1. Ocena char. bud. przed'!H304+'1. Ocena char. bud. przed'!I304+'1. Ocena char. bud. przed'!F504+'1. Ocena char. bud. przed'!H504+'1. Ocena char. bud. przed'!I504)/1000</f>
        <v>36.122529999999998</v>
      </c>
      <c r="I17" s="567">
        <f>H17*3.6</f>
        <v>130.04110800000001</v>
      </c>
      <c r="J17" s="567">
        <f>('2. Ocena char. bud. po'!H62+'2. Ocena char. bud. po'!I62+'2. Ocena char. bud. po'!F166+'2. Ocena char. bud. po'!H166+'2. Ocena char. bud. po'!I166+'2. Ocena char. bud. po'!F264+'2. Ocena char. bud. po'!H264+'2. Ocena char. bud. po'!I264)/1000</f>
        <v>20.788809999999998</v>
      </c>
      <c r="K17" s="512">
        <f t="shared" si="0"/>
        <v>74.839715999999996</v>
      </c>
      <c r="L17" s="343">
        <f>H17-J17</f>
        <v>15.33372</v>
      </c>
      <c r="M17" s="343">
        <f t="shared" si="1"/>
        <v>55.201392000000013</v>
      </c>
      <c r="N17" s="344"/>
    </row>
    <row r="18" spans="1:15" ht="54.75" customHeight="1">
      <c r="A18" s="232"/>
      <c r="B18" s="345" t="s">
        <v>94</v>
      </c>
      <c r="C18" s="1510" t="s">
        <v>594</v>
      </c>
      <c r="D18" s="1515"/>
      <c r="E18" s="1515"/>
      <c r="F18" s="1515"/>
      <c r="G18" s="1516"/>
      <c r="H18" s="346"/>
      <c r="I18" s="346"/>
      <c r="J18" s="346"/>
      <c r="K18" s="513"/>
      <c r="L18" s="347">
        <f>H18-J18</f>
        <v>0</v>
      </c>
      <c r="M18" s="347">
        <f>I18-K18</f>
        <v>0</v>
      </c>
      <c r="N18" s="348"/>
    </row>
    <row r="19" spans="1:15" ht="57.75" customHeight="1">
      <c r="A19" s="232"/>
      <c r="B19" s="341" t="s">
        <v>247</v>
      </c>
      <c r="C19" s="1510" t="s">
        <v>595</v>
      </c>
      <c r="D19" s="1515"/>
      <c r="E19" s="1515"/>
      <c r="F19" s="1515"/>
      <c r="G19" s="1516"/>
      <c r="H19" s="346"/>
      <c r="I19" s="346"/>
      <c r="J19" s="346"/>
      <c r="K19" s="513"/>
      <c r="L19" s="347">
        <f t="shared" si="1"/>
        <v>0</v>
      </c>
      <c r="M19" s="347">
        <f t="shared" si="1"/>
        <v>0</v>
      </c>
      <c r="N19" s="348"/>
    </row>
    <row r="20" spans="1:15" ht="18.75">
      <c r="A20" s="49"/>
      <c r="B20" s="1518" t="s">
        <v>282</v>
      </c>
      <c r="C20" s="1519"/>
      <c r="D20" s="1519"/>
      <c r="E20" s="1519"/>
      <c r="F20" s="1519"/>
      <c r="G20" s="1519"/>
      <c r="H20" s="349">
        <f t="shared" ref="H20:M20" si="2">H7+H17</f>
        <v>586.41719999999998</v>
      </c>
      <c r="I20" s="349">
        <f t="shared" si="2"/>
        <v>2111.1019200000001</v>
      </c>
      <c r="J20" s="349">
        <f t="shared" si="2"/>
        <v>197.18561</v>
      </c>
      <c r="K20" s="349">
        <f t="shared" si="2"/>
        <v>709.8681959999999</v>
      </c>
      <c r="L20" s="349">
        <f t="shared" si="2"/>
        <v>389.23158999999998</v>
      </c>
      <c r="M20" s="349">
        <f t="shared" si="2"/>
        <v>1401.2337239999999</v>
      </c>
      <c r="N20" s="350">
        <f>IF(H20&lt;&gt;0,L20/H20,"")</f>
        <v>0.66374518005269967</v>
      </c>
    </row>
    <row r="21" spans="1:15" ht="62.25" customHeight="1">
      <c r="A21" s="232"/>
      <c r="B21" s="351" t="s">
        <v>484</v>
      </c>
      <c r="C21" s="1520" t="s">
        <v>596</v>
      </c>
      <c r="D21" s="1521"/>
      <c r="E21" s="1521"/>
      <c r="F21" s="1521"/>
      <c r="G21" s="1522"/>
      <c r="H21" s="352"/>
      <c r="I21" s="352"/>
      <c r="J21" s="352"/>
      <c r="K21" s="514"/>
      <c r="L21" s="353">
        <f t="shared" si="1"/>
        <v>0</v>
      </c>
      <c r="M21" s="353">
        <f t="shared" si="1"/>
        <v>0</v>
      </c>
      <c r="N21" s="354"/>
    </row>
    <row r="22" spans="1:15" ht="66" customHeight="1">
      <c r="A22" s="232"/>
      <c r="B22" s="341" t="s">
        <v>485</v>
      </c>
      <c r="C22" s="1510" t="s">
        <v>597</v>
      </c>
      <c r="D22" s="1515"/>
      <c r="E22" s="1515"/>
      <c r="F22" s="1515"/>
      <c r="G22" s="1516"/>
      <c r="H22" s="342"/>
      <c r="I22" s="342"/>
      <c r="J22" s="342"/>
      <c r="K22" s="512"/>
      <c r="L22" s="343">
        <f t="shared" si="1"/>
        <v>0</v>
      </c>
      <c r="M22" s="343">
        <f t="shared" si="1"/>
        <v>0</v>
      </c>
      <c r="N22" s="355"/>
    </row>
    <row r="23" spans="1:15" ht="53.25" customHeight="1">
      <c r="A23" s="232"/>
      <c r="B23" s="341" t="s">
        <v>486</v>
      </c>
      <c r="C23" s="1510" t="s">
        <v>598</v>
      </c>
      <c r="D23" s="1515"/>
      <c r="E23" s="1515"/>
      <c r="F23" s="1515"/>
      <c r="G23" s="1516"/>
      <c r="H23" s="342"/>
      <c r="I23" s="342"/>
      <c r="J23" s="342"/>
      <c r="K23" s="515"/>
      <c r="L23" s="343">
        <f t="shared" si="1"/>
        <v>0</v>
      </c>
      <c r="M23" s="343">
        <f t="shared" si="1"/>
        <v>0</v>
      </c>
      <c r="N23" s="344"/>
    </row>
    <row r="24" spans="1:15" ht="18.75">
      <c r="A24" s="49"/>
      <c r="B24" s="1523" t="s">
        <v>487</v>
      </c>
      <c r="C24" s="1524"/>
      <c r="D24" s="1524"/>
      <c r="E24" s="1524"/>
      <c r="F24" s="1524"/>
      <c r="G24" s="1524"/>
      <c r="H24" s="1525"/>
      <c r="I24" s="1525"/>
      <c r="J24" s="1525"/>
      <c r="K24" s="1526"/>
      <c r="L24" s="349">
        <f>SUM(L20:L23)</f>
        <v>389.23158999999998</v>
      </c>
      <c r="M24" s="349">
        <f>SUM(M20:M23)</f>
        <v>1401.2337239999999</v>
      </c>
      <c r="N24" s="356">
        <f>IF(H20&lt;&gt;0,L24/H20,"")</f>
        <v>0.66374518005269967</v>
      </c>
    </row>
    <row r="25" spans="1:15" ht="18.75">
      <c r="A25" s="49"/>
      <c r="B25" s="1527" t="s">
        <v>599</v>
      </c>
      <c r="C25" s="1527"/>
      <c r="D25" s="1527"/>
      <c r="E25" s="1527"/>
      <c r="F25" s="1527"/>
      <c r="G25" s="1527"/>
      <c r="H25" s="1527"/>
      <c r="I25" s="1527"/>
      <c r="J25" s="1527"/>
      <c r="K25" s="1527"/>
      <c r="L25" s="1527"/>
      <c r="M25" s="1527"/>
      <c r="N25" s="1527"/>
    </row>
    <row r="26" spans="1:15" s="106" customFormat="1" ht="22.5">
      <c r="A26" s="18"/>
      <c r="B26" s="1528" t="s">
        <v>600</v>
      </c>
      <c r="C26" s="1529"/>
      <c r="D26" s="1529"/>
      <c r="E26" s="1529"/>
      <c r="F26" s="1529"/>
      <c r="G26" s="1529"/>
      <c r="H26" s="1529"/>
      <c r="I26" s="1529"/>
      <c r="J26" s="1529"/>
      <c r="K26" s="1529"/>
      <c r="L26" s="1529"/>
      <c r="M26" s="1529"/>
      <c r="N26" s="358"/>
    </row>
    <row r="27" spans="1:15" s="106" customFormat="1" ht="18.75">
      <c r="A27" s="18"/>
      <c r="B27" s="1530" t="s">
        <v>601</v>
      </c>
      <c r="C27" s="1531"/>
      <c r="D27" s="1531"/>
      <c r="E27" s="1531"/>
      <c r="F27" s="1531"/>
      <c r="G27" s="1531"/>
      <c r="H27" s="1531"/>
      <c r="I27" s="1531"/>
      <c r="J27" s="1531"/>
      <c r="K27" s="1531"/>
      <c r="L27" s="1531"/>
      <c r="M27" s="1531"/>
      <c r="N27" s="358"/>
    </row>
    <row r="28" spans="1:15" s="106" customFormat="1" ht="22.5">
      <c r="A28" s="18"/>
      <c r="B28" s="1528" t="s">
        <v>602</v>
      </c>
      <c r="C28" s="1529"/>
      <c r="D28" s="1529"/>
      <c r="E28" s="1529"/>
      <c r="F28" s="1529"/>
      <c r="G28" s="1529"/>
      <c r="H28" s="1529"/>
      <c r="I28" s="1529"/>
      <c r="J28" s="1529"/>
      <c r="K28" s="1529"/>
      <c r="L28" s="1529"/>
      <c r="M28" s="1529"/>
      <c r="N28" s="358"/>
    </row>
    <row r="29" spans="1:15" s="233" customFormat="1" ht="18.75">
      <c r="A29" s="21"/>
      <c r="B29" s="360"/>
      <c r="C29" s="361"/>
      <c r="D29" s="361"/>
      <c r="E29" s="361"/>
      <c r="F29" s="361"/>
      <c r="G29" s="361"/>
      <c r="H29" s="361"/>
      <c r="I29" s="361"/>
      <c r="J29" s="361"/>
      <c r="K29" s="361"/>
      <c r="L29" s="361"/>
      <c r="M29" s="361"/>
      <c r="N29" s="362"/>
    </row>
    <row r="30" spans="1:15" s="233" customFormat="1" ht="18.75">
      <c r="A30" s="21"/>
      <c r="B30" s="360"/>
      <c r="C30" s="361"/>
      <c r="D30" s="361"/>
      <c r="E30" s="361"/>
      <c r="F30" s="361"/>
      <c r="G30" s="361"/>
      <c r="H30" s="361"/>
      <c r="I30" s="361"/>
      <c r="J30" s="361"/>
      <c r="K30" s="361"/>
      <c r="L30" s="361"/>
      <c r="M30" s="361"/>
      <c r="N30" s="362"/>
    </row>
    <row r="31" spans="1:15" ht="18.75">
      <c r="A31" s="49"/>
      <c r="B31" s="363"/>
      <c r="C31" s="364"/>
      <c r="D31" s="363"/>
      <c r="E31" s="365"/>
      <c r="F31" s="1517" t="s">
        <v>19</v>
      </c>
      <c r="G31" s="1517"/>
      <c r="H31" s="1517"/>
      <c r="I31" s="366"/>
      <c r="J31" s="367"/>
      <c r="K31" s="1517" t="s">
        <v>88</v>
      </c>
      <c r="L31" s="1517"/>
      <c r="M31" s="361"/>
      <c r="N31" s="361"/>
      <c r="O31" s="233"/>
    </row>
    <row r="32" spans="1:15" ht="18.75">
      <c r="A32" s="49"/>
      <c r="B32" s="363"/>
      <c r="C32" s="364"/>
      <c r="D32" s="363"/>
      <c r="E32" s="368"/>
      <c r="F32" s="1533" t="s">
        <v>86</v>
      </c>
      <c r="G32" s="1533"/>
      <c r="H32" s="1533"/>
      <c r="I32" s="369"/>
      <c r="J32" s="370"/>
      <c r="K32" s="1534"/>
      <c r="L32" s="1534"/>
      <c r="M32" s="361"/>
      <c r="N32" s="361"/>
      <c r="O32" s="233"/>
    </row>
    <row r="33" spans="1:15" ht="18.75">
      <c r="A33" s="49"/>
      <c r="B33" s="363"/>
      <c r="C33" s="364"/>
      <c r="D33" s="363"/>
      <c r="E33" s="368"/>
      <c r="F33" s="1535" t="s">
        <v>741</v>
      </c>
      <c r="G33" s="1535"/>
      <c r="H33" s="1535"/>
      <c r="I33" s="369"/>
      <c r="J33" s="370"/>
      <c r="K33" s="1534"/>
      <c r="L33" s="1534"/>
      <c r="M33" s="361"/>
      <c r="N33" s="361"/>
      <c r="O33" s="233"/>
    </row>
    <row r="34" spans="1:15" ht="18.75">
      <c r="B34" s="371"/>
      <c r="C34" s="372"/>
      <c r="D34" s="1532"/>
      <c r="E34" s="1532"/>
      <c r="F34" s="1536"/>
      <c r="G34" s="1537"/>
      <c r="H34" s="1538"/>
      <c r="I34" s="359"/>
      <c r="J34" s="373"/>
      <c r="K34" s="1534"/>
      <c r="L34" s="1534"/>
      <c r="M34" s="372"/>
      <c r="N34" s="372"/>
    </row>
    <row r="35" spans="1:15" ht="18.75">
      <c r="B35" s="363"/>
      <c r="C35" s="363"/>
      <c r="D35" s="363"/>
      <c r="E35" s="1532"/>
      <c r="F35" s="1532"/>
      <c r="G35" s="358"/>
      <c r="H35" s="358"/>
      <c r="I35" s="357"/>
      <c r="J35" s="370"/>
      <c r="K35" s="1534"/>
      <c r="L35" s="1534"/>
      <c r="M35" s="361"/>
      <c r="N35" s="361"/>
      <c r="O35" s="233"/>
    </row>
    <row r="36" spans="1:15" ht="18.75">
      <c r="B36" s="374"/>
      <c r="C36" s="372"/>
      <c r="D36" s="1532"/>
      <c r="E36" s="1532"/>
      <c r="F36" s="1529"/>
      <c r="G36" s="1529"/>
      <c r="H36" s="1529"/>
      <c r="I36" s="357"/>
      <c r="J36" s="370"/>
      <c r="K36" s="375" t="s">
        <v>87</v>
      </c>
      <c r="L36" s="516"/>
      <c r="M36" s="372"/>
      <c r="N36" s="372"/>
    </row>
    <row r="37" spans="1:15" ht="18.75">
      <c r="B37" s="363"/>
      <c r="C37" s="363"/>
      <c r="D37" s="363"/>
      <c r="E37" s="368"/>
      <c r="F37" s="1529"/>
      <c r="G37" s="1529"/>
      <c r="H37" s="1529"/>
      <c r="I37" s="361"/>
      <c r="J37" s="361"/>
      <c r="K37" s="361"/>
      <c r="L37" s="361"/>
      <c r="M37" s="361"/>
      <c r="N37" s="362"/>
    </row>
  </sheetData>
  <mergeCells count="40">
    <mergeCell ref="D36:E36"/>
    <mergeCell ref="F36:H36"/>
    <mergeCell ref="F37:H37"/>
    <mergeCell ref="F32:H32"/>
    <mergeCell ref="K32:L35"/>
    <mergeCell ref="F33:H33"/>
    <mergeCell ref="D34:E34"/>
    <mergeCell ref="F34:H34"/>
    <mergeCell ref="E35:F35"/>
    <mergeCell ref="F31:H31"/>
    <mergeCell ref="K31:L31"/>
    <mergeCell ref="C18:G18"/>
    <mergeCell ref="C19:G19"/>
    <mergeCell ref="B20:G20"/>
    <mergeCell ref="C21:G21"/>
    <mergeCell ref="C22:G22"/>
    <mergeCell ref="C23:G23"/>
    <mergeCell ref="B24:K24"/>
    <mergeCell ref="B25:N25"/>
    <mergeCell ref="B26:M26"/>
    <mergeCell ref="B27:M27"/>
    <mergeCell ref="B28:M28"/>
    <mergeCell ref="C17:G17"/>
    <mergeCell ref="C6:G6"/>
    <mergeCell ref="C7:G7"/>
    <mergeCell ref="C8:G8"/>
    <mergeCell ref="C9:G9"/>
    <mergeCell ref="C10:G10"/>
    <mergeCell ref="C11:G11"/>
    <mergeCell ref="C12:G12"/>
    <mergeCell ref="C13:G13"/>
    <mergeCell ref="C14:G14"/>
    <mergeCell ref="C15:G15"/>
    <mergeCell ref="C16:G16"/>
    <mergeCell ref="B2:B4"/>
    <mergeCell ref="C2:G4"/>
    <mergeCell ref="H2:N2"/>
    <mergeCell ref="H3:I3"/>
    <mergeCell ref="J3:K3"/>
    <mergeCell ref="L3:M3"/>
  </mergeCells>
  <pageMargins left="1" right="1" top="1" bottom="1" header="0.5" footer="0.5"/>
  <pageSetup paperSize="9" scale="46" orientation="landscape" r:id="rId1"/>
  <headerFooter>
    <oddHeader>&amp;C&amp;"Czcionka tekstu podstawowego,Pogrubiony"&amp;12 6. OBLICZENIE EFEKTU ENERGETYCZNEGO PROJEKTU - ZESTAWIENIE ZAPOTRZEBOWANIA NA ENERGIĘ KOŃCOWĄ 
WG NOŚNIKÓW ENERGII DLA STANU PRZED I PO REALIZACJI PROJEKTU</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5"/>
  <dimension ref="A2:L37"/>
  <sheetViews>
    <sheetView topLeftCell="A8" zoomScale="70" zoomScaleNormal="70" zoomScalePageLayoutView="70" workbookViewId="0">
      <selection activeCell="B27" sqref="B27:I27"/>
    </sheetView>
  </sheetViews>
  <sheetFormatPr defaultRowHeight="15.75"/>
  <cols>
    <col min="1" max="1" width="4.125" style="302" bestFit="1" customWidth="1"/>
    <col min="2" max="2" width="98.25" style="302" customWidth="1"/>
    <col min="3" max="3" width="19.625" style="302" customWidth="1"/>
    <col min="4" max="4" width="14.375" style="302" customWidth="1"/>
    <col min="5" max="5" width="17.75" style="302" customWidth="1"/>
    <col min="6" max="6" width="13.5" style="302" customWidth="1"/>
    <col min="7" max="7" width="17.125" style="302" customWidth="1"/>
    <col min="8" max="8" width="15.75" style="302" customWidth="1"/>
    <col min="9" max="9" width="21.875" style="302" customWidth="1"/>
    <col min="10" max="16384" width="9" style="302"/>
  </cols>
  <sheetData>
    <row r="2" spans="1:11" ht="16.5" thickBot="1"/>
    <row r="3" spans="1:11" ht="50.25" customHeight="1" thickTop="1" thickBot="1">
      <c r="A3" s="1547" t="s">
        <v>0</v>
      </c>
      <c r="B3" s="1548" t="s">
        <v>66</v>
      </c>
      <c r="C3" s="1551" t="s">
        <v>615</v>
      </c>
      <c r="D3" s="1554" t="s">
        <v>616</v>
      </c>
      <c r="E3" s="1557" t="s">
        <v>566</v>
      </c>
      <c r="F3" s="1558"/>
      <c r="G3" s="1557" t="s">
        <v>567</v>
      </c>
      <c r="H3" s="1559"/>
      <c r="I3" s="1558"/>
    </row>
    <row r="4" spans="1:11" ht="17.25" customHeight="1">
      <c r="A4" s="1547"/>
      <c r="B4" s="1549"/>
      <c r="C4" s="1552"/>
      <c r="D4" s="1555"/>
      <c r="E4" s="1560" t="s">
        <v>568</v>
      </c>
      <c r="F4" s="1562" t="s">
        <v>617</v>
      </c>
      <c r="G4" s="1563" t="s">
        <v>618</v>
      </c>
      <c r="H4" s="1566" t="s">
        <v>617</v>
      </c>
      <c r="I4" s="1568" t="s">
        <v>619</v>
      </c>
    </row>
    <row r="5" spans="1:11" ht="69.75" customHeight="1" thickBot="1">
      <c r="A5" s="1547"/>
      <c r="B5" s="1550"/>
      <c r="C5" s="1553"/>
      <c r="D5" s="1556"/>
      <c r="E5" s="1561"/>
      <c r="F5" s="1275"/>
      <c r="G5" s="1564"/>
      <c r="H5" s="1567"/>
      <c r="I5" s="1569"/>
    </row>
    <row r="6" spans="1:11" ht="16.5" thickBot="1">
      <c r="B6" s="303">
        <v>1</v>
      </c>
      <c r="C6" s="304">
        <v>2</v>
      </c>
      <c r="D6" s="305">
        <v>3</v>
      </c>
      <c r="E6" s="306">
        <v>4</v>
      </c>
      <c r="F6" s="307">
        <v>5</v>
      </c>
      <c r="G6" s="308">
        <v>6</v>
      </c>
      <c r="H6" s="309">
        <v>7</v>
      </c>
      <c r="I6" s="307">
        <v>8</v>
      </c>
    </row>
    <row r="7" spans="1:11" ht="24" customHeight="1" thickBot="1">
      <c r="A7" s="176" t="s">
        <v>4</v>
      </c>
      <c r="B7" s="376" t="s">
        <v>569</v>
      </c>
      <c r="C7" s="310"/>
      <c r="D7" s="517"/>
      <c r="E7" s="518"/>
      <c r="F7" s="311">
        <f>$D7*E7/1000</f>
        <v>0</v>
      </c>
      <c r="G7" s="530"/>
      <c r="H7" s="312">
        <f>$D7*G7/1000</f>
        <v>0</v>
      </c>
      <c r="I7" s="311">
        <f>$F7-H7</f>
        <v>0</v>
      </c>
    </row>
    <row r="8" spans="1:11" ht="27" customHeight="1" thickBot="1">
      <c r="A8" s="176" t="s">
        <v>5</v>
      </c>
      <c r="B8" s="377" t="s">
        <v>570</v>
      </c>
      <c r="C8" s="310"/>
      <c r="D8" s="519">
        <v>56.1</v>
      </c>
      <c r="E8" s="520">
        <f>'6. Obl. efektu energ. projektu'!I7</f>
        <v>1981.0608119999999</v>
      </c>
      <c r="F8" s="311">
        <f>D8*E8/1000</f>
        <v>111.1375115532</v>
      </c>
      <c r="G8" s="531">
        <f>'6. Obl. efektu energ. projektu'!K7</f>
        <v>635.02847999999994</v>
      </c>
      <c r="H8" s="312">
        <f>D8*G8/1000</f>
        <v>35.625097728</v>
      </c>
      <c r="I8" s="311">
        <f>F8-H8</f>
        <v>75.512413825199999</v>
      </c>
    </row>
    <row r="9" spans="1:11" ht="27.75" customHeight="1" thickBot="1">
      <c r="A9" s="176" t="s">
        <v>7</v>
      </c>
      <c r="B9" s="377" t="s">
        <v>571</v>
      </c>
      <c r="C9" s="310"/>
      <c r="D9" s="519"/>
      <c r="E9" s="520"/>
      <c r="F9" s="311">
        <f>$D9*E9/1000</f>
        <v>0</v>
      </c>
      <c r="G9" s="531"/>
      <c r="H9" s="312">
        <f>$D9*G9/1000</f>
        <v>0</v>
      </c>
      <c r="I9" s="311">
        <f>$F9-H9</f>
        <v>0</v>
      </c>
    </row>
    <row r="10" spans="1:11" ht="27.75" customHeight="1" thickBot="1">
      <c r="A10" s="176" t="s">
        <v>8</v>
      </c>
      <c r="B10" s="377" t="s">
        <v>572</v>
      </c>
      <c r="C10" s="310"/>
      <c r="D10" s="519"/>
      <c r="E10" s="520"/>
      <c r="F10" s="311">
        <f>$D10*E10/1000</f>
        <v>0</v>
      </c>
      <c r="G10" s="531"/>
      <c r="H10" s="312">
        <f>$D10*G10/1000</f>
        <v>0</v>
      </c>
      <c r="I10" s="311">
        <f>$F10-H10</f>
        <v>0</v>
      </c>
    </row>
    <row r="11" spans="1:11" ht="27" customHeight="1" thickBot="1">
      <c r="A11" s="176" t="s">
        <v>9</v>
      </c>
      <c r="B11" s="377" t="s">
        <v>573</v>
      </c>
      <c r="C11" s="310"/>
      <c r="D11" s="521"/>
      <c r="E11" s="520"/>
      <c r="F11" s="311">
        <f>$D11*E11/1000</f>
        <v>0</v>
      </c>
      <c r="G11" s="531"/>
      <c r="H11" s="312">
        <f>$D11*G11/1000</f>
        <v>0</v>
      </c>
      <c r="I11" s="313">
        <f>$F11-H11</f>
        <v>0</v>
      </c>
    </row>
    <row r="12" spans="1:11" ht="31.5" customHeight="1" thickBot="1">
      <c r="A12" s="176" t="s">
        <v>11</v>
      </c>
      <c r="B12" s="377" t="s">
        <v>603</v>
      </c>
      <c r="C12" s="310"/>
      <c r="D12" s="314"/>
      <c r="E12" s="522"/>
      <c r="F12" s="315"/>
      <c r="G12" s="526"/>
      <c r="H12" s="316"/>
      <c r="I12" s="317"/>
    </row>
    <row r="13" spans="1:11" ht="27.75" customHeight="1" thickBot="1">
      <c r="A13" s="176" t="s">
        <v>12</v>
      </c>
      <c r="B13" s="377" t="s">
        <v>574</v>
      </c>
      <c r="C13" s="310"/>
      <c r="D13" s="517"/>
      <c r="E13" s="520"/>
      <c r="F13" s="311">
        <f>$D13*E13/1000</f>
        <v>0</v>
      </c>
      <c r="G13" s="531"/>
      <c r="H13" s="312">
        <f>$D13*G13/1000</f>
        <v>0</v>
      </c>
      <c r="I13" s="311">
        <f>$F13-H13</f>
        <v>0</v>
      </c>
    </row>
    <row r="14" spans="1:11" ht="27.75" customHeight="1" thickBot="1">
      <c r="A14" s="176" t="s">
        <v>13</v>
      </c>
      <c r="B14" s="378" t="s">
        <v>604</v>
      </c>
      <c r="C14" s="523"/>
      <c r="D14" s="524"/>
      <c r="E14" s="520"/>
      <c r="F14" s="311">
        <f>$C14*$D14*E14/1000</f>
        <v>0</v>
      </c>
      <c r="G14" s="531"/>
      <c r="H14" s="312">
        <f>$C14*$D14*G14/1000</f>
        <v>0</v>
      </c>
      <c r="I14" s="311">
        <f>$F14-H14</f>
        <v>0</v>
      </c>
    </row>
    <row r="15" spans="1:11" ht="33.75" customHeight="1" thickBot="1">
      <c r="A15" s="176" t="s">
        <v>14</v>
      </c>
      <c r="B15" s="379" t="s">
        <v>605</v>
      </c>
      <c r="C15" s="523"/>
      <c r="D15" s="318"/>
      <c r="E15" s="526"/>
      <c r="F15" s="315"/>
      <c r="G15" s="526"/>
      <c r="H15" s="319"/>
      <c r="I15" s="320"/>
    </row>
    <row r="16" spans="1:11" ht="30.75" customHeight="1" thickBot="1">
      <c r="A16" s="176" t="s">
        <v>15</v>
      </c>
      <c r="B16" s="380" t="s">
        <v>606</v>
      </c>
      <c r="C16" s="523"/>
      <c r="D16" s="525"/>
      <c r="E16" s="520"/>
      <c r="F16" s="311">
        <f>$C16*$D16*E16/1000</f>
        <v>0</v>
      </c>
      <c r="G16" s="531"/>
      <c r="H16" s="312">
        <f>$C16*$D16*G16/1000</f>
        <v>0</v>
      </c>
      <c r="I16" s="313">
        <f>$F16-H16</f>
        <v>0</v>
      </c>
      <c r="K16" s="321"/>
    </row>
    <row r="17" spans="1:12" ht="47.25" customHeight="1" thickBot="1">
      <c r="A17" s="176" t="s">
        <v>16</v>
      </c>
      <c r="B17" s="380" t="s">
        <v>607</v>
      </c>
      <c r="C17" s="523"/>
      <c r="D17" s="318"/>
      <c r="E17" s="522"/>
      <c r="F17" s="315"/>
      <c r="G17" s="526"/>
      <c r="H17" s="316"/>
      <c r="I17" s="317"/>
    </row>
    <row r="18" spans="1:12" ht="50.25" customHeight="1" thickBot="1">
      <c r="A18" s="176" t="s">
        <v>17</v>
      </c>
      <c r="B18" s="381" t="s">
        <v>608</v>
      </c>
      <c r="C18" s="322"/>
      <c r="D18" s="746">
        <v>0.83199999999999996</v>
      </c>
      <c r="E18" s="520">
        <f>'6. Obl. efektu energ. projektu'!H17</f>
        <v>36.122529999999998</v>
      </c>
      <c r="F18" s="311">
        <f>D18*E18</f>
        <v>30.053944959999995</v>
      </c>
      <c r="G18" s="531">
        <f>'6. Obl. efektu energ. projektu'!J17</f>
        <v>20.788809999999998</v>
      </c>
      <c r="H18" s="312">
        <f>G18*D18</f>
        <v>17.296289919999996</v>
      </c>
      <c r="I18" s="311">
        <f>F18-H18</f>
        <v>12.75765504</v>
      </c>
    </row>
    <row r="19" spans="1:12" ht="66.75" customHeight="1" thickBot="1">
      <c r="A19" s="176" t="s">
        <v>94</v>
      </c>
      <c r="B19" s="382" t="s">
        <v>575</v>
      </c>
      <c r="C19" s="322"/>
      <c r="D19" s="525"/>
      <c r="E19" s="527"/>
      <c r="F19" s="311"/>
      <c r="G19" s="532"/>
      <c r="H19" s="312"/>
      <c r="I19" s="311"/>
    </row>
    <row r="20" spans="1:12" ht="58.5" customHeight="1" thickBot="1">
      <c r="A20" s="176" t="s">
        <v>247</v>
      </c>
      <c r="B20" s="383" t="s">
        <v>609</v>
      </c>
      <c r="C20" s="322"/>
      <c r="D20" s="528"/>
      <c r="E20" s="529"/>
      <c r="F20" s="311">
        <f>$D20*E20</f>
        <v>0</v>
      </c>
      <c r="G20" s="533"/>
      <c r="H20" s="312">
        <f>$D20*G20</f>
        <v>0</v>
      </c>
      <c r="I20" s="311">
        <f>$F20-H20</f>
        <v>0</v>
      </c>
    </row>
    <row r="21" spans="1:12" ht="16.5" thickBot="1">
      <c r="B21" s="1570" t="s">
        <v>576</v>
      </c>
      <c r="C21" s="1571"/>
      <c r="D21" s="1572"/>
      <c r="E21" s="1573"/>
      <c r="F21" s="323">
        <f>F8+F18</f>
        <v>141.1914565132</v>
      </c>
      <c r="G21" s="324"/>
      <c r="H21" s="312">
        <f>SUM(H7:H20)</f>
        <v>52.921387647999993</v>
      </c>
      <c r="I21" s="325">
        <f>SUM(I7:I20)</f>
        <v>88.270068865200003</v>
      </c>
    </row>
    <row r="22" spans="1:12" ht="17.25" customHeight="1" thickBot="1">
      <c r="B22" s="1577" t="s">
        <v>577</v>
      </c>
      <c r="C22" s="1578"/>
      <c r="D22" s="1578"/>
      <c r="E22" s="1578"/>
      <c r="F22" s="1578"/>
      <c r="G22" s="1578"/>
      <c r="H22" s="1579"/>
      <c r="I22" s="749">
        <f>I21/F21</f>
        <v>0.62517995808724891</v>
      </c>
    </row>
    <row r="23" spans="1:12" s="36" customFormat="1" ht="23.25" customHeight="1">
      <c r="B23" s="1565" t="s">
        <v>610</v>
      </c>
      <c r="C23" s="1565"/>
      <c r="D23" s="1565"/>
      <c r="E23" s="1565"/>
      <c r="F23" s="1565"/>
      <c r="G23" s="1565"/>
      <c r="H23" s="1565"/>
      <c r="I23" s="1565"/>
      <c r="L23" s="326"/>
    </row>
    <row r="24" spans="1:12" s="36" customFormat="1" ht="26.25" customHeight="1">
      <c r="B24" s="1565" t="s">
        <v>578</v>
      </c>
      <c r="C24" s="1565"/>
      <c r="D24" s="1565"/>
      <c r="E24" s="1565"/>
      <c r="F24" s="1565"/>
      <c r="G24" s="1565"/>
      <c r="H24" s="1565"/>
      <c r="I24" s="1565"/>
    </row>
    <row r="25" spans="1:12" s="36" customFormat="1" ht="54.75" customHeight="1">
      <c r="B25" s="1581" t="s">
        <v>611</v>
      </c>
      <c r="C25" s="1581"/>
      <c r="D25" s="1581"/>
      <c r="E25" s="1581"/>
      <c r="F25" s="1581"/>
      <c r="G25" s="1581"/>
      <c r="H25" s="1581"/>
      <c r="I25" s="1581"/>
    </row>
    <row r="26" spans="1:12" s="327" customFormat="1" ht="28.5" customHeight="1">
      <c r="B26" s="1565" t="s">
        <v>579</v>
      </c>
      <c r="C26" s="1565"/>
      <c r="D26" s="1565"/>
      <c r="E26" s="1565"/>
      <c r="F26" s="1565"/>
      <c r="G26" s="1565"/>
      <c r="H26" s="1565"/>
      <c r="I26" s="1565"/>
    </row>
    <row r="27" spans="1:12" s="327" customFormat="1" ht="54.75" customHeight="1">
      <c r="B27" s="1565" t="s">
        <v>620</v>
      </c>
      <c r="C27" s="1565"/>
      <c r="D27" s="1565"/>
      <c r="E27" s="1565"/>
      <c r="F27" s="1565"/>
      <c r="G27" s="1565"/>
      <c r="H27" s="1565"/>
      <c r="I27" s="1565"/>
    </row>
    <row r="28" spans="1:12" s="36" customFormat="1" ht="22.5" customHeight="1">
      <c r="B28" s="1565" t="s">
        <v>612</v>
      </c>
      <c r="C28" s="1565"/>
      <c r="D28" s="1565"/>
      <c r="E28" s="1565"/>
      <c r="F28" s="1565"/>
      <c r="G28" s="1565"/>
      <c r="H28" s="1565"/>
      <c r="I28" s="1565"/>
    </row>
    <row r="29" spans="1:12" ht="24" customHeight="1">
      <c r="B29" s="1565" t="s">
        <v>613</v>
      </c>
      <c r="C29" s="1565"/>
      <c r="D29" s="1565"/>
      <c r="E29" s="1565"/>
      <c r="F29" s="1565"/>
      <c r="G29" s="1565"/>
      <c r="H29" s="1565"/>
      <c r="I29" s="1565"/>
    </row>
    <row r="30" spans="1:12" ht="15.75" customHeight="1">
      <c r="B30" s="1565" t="s">
        <v>614</v>
      </c>
      <c r="C30" s="1565"/>
      <c r="D30" s="1565"/>
      <c r="E30" s="1565"/>
      <c r="F30" s="1565"/>
      <c r="G30" s="1565"/>
      <c r="H30" s="1565"/>
      <c r="I30" s="1565"/>
    </row>
    <row r="31" spans="1:12" ht="24.75" customHeight="1">
      <c r="B31" s="328"/>
      <c r="F31" s="328"/>
      <c r="I31" s="328"/>
    </row>
    <row r="32" spans="1:12" ht="24.75" customHeight="1">
      <c r="B32" s="328"/>
      <c r="C32" s="1580" t="s">
        <v>19</v>
      </c>
      <c r="D32" s="1580"/>
      <c r="E32" s="1580"/>
      <c r="F32" s="328"/>
      <c r="G32" s="1580" t="s">
        <v>88</v>
      </c>
      <c r="H32" s="1580"/>
      <c r="I32" s="328"/>
    </row>
    <row r="33" spans="2:9" ht="24.75" customHeight="1">
      <c r="B33" s="328"/>
      <c r="C33" s="1574" t="s">
        <v>86</v>
      </c>
      <c r="D33" s="1575"/>
      <c r="E33" s="1576"/>
      <c r="F33" s="328"/>
      <c r="G33" s="1541"/>
      <c r="H33" s="1542"/>
      <c r="I33" s="328"/>
    </row>
    <row r="34" spans="2:9" ht="24.75" customHeight="1">
      <c r="B34" s="329"/>
      <c r="C34" s="332" t="s">
        <v>19</v>
      </c>
      <c r="D34" s="1539" t="s">
        <v>741</v>
      </c>
      <c r="E34" s="1540"/>
      <c r="F34" s="328"/>
      <c r="G34" s="1543"/>
      <c r="H34" s="1544"/>
      <c r="I34" s="328"/>
    </row>
    <row r="35" spans="2:9" ht="24.75" customHeight="1">
      <c r="B35" s="329"/>
      <c r="C35" s="330"/>
      <c r="D35" s="330"/>
      <c r="E35" s="330"/>
      <c r="F35" s="328"/>
      <c r="G35" s="1543"/>
      <c r="H35" s="1544"/>
      <c r="I35" s="328"/>
    </row>
    <row r="36" spans="2:9" ht="24.75" customHeight="1">
      <c r="B36" s="329"/>
      <c r="C36" s="330"/>
      <c r="D36" s="330"/>
      <c r="E36" s="330"/>
      <c r="F36" s="328"/>
      <c r="G36" s="1545"/>
      <c r="H36" s="1546"/>
      <c r="I36" s="328"/>
    </row>
    <row r="37" spans="2:9" ht="24.75" customHeight="1">
      <c r="B37" s="330"/>
      <c r="C37" s="330"/>
      <c r="D37" s="330"/>
      <c r="E37" s="330"/>
      <c r="G37" s="331" t="s">
        <v>87</v>
      </c>
      <c r="H37" s="534"/>
    </row>
  </sheetData>
  <mergeCells count="26">
    <mergeCell ref="B22:H22"/>
    <mergeCell ref="B23:I23"/>
    <mergeCell ref="B24:I24"/>
    <mergeCell ref="C32:E32"/>
    <mergeCell ref="G32:H32"/>
    <mergeCell ref="B25:I25"/>
    <mergeCell ref="B26:I26"/>
    <mergeCell ref="B27:I27"/>
    <mergeCell ref="B28:I28"/>
    <mergeCell ref="B29:I29"/>
    <mergeCell ref="D34:E34"/>
    <mergeCell ref="G33:H36"/>
    <mergeCell ref="A3:A5"/>
    <mergeCell ref="B3:B5"/>
    <mergeCell ref="C3:C5"/>
    <mergeCell ref="D3:D5"/>
    <mergeCell ref="E3:F3"/>
    <mergeCell ref="G3:I3"/>
    <mergeCell ref="E4:E5"/>
    <mergeCell ref="F4:F5"/>
    <mergeCell ref="G4:G5"/>
    <mergeCell ref="B30:I30"/>
    <mergeCell ref="H4:H5"/>
    <mergeCell ref="I4:I5"/>
    <mergeCell ref="B21:E21"/>
    <mergeCell ref="C33:E33"/>
  </mergeCells>
  <pageMargins left="0.7" right="0.7" top="0.75" bottom="0.75" header="0.3" footer="0.3"/>
  <pageSetup paperSize="9" scale="39" orientation="landscape" r:id="rId1"/>
  <headerFooter>
    <oddHeader>&amp;C&amp;"Czcionka tekstu podstawowego,Pogrubiony"&amp;12 7. OBLICZENIA PLANOWANEGO EFEKTU EKOLOGICZNEGO PROJEKTU
 - OGRANICZENIE LUB UNIKNIĘCIE EMISJI CO2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6"/>
  <dimension ref="A3:F24"/>
  <sheetViews>
    <sheetView view="pageBreakPreview" topLeftCell="A6" zoomScale="85" zoomScaleNormal="100" zoomScaleSheetLayoutView="85" workbookViewId="0">
      <selection activeCell="B25" sqref="B25"/>
    </sheetView>
  </sheetViews>
  <sheetFormatPr defaultColWidth="13.25" defaultRowHeight="12.75"/>
  <cols>
    <col min="1" max="1" width="13.25" style="236" customWidth="1"/>
    <col min="2" max="2" width="15.75" style="236" customWidth="1"/>
    <col min="3" max="5" width="13.25" style="235"/>
    <col min="6" max="6" width="15.5" style="235" customWidth="1"/>
    <col min="7" max="16384" width="13.25" style="235"/>
  </cols>
  <sheetData>
    <row r="3" spans="1:6" ht="18">
      <c r="A3" s="235"/>
      <c r="B3" s="237" t="s">
        <v>588</v>
      </c>
      <c r="D3" s="238"/>
    </row>
    <row r="5" spans="1:6" s="243" customFormat="1" ht="63.75">
      <c r="A5" s="239"/>
      <c r="B5" s="240" t="s">
        <v>488</v>
      </c>
      <c r="C5" s="241" t="s">
        <v>489</v>
      </c>
      <c r="D5" s="241" t="s">
        <v>490</v>
      </c>
      <c r="E5" s="241" t="s">
        <v>491</v>
      </c>
      <c r="F5" s="242" t="s">
        <v>492</v>
      </c>
    </row>
    <row r="6" spans="1:6" s="243" customFormat="1">
      <c r="A6" s="239"/>
      <c r="B6" s="241" t="s">
        <v>301</v>
      </c>
      <c r="C6" s="241" t="s">
        <v>301</v>
      </c>
      <c r="D6" s="241" t="s">
        <v>301</v>
      </c>
      <c r="E6" s="241" t="s">
        <v>301</v>
      </c>
      <c r="F6" s="242" t="s">
        <v>493</v>
      </c>
    </row>
    <row r="7" spans="1:6" ht="23.25" customHeight="1">
      <c r="B7" s="752">
        <f>'4. Zest. zbiorcze robót'!E26+'4. Zest. zbiorcze robót'!E27+'4. Zest. zbiorcze robót'!E28+'4. Zest. zbiorcze robót'!E29+'4. Zest. zbiorcze robót'!E30+'4. Zest. zbiorcze robót'!E32+'4. Zest. zbiorcze robót'!E33+'4. Zest. zbiorcze robót'!E37+'4. Zest. zbiorcze robót'!E41+'4. Zest. zbiorcze robót'!E47+'4. Zest. zbiorcze robót'!E87+'4. Zest. zbiorcze robót'!E102+10000+10000+15000+177411.6</f>
        <v>1852623.5999999999</v>
      </c>
      <c r="C7" s="752">
        <f>47094.48+40728.97+38578.16</f>
        <v>126401.61000000002</v>
      </c>
      <c r="D7" s="752">
        <f>10759.06+23786.23+18282.86</f>
        <v>52828.15</v>
      </c>
      <c r="E7" s="753">
        <f>C7-D7</f>
        <v>73573.460000000021</v>
      </c>
      <c r="F7" s="752">
        <f>'7. Obl. planowanego efektu eko.'!I21</f>
        <v>88.270068865200003</v>
      </c>
    </row>
    <row r="9" spans="1:6" ht="17.25" customHeight="1">
      <c r="B9" s="1582" t="s">
        <v>494</v>
      </c>
      <c r="C9" s="1582"/>
      <c r="D9" s="1582"/>
      <c r="E9" s="748" t="s">
        <v>495</v>
      </c>
      <c r="F9" s="750">
        <f>IF(E7&lt;&gt;0,ROUND(B7/E7,1),"")</f>
        <v>25.2</v>
      </c>
    </row>
    <row r="10" spans="1:6" ht="17.25" hidden="1" customHeight="1">
      <c r="B10" s="748"/>
      <c r="C10" s="748"/>
      <c r="D10" s="748"/>
      <c r="E10" s="748"/>
      <c r="F10" s="750"/>
    </row>
    <row r="11" spans="1:6" s="243" customFormat="1" ht="17.25" customHeight="1">
      <c r="A11" s="239"/>
      <c r="B11" s="1582" t="s">
        <v>496</v>
      </c>
      <c r="C11" s="1582"/>
      <c r="D11" s="1582"/>
      <c r="E11" s="748" t="s">
        <v>497</v>
      </c>
      <c r="F11" s="751">
        <f>ROUND(B7/'6. Obl. efektu energ. projektu'!M24,0)</f>
        <v>1322</v>
      </c>
    </row>
    <row r="12" spans="1:6" ht="17.25" hidden="1" customHeight="1">
      <c r="B12" s="748"/>
      <c r="C12" s="748"/>
      <c r="D12" s="748"/>
      <c r="E12" s="748"/>
      <c r="F12" s="751" t="e">
        <f t="shared" ref="F12" si="0">IF(F6&lt;&gt;0,ROUND(B6/F6,0),"")</f>
        <v>#VALUE!</v>
      </c>
    </row>
    <row r="13" spans="1:6" ht="17.25" customHeight="1">
      <c r="B13" s="1582" t="s">
        <v>498</v>
      </c>
      <c r="C13" s="1582"/>
      <c r="D13" s="1582"/>
      <c r="E13" s="748" t="s">
        <v>499</v>
      </c>
      <c r="F13" s="751">
        <f>IF(F7&lt;&gt;0,ROUND(B7/F7,0),"")</f>
        <v>20988</v>
      </c>
    </row>
    <row r="14" spans="1:6" ht="14.25" hidden="1">
      <c r="B14" s="244"/>
      <c r="C14" s="244"/>
      <c r="D14" s="244"/>
      <c r="E14" s="245"/>
      <c r="F14" s="246"/>
    </row>
    <row r="16" spans="1:6" ht="14.25">
      <c r="B16" s="1583" t="s">
        <v>19</v>
      </c>
      <c r="C16" s="1583"/>
      <c r="E16" s="1584" t="s">
        <v>88</v>
      </c>
      <c r="F16" s="1584"/>
    </row>
    <row r="17" spans="1:6">
      <c r="B17" s="1136" t="s">
        <v>86</v>
      </c>
      <c r="C17" s="1136"/>
      <c r="E17" s="1480"/>
      <c r="F17" s="1480"/>
    </row>
    <row r="18" spans="1:6">
      <c r="B18" s="966" t="s">
        <v>741</v>
      </c>
      <c r="C18" s="966"/>
      <c r="E18" s="1480"/>
      <c r="F18" s="1480"/>
    </row>
    <row r="19" spans="1:6" ht="14.1" customHeight="1">
      <c r="B19" s="1586"/>
      <c r="C19" s="1587"/>
      <c r="E19" s="1480"/>
      <c r="F19" s="1480"/>
    </row>
    <row r="20" spans="1:6">
      <c r="B20" s="1588"/>
      <c r="C20" s="1589"/>
      <c r="E20" s="1480"/>
      <c r="F20" s="1480"/>
    </row>
    <row r="21" spans="1:6" ht="15">
      <c r="B21" s="1658"/>
      <c r="C21" s="1589"/>
      <c r="E21" s="20" t="s">
        <v>87</v>
      </c>
      <c r="F21" s="463"/>
    </row>
    <row r="22" spans="1:6">
      <c r="B22" s="1588"/>
      <c r="C22" s="1589"/>
    </row>
    <row r="24" spans="1:6" ht="55.5" customHeight="1">
      <c r="A24" s="235"/>
      <c r="B24" s="1585" t="s">
        <v>883</v>
      </c>
      <c r="C24" s="1585"/>
      <c r="D24" s="1585"/>
      <c r="E24" s="1585"/>
      <c r="F24" s="1585"/>
    </row>
  </sheetData>
  <mergeCells count="13">
    <mergeCell ref="B24:F24"/>
    <mergeCell ref="B17:C17"/>
    <mergeCell ref="E17:F20"/>
    <mergeCell ref="B18:C18"/>
    <mergeCell ref="B19:C19"/>
    <mergeCell ref="B20:C20"/>
    <mergeCell ref="B21:C21"/>
    <mergeCell ref="B22:C22"/>
    <mergeCell ref="B9:D9"/>
    <mergeCell ref="B11:D11"/>
    <mergeCell ref="B13:D13"/>
    <mergeCell ref="B16:C16"/>
    <mergeCell ref="E16:F16"/>
  </mergeCells>
  <pageMargins left="0.7" right="0.7" top="0.75" bottom="0.75" header="0.3" footer="0.3"/>
  <pageSetup paperSize="9" scale="95" orientation="portrait" r:id="rId1"/>
  <headerFooter>
    <oddHeader>&amp;C&amp;"Czcionka tekstu podstawowego,Pogrubiony"8. OBLICZENIA EFEKTYWNOŚCI EKONOMICZNEJ</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7"/>
  <dimension ref="B1:P183"/>
  <sheetViews>
    <sheetView topLeftCell="C64" zoomScaleNormal="100" zoomScaleSheetLayoutView="70" zoomScalePageLayoutView="110" workbookViewId="0">
      <selection activeCell="M75" sqref="M75"/>
    </sheetView>
  </sheetViews>
  <sheetFormatPr defaultRowHeight="15"/>
  <cols>
    <col min="1" max="1" width="1" style="29" customWidth="1"/>
    <col min="2" max="2" width="4.625" style="29" customWidth="1"/>
    <col min="3" max="6" width="9" style="29"/>
    <col min="7" max="7" width="36.125" style="29" customWidth="1"/>
    <col min="8" max="8" width="9" style="29"/>
    <col min="9" max="9" width="8.625" style="29" customWidth="1"/>
    <col min="10" max="10" width="9" style="29"/>
    <col min="11" max="11" width="12.5" style="29" customWidth="1"/>
    <col min="12" max="12" width="9" style="29"/>
    <col min="13" max="13" width="8.75" style="29" customWidth="1"/>
    <col min="14" max="14" width="9" style="29"/>
    <col min="15" max="15" width="14.625" style="29" customWidth="1"/>
    <col min="16" max="16384" width="9" style="29"/>
  </cols>
  <sheetData>
    <row r="1" spans="2:15">
      <c r="D1" s="29" t="s">
        <v>879</v>
      </c>
    </row>
    <row r="2" spans="2:15" ht="15.75" thickBot="1">
      <c r="B2" s="247" t="s">
        <v>500</v>
      </c>
      <c r="C2" s="248"/>
      <c r="D2" s="248"/>
      <c r="E2" s="248"/>
      <c r="F2" s="248"/>
      <c r="G2" s="248"/>
      <c r="H2" s="248"/>
      <c r="I2" s="248"/>
    </row>
    <row r="3" spans="2:15" ht="15.75" thickBot="1">
      <c r="B3" s="248"/>
      <c r="C3" s="248"/>
      <c r="D3" s="248"/>
      <c r="E3" s="248"/>
      <c r="F3" s="248"/>
      <c r="G3" s="248"/>
      <c r="H3" s="1590" t="s">
        <v>501</v>
      </c>
      <c r="I3" s="1591"/>
      <c r="J3" s="1592"/>
      <c r="K3" s="1590" t="s">
        <v>502</v>
      </c>
      <c r="L3" s="1591"/>
      <c r="M3" s="1592"/>
    </row>
    <row r="4" spans="2:15">
      <c r="B4" s="249" t="s">
        <v>4</v>
      </c>
      <c r="C4" s="1593" t="s">
        <v>503</v>
      </c>
      <c r="D4" s="1593"/>
      <c r="E4" s="1593"/>
      <c r="F4" s="1593"/>
      <c r="G4" s="1594"/>
      <c r="H4" s="1595"/>
      <c r="I4" s="1596"/>
      <c r="J4" s="1597"/>
      <c r="K4" s="1595"/>
      <c r="L4" s="1596"/>
      <c r="M4" s="1597"/>
    </row>
    <row r="5" spans="2:15">
      <c r="B5" s="250" t="s">
        <v>5</v>
      </c>
      <c r="C5" s="1598" t="s">
        <v>504</v>
      </c>
      <c r="D5" s="1598"/>
      <c r="E5" s="1598"/>
      <c r="F5" s="1598"/>
      <c r="G5" s="1599"/>
      <c r="H5" s="1600"/>
      <c r="I5" s="1601"/>
      <c r="J5" s="1602"/>
      <c r="K5" s="1600"/>
      <c r="L5" s="1601"/>
      <c r="M5" s="1602"/>
    </row>
    <row r="6" spans="2:15">
      <c r="B6" s="250" t="s">
        <v>505</v>
      </c>
      <c r="C6" s="1598" t="s">
        <v>506</v>
      </c>
      <c r="D6" s="1598"/>
      <c r="E6" s="1598"/>
      <c r="F6" s="1598"/>
      <c r="G6" s="1599"/>
      <c r="H6" s="1600"/>
      <c r="I6" s="1601"/>
      <c r="J6" s="1602"/>
      <c r="K6" s="1600"/>
      <c r="L6" s="1601"/>
      <c r="M6" s="1602"/>
    </row>
    <row r="7" spans="2:15">
      <c r="B7" s="250" t="s">
        <v>8</v>
      </c>
      <c r="C7" s="1598" t="s">
        <v>507</v>
      </c>
      <c r="D7" s="1598"/>
      <c r="E7" s="1598"/>
      <c r="F7" s="1598"/>
      <c r="G7" s="1599"/>
      <c r="H7" s="1600"/>
      <c r="I7" s="1601"/>
      <c r="J7" s="1602"/>
      <c r="K7" s="1600"/>
      <c r="L7" s="1601"/>
      <c r="M7" s="1602"/>
    </row>
    <row r="8" spans="2:15" ht="15.75" thickBot="1">
      <c r="B8" s="251" t="s">
        <v>9</v>
      </c>
      <c r="C8" s="1598" t="s">
        <v>508</v>
      </c>
      <c r="D8" s="1598"/>
      <c r="E8" s="1598"/>
      <c r="F8" s="1598"/>
      <c r="G8" s="1599"/>
      <c r="H8" s="1600"/>
      <c r="I8" s="1601"/>
      <c r="J8" s="1602"/>
      <c r="K8" s="1600"/>
      <c r="L8" s="1601"/>
      <c r="M8" s="1602"/>
    </row>
    <row r="9" spans="2:15" ht="30" customHeight="1" thickTop="1">
      <c r="B9" s="252" t="s">
        <v>11</v>
      </c>
      <c r="C9" s="1603" t="s">
        <v>509</v>
      </c>
      <c r="D9" s="1598"/>
      <c r="E9" s="1598"/>
      <c r="F9" s="1598"/>
      <c r="G9" s="1599"/>
      <c r="H9" s="1600"/>
      <c r="I9" s="1601"/>
      <c r="J9" s="1602"/>
      <c r="K9" s="1600"/>
      <c r="L9" s="1601"/>
      <c r="M9" s="1602"/>
    </row>
    <row r="10" spans="2:15" ht="25.5" customHeight="1" thickBot="1">
      <c r="B10" s="253" t="s">
        <v>12</v>
      </c>
      <c r="C10" s="1609" t="s">
        <v>510</v>
      </c>
      <c r="D10" s="1610"/>
      <c r="E10" s="1610"/>
      <c r="F10" s="1610"/>
      <c r="G10" s="1611"/>
      <c r="H10" s="1612"/>
      <c r="I10" s="1613"/>
      <c r="J10" s="1614"/>
      <c r="K10" s="1612"/>
      <c r="L10" s="1613"/>
      <c r="M10" s="1614"/>
    </row>
    <row r="11" spans="2:15">
      <c r="B11" s="254" t="s">
        <v>13</v>
      </c>
      <c r="C11" s="1615" t="s">
        <v>511</v>
      </c>
      <c r="D11" s="1615"/>
      <c r="E11" s="1615"/>
      <c r="F11" s="1615"/>
      <c r="G11" s="1616"/>
      <c r="H11" s="1617">
        <f>(H4*H10*12+H5*H10*12)+12*H6+H7*H9+H8*H9</f>
        <v>0</v>
      </c>
      <c r="I11" s="1618"/>
      <c r="J11" s="1619"/>
      <c r="K11" s="1617">
        <f>(K4*K10*12+K5*K10*12)+12*K6+K7*K9+K8*K9</f>
        <v>0</v>
      </c>
      <c r="L11" s="1618"/>
      <c r="M11" s="1619"/>
    </row>
    <row r="12" spans="2:15" ht="15.75" thickBot="1">
      <c r="B12" s="255"/>
      <c r="C12" s="1623" t="s">
        <v>512</v>
      </c>
      <c r="D12" s="1623"/>
      <c r="E12" s="1623"/>
      <c r="F12" s="1623"/>
      <c r="G12" s="1624"/>
      <c r="H12" s="1620"/>
      <c r="I12" s="1621"/>
      <c r="J12" s="1622"/>
      <c r="K12" s="1620"/>
      <c r="L12" s="1621"/>
      <c r="M12" s="1622"/>
    </row>
    <row r="13" spans="2:15" ht="6" customHeight="1"/>
    <row r="14" spans="2:15" ht="15.75" thickBot="1">
      <c r="B14" s="247" t="s">
        <v>513</v>
      </c>
    </row>
    <row r="15" spans="2:15" ht="15.75" thickBot="1">
      <c r="H15" s="1604" t="s">
        <v>501</v>
      </c>
      <c r="I15" s="1605"/>
      <c r="J15" s="1605"/>
      <c r="K15" s="1606"/>
      <c r="L15" s="1604" t="s">
        <v>502</v>
      </c>
      <c r="M15" s="1605"/>
      <c r="N15" s="1605"/>
      <c r="O15" s="1606"/>
    </row>
    <row r="16" spans="2:15" ht="24.75" thickBot="1">
      <c r="B16" s="256" t="s">
        <v>308</v>
      </c>
      <c r="C16" s="257" t="s">
        <v>514</v>
      </c>
      <c r="D16" s="258"/>
      <c r="E16" s="258"/>
      <c r="F16" s="258"/>
      <c r="G16" s="259"/>
      <c r="H16" s="260" t="s">
        <v>515</v>
      </c>
      <c r="I16" s="261" t="s">
        <v>516</v>
      </c>
      <c r="J16" s="262" t="s">
        <v>295</v>
      </c>
      <c r="K16" s="263" t="s">
        <v>517</v>
      </c>
      <c r="L16" s="260" t="s">
        <v>515</v>
      </c>
      <c r="M16" s="261" t="s">
        <v>516</v>
      </c>
      <c r="N16" s="262" t="s">
        <v>295</v>
      </c>
      <c r="O16" s="263" t="s">
        <v>517</v>
      </c>
    </row>
    <row r="17" spans="2:15">
      <c r="B17" s="252" t="s">
        <v>4</v>
      </c>
      <c r="C17" s="264" t="s">
        <v>518</v>
      </c>
      <c r="D17" s="264"/>
      <c r="E17" s="264"/>
      <c r="F17" s="264"/>
      <c r="G17" s="265"/>
      <c r="H17" s="535">
        <f>I150</f>
        <v>638.88001200000008</v>
      </c>
      <c r="I17" s="536" t="s">
        <v>520</v>
      </c>
      <c r="J17" s="537">
        <v>50.28</v>
      </c>
      <c r="K17" s="266">
        <f>H17*J17</f>
        <v>32122.887003360003</v>
      </c>
      <c r="L17" s="542">
        <f>M150</f>
        <v>273.24648000000002</v>
      </c>
      <c r="M17" s="543" t="s">
        <v>520</v>
      </c>
      <c r="N17" s="537">
        <v>50.28</v>
      </c>
      <c r="O17" s="266">
        <f>N17*L17</f>
        <v>13738.833014400001</v>
      </c>
    </row>
    <row r="18" spans="2:15">
      <c r="B18" s="252"/>
      <c r="C18" s="267" t="s">
        <v>519</v>
      </c>
      <c r="D18" s="264"/>
      <c r="E18" s="264"/>
      <c r="F18" s="264"/>
      <c r="G18" s="265"/>
      <c r="H18" s="535">
        <f>I59+I99</f>
        <v>1342.1808000000001</v>
      </c>
      <c r="I18" s="536" t="s">
        <v>520</v>
      </c>
      <c r="J18" s="537">
        <f>K59</f>
        <v>47.48</v>
      </c>
      <c r="K18" s="266">
        <f>H18*J18</f>
        <v>63726.744383999998</v>
      </c>
      <c r="L18" s="542">
        <f>M59+M99</f>
        <v>361.78200000000004</v>
      </c>
      <c r="M18" s="543" t="s">
        <v>520</v>
      </c>
      <c r="N18" s="537">
        <v>47.48</v>
      </c>
      <c r="O18" s="266">
        <f>L18*N18</f>
        <v>17177.409360000001</v>
      </c>
    </row>
    <row r="19" spans="2:15">
      <c r="B19" s="252"/>
      <c r="C19" s="267" t="s">
        <v>521</v>
      </c>
      <c r="D19" s="264"/>
      <c r="E19" s="264"/>
      <c r="F19" s="264"/>
      <c r="G19" s="265"/>
      <c r="H19" s="535"/>
      <c r="I19" s="538" t="s">
        <v>522</v>
      </c>
      <c r="J19" s="537"/>
      <c r="K19" s="266"/>
      <c r="L19" s="542"/>
      <c r="M19" s="543"/>
      <c r="N19" s="537"/>
      <c r="O19" s="266"/>
    </row>
    <row r="20" spans="2:15">
      <c r="B20" s="252"/>
      <c r="C20" s="268" t="s">
        <v>523</v>
      </c>
      <c r="D20" s="264"/>
      <c r="E20" s="264"/>
      <c r="F20" s="264"/>
      <c r="G20" s="265"/>
      <c r="H20" s="535"/>
      <c r="I20" s="538" t="s">
        <v>524</v>
      </c>
      <c r="J20" s="537"/>
      <c r="K20" s="266"/>
      <c r="L20" s="542"/>
      <c r="M20" s="543"/>
      <c r="N20" s="537"/>
      <c r="O20" s="266"/>
    </row>
    <row r="21" spans="2:15">
      <c r="B21" s="269" t="s">
        <v>5</v>
      </c>
      <c r="C21" s="270" t="s">
        <v>525</v>
      </c>
      <c r="D21" s="270"/>
      <c r="E21" s="270"/>
      <c r="F21" s="270"/>
      <c r="G21" s="271"/>
      <c r="H21" s="539"/>
      <c r="I21" s="540"/>
      <c r="J21" s="541"/>
      <c r="K21" s="266">
        <f t="shared" ref="K21:K26" si="0">H21*J21</f>
        <v>0</v>
      </c>
      <c r="L21" s="544"/>
      <c r="M21" s="545"/>
      <c r="N21" s="541"/>
      <c r="O21" s="266">
        <f t="shared" ref="O21:O27" si="1">L21*N21</f>
        <v>0</v>
      </c>
    </row>
    <row r="22" spans="2:15">
      <c r="B22" s="269" t="s">
        <v>7</v>
      </c>
      <c r="C22" s="270" t="s">
        <v>526</v>
      </c>
      <c r="D22" s="270"/>
      <c r="E22" s="270"/>
      <c r="F22" s="270"/>
      <c r="G22" s="271"/>
      <c r="H22" s="539"/>
      <c r="I22" s="540"/>
      <c r="J22" s="541"/>
      <c r="K22" s="266">
        <f t="shared" si="0"/>
        <v>0</v>
      </c>
      <c r="L22" s="544"/>
      <c r="M22" s="545"/>
      <c r="N22" s="541"/>
      <c r="O22" s="266">
        <f t="shared" si="1"/>
        <v>0</v>
      </c>
    </row>
    <row r="23" spans="2:15">
      <c r="B23" s="252" t="s">
        <v>8</v>
      </c>
      <c r="C23" s="270" t="s">
        <v>527</v>
      </c>
      <c r="D23" s="270"/>
      <c r="E23" s="270"/>
      <c r="F23" s="270"/>
      <c r="G23" s="271"/>
      <c r="H23" s="539"/>
      <c r="I23" s="540"/>
      <c r="J23" s="541"/>
      <c r="K23" s="266">
        <f t="shared" si="0"/>
        <v>0</v>
      </c>
      <c r="L23" s="544"/>
      <c r="M23" s="545"/>
      <c r="N23" s="541"/>
      <c r="O23" s="266">
        <f t="shared" si="1"/>
        <v>0</v>
      </c>
    </row>
    <row r="24" spans="2:15">
      <c r="B24" s="250" t="s">
        <v>22</v>
      </c>
      <c r="C24" s="270" t="s">
        <v>528</v>
      </c>
      <c r="D24" s="270"/>
      <c r="E24" s="270"/>
      <c r="F24" s="270"/>
      <c r="G24" s="271"/>
      <c r="H24" s="539"/>
      <c r="I24" s="540"/>
      <c r="J24" s="541"/>
      <c r="K24" s="266">
        <f t="shared" si="0"/>
        <v>0</v>
      </c>
      <c r="L24" s="544"/>
      <c r="M24" s="545"/>
      <c r="N24" s="541"/>
      <c r="O24" s="266">
        <f t="shared" si="1"/>
        <v>0</v>
      </c>
    </row>
    <row r="25" spans="2:15">
      <c r="B25" s="250" t="s">
        <v>11</v>
      </c>
      <c r="C25" s="270" t="s">
        <v>529</v>
      </c>
      <c r="D25" s="270"/>
      <c r="E25" s="270"/>
      <c r="F25" s="270"/>
      <c r="G25" s="271"/>
      <c r="H25" s="539"/>
      <c r="I25" s="540"/>
      <c r="J25" s="541"/>
      <c r="K25" s="266">
        <f t="shared" si="0"/>
        <v>0</v>
      </c>
      <c r="L25" s="544"/>
      <c r="M25" s="545"/>
      <c r="N25" s="541"/>
      <c r="O25" s="266">
        <f t="shared" si="1"/>
        <v>0</v>
      </c>
    </row>
    <row r="26" spans="2:15">
      <c r="B26" s="250" t="s">
        <v>12</v>
      </c>
      <c r="C26" s="270" t="s">
        <v>530</v>
      </c>
      <c r="D26" s="270"/>
      <c r="E26" s="270"/>
      <c r="F26" s="270"/>
      <c r="G26" s="271"/>
      <c r="H26" s="539"/>
      <c r="I26" s="540"/>
      <c r="J26" s="541"/>
      <c r="K26" s="266">
        <f t="shared" si="0"/>
        <v>0</v>
      </c>
      <c r="L26" s="544"/>
      <c r="M26" s="545"/>
      <c r="N26" s="541"/>
      <c r="O26" s="266">
        <f t="shared" si="1"/>
        <v>0</v>
      </c>
    </row>
    <row r="27" spans="2:15" ht="15.75" thickBot="1">
      <c r="B27" s="272" t="s">
        <v>13</v>
      </c>
      <c r="C27" s="1598" t="s">
        <v>663</v>
      </c>
      <c r="D27" s="1598"/>
      <c r="E27" s="1598"/>
      <c r="F27" s="1598"/>
      <c r="G27" s="1599"/>
      <c r="H27" s="539">
        <v>1</v>
      </c>
      <c r="I27" s="540" t="s">
        <v>664</v>
      </c>
      <c r="J27" s="541">
        <f>K68+K108</f>
        <v>4249.68</v>
      </c>
      <c r="K27" s="266">
        <f>H27*J27</f>
        <v>4249.68</v>
      </c>
      <c r="L27" s="546">
        <v>1</v>
      </c>
      <c r="M27" s="547" t="s">
        <v>664</v>
      </c>
      <c r="N27" s="548">
        <f>O108+K108</f>
        <v>4249.68</v>
      </c>
      <c r="O27" s="266">
        <f t="shared" si="1"/>
        <v>4249.68</v>
      </c>
    </row>
    <row r="28" spans="2:15" ht="15.75" thickBot="1">
      <c r="B28" s="273" t="s">
        <v>14</v>
      </c>
      <c r="C28" s="274" t="s">
        <v>531</v>
      </c>
      <c r="D28" s="275"/>
      <c r="E28" s="275"/>
      <c r="F28" s="275"/>
      <c r="G28" s="276"/>
      <c r="H28" s="277"/>
      <c r="I28" s="277"/>
      <c r="J28" s="278"/>
      <c r="K28" s="279">
        <f>SUM(K17:K27)</f>
        <v>100099.31138736001</v>
      </c>
      <c r="L28" s="1607"/>
      <c r="M28" s="1608"/>
      <c r="N28" s="1608"/>
      <c r="O28" s="279">
        <f>SUM(O17:O27)</f>
        <v>35165.922374400005</v>
      </c>
    </row>
    <row r="29" spans="2:15" ht="5.25" customHeight="1"/>
    <row r="30" spans="2:15" ht="15.75" thickBot="1">
      <c r="B30" s="280" t="s">
        <v>532</v>
      </c>
      <c r="C30" s="281"/>
      <c r="D30" s="281"/>
      <c r="E30" s="281"/>
      <c r="F30" s="281"/>
      <c r="G30" s="281"/>
      <c r="H30" s="281"/>
      <c r="I30" s="281"/>
    </row>
    <row r="31" spans="2:15" ht="15.75" thickBot="1">
      <c r="B31" s="247"/>
      <c r="C31" s="248"/>
      <c r="D31" s="248"/>
      <c r="E31" s="248"/>
      <c r="F31" s="248"/>
      <c r="G31" s="248"/>
      <c r="H31" s="1604" t="s">
        <v>501</v>
      </c>
      <c r="I31" s="1605"/>
      <c r="J31" s="1605"/>
      <c r="K31" s="1606"/>
      <c r="L31" s="1604" t="s">
        <v>502</v>
      </c>
      <c r="M31" s="1605"/>
      <c r="N31" s="1605"/>
      <c r="O31" s="1606"/>
    </row>
    <row r="32" spans="2:15" ht="36" customHeight="1" thickBot="1">
      <c r="B32" s="256" t="s">
        <v>308</v>
      </c>
      <c r="C32" s="258" t="s">
        <v>533</v>
      </c>
      <c r="D32" s="258"/>
      <c r="E32" s="258"/>
      <c r="F32" s="258"/>
      <c r="G32" s="259"/>
      <c r="H32" s="282" t="s">
        <v>534</v>
      </c>
      <c r="I32" s="261" t="s">
        <v>516</v>
      </c>
      <c r="J32" s="261" t="s">
        <v>295</v>
      </c>
      <c r="K32" s="283" t="s">
        <v>517</v>
      </c>
      <c r="L32" s="282" t="s">
        <v>534</v>
      </c>
      <c r="M32" s="261" t="s">
        <v>516</v>
      </c>
      <c r="N32" s="261" t="s">
        <v>295</v>
      </c>
      <c r="O32" s="283" t="s">
        <v>517</v>
      </c>
    </row>
    <row r="33" spans="2:15">
      <c r="B33" s="252" t="s">
        <v>4</v>
      </c>
      <c r="C33" s="284" t="s">
        <v>644</v>
      </c>
      <c r="D33" s="285"/>
      <c r="E33" s="285"/>
      <c r="F33" s="285"/>
      <c r="G33" s="286"/>
      <c r="H33" s="535">
        <f>I74+I114+I165</f>
        <v>28550.400000000001</v>
      </c>
      <c r="I33" s="549" t="s">
        <v>665</v>
      </c>
      <c r="J33" s="678">
        <v>0.53600000000000003</v>
      </c>
      <c r="K33" s="266">
        <f>H33*J33</f>
        <v>15303.014400000002</v>
      </c>
      <c r="L33" s="542">
        <f>M74+M114+M165</f>
        <v>15296.1</v>
      </c>
      <c r="M33" s="543" t="s">
        <v>665</v>
      </c>
      <c r="N33" s="678">
        <v>0.53600000000000003</v>
      </c>
      <c r="O33" s="266">
        <f>L33*N33</f>
        <v>8198.7096000000001</v>
      </c>
    </row>
    <row r="34" spans="2:15">
      <c r="B34" s="252" t="s">
        <v>5</v>
      </c>
      <c r="C34" s="287" t="s">
        <v>535</v>
      </c>
      <c r="D34" s="285"/>
      <c r="E34" s="285"/>
      <c r="F34" s="285"/>
      <c r="G34" s="286"/>
      <c r="H34" s="535">
        <f>I75+I115+I166</f>
        <v>1769.46</v>
      </c>
      <c r="I34" s="549" t="s">
        <v>665</v>
      </c>
      <c r="J34" s="678">
        <v>0.53600000000000003</v>
      </c>
      <c r="K34" s="266">
        <f>H34*J34</f>
        <v>948.43056000000013</v>
      </c>
      <c r="L34" s="542">
        <f>M75+M115+M166</f>
        <v>1448.04</v>
      </c>
      <c r="M34" s="543" t="s">
        <v>665</v>
      </c>
      <c r="N34" s="678">
        <v>0.53600000000000003</v>
      </c>
      <c r="O34" s="266">
        <f>L34*N34</f>
        <v>776.14944000000003</v>
      </c>
    </row>
    <row r="35" spans="2:15" ht="15.75" thickBot="1">
      <c r="B35" s="269" t="s">
        <v>7</v>
      </c>
      <c r="C35" s="288" t="s">
        <v>839</v>
      </c>
      <c r="D35" s="285"/>
      <c r="E35" s="285"/>
      <c r="F35" s="285"/>
      <c r="G35" s="286"/>
      <c r="H35" s="535">
        <f>I76+I116+I167</f>
        <v>5802.67</v>
      </c>
      <c r="I35" s="549" t="s">
        <v>665</v>
      </c>
      <c r="J35" s="678">
        <v>0.53600000000000003</v>
      </c>
      <c r="K35" s="266">
        <f>H35*J35</f>
        <v>3110.2311200000004</v>
      </c>
      <c r="L35" s="542">
        <f>M116+M167</f>
        <v>4044.67</v>
      </c>
      <c r="M35" s="543" t="s">
        <v>665</v>
      </c>
      <c r="N35" s="678">
        <v>0.53600000000000003</v>
      </c>
      <c r="O35" s="266">
        <f>L35*N35</f>
        <v>2167.9431200000004</v>
      </c>
    </row>
    <row r="36" spans="2:15" ht="15.75" thickBot="1">
      <c r="B36" s="289" t="s">
        <v>8</v>
      </c>
      <c r="C36" s="275" t="s">
        <v>531</v>
      </c>
      <c r="D36" s="275"/>
      <c r="E36" s="275"/>
      <c r="F36" s="275"/>
      <c r="G36" s="276"/>
      <c r="H36" s="277"/>
      <c r="I36" s="277"/>
      <c r="J36" s="278"/>
      <c r="K36" s="279">
        <f>SUM(K29:K35)</f>
        <v>19361.676080000005</v>
      </c>
      <c r="L36" s="1607"/>
      <c r="M36" s="1608"/>
      <c r="N36" s="1625"/>
      <c r="O36" s="279">
        <f>SUM(O29:O35)</f>
        <v>11142.802159999999</v>
      </c>
    </row>
    <row r="37" spans="2:15" ht="15.75" thickBot="1">
      <c r="C37" s="248"/>
      <c r="D37" s="248"/>
      <c r="E37" s="248"/>
      <c r="F37" s="248"/>
      <c r="G37" s="248"/>
      <c r="H37" s="248"/>
      <c r="I37" s="248"/>
    </row>
    <row r="38" spans="2:15" ht="15" customHeight="1" thickBot="1">
      <c r="B38" s="290"/>
      <c r="C38" s="1626" t="s">
        <v>536</v>
      </c>
      <c r="D38" s="1627"/>
      <c r="E38" s="1627"/>
      <c r="F38" s="1627"/>
      <c r="G38" s="1627"/>
      <c r="H38" s="291"/>
      <c r="I38" s="291"/>
      <c r="J38" s="291"/>
      <c r="K38" s="291"/>
      <c r="L38" s="291"/>
      <c r="M38" s="291"/>
      <c r="N38" s="1628">
        <f>(K28+H11+K36)-(O28+O36+K11)</f>
        <v>73152.262932960002</v>
      </c>
      <c r="O38" s="1629"/>
    </row>
    <row r="41" spans="2:15">
      <c r="C41" s="29" t="s">
        <v>706</v>
      </c>
    </row>
    <row r="43" spans="2:15" ht="15.75" thickBot="1">
      <c r="C43" s="247" t="s">
        <v>500</v>
      </c>
      <c r="D43" s="248"/>
      <c r="E43" s="248"/>
      <c r="F43" s="248"/>
      <c r="G43" s="248"/>
      <c r="H43" s="248"/>
      <c r="I43" s="248"/>
      <c r="J43" s="248"/>
    </row>
    <row r="44" spans="2:15" ht="15.75" thickBot="1">
      <c r="C44" s="248"/>
      <c r="D44" s="248"/>
      <c r="E44" s="248"/>
      <c r="F44" s="248"/>
      <c r="G44" s="248"/>
      <c r="H44" s="248"/>
      <c r="I44" s="1590" t="s">
        <v>501</v>
      </c>
      <c r="J44" s="1591"/>
      <c r="K44" s="1592"/>
      <c r="L44" s="1590" t="s">
        <v>502</v>
      </c>
      <c r="M44" s="1591"/>
      <c r="N44" s="1592"/>
    </row>
    <row r="45" spans="2:15">
      <c r="C45" s="249" t="s">
        <v>4</v>
      </c>
      <c r="D45" s="1593" t="s">
        <v>503</v>
      </c>
      <c r="E45" s="1593"/>
      <c r="F45" s="1593"/>
      <c r="G45" s="1593"/>
      <c r="H45" s="1594"/>
      <c r="I45" s="1595"/>
      <c r="J45" s="1596"/>
      <c r="K45" s="1597"/>
      <c r="L45" s="1595"/>
      <c r="M45" s="1596"/>
      <c r="N45" s="1597"/>
    </row>
    <row r="46" spans="2:15">
      <c r="C46" s="250" t="s">
        <v>5</v>
      </c>
      <c r="D46" s="1598" t="s">
        <v>504</v>
      </c>
      <c r="E46" s="1598"/>
      <c r="F46" s="1598"/>
      <c r="G46" s="1598"/>
      <c r="H46" s="1599"/>
      <c r="I46" s="1600"/>
      <c r="J46" s="1601"/>
      <c r="K46" s="1602"/>
      <c r="L46" s="1600"/>
      <c r="M46" s="1601"/>
      <c r="N46" s="1602"/>
    </row>
    <row r="47" spans="2:15">
      <c r="C47" s="250" t="s">
        <v>505</v>
      </c>
      <c r="D47" s="1598" t="s">
        <v>506</v>
      </c>
      <c r="E47" s="1598"/>
      <c r="F47" s="1598"/>
      <c r="G47" s="1598"/>
      <c r="H47" s="1599"/>
      <c r="I47" s="1600"/>
      <c r="J47" s="1601"/>
      <c r="K47" s="1602"/>
      <c r="L47" s="1600"/>
      <c r="M47" s="1601"/>
      <c r="N47" s="1602"/>
    </row>
    <row r="48" spans="2:15">
      <c r="C48" s="250" t="s">
        <v>8</v>
      </c>
      <c r="D48" s="1598" t="s">
        <v>507</v>
      </c>
      <c r="E48" s="1598"/>
      <c r="F48" s="1598"/>
      <c r="G48" s="1598"/>
      <c r="H48" s="1599"/>
      <c r="I48" s="1600"/>
      <c r="J48" s="1601"/>
      <c r="K48" s="1602"/>
      <c r="L48" s="1600"/>
      <c r="M48" s="1601"/>
      <c r="N48" s="1602"/>
    </row>
    <row r="49" spans="3:16" ht="15.75" thickBot="1">
      <c r="C49" s="251" t="s">
        <v>9</v>
      </c>
      <c r="D49" s="1598" t="s">
        <v>508</v>
      </c>
      <c r="E49" s="1598"/>
      <c r="F49" s="1598"/>
      <c r="G49" s="1598"/>
      <c r="H49" s="1599"/>
      <c r="I49" s="1600"/>
      <c r="J49" s="1601"/>
      <c r="K49" s="1602"/>
      <c r="L49" s="1600"/>
      <c r="M49" s="1601"/>
      <c r="N49" s="1602"/>
    </row>
    <row r="50" spans="3:16" ht="15.75" thickTop="1">
      <c r="C50" s="252" t="s">
        <v>11</v>
      </c>
      <c r="D50" s="1603" t="s">
        <v>509</v>
      </c>
      <c r="E50" s="1598"/>
      <c r="F50" s="1598"/>
      <c r="G50" s="1598"/>
      <c r="H50" s="1599"/>
      <c r="I50" s="1600"/>
      <c r="J50" s="1601"/>
      <c r="K50" s="1602"/>
      <c r="L50" s="1600"/>
      <c r="M50" s="1601"/>
      <c r="N50" s="1602"/>
    </row>
    <row r="51" spans="3:16" ht="15.75" thickBot="1">
      <c r="C51" s="253" t="s">
        <v>12</v>
      </c>
      <c r="D51" s="1609" t="s">
        <v>510</v>
      </c>
      <c r="E51" s="1610"/>
      <c r="F51" s="1610"/>
      <c r="G51" s="1610"/>
      <c r="H51" s="1611"/>
      <c r="I51" s="1612"/>
      <c r="J51" s="1613"/>
      <c r="K51" s="1614"/>
      <c r="L51" s="1612"/>
      <c r="M51" s="1613"/>
      <c r="N51" s="1614"/>
    </row>
    <row r="52" spans="3:16">
      <c r="C52" s="254" t="s">
        <v>13</v>
      </c>
      <c r="D52" s="1615" t="s">
        <v>511</v>
      </c>
      <c r="E52" s="1615"/>
      <c r="F52" s="1615"/>
      <c r="G52" s="1615"/>
      <c r="H52" s="1616"/>
      <c r="I52" s="1617">
        <f>(I45*I51*12+I46*I51*12)+12*I47+I48*I50+I49*I50</f>
        <v>0</v>
      </c>
      <c r="J52" s="1618"/>
      <c r="K52" s="1619"/>
      <c r="L52" s="1617">
        <f>(L45*L51*12+L46*L51*12)+12*L47+L48*L50+L49*L50</f>
        <v>0</v>
      </c>
      <c r="M52" s="1618"/>
      <c r="N52" s="1619"/>
    </row>
    <row r="53" spans="3:16" ht="15.75" thickBot="1">
      <c r="C53" s="255"/>
      <c r="D53" s="1623" t="s">
        <v>512</v>
      </c>
      <c r="E53" s="1623"/>
      <c r="F53" s="1623"/>
      <c r="G53" s="1623"/>
      <c r="H53" s="1624"/>
      <c r="I53" s="1620"/>
      <c r="J53" s="1621"/>
      <c r="K53" s="1622"/>
      <c r="L53" s="1620"/>
      <c r="M53" s="1621"/>
      <c r="N53" s="1622"/>
    </row>
    <row r="55" spans="3:16" ht="15.75" thickBot="1">
      <c r="C55" s="247" t="s">
        <v>513</v>
      </c>
    </row>
    <row r="56" spans="3:16" ht="15.75" thickBot="1">
      <c r="I56" s="1604" t="s">
        <v>501</v>
      </c>
      <c r="J56" s="1605"/>
      <c r="K56" s="1605"/>
      <c r="L56" s="1606"/>
      <c r="M56" s="1604" t="s">
        <v>502</v>
      </c>
      <c r="N56" s="1605"/>
      <c r="O56" s="1605"/>
      <c r="P56" s="1606"/>
    </row>
    <row r="57" spans="3:16" ht="24.75" thickBot="1">
      <c r="C57" s="256" t="s">
        <v>308</v>
      </c>
      <c r="D57" s="257" t="s">
        <v>514</v>
      </c>
      <c r="E57" s="258"/>
      <c r="F57" s="258"/>
      <c r="G57" s="258"/>
      <c r="H57" s="259"/>
      <c r="I57" s="260" t="s">
        <v>515</v>
      </c>
      <c r="J57" s="261" t="s">
        <v>516</v>
      </c>
      <c r="K57" s="262" t="s">
        <v>295</v>
      </c>
      <c r="L57" s="263" t="s">
        <v>517</v>
      </c>
      <c r="M57" s="260" t="s">
        <v>515</v>
      </c>
      <c r="N57" s="261" t="s">
        <v>516</v>
      </c>
      <c r="O57" s="262" t="s">
        <v>295</v>
      </c>
      <c r="P57" s="263" t="s">
        <v>517</v>
      </c>
    </row>
    <row r="58" spans="3:16">
      <c r="C58" s="252" t="s">
        <v>4</v>
      </c>
      <c r="D58" s="264" t="s">
        <v>518</v>
      </c>
      <c r="E58" s="264"/>
      <c r="F58" s="264"/>
      <c r="G58" s="264"/>
      <c r="H58" s="265"/>
      <c r="I58" s="535"/>
      <c r="J58" s="536" t="s">
        <v>520</v>
      </c>
      <c r="K58" s="537"/>
      <c r="L58" s="266"/>
      <c r="M58" s="542"/>
      <c r="N58" s="543"/>
      <c r="O58" s="537"/>
      <c r="P58" s="266"/>
    </row>
    <row r="59" spans="3:16">
      <c r="C59" s="252"/>
      <c r="D59" s="267" t="s">
        <v>519</v>
      </c>
      <c r="E59" s="264"/>
      <c r="F59" s="264"/>
      <c r="G59" s="264"/>
      <c r="H59" s="265"/>
      <c r="I59" s="535">
        <f>'1. Ocena char. bud. przed'!D91/1000*3.6</f>
        <v>585.99</v>
      </c>
      <c r="J59" s="536" t="s">
        <v>520</v>
      </c>
      <c r="K59" s="537">
        <v>47.48</v>
      </c>
      <c r="L59" s="266">
        <f>I59*K59</f>
        <v>27822.805199999999</v>
      </c>
      <c r="M59" s="542">
        <f>('2. Ocena char. bud. po'!D55+'2. Ocena char. bud. po'!F55)/1000*3.6</f>
        <v>60.890400000000007</v>
      </c>
      <c r="N59" s="543" t="s">
        <v>520</v>
      </c>
      <c r="O59" s="537">
        <v>47.48</v>
      </c>
      <c r="P59" s="266">
        <f>M59*O59</f>
        <v>2891.076192</v>
      </c>
    </row>
    <row r="60" spans="3:16">
      <c r="C60" s="252"/>
      <c r="D60" s="267" t="s">
        <v>521</v>
      </c>
      <c r="E60" s="264"/>
      <c r="F60" s="264"/>
      <c r="G60" s="264"/>
      <c r="H60" s="265"/>
      <c r="I60" s="535"/>
      <c r="J60" s="538" t="s">
        <v>522</v>
      </c>
      <c r="K60" s="537"/>
      <c r="L60" s="266"/>
      <c r="M60" s="542"/>
      <c r="N60" s="543"/>
      <c r="O60" s="537"/>
      <c r="P60" s="266"/>
    </row>
    <row r="61" spans="3:16">
      <c r="C61" s="252"/>
      <c r="D61" s="268" t="s">
        <v>523</v>
      </c>
      <c r="E61" s="264"/>
      <c r="F61" s="264"/>
      <c r="G61" s="264"/>
      <c r="H61" s="265"/>
      <c r="I61" s="535"/>
      <c r="J61" s="538" t="s">
        <v>524</v>
      </c>
      <c r="K61" s="537"/>
      <c r="L61" s="266"/>
      <c r="M61" s="542"/>
      <c r="N61" s="543"/>
      <c r="O61" s="537"/>
      <c r="P61" s="266"/>
    </row>
    <row r="62" spans="3:16">
      <c r="C62" s="269" t="s">
        <v>5</v>
      </c>
      <c r="D62" s="270" t="s">
        <v>525</v>
      </c>
      <c r="E62" s="270"/>
      <c r="F62" s="270"/>
      <c r="G62" s="270"/>
      <c r="H62" s="271"/>
      <c r="I62" s="539"/>
      <c r="J62" s="540"/>
      <c r="K62" s="541"/>
      <c r="L62" s="266">
        <f t="shared" ref="L62:L68" si="2">I62*K62</f>
        <v>0</v>
      </c>
      <c r="M62" s="544"/>
      <c r="N62" s="545"/>
      <c r="O62" s="541"/>
      <c r="P62" s="266">
        <f t="shared" ref="P62:P68" si="3">M62*O62</f>
        <v>0</v>
      </c>
    </row>
    <row r="63" spans="3:16">
      <c r="C63" s="269" t="s">
        <v>7</v>
      </c>
      <c r="D63" s="270" t="s">
        <v>526</v>
      </c>
      <c r="E63" s="270"/>
      <c r="F63" s="270"/>
      <c r="G63" s="270"/>
      <c r="H63" s="271"/>
      <c r="I63" s="539"/>
      <c r="J63" s="540"/>
      <c r="K63" s="541"/>
      <c r="L63" s="266">
        <f t="shared" si="2"/>
        <v>0</v>
      </c>
      <c r="M63" s="544"/>
      <c r="N63" s="545"/>
      <c r="O63" s="541"/>
      <c r="P63" s="266">
        <f t="shared" si="3"/>
        <v>0</v>
      </c>
    </row>
    <row r="64" spans="3:16">
      <c r="C64" s="252" t="s">
        <v>8</v>
      </c>
      <c r="D64" s="270" t="s">
        <v>527</v>
      </c>
      <c r="E64" s="270"/>
      <c r="F64" s="270"/>
      <c r="G64" s="270"/>
      <c r="H64" s="271"/>
      <c r="I64" s="539"/>
      <c r="J64" s="540"/>
      <c r="K64" s="541"/>
      <c r="L64" s="266">
        <f t="shared" si="2"/>
        <v>0</v>
      </c>
      <c r="M64" s="544"/>
      <c r="N64" s="545"/>
      <c r="O64" s="541"/>
      <c r="P64" s="266">
        <f t="shared" si="3"/>
        <v>0</v>
      </c>
    </row>
    <row r="65" spans="3:16">
      <c r="C65" s="250" t="s">
        <v>22</v>
      </c>
      <c r="D65" s="270" t="s">
        <v>528</v>
      </c>
      <c r="E65" s="270"/>
      <c r="F65" s="270"/>
      <c r="G65" s="270"/>
      <c r="H65" s="271"/>
      <c r="I65" s="539"/>
      <c r="J65" s="540"/>
      <c r="K65" s="541"/>
      <c r="L65" s="266">
        <f t="shared" si="2"/>
        <v>0</v>
      </c>
      <c r="M65" s="544"/>
      <c r="N65" s="545"/>
      <c r="O65" s="541"/>
      <c r="P65" s="266">
        <f t="shared" si="3"/>
        <v>0</v>
      </c>
    </row>
    <row r="66" spans="3:16">
      <c r="C66" s="250" t="s">
        <v>11</v>
      </c>
      <c r="D66" s="270" t="s">
        <v>529</v>
      </c>
      <c r="E66" s="270"/>
      <c r="F66" s="270"/>
      <c r="G66" s="270"/>
      <c r="H66" s="271"/>
      <c r="I66" s="539"/>
      <c r="J66" s="540"/>
      <c r="K66" s="541"/>
      <c r="L66" s="266">
        <f t="shared" si="2"/>
        <v>0</v>
      </c>
      <c r="M66" s="544"/>
      <c r="N66" s="545"/>
      <c r="O66" s="541"/>
      <c r="P66" s="266">
        <f t="shared" si="3"/>
        <v>0</v>
      </c>
    </row>
    <row r="67" spans="3:16">
      <c r="C67" s="250" t="s">
        <v>12</v>
      </c>
      <c r="D67" s="270" t="s">
        <v>530</v>
      </c>
      <c r="E67" s="270"/>
      <c r="F67" s="270"/>
      <c r="G67" s="270"/>
      <c r="H67" s="271"/>
      <c r="I67" s="539"/>
      <c r="J67" s="540"/>
      <c r="K67" s="541"/>
      <c r="L67" s="266">
        <f t="shared" si="2"/>
        <v>0</v>
      </c>
      <c r="M67" s="544"/>
      <c r="N67" s="545"/>
      <c r="O67" s="541"/>
      <c r="P67" s="266">
        <f t="shared" si="3"/>
        <v>0</v>
      </c>
    </row>
    <row r="68" spans="3:16" ht="15.75" thickBot="1">
      <c r="C68" s="272" t="s">
        <v>13</v>
      </c>
      <c r="D68" s="1598" t="s">
        <v>718</v>
      </c>
      <c r="E68" s="1598"/>
      <c r="F68" s="1598"/>
      <c r="G68" s="1598"/>
      <c r="H68" s="1599"/>
      <c r="I68" s="539">
        <v>1</v>
      </c>
      <c r="J68" s="540" t="s">
        <v>664</v>
      </c>
      <c r="K68" s="541">
        <f>177.07*12</f>
        <v>2124.84</v>
      </c>
      <c r="L68" s="266">
        <f t="shared" si="2"/>
        <v>2124.84</v>
      </c>
      <c r="M68" s="546">
        <v>1</v>
      </c>
      <c r="N68" s="547" t="s">
        <v>664</v>
      </c>
      <c r="O68" s="548">
        <f>177.07*12</f>
        <v>2124.84</v>
      </c>
      <c r="P68" s="266">
        <f t="shared" si="3"/>
        <v>2124.84</v>
      </c>
    </row>
    <row r="69" spans="3:16" ht="15.75" thickBot="1">
      <c r="C69" s="273" t="s">
        <v>14</v>
      </c>
      <c r="D69" s="274" t="s">
        <v>531</v>
      </c>
      <c r="E69" s="275"/>
      <c r="F69" s="275"/>
      <c r="G69" s="275"/>
      <c r="H69" s="276"/>
      <c r="I69" s="277"/>
      <c r="J69" s="277"/>
      <c r="K69" s="278"/>
      <c r="L69" s="279">
        <f>SUM(L58:L68)</f>
        <v>29947.645199999999</v>
      </c>
      <c r="M69" s="1607"/>
      <c r="N69" s="1608"/>
      <c r="O69" s="1608"/>
      <c r="P69" s="279">
        <f>SUM(P58:P68)</f>
        <v>5015.9161920000006</v>
      </c>
    </row>
    <row r="71" spans="3:16" ht="15.75" thickBot="1">
      <c r="C71" s="280" t="s">
        <v>532</v>
      </c>
      <c r="D71" s="281"/>
      <c r="E71" s="281"/>
      <c r="F71" s="281"/>
      <c r="G71" s="281"/>
      <c r="H71" s="281"/>
      <c r="I71" s="281"/>
      <c r="J71" s="281"/>
    </row>
    <row r="72" spans="3:16" ht="15.75" thickBot="1">
      <c r="C72" s="247"/>
      <c r="D72" s="248"/>
      <c r="E72" s="248"/>
      <c r="F72" s="248"/>
      <c r="G72" s="248"/>
      <c r="H72" s="248"/>
      <c r="I72" s="1604" t="s">
        <v>501</v>
      </c>
      <c r="J72" s="1605"/>
      <c r="K72" s="1605"/>
      <c r="L72" s="1606"/>
      <c r="M72" s="1604" t="s">
        <v>502</v>
      </c>
      <c r="N72" s="1605"/>
      <c r="O72" s="1605"/>
      <c r="P72" s="1606"/>
    </row>
    <row r="73" spans="3:16" ht="24.75" thickBot="1">
      <c r="C73" s="256" t="s">
        <v>308</v>
      </c>
      <c r="D73" s="258" t="s">
        <v>533</v>
      </c>
      <c r="E73" s="258"/>
      <c r="F73" s="258"/>
      <c r="G73" s="258"/>
      <c r="H73" s="259"/>
      <c r="I73" s="282" t="s">
        <v>534</v>
      </c>
      <c r="J73" s="261" t="s">
        <v>516</v>
      </c>
      <c r="K73" s="261" t="s">
        <v>295</v>
      </c>
      <c r="L73" s="283" t="s">
        <v>517</v>
      </c>
      <c r="M73" s="282" t="s">
        <v>534</v>
      </c>
      <c r="N73" s="261" t="s">
        <v>516</v>
      </c>
      <c r="O73" s="261" t="s">
        <v>295</v>
      </c>
      <c r="P73" s="283" t="s">
        <v>517</v>
      </c>
    </row>
    <row r="74" spans="3:16">
      <c r="C74" s="252" t="s">
        <v>4</v>
      </c>
      <c r="D74" s="284" t="s">
        <v>644</v>
      </c>
      <c r="E74" s="285"/>
      <c r="F74" s="285"/>
      <c r="G74" s="285"/>
      <c r="H74" s="286"/>
      <c r="I74" s="535">
        <f>'1. Ocena char. bud. przed'!H98</f>
        <v>7188</v>
      </c>
      <c r="J74" s="549" t="s">
        <v>665</v>
      </c>
      <c r="K74" s="678">
        <v>0.53600000000000003</v>
      </c>
      <c r="L74" s="266">
        <f>I74*K74</f>
        <v>3852.768</v>
      </c>
      <c r="M74" s="542">
        <f>'2. Ocena char. bud. po'!H62</f>
        <v>4602</v>
      </c>
      <c r="N74" s="543" t="s">
        <v>665</v>
      </c>
      <c r="O74" s="678">
        <v>0.53600000000000003</v>
      </c>
      <c r="P74" s="266">
        <f>M74*O74</f>
        <v>2466.672</v>
      </c>
    </row>
    <row r="75" spans="3:16">
      <c r="C75" s="252" t="s">
        <v>5</v>
      </c>
      <c r="D75" s="287" t="s">
        <v>535</v>
      </c>
      <c r="E75" s="285"/>
      <c r="F75" s="285"/>
      <c r="G75" s="285"/>
      <c r="H75" s="286"/>
      <c r="I75" s="535">
        <f>'1. Ocena char. bud. przed'!I98</f>
        <v>479.21</v>
      </c>
      <c r="J75" s="549" t="s">
        <v>665</v>
      </c>
      <c r="K75" s="678">
        <v>0.53600000000000003</v>
      </c>
      <c r="L75" s="266">
        <f>I75*K75</f>
        <v>256.85656</v>
      </c>
      <c r="M75" s="542">
        <f>'2. Ocena char. bud. po'!I62</f>
        <v>577.79</v>
      </c>
      <c r="N75" s="543" t="s">
        <v>665</v>
      </c>
      <c r="O75" s="678">
        <v>0.53600000000000003</v>
      </c>
      <c r="P75" s="266">
        <f>M75*O75</f>
        <v>309.69544000000002</v>
      </c>
    </row>
    <row r="76" spans="3:16" ht="15.75" thickBot="1">
      <c r="C76" s="269" t="s">
        <v>7</v>
      </c>
      <c r="D76" s="677" t="s">
        <v>839</v>
      </c>
      <c r="E76" s="285"/>
      <c r="F76" s="285"/>
      <c r="G76" s="285"/>
      <c r="H76" s="286"/>
      <c r="I76" s="535">
        <f>'1. Ocena char. bud. przed'!F98</f>
        <v>1758</v>
      </c>
      <c r="J76" s="549" t="s">
        <v>665</v>
      </c>
      <c r="K76" s="678">
        <v>0.53600000000000003</v>
      </c>
      <c r="L76" s="266">
        <f>I76*K76</f>
        <v>942.28800000000001</v>
      </c>
      <c r="M76" s="542"/>
      <c r="N76" s="543"/>
      <c r="O76" s="472"/>
      <c r="P76" s="266"/>
    </row>
    <row r="77" spans="3:16" ht="15.75" thickBot="1">
      <c r="C77" s="289" t="s">
        <v>8</v>
      </c>
      <c r="D77" s="275" t="s">
        <v>531</v>
      </c>
      <c r="E77" s="275"/>
      <c r="F77" s="275"/>
      <c r="G77" s="275"/>
      <c r="H77" s="276"/>
      <c r="I77" s="277"/>
      <c r="J77" s="277"/>
      <c r="K77" s="278"/>
      <c r="L77" s="279">
        <f>SUM(L70:L76)</f>
        <v>5051.9125600000007</v>
      </c>
      <c r="M77" s="1607"/>
      <c r="N77" s="1608"/>
      <c r="O77" s="1625"/>
      <c r="P77" s="279">
        <f>SUM(P70:P76)</f>
        <v>2776.36744</v>
      </c>
    </row>
    <row r="78" spans="3:16" ht="15.75" thickBot="1">
      <c r="D78" s="248"/>
      <c r="E78" s="248"/>
      <c r="F78" s="248"/>
      <c r="G78" s="248"/>
      <c r="H78" s="248"/>
      <c r="I78" s="248"/>
      <c r="J78" s="248"/>
    </row>
    <row r="79" spans="3:16" ht="15.75" thickBot="1">
      <c r="C79" s="290"/>
      <c r="D79" s="1626" t="s">
        <v>536</v>
      </c>
      <c r="E79" s="1627"/>
      <c r="F79" s="1627"/>
      <c r="G79" s="1627"/>
      <c r="H79" s="1627"/>
      <c r="I79" s="291"/>
      <c r="J79" s="291"/>
      <c r="K79" s="291"/>
      <c r="L79" s="291"/>
      <c r="M79" s="291"/>
      <c r="N79" s="291"/>
      <c r="O79" s="1628">
        <f>(L69+I52+L77)-(P69+P77+L52)</f>
        <v>27207.274127999997</v>
      </c>
      <c r="P79" s="1629"/>
    </row>
    <row r="81" spans="3:16" ht="5.25" customHeight="1"/>
    <row r="82" spans="3:16" hidden="1"/>
    <row r="83" spans="3:16" ht="15.75" thickBot="1"/>
    <row r="84" spans="3:16" ht="15.75" thickBot="1">
      <c r="C84" s="248" t="s">
        <v>719</v>
      </c>
      <c r="D84" s="248"/>
      <c r="E84" s="248"/>
      <c r="F84" s="248"/>
      <c r="G84" s="248"/>
      <c r="H84" s="248"/>
      <c r="I84" s="1590" t="s">
        <v>501</v>
      </c>
      <c r="J84" s="1591"/>
      <c r="K84" s="1592"/>
      <c r="L84" s="1590" t="s">
        <v>502</v>
      </c>
      <c r="M84" s="1591"/>
      <c r="N84" s="1592"/>
    </row>
    <row r="85" spans="3:16">
      <c r="C85" s="249" t="s">
        <v>4</v>
      </c>
      <c r="D85" s="1593" t="s">
        <v>503</v>
      </c>
      <c r="E85" s="1593"/>
      <c r="F85" s="1593"/>
      <c r="G85" s="1593"/>
      <c r="H85" s="1594"/>
      <c r="I85" s="1595"/>
      <c r="J85" s="1596"/>
      <c r="K85" s="1597"/>
      <c r="L85" s="1595"/>
      <c r="M85" s="1596"/>
      <c r="N85" s="1597"/>
    </row>
    <row r="86" spans="3:16">
      <c r="C86" s="250" t="s">
        <v>5</v>
      </c>
      <c r="D86" s="1598" t="s">
        <v>504</v>
      </c>
      <c r="E86" s="1598"/>
      <c r="F86" s="1598"/>
      <c r="G86" s="1598"/>
      <c r="H86" s="1599"/>
      <c r="I86" s="1600"/>
      <c r="J86" s="1601"/>
      <c r="K86" s="1602"/>
      <c r="L86" s="1600"/>
      <c r="M86" s="1601"/>
      <c r="N86" s="1602"/>
    </row>
    <row r="87" spans="3:16">
      <c r="C87" s="250" t="s">
        <v>505</v>
      </c>
      <c r="D87" s="1598" t="s">
        <v>506</v>
      </c>
      <c r="E87" s="1598"/>
      <c r="F87" s="1598"/>
      <c r="G87" s="1598"/>
      <c r="H87" s="1599"/>
      <c r="I87" s="1600"/>
      <c r="J87" s="1601"/>
      <c r="K87" s="1602"/>
      <c r="L87" s="1600"/>
      <c r="M87" s="1601"/>
      <c r="N87" s="1602"/>
    </row>
    <row r="88" spans="3:16">
      <c r="C88" s="250" t="s">
        <v>8</v>
      </c>
      <c r="D88" s="1598" t="s">
        <v>507</v>
      </c>
      <c r="E88" s="1598"/>
      <c r="F88" s="1598"/>
      <c r="G88" s="1598"/>
      <c r="H88" s="1599"/>
      <c r="I88" s="1600"/>
      <c r="J88" s="1601"/>
      <c r="K88" s="1602"/>
      <c r="L88" s="1600"/>
      <c r="M88" s="1601"/>
      <c r="N88" s="1602"/>
    </row>
    <row r="89" spans="3:16" ht="15.75" thickBot="1">
      <c r="C89" s="251" t="s">
        <v>9</v>
      </c>
      <c r="D89" s="1598" t="s">
        <v>508</v>
      </c>
      <c r="E89" s="1598"/>
      <c r="F89" s="1598"/>
      <c r="G89" s="1598"/>
      <c r="H89" s="1599"/>
      <c r="I89" s="1600"/>
      <c r="J89" s="1601"/>
      <c r="K89" s="1602"/>
      <c r="L89" s="1600"/>
      <c r="M89" s="1601"/>
      <c r="N89" s="1602"/>
    </row>
    <row r="90" spans="3:16" ht="15.75" thickTop="1">
      <c r="C90" s="252" t="s">
        <v>11</v>
      </c>
      <c r="D90" s="1603" t="s">
        <v>509</v>
      </c>
      <c r="E90" s="1598"/>
      <c r="F90" s="1598"/>
      <c r="G90" s="1598"/>
      <c r="H90" s="1599"/>
      <c r="I90" s="1600"/>
      <c r="J90" s="1601"/>
      <c r="K90" s="1602"/>
      <c r="L90" s="1600"/>
      <c r="M90" s="1601"/>
      <c r="N90" s="1602"/>
    </row>
    <row r="91" spans="3:16" ht="15.75" thickBot="1">
      <c r="C91" s="253" t="s">
        <v>12</v>
      </c>
      <c r="D91" s="1609" t="s">
        <v>510</v>
      </c>
      <c r="E91" s="1610"/>
      <c r="F91" s="1610"/>
      <c r="G91" s="1610"/>
      <c r="H91" s="1611"/>
      <c r="I91" s="1612"/>
      <c r="J91" s="1613"/>
      <c r="K91" s="1614"/>
      <c r="L91" s="1612"/>
      <c r="M91" s="1613"/>
      <c r="N91" s="1614"/>
    </row>
    <row r="92" spans="3:16">
      <c r="C92" s="254" t="s">
        <v>13</v>
      </c>
      <c r="D92" s="1615" t="s">
        <v>511</v>
      </c>
      <c r="E92" s="1615"/>
      <c r="F92" s="1615"/>
      <c r="G92" s="1615"/>
      <c r="H92" s="1616"/>
      <c r="I92" s="1617">
        <f>(I85*I91*12+I86*I91*12)+12*I87+I88*I90+I89*I90</f>
        <v>0</v>
      </c>
      <c r="J92" s="1618"/>
      <c r="K92" s="1619"/>
      <c r="L92" s="1617">
        <f>(L85*L91*12+L86*L91*12)+12*L87+L88*L90+L89*L90</f>
        <v>0</v>
      </c>
      <c r="M92" s="1618"/>
      <c r="N92" s="1619"/>
    </row>
    <row r="93" spans="3:16" ht="15.75" thickBot="1">
      <c r="C93" s="255"/>
      <c r="D93" s="1623" t="s">
        <v>512</v>
      </c>
      <c r="E93" s="1623"/>
      <c r="F93" s="1623"/>
      <c r="G93" s="1623"/>
      <c r="H93" s="1624"/>
      <c r="I93" s="1620"/>
      <c r="J93" s="1621"/>
      <c r="K93" s="1622"/>
      <c r="L93" s="1620"/>
      <c r="M93" s="1621"/>
      <c r="N93" s="1622"/>
    </row>
    <row r="95" spans="3:16" ht="15.75" thickBot="1">
      <c r="C95" s="247" t="s">
        <v>513</v>
      </c>
    </row>
    <row r="96" spans="3:16" ht="15.75" thickBot="1">
      <c r="I96" s="1604" t="s">
        <v>501</v>
      </c>
      <c r="J96" s="1605"/>
      <c r="K96" s="1605"/>
      <c r="L96" s="1606"/>
      <c r="M96" s="1604" t="s">
        <v>502</v>
      </c>
      <c r="N96" s="1605"/>
      <c r="O96" s="1605"/>
      <c r="P96" s="1606"/>
    </row>
    <row r="97" spans="3:16" ht="24.75" thickBot="1">
      <c r="C97" s="256" t="s">
        <v>308</v>
      </c>
      <c r="D97" s="257" t="s">
        <v>514</v>
      </c>
      <c r="E97" s="258"/>
      <c r="F97" s="258"/>
      <c r="G97" s="258"/>
      <c r="H97" s="259"/>
      <c r="I97" s="260" t="s">
        <v>515</v>
      </c>
      <c r="J97" s="261" t="s">
        <v>516</v>
      </c>
      <c r="K97" s="262" t="s">
        <v>295</v>
      </c>
      <c r="L97" s="263" t="s">
        <v>517</v>
      </c>
      <c r="M97" s="260" t="s">
        <v>515</v>
      </c>
      <c r="N97" s="261" t="s">
        <v>516</v>
      </c>
      <c r="O97" s="262" t="s">
        <v>295</v>
      </c>
      <c r="P97" s="263" t="s">
        <v>517</v>
      </c>
    </row>
    <row r="98" spans="3:16">
      <c r="C98" s="252" t="s">
        <v>4</v>
      </c>
      <c r="D98" s="264" t="s">
        <v>518</v>
      </c>
      <c r="E98" s="264"/>
      <c r="F98" s="264"/>
      <c r="G98" s="264"/>
      <c r="H98" s="265"/>
      <c r="I98" s="535"/>
      <c r="J98" s="536" t="s">
        <v>520</v>
      </c>
      <c r="K98" s="535"/>
      <c r="L98" s="266">
        <f>I98*K98</f>
        <v>0</v>
      </c>
      <c r="M98" s="542"/>
      <c r="N98" s="543" t="s">
        <v>520</v>
      </c>
      <c r="O98" s="537"/>
      <c r="P98" s="266">
        <f>M98*O98</f>
        <v>0</v>
      </c>
    </row>
    <row r="99" spans="3:16">
      <c r="C99" s="252"/>
      <c r="D99" s="267" t="s">
        <v>519</v>
      </c>
      <c r="E99" s="264"/>
      <c r="F99" s="264"/>
      <c r="G99" s="264"/>
      <c r="H99" s="265"/>
      <c r="I99" s="535">
        <f>'1. Ocena char. bud. przed'!D297/1000*3.6</f>
        <v>756.19079999999997</v>
      </c>
      <c r="J99" s="536" t="s">
        <v>520</v>
      </c>
      <c r="K99" s="537">
        <v>47.48</v>
      </c>
      <c r="L99" s="266">
        <f>I99*K99</f>
        <v>35903.939183999995</v>
      </c>
      <c r="M99" s="542">
        <f>'2. Ocena char. bud. po'!D159/1000*3.6</f>
        <v>300.89160000000004</v>
      </c>
      <c r="N99" s="543" t="s">
        <v>520</v>
      </c>
      <c r="O99" s="537">
        <v>47.48</v>
      </c>
      <c r="P99" s="266">
        <f>M99*O99</f>
        <v>14286.333168000001</v>
      </c>
    </row>
    <row r="100" spans="3:16">
      <c r="C100" s="252"/>
      <c r="D100" s="267" t="s">
        <v>521</v>
      </c>
      <c r="E100" s="264"/>
      <c r="F100" s="264"/>
      <c r="G100" s="264"/>
      <c r="H100" s="265"/>
      <c r="I100" s="535"/>
      <c r="J100" s="538" t="s">
        <v>522</v>
      </c>
      <c r="K100" s="537"/>
      <c r="L100" s="266"/>
      <c r="M100" s="542"/>
      <c r="N100" s="543"/>
      <c r="O100" s="537"/>
      <c r="P100" s="266"/>
    </row>
    <row r="101" spans="3:16">
      <c r="C101" s="252"/>
      <c r="D101" s="268" t="s">
        <v>523</v>
      </c>
      <c r="E101" s="264"/>
      <c r="F101" s="264"/>
      <c r="G101" s="264"/>
      <c r="H101" s="265"/>
      <c r="I101" s="535"/>
      <c r="J101" s="538" t="s">
        <v>524</v>
      </c>
      <c r="K101" s="537"/>
      <c r="L101" s="266"/>
      <c r="M101" s="542"/>
      <c r="N101" s="543"/>
      <c r="O101" s="537"/>
      <c r="P101" s="266"/>
    </row>
    <row r="102" spans="3:16">
      <c r="C102" s="269" t="s">
        <v>5</v>
      </c>
      <c r="D102" s="270" t="s">
        <v>525</v>
      </c>
      <c r="E102" s="270"/>
      <c r="F102" s="270"/>
      <c r="G102" s="270"/>
      <c r="H102" s="271"/>
      <c r="I102" s="539"/>
      <c r="J102" s="540"/>
      <c r="K102" s="541"/>
      <c r="L102" s="266">
        <f t="shared" ref="L102:L108" si="4">I102*K102</f>
        <v>0</v>
      </c>
      <c r="M102" s="544"/>
      <c r="N102" s="545"/>
      <c r="O102" s="541"/>
      <c r="P102" s="266">
        <f t="shared" ref="P102:P108" si="5">M102*O102</f>
        <v>0</v>
      </c>
    </row>
    <row r="103" spans="3:16">
      <c r="C103" s="269" t="s">
        <v>7</v>
      </c>
      <c r="D103" s="270" t="s">
        <v>526</v>
      </c>
      <c r="E103" s="270"/>
      <c r="F103" s="270"/>
      <c r="G103" s="270"/>
      <c r="H103" s="271"/>
      <c r="I103" s="539"/>
      <c r="J103" s="540"/>
      <c r="K103" s="541"/>
      <c r="L103" s="266">
        <f t="shared" si="4"/>
        <v>0</v>
      </c>
      <c r="M103" s="544"/>
      <c r="N103" s="545"/>
      <c r="O103" s="541"/>
      <c r="P103" s="266">
        <f t="shared" si="5"/>
        <v>0</v>
      </c>
    </row>
    <row r="104" spans="3:16">
      <c r="C104" s="252" t="s">
        <v>8</v>
      </c>
      <c r="D104" s="270" t="s">
        <v>527</v>
      </c>
      <c r="E104" s="270"/>
      <c r="F104" s="270"/>
      <c r="G104" s="270"/>
      <c r="H104" s="271"/>
      <c r="I104" s="539"/>
      <c r="J104" s="540"/>
      <c r="K104" s="541"/>
      <c r="L104" s="266">
        <f t="shared" si="4"/>
        <v>0</v>
      </c>
      <c r="M104" s="544"/>
      <c r="N104" s="545"/>
      <c r="O104" s="541"/>
      <c r="P104" s="266">
        <f t="shared" si="5"/>
        <v>0</v>
      </c>
    </row>
    <row r="105" spans="3:16">
      <c r="C105" s="250" t="s">
        <v>22</v>
      </c>
      <c r="D105" s="270" t="s">
        <v>528</v>
      </c>
      <c r="E105" s="270"/>
      <c r="F105" s="270"/>
      <c r="G105" s="270"/>
      <c r="H105" s="271"/>
      <c r="I105" s="539"/>
      <c r="J105" s="540"/>
      <c r="K105" s="541"/>
      <c r="L105" s="266">
        <f t="shared" si="4"/>
        <v>0</v>
      </c>
      <c r="M105" s="544"/>
      <c r="N105" s="545"/>
      <c r="O105" s="541"/>
      <c r="P105" s="266">
        <f t="shared" si="5"/>
        <v>0</v>
      </c>
    </row>
    <row r="106" spans="3:16">
      <c r="C106" s="250" t="s">
        <v>11</v>
      </c>
      <c r="D106" s="270" t="s">
        <v>529</v>
      </c>
      <c r="E106" s="270"/>
      <c r="F106" s="270"/>
      <c r="G106" s="270"/>
      <c r="H106" s="271"/>
      <c r="I106" s="539"/>
      <c r="J106" s="540"/>
      <c r="K106" s="541"/>
      <c r="L106" s="266">
        <f t="shared" si="4"/>
        <v>0</v>
      </c>
      <c r="M106" s="544"/>
      <c r="N106" s="545"/>
      <c r="O106" s="541"/>
      <c r="P106" s="266">
        <f t="shared" si="5"/>
        <v>0</v>
      </c>
    </row>
    <row r="107" spans="3:16">
      <c r="C107" s="250" t="s">
        <v>12</v>
      </c>
      <c r="D107" s="270" t="s">
        <v>530</v>
      </c>
      <c r="E107" s="270"/>
      <c r="F107" s="270"/>
      <c r="G107" s="270"/>
      <c r="H107" s="271"/>
      <c r="I107" s="539"/>
      <c r="J107" s="540"/>
      <c r="K107" s="541"/>
      <c r="L107" s="266">
        <f t="shared" si="4"/>
        <v>0</v>
      </c>
      <c r="M107" s="544"/>
      <c r="N107" s="545"/>
      <c r="O107" s="541"/>
      <c r="P107" s="266">
        <f t="shared" si="5"/>
        <v>0</v>
      </c>
    </row>
    <row r="108" spans="3:16" ht="15.75" thickBot="1">
      <c r="C108" s="272" t="s">
        <v>13</v>
      </c>
      <c r="D108" s="1598" t="s">
        <v>720</v>
      </c>
      <c r="E108" s="1598"/>
      <c r="F108" s="1598"/>
      <c r="G108" s="1598"/>
      <c r="H108" s="1599"/>
      <c r="I108" s="539">
        <v>1</v>
      </c>
      <c r="J108" s="540" t="s">
        <v>664</v>
      </c>
      <c r="K108" s="539">
        <f>12*177.07</f>
        <v>2124.84</v>
      </c>
      <c r="L108" s="266">
        <f t="shared" si="4"/>
        <v>2124.84</v>
      </c>
      <c r="M108" s="546">
        <v>1</v>
      </c>
      <c r="N108" s="547" t="s">
        <v>664</v>
      </c>
      <c r="O108" s="548">
        <f>12*177.07</f>
        <v>2124.84</v>
      </c>
      <c r="P108" s="266">
        <f t="shared" si="5"/>
        <v>2124.84</v>
      </c>
    </row>
    <row r="109" spans="3:16" ht="15.75" thickBot="1">
      <c r="C109" s="273" t="s">
        <v>14</v>
      </c>
      <c r="D109" s="274" t="s">
        <v>531</v>
      </c>
      <c r="E109" s="275"/>
      <c r="F109" s="275"/>
      <c r="G109" s="275"/>
      <c r="H109" s="276"/>
      <c r="I109" s="277"/>
      <c r="J109" s="277"/>
      <c r="K109" s="278"/>
      <c r="L109" s="279">
        <f>SUM(L98:L108)</f>
        <v>38028.779183999999</v>
      </c>
      <c r="M109" s="1607"/>
      <c r="N109" s="1608"/>
      <c r="O109" s="1608"/>
      <c r="P109" s="279">
        <f>SUM(P98:P108)</f>
        <v>16411.173168000001</v>
      </c>
    </row>
    <row r="111" spans="3:16" ht="15.75" thickBot="1">
      <c r="C111" s="280" t="s">
        <v>532</v>
      </c>
      <c r="D111" s="281"/>
      <c r="E111" s="281"/>
      <c r="F111" s="281"/>
      <c r="G111" s="281"/>
      <c r="H111" s="281"/>
      <c r="I111" s="281"/>
      <c r="J111" s="281"/>
    </row>
    <row r="112" spans="3:16" ht="15.75" thickBot="1">
      <c r="C112" s="247"/>
      <c r="D112" s="248"/>
      <c r="E112" s="248"/>
      <c r="F112" s="248"/>
      <c r="G112" s="248"/>
      <c r="H112" s="248"/>
      <c r="I112" s="1604" t="s">
        <v>501</v>
      </c>
      <c r="J112" s="1605"/>
      <c r="K112" s="1605"/>
      <c r="L112" s="1606"/>
      <c r="M112" s="1604" t="s">
        <v>502</v>
      </c>
      <c r="N112" s="1605"/>
      <c r="O112" s="1605"/>
      <c r="P112" s="1606"/>
    </row>
    <row r="113" spans="3:16" ht="24.75" thickBot="1">
      <c r="C113" s="256" t="s">
        <v>308</v>
      </c>
      <c r="D113" s="258" t="s">
        <v>533</v>
      </c>
      <c r="E113" s="258"/>
      <c r="F113" s="258"/>
      <c r="G113" s="258"/>
      <c r="H113" s="259"/>
      <c r="I113" s="282" t="s">
        <v>534</v>
      </c>
      <c r="J113" s="261" t="s">
        <v>516</v>
      </c>
      <c r="K113" s="261" t="s">
        <v>295</v>
      </c>
      <c r="L113" s="283" t="s">
        <v>517</v>
      </c>
      <c r="M113" s="282" t="s">
        <v>534</v>
      </c>
      <c r="N113" s="261" t="s">
        <v>516</v>
      </c>
      <c r="O113" s="261" t="s">
        <v>295</v>
      </c>
      <c r="P113" s="283" t="s">
        <v>517</v>
      </c>
    </row>
    <row r="114" spans="3:16">
      <c r="C114" s="252" t="s">
        <v>4</v>
      </c>
      <c r="D114" s="284" t="s">
        <v>644</v>
      </c>
      <c r="E114" s="285"/>
      <c r="F114" s="285"/>
      <c r="G114" s="285"/>
      <c r="H114" s="286"/>
      <c r="I114" s="535">
        <f>'1. Ocena char. bud. przed'!H304</f>
        <v>8702.4</v>
      </c>
      <c r="J114" s="549" t="s">
        <v>665</v>
      </c>
      <c r="K114" s="678">
        <v>0.53600000000000003</v>
      </c>
      <c r="L114" s="266">
        <f>I114*K114</f>
        <v>4664.4863999999998</v>
      </c>
      <c r="M114" s="542">
        <f>'2. Ocena char. bud. po'!H166</f>
        <v>3681.6</v>
      </c>
      <c r="N114" s="543" t="s">
        <v>665</v>
      </c>
      <c r="O114" s="678">
        <v>0.53600000000000003</v>
      </c>
      <c r="P114" s="266">
        <f>M114*O114</f>
        <v>1973.3376000000001</v>
      </c>
    </row>
    <row r="115" spans="3:16">
      <c r="C115" s="252" t="s">
        <v>5</v>
      </c>
      <c r="D115" s="287" t="s">
        <v>535</v>
      </c>
      <c r="E115" s="285"/>
      <c r="F115" s="285"/>
      <c r="G115" s="285"/>
      <c r="H115" s="286"/>
      <c r="I115" s="535">
        <f>'1. Ocena char. bud. przed'!I304</f>
        <v>1000</v>
      </c>
      <c r="J115" s="549" t="s">
        <v>665</v>
      </c>
      <c r="K115" s="678">
        <v>0.53600000000000003</v>
      </c>
      <c r="L115" s="266">
        <f>I115*K115</f>
        <v>536</v>
      </c>
      <c r="M115" s="542">
        <f>'2. Ocena char. bud. po'!I166</f>
        <v>580</v>
      </c>
      <c r="N115" s="543" t="s">
        <v>665</v>
      </c>
      <c r="O115" s="678">
        <v>0.53600000000000003</v>
      </c>
      <c r="P115" s="266">
        <f>M115*O115</f>
        <v>310.88</v>
      </c>
    </row>
    <row r="116" spans="3:16" ht="15.75" thickBot="1">
      <c r="C116" s="269" t="s">
        <v>7</v>
      </c>
      <c r="D116" s="288" t="s">
        <v>839</v>
      </c>
      <c r="E116" s="285"/>
      <c r="F116" s="285"/>
      <c r="G116" s="285"/>
      <c r="H116" s="286"/>
      <c r="I116" s="535">
        <f>'1. Ocena char. bud. przed'!F304</f>
        <v>2128</v>
      </c>
      <c r="J116" s="549" t="s">
        <v>665</v>
      </c>
      <c r="K116" s="678">
        <v>0.53600000000000003</v>
      </c>
      <c r="L116" s="266">
        <f>I116*K116</f>
        <v>1140.6080000000002</v>
      </c>
      <c r="M116" s="542">
        <f>'2. Ocena char. bud. po'!F166</f>
        <v>2128</v>
      </c>
      <c r="N116" s="543" t="s">
        <v>665</v>
      </c>
      <c r="O116" s="678">
        <v>0.53600000000000003</v>
      </c>
      <c r="P116" s="266">
        <f>M116*O116</f>
        <v>1140.6080000000002</v>
      </c>
    </row>
    <row r="117" spans="3:16" ht="15.75" thickBot="1">
      <c r="C117" s="289" t="s">
        <v>8</v>
      </c>
      <c r="D117" s="275" t="s">
        <v>531</v>
      </c>
      <c r="E117" s="275"/>
      <c r="F117" s="275"/>
      <c r="G117" s="275"/>
      <c r="H117" s="276"/>
      <c r="I117" s="277"/>
      <c r="J117" s="277"/>
      <c r="K117" s="278"/>
      <c r="L117" s="279">
        <f>SUM(L110:L116)</f>
        <v>6341.0944</v>
      </c>
      <c r="M117" s="1607"/>
      <c r="N117" s="1608"/>
      <c r="O117" s="1625"/>
      <c r="P117" s="279">
        <f>SUM(P110:P116)</f>
        <v>3424.8256000000001</v>
      </c>
    </row>
    <row r="118" spans="3:16" ht="15.75" thickBot="1">
      <c r="D118" s="248"/>
      <c r="E118" s="248"/>
      <c r="F118" s="248"/>
      <c r="G118" s="248"/>
      <c r="H118" s="248"/>
      <c r="I118" s="248"/>
      <c r="J118" s="248"/>
    </row>
    <row r="119" spans="3:16" ht="15.75" thickBot="1">
      <c r="C119" s="290"/>
      <c r="D119" s="1626" t="s">
        <v>536</v>
      </c>
      <c r="E119" s="1627"/>
      <c r="F119" s="1627"/>
      <c r="G119" s="1627"/>
      <c r="H119" s="1627"/>
      <c r="I119" s="291"/>
      <c r="J119" s="291"/>
      <c r="K119" s="291"/>
      <c r="L119" s="291"/>
      <c r="M119" s="291"/>
      <c r="N119" s="291"/>
      <c r="O119" s="1628">
        <f>(L109+I92+L117)-(P109+P117+L92)</f>
        <v>24533.874816</v>
      </c>
      <c r="P119" s="1629"/>
    </row>
    <row r="122" spans="3:16">
      <c r="D122" s="292" t="s">
        <v>537</v>
      </c>
    </row>
    <row r="123" spans="3:16">
      <c r="D123" s="248" t="s">
        <v>538</v>
      </c>
    </row>
    <row r="124" spans="3:16">
      <c r="D124" s="248" t="s">
        <v>539</v>
      </c>
    </row>
    <row r="125" spans="3:16">
      <c r="D125" s="248" t="s">
        <v>540</v>
      </c>
    </row>
    <row r="126" spans="3:16">
      <c r="D126" s="248" t="s">
        <v>541</v>
      </c>
    </row>
    <row r="127" spans="3:16">
      <c r="D127" s="248" t="s">
        <v>542</v>
      </c>
    </row>
    <row r="128" spans="3:16">
      <c r="D128" s="248" t="s">
        <v>543</v>
      </c>
    </row>
    <row r="129" spans="3:16">
      <c r="D129" s="248" t="s">
        <v>544</v>
      </c>
    </row>
    <row r="130" spans="3:16">
      <c r="D130" s="248" t="s">
        <v>545</v>
      </c>
    </row>
    <row r="131" spans="3:16">
      <c r="C131" s="293"/>
      <c r="D131" s="281" t="s">
        <v>623</v>
      </c>
      <c r="E131" s="293"/>
      <c r="F131" s="293"/>
      <c r="G131" s="293"/>
      <c r="H131" s="293"/>
      <c r="I131" s="293"/>
      <c r="J131" s="293"/>
      <c r="K131" s="293"/>
      <c r="L131" s="293"/>
      <c r="M131" s="293"/>
      <c r="N131" s="293"/>
      <c r="O131" s="293"/>
      <c r="P131" s="293"/>
    </row>
    <row r="132" spans="3:16">
      <c r="C132" s="293"/>
      <c r="D132" s="281" t="s">
        <v>624</v>
      </c>
      <c r="E132" s="293"/>
      <c r="F132" s="293"/>
      <c r="G132" s="293"/>
      <c r="H132" s="293"/>
      <c r="I132" s="293"/>
      <c r="J132" s="293"/>
      <c r="K132" s="293"/>
      <c r="L132" s="293"/>
      <c r="M132" s="293"/>
      <c r="N132" s="293"/>
      <c r="O132" s="293"/>
      <c r="P132" s="293"/>
    </row>
    <row r="134" spans="3:16" ht="15.75" thickBot="1"/>
    <row r="135" spans="3:16" ht="15.75" thickBot="1">
      <c r="C135" s="248" t="s">
        <v>875</v>
      </c>
      <c r="D135" s="248"/>
      <c r="E135" s="248"/>
      <c r="F135" s="248"/>
      <c r="G135" s="248"/>
      <c r="H135" s="248"/>
      <c r="I135" s="1590" t="s">
        <v>501</v>
      </c>
      <c r="J135" s="1591"/>
      <c r="K135" s="1592"/>
      <c r="L135" s="1590" t="s">
        <v>502</v>
      </c>
      <c r="M135" s="1591"/>
      <c r="N135" s="1592"/>
    </row>
    <row r="136" spans="3:16">
      <c r="C136" s="249" t="s">
        <v>4</v>
      </c>
      <c r="D136" s="1593" t="s">
        <v>503</v>
      </c>
      <c r="E136" s="1593"/>
      <c r="F136" s="1593"/>
      <c r="G136" s="1593"/>
      <c r="H136" s="1594"/>
      <c r="I136" s="1595"/>
      <c r="J136" s="1596"/>
      <c r="K136" s="1597"/>
      <c r="L136" s="1595"/>
      <c r="M136" s="1596"/>
      <c r="N136" s="1597"/>
    </row>
    <row r="137" spans="3:16">
      <c r="C137" s="250" t="s">
        <v>5</v>
      </c>
      <c r="D137" s="1598" t="s">
        <v>504</v>
      </c>
      <c r="E137" s="1598"/>
      <c r="F137" s="1598"/>
      <c r="G137" s="1598"/>
      <c r="H137" s="1599"/>
      <c r="I137" s="1600"/>
      <c r="J137" s="1601"/>
      <c r="K137" s="1602"/>
      <c r="L137" s="1600"/>
      <c r="M137" s="1601"/>
      <c r="N137" s="1602"/>
    </row>
    <row r="138" spans="3:16">
      <c r="C138" s="250" t="s">
        <v>505</v>
      </c>
      <c r="D138" s="1598" t="s">
        <v>506</v>
      </c>
      <c r="E138" s="1598"/>
      <c r="F138" s="1598"/>
      <c r="G138" s="1598"/>
      <c r="H138" s="1599"/>
      <c r="I138" s="1600"/>
      <c r="J138" s="1601"/>
      <c r="K138" s="1602"/>
      <c r="L138" s="1600"/>
      <c r="M138" s="1601"/>
      <c r="N138" s="1602"/>
    </row>
    <row r="139" spans="3:16">
      <c r="C139" s="250" t="s">
        <v>8</v>
      </c>
      <c r="D139" s="1598" t="s">
        <v>507</v>
      </c>
      <c r="E139" s="1598"/>
      <c r="F139" s="1598"/>
      <c r="G139" s="1598"/>
      <c r="H139" s="1599"/>
      <c r="I139" s="1600"/>
      <c r="J139" s="1601"/>
      <c r="K139" s="1602"/>
      <c r="L139" s="1600"/>
      <c r="M139" s="1601"/>
      <c r="N139" s="1602"/>
    </row>
    <row r="140" spans="3:16" ht="15.75" thickBot="1">
      <c r="C140" s="251" t="s">
        <v>9</v>
      </c>
      <c r="D140" s="1598" t="s">
        <v>508</v>
      </c>
      <c r="E140" s="1598"/>
      <c r="F140" s="1598"/>
      <c r="G140" s="1598"/>
      <c r="H140" s="1599"/>
      <c r="I140" s="1600"/>
      <c r="J140" s="1601"/>
      <c r="K140" s="1602"/>
      <c r="L140" s="1600"/>
      <c r="M140" s="1601"/>
      <c r="N140" s="1602"/>
    </row>
    <row r="141" spans="3:16" ht="15.75" thickTop="1">
      <c r="C141" s="252" t="s">
        <v>11</v>
      </c>
      <c r="D141" s="1603" t="s">
        <v>509</v>
      </c>
      <c r="E141" s="1598"/>
      <c r="F141" s="1598"/>
      <c r="G141" s="1598"/>
      <c r="H141" s="1599"/>
      <c r="I141" s="1600"/>
      <c r="J141" s="1601"/>
      <c r="K141" s="1602"/>
      <c r="L141" s="1600"/>
      <c r="M141" s="1601"/>
      <c r="N141" s="1602"/>
    </row>
    <row r="142" spans="3:16" ht="15.75" thickBot="1">
      <c r="C142" s="253" t="s">
        <v>12</v>
      </c>
      <c r="D142" s="1609" t="s">
        <v>510</v>
      </c>
      <c r="E142" s="1610"/>
      <c r="F142" s="1610"/>
      <c r="G142" s="1610"/>
      <c r="H142" s="1611"/>
      <c r="I142" s="1612"/>
      <c r="J142" s="1613"/>
      <c r="K142" s="1614"/>
      <c r="L142" s="1612"/>
      <c r="M142" s="1613"/>
      <c r="N142" s="1614"/>
    </row>
    <row r="143" spans="3:16">
      <c r="C143" s="254" t="s">
        <v>13</v>
      </c>
      <c r="D143" s="1615" t="s">
        <v>511</v>
      </c>
      <c r="E143" s="1615"/>
      <c r="F143" s="1615"/>
      <c r="G143" s="1615"/>
      <c r="H143" s="1616"/>
      <c r="I143" s="1617">
        <f>(I136*I142*12+I137*I142*12)+12*I138+I139*I141+I140*I141</f>
        <v>0</v>
      </c>
      <c r="J143" s="1618"/>
      <c r="K143" s="1619"/>
      <c r="L143" s="1617">
        <f>(L136*L142*12+L137*L142*12)+12*L138+L139*L141+L140*L141</f>
        <v>0</v>
      </c>
      <c r="M143" s="1618"/>
      <c r="N143" s="1619"/>
    </row>
    <row r="144" spans="3:16" ht="15.75" thickBot="1">
      <c r="C144" s="255"/>
      <c r="D144" s="1623" t="s">
        <v>512</v>
      </c>
      <c r="E144" s="1623"/>
      <c r="F144" s="1623"/>
      <c r="G144" s="1623"/>
      <c r="H144" s="1624"/>
      <c r="I144" s="1620"/>
      <c r="J144" s="1621"/>
      <c r="K144" s="1622"/>
      <c r="L144" s="1620"/>
      <c r="M144" s="1621"/>
      <c r="N144" s="1622"/>
    </row>
    <row r="146" spans="3:16" ht="15.75" thickBot="1">
      <c r="C146" s="247" t="s">
        <v>513</v>
      </c>
    </row>
    <row r="147" spans="3:16" ht="15.75" thickBot="1">
      <c r="I147" s="1604" t="s">
        <v>501</v>
      </c>
      <c r="J147" s="1605"/>
      <c r="K147" s="1605"/>
      <c r="L147" s="1606"/>
      <c r="M147" s="1604" t="s">
        <v>502</v>
      </c>
      <c r="N147" s="1605"/>
      <c r="O147" s="1605"/>
      <c r="P147" s="1606"/>
    </row>
    <row r="148" spans="3:16" ht="24.75" thickBot="1">
      <c r="C148" s="256" t="s">
        <v>308</v>
      </c>
      <c r="D148" s="257" t="s">
        <v>514</v>
      </c>
      <c r="E148" s="258"/>
      <c r="F148" s="258"/>
      <c r="G148" s="258"/>
      <c r="H148" s="259"/>
      <c r="I148" s="260" t="s">
        <v>515</v>
      </c>
      <c r="J148" s="261" t="s">
        <v>516</v>
      </c>
      <c r="K148" s="262" t="s">
        <v>295</v>
      </c>
      <c r="L148" s="263" t="s">
        <v>517</v>
      </c>
      <c r="M148" s="260" t="s">
        <v>515</v>
      </c>
      <c r="N148" s="261" t="s">
        <v>516</v>
      </c>
      <c r="O148" s="262" t="s">
        <v>295</v>
      </c>
      <c r="P148" s="263" t="s">
        <v>517</v>
      </c>
    </row>
    <row r="149" spans="3:16">
      <c r="C149" s="252" t="s">
        <v>4</v>
      </c>
      <c r="D149" s="264" t="s">
        <v>518</v>
      </c>
      <c r="E149" s="264"/>
      <c r="F149" s="264"/>
      <c r="G149" s="264"/>
      <c r="H149" s="265"/>
      <c r="I149" s="535"/>
      <c r="J149" s="536" t="s">
        <v>520</v>
      </c>
      <c r="K149" s="535"/>
      <c r="L149" s="266">
        <f>I149*K149</f>
        <v>0</v>
      </c>
      <c r="M149" s="542"/>
      <c r="N149" s="543" t="s">
        <v>520</v>
      </c>
      <c r="O149" s="537"/>
      <c r="P149" s="266">
        <f>M149*O149</f>
        <v>0</v>
      </c>
    </row>
    <row r="150" spans="3:16">
      <c r="C150" s="252"/>
      <c r="D150" s="267" t="s">
        <v>519</v>
      </c>
      <c r="E150" s="264"/>
      <c r="F150" s="264"/>
      <c r="G150" s="264"/>
      <c r="H150" s="265"/>
      <c r="I150" s="535">
        <f>'1. Ocena char. bud. przed'!D497/1000*3.6</f>
        <v>638.88001200000008</v>
      </c>
      <c r="J150" s="536" t="s">
        <v>520</v>
      </c>
      <c r="K150" s="537">
        <v>50.28</v>
      </c>
      <c r="L150" s="266">
        <f>I150*K150</f>
        <v>32122.887003360003</v>
      </c>
      <c r="M150" s="542">
        <f>'2. Ocena char. bud. po'!D257/1000*3.6</f>
        <v>273.24648000000002</v>
      </c>
      <c r="N150" s="543" t="s">
        <v>520</v>
      </c>
      <c r="O150" s="537">
        <v>50.28</v>
      </c>
      <c r="P150" s="266">
        <f>M150*O150</f>
        <v>13738.833014400001</v>
      </c>
    </row>
    <row r="151" spans="3:16">
      <c r="C151" s="252"/>
      <c r="D151" s="267" t="s">
        <v>521</v>
      </c>
      <c r="E151" s="264"/>
      <c r="F151" s="264"/>
      <c r="G151" s="264"/>
      <c r="H151" s="265"/>
      <c r="I151" s="535"/>
      <c r="J151" s="538" t="s">
        <v>522</v>
      </c>
      <c r="K151" s="537"/>
      <c r="L151" s="266"/>
      <c r="M151" s="542"/>
      <c r="N151" s="543"/>
      <c r="O151" s="537"/>
      <c r="P151" s="266"/>
    </row>
    <row r="152" spans="3:16">
      <c r="C152" s="252"/>
      <c r="D152" s="268" t="s">
        <v>523</v>
      </c>
      <c r="E152" s="264"/>
      <c r="F152" s="264"/>
      <c r="G152" s="264"/>
      <c r="H152" s="265"/>
      <c r="I152" s="535"/>
      <c r="J152" s="538" t="s">
        <v>524</v>
      </c>
      <c r="K152" s="537"/>
      <c r="L152" s="266"/>
      <c r="M152" s="542"/>
      <c r="N152" s="543"/>
      <c r="O152" s="537"/>
      <c r="P152" s="266"/>
    </row>
    <row r="153" spans="3:16">
      <c r="C153" s="269" t="s">
        <v>5</v>
      </c>
      <c r="D153" s="270" t="s">
        <v>525</v>
      </c>
      <c r="E153" s="270"/>
      <c r="F153" s="270"/>
      <c r="G153" s="270"/>
      <c r="H153" s="271"/>
      <c r="I153" s="539"/>
      <c r="J153" s="540"/>
      <c r="K153" s="541"/>
      <c r="L153" s="266">
        <f t="shared" ref="L153:L159" si="6">I153*K153</f>
        <v>0</v>
      </c>
      <c r="M153" s="544"/>
      <c r="N153" s="545"/>
      <c r="O153" s="541"/>
      <c r="P153" s="266">
        <f t="shared" ref="P153:P159" si="7">M153*O153</f>
        <v>0</v>
      </c>
    </row>
    <row r="154" spans="3:16">
      <c r="C154" s="269" t="s">
        <v>7</v>
      </c>
      <c r="D154" s="270" t="s">
        <v>526</v>
      </c>
      <c r="E154" s="270"/>
      <c r="F154" s="270"/>
      <c r="G154" s="270"/>
      <c r="H154" s="271"/>
      <c r="I154" s="539"/>
      <c r="J154" s="540"/>
      <c r="K154" s="541"/>
      <c r="L154" s="266">
        <f t="shared" si="6"/>
        <v>0</v>
      </c>
      <c r="M154" s="544"/>
      <c r="N154" s="545"/>
      <c r="O154" s="541"/>
      <c r="P154" s="266">
        <f t="shared" si="7"/>
        <v>0</v>
      </c>
    </row>
    <row r="155" spans="3:16">
      <c r="C155" s="252" t="s">
        <v>8</v>
      </c>
      <c r="D155" s="270" t="s">
        <v>527</v>
      </c>
      <c r="E155" s="270"/>
      <c r="F155" s="270"/>
      <c r="G155" s="270"/>
      <c r="H155" s="271"/>
      <c r="I155" s="539"/>
      <c r="J155" s="540"/>
      <c r="K155" s="541"/>
      <c r="L155" s="266">
        <f t="shared" si="6"/>
        <v>0</v>
      </c>
      <c r="M155" s="544"/>
      <c r="N155" s="545"/>
      <c r="O155" s="541"/>
      <c r="P155" s="266">
        <f t="shared" si="7"/>
        <v>0</v>
      </c>
    </row>
    <row r="156" spans="3:16">
      <c r="C156" s="250" t="s">
        <v>22</v>
      </c>
      <c r="D156" s="270" t="s">
        <v>528</v>
      </c>
      <c r="E156" s="270"/>
      <c r="F156" s="270"/>
      <c r="G156" s="270"/>
      <c r="H156" s="271"/>
      <c r="I156" s="539"/>
      <c r="J156" s="540"/>
      <c r="K156" s="541"/>
      <c r="L156" s="266">
        <f t="shared" si="6"/>
        <v>0</v>
      </c>
      <c r="M156" s="544"/>
      <c r="N156" s="545"/>
      <c r="O156" s="541"/>
      <c r="P156" s="266">
        <f t="shared" si="7"/>
        <v>0</v>
      </c>
    </row>
    <row r="157" spans="3:16">
      <c r="C157" s="250" t="s">
        <v>11</v>
      </c>
      <c r="D157" s="270" t="s">
        <v>529</v>
      </c>
      <c r="E157" s="270"/>
      <c r="F157" s="270"/>
      <c r="G157" s="270"/>
      <c r="H157" s="271"/>
      <c r="I157" s="539"/>
      <c r="J157" s="540"/>
      <c r="K157" s="541"/>
      <c r="L157" s="266">
        <f t="shared" si="6"/>
        <v>0</v>
      </c>
      <c r="M157" s="544"/>
      <c r="N157" s="545"/>
      <c r="O157" s="541"/>
      <c r="P157" s="266">
        <f t="shared" si="7"/>
        <v>0</v>
      </c>
    </row>
    <row r="158" spans="3:16">
      <c r="C158" s="250" t="s">
        <v>12</v>
      </c>
      <c r="D158" s="270" t="s">
        <v>530</v>
      </c>
      <c r="E158" s="270"/>
      <c r="F158" s="270"/>
      <c r="G158" s="270"/>
      <c r="H158" s="271"/>
      <c r="I158" s="539"/>
      <c r="J158" s="540"/>
      <c r="K158" s="541"/>
      <c r="L158" s="266">
        <f t="shared" si="6"/>
        <v>0</v>
      </c>
      <c r="M158" s="544"/>
      <c r="N158" s="545"/>
      <c r="O158" s="541"/>
      <c r="P158" s="266">
        <f t="shared" si="7"/>
        <v>0</v>
      </c>
    </row>
    <row r="159" spans="3:16" ht="15.75" thickBot="1">
      <c r="C159" s="272" t="s">
        <v>13</v>
      </c>
      <c r="D159" s="1598" t="s">
        <v>720</v>
      </c>
      <c r="E159" s="1598"/>
      <c r="F159" s="1598"/>
      <c r="G159" s="1598"/>
      <c r="H159" s="1599"/>
      <c r="I159" s="539">
        <v>1</v>
      </c>
      <c r="J159" s="540" t="s">
        <v>664</v>
      </c>
      <c r="K159" s="539">
        <v>6455.14</v>
      </c>
      <c r="L159" s="266">
        <f t="shared" si="6"/>
        <v>6455.14</v>
      </c>
      <c r="M159" s="546">
        <v>1</v>
      </c>
      <c r="N159" s="547" t="s">
        <v>664</v>
      </c>
      <c r="O159" s="548">
        <v>4533.1000000000004</v>
      </c>
      <c r="P159" s="266">
        <f t="shared" si="7"/>
        <v>4533.1000000000004</v>
      </c>
    </row>
    <row r="160" spans="3:16" ht="15.75" thickBot="1">
      <c r="C160" s="273" t="s">
        <v>14</v>
      </c>
      <c r="D160" s="274" t="s">
        <v>531</v>
      </c>
      <c r="E160" s="275"/>
      <c r="F160" s="275"/>
      <c r="G160" s="275"/>
      <c r="H160" s="276"/>
      <c r="I160" s="277"/>
      <c r="J160" s="277"/>
      <c r="K160" s="278"/>
      <c r="L160" s="279">
        <f>SUM(L149:L159)</f>
        <v>38578.027003360003</v>
      </c>
      <c r="M160" s="1607"/>
      <c r="N160" s="1608"/>
      <c r="O160" s="1608"/>
      <c r="P160" s="279">
        <f>SUM(P149:P159)</f>
        <v>18271.933014400001</v>
      </c>
    </row>
    <row r="162" spans="3:16" ht="15.75" thickBot="1">
      <c r="C162" s="280" t="s">
        <v>532</v>
      </c>
      <c r="D162" s="281"/>
      <c r="E162" s="281"/>
      <c r="F162" s="281"/>
      <c r="G162" s="281"/>
      <c r="H162" s="281"/>
      <c r="I162" s="281"/>
      <c r="J162" s="281"/>
    </row>
    <row r="163" spans="3:16" ht="15.75" thickBot="1">
      <c r="C163" s="247"/>
      <c r="D163" s="248"/>
      <c r="E163" s="248"/>
      <c r="F163" s="248"/>
      <c r="G163" s="248"/>
      <c r="H163" s="248"/>
      <c r="I163" s="1604" t="s">
        <v>501</v>
      </c>
      <c r="J163" s="1605"/>
      <c r="K163" s="1605"/>
      <c r="L163" s="1606"/>
      <c r="M163" s="1604" t="s">
        <v>502</v>
      </c>
      <c r="N163" s="1605"/>
      <c r="O163" s="1605"/>
      <c r="P163" s="1606"/>
    </row>
    <row r="164" spans="3:16" ht="24.75" thickBot="1">
      <c r="C164" s="256" t="s">
        <v>308</v>
      </c>
      <c r="D164" s="258" t="s">
        <v>533</v>
      </c>
      <c r="E164" s="258"/>
      <c r="F164" s="258"/>
      <c r="G164" s="258"/>
      <c r="H164" s="259"/>
      <c r="I164" s="282" t="s">
        <v>534</v>
      </c>
      <c r="J164" s="261" t="s">
        <v>516</v>
      </c>
      <c r="K164" s="261" t="s">
        <v>295</v>
      </c>
      <c r="L164" s="283" t="s">
        <v>517</v>
      </c>
      <c r="M164" s="282" t="s">
        <v>534</v>
      </c>
      <c r="N164" s="261" t="s">
        <v>516</v>
      </c>
      <c r="O164" s="261" t="s">
        <v>295</v>
      </c>
      <c r="P164" s="283" t="s">
        <v>517</v>
      </c>
    </row>
    <row r="165" spans="3:16">
      <c r="C165" s="252" t="s">
        <v>4</v>
      </c>
      <c r="D165" s="284" t="s">
        <v>644</v>
      </c>
      <c r="E165" s="285"/>
      <c r="F165" s="285"/>
      <c r="G165" s="285"/>
      <c r="H165" s="286"/>
      <c r="I165" s="535">
        <f>'1. Ocena char. bud. przed'!H504</f>
        <v>12660</v>
      </c>
      <c r="J165" s="549" t="s">
        <v>665</v>
      </c>
      <c r="K165" s="678">
        <v>0.55700000000000005</v>
      </c>
      <c r="L165" s="266">
        <f>I165*K165</f>
        <v>7051.6200000000008</v>
      </c>
      <c r="M165" s="542">
        <f>'2. Ocena char. bud. po'!H264</f>
        <v>7012.5</v>
      </c>
      <c r="N165" s="543" t="s">
        <v>665</v>
      </c>
      <c r="O165" s="678">
        <v>0.55700000000000005</v>
      </c>
      <c r="P165" s="266">
        <f>M165*O165</f>
        <v>3905.9625000000005</v>
      </c>
    </row>
    <row r="166" spans="3:16">
      <c r="C166" s="252" t="s">
        <v>5</v>
      </c>
      <c r="D166" s="287" t="s">
        <v>535</v>
      </c>
      <c r="E166" s="285"/>
      <c r="F166" s="285"/>
      <c r="G166" s="285"/>
      <c r="H166" s="286"/>
      <c r="I166" s="535">
        <f>'1. Ocena char. bud. przed'!I504</f>
        <v>290.25</v>
      </c>
      <c r="J166" s="549" t="s">
        <v>665</v>
      </c>
      <c r="K166" s="678">
        <v>0.55700000000000005</v>
      </c>
      <c r="L166" s="266">
        <f>I166*K166</f>
        <v>161.66925000000001</v>
      </c>
      <c r="M166" s="542">
        <f>'2. Ocena char. bud. po'!I264</f>
        <v>290.25</v>
      </c>
      <c r="N166" s="543" t="s">
        <v>665</v>
      </c>
      <c r="O166" s="678">
        <v>0.55700000000000005</v>
      </c>
      <c r="P166" s="266">
        <f>M166*O166</f>
        <v>161.66925000000001</v>
      </c>
    </row>
    <row r="167" spans="3:16" ht="15.75" thickBot="1">
      <c r="C167" s="269" t="s">
        <v>7</v>
      </c>
      <c r="D167" s="288" t="s">
        <v>839</v>
      </c>
      <c r="E167" s="285"/>
      <c r="F167" s="285"/>
      <c r="G167" s="285"/>
      <c r="H167" s="286"/>
      <c r="I167" s="535">
        <f>'1. Ocena char. bud. przed'!F504</f>
        <v>1916.67</v>
      </c>
      <c r="J167" s="549" t="s">
        <v>665</v>
      </c>
      <c r="K167" s="678">
        <v>0.55700000000000005</v>
      </c>
      <c r="L167" s="266">
        <f>I167*K167</f>
        <v>1067.5851900000002</v>
      </c>
      <c r="M167" s="542">
        <f>'2. Ocena char. bud. po'!F264</f>
        <v>1916.67</v>
      </c>
      <c r="N167" s="543" t="s">
        <v>665</v>
      </c>
      <c r="O167" s="678">
        <v>0.55700000000000005</v>
      </c>
      <c r="P167" s="266">
        <f>M167*O167</f>
        <v>1067.5851900000002</v>
      </c>
    </row>
    <row r="168" spans="3:16" ht="15.75" thickBot="1">
      <c r="C168" s="289" t="s">
        <v>8</v>
      </c>
      <c r="D168" s="275" t="s">
        <v>531</v>
      </c>
      <c r="E168" s="275"/>
      <c r="F168" s="275"/>
      <c r="G168" s="275"/>
      <c r="H168" s="276"/>
      <c r="I168" s="277"/>
      <c r="J168" s="277"/>
      <c r="K168" s="278"/>
      <c r="L168" s="279">
        <f>SUM(L161:L167)</f>
        <v>8280.8744400000014</v>
      </c>
      <c r="M168" s="1607" t="s">
        <v>876</v>
      </c>
      <c r="N168" s="1608"/>
      <c r="O168" s="1625"/>
      <c r="P168" s="279">
        <f>SUM(P161:P167)</f>
        <v>5135.2169400000002</v>
      </c>
    </row>
    <row r="169" spans="3:16" ht="15.75" thickBot="1">
      <c r="D169" s="248"/>
      <c r="E169" s="248"/>
      <c r="F169" s="248"/>
      <c r="G169" s="248"/>
      <c r="H169" s="248"/>
      <c r="I169" s="248"/>
      <c r="J169" s="248"/>
    </row>
    <row r="170" spans="3:16" ht="15.75" thickBot="1">
      <c r="C170" s="290"/>
      <c r="D170" s="1626" t="s">
        <v>536</v>
      </c>
      <c r="E170" s="1627"/>
      <c r="F170" s="1627"/>
      <c r="G170" s="1627"/>
      <c r="H170" s="1627"/>
      <c r="I170" s="291"/>
      <c r="J170" s="291"/>
      <c r="K170" s="291"/>
      <c r="L170" s="291"/>
      <c r="M170" s="291"/>
      <c r="N170" s="291"/>
      <c r="O170" s="1628">
        <f>(L160+I143+L168)-(P160+P168+L143)</f>
        <v>23451.751488959999</v>
      </c>
      <c r="P170" s="1629"/>
    </row>
    <row r="173" spans="3:16">
      <c r="D173" s="292" t="s">
        <v>537</v>
      </c>
    </row>
    <row r="174" spans="3:16">
      <c r="D174" s="248" t="s">
        <v>538</v>
      </c>
    </row>
    <row r="175" spans="3:16">
      <c r="D175" s="248" t="s">
        <v>539</v>
      </c>
    </row>
    <row r="176" spans="3:16">
      <c r="D176" s="248" t="s">
        <v>540</v>
      </c>
    </row>
    <row r="177" spans="3:16">
      <c r="D177" s="248" t="s">
        <v>541</v>
      </c>
    </row>
    <row r="178" spans="3:16">
      <c r="D178" s="248" t="s">
        <v>542</v>
      </c>
    </row>
    <row r="179" spans="3:16">
      <c r="D179" s="248" t="s">
        <v>543</v>
      </c>
    </row>
    <row r="180" spans="3:16">
      <c r="D180" s="248" t="s">
        <v>544</v>
      </c>
    </row>
    <row r="181" spans="3:16">
      <c r="D181" s="248" t="s">
        <v>545</v>
      </c>
    </row>
    <row r="182" spans="3:16">
      <c r="C182" s="293"/>
      <c r="D182" s="281" t="s">
        <v>623</v>
      </c>
      <c r="E182" s="293"/>
      <c r="F182" s="293"/>
      <c r="G182" s="293"/>
      <c r="H182" s="293"/>
      <c r="I182" s="293"/>
      <c r="J182" s="293"/>
      <c r="K182" s="293"/>
      <c r="L182" s="293"/>
      <c r="M182" s="293"/>
      <c r="N182" s="293"/>
      <c r="O182" s="293"/>
      <c r="P182" s="293"/>
    </row>
    <row r="183" spans="3:16">
      <c r="C183" s="293"/>
      <c r="D183" s="281" t="s">
        <v>624</v>
      </c>
      <c r="E183" s="293"/>
      <c r="F183" s="293"/>
      <c r="G183" s="293"/>
      <c r="H183" s="293"/>
      <c r="I183" s="293"/>
      <c r="J183" s="293"/>
      <c r="K183" s="293"/>
      <c r="L183" s="293"/>
      <c r="M183" s="293"/>
      <c r="N183" s="293"/>
      <c r="O183" s="293"/>
      <c r="P183" s="293"/>
    </row>
  </sheetData>
  <mergeCells count="144">
    <mergeCell ref="D159:H159"/>
    <mergeCell ref="M160:O160"/>
    <mergeCell ref="I163:L163"/>
    <mergeCell ref="M163:P163"/>
    <mergeCell ref="M168:O168"/>
    <mergeCell ref="D170:H170"/>
    <mergeCell ref="O170:P170"/>
    <mergeCell ref="D142:H142"/>
    <mergeCell ref="I142:K142"/>
    <mergeCell ref="L142:N142"/>
    <mergeCell ref="D143:H143"/>
    <mergeCell ref="I143:K144"/>
    <mergeCell ref="L143:N144"/>
    <mergeCell ref="D144:H144"/>
    <mergeCell ref="I147:L147"/>
    <mergeCell ref="M147:P147"/>
    <mergeCell ref="D139:H139"/>
    <mergeCell ref="I139:K139"/>
    <mergeCell ref="L139:N139"/>
    <mergeCell ref="D140:H140"/>
    <mergeCell ref="I140:K140"/>
    <mergeCell ref="L140:N140"/>
    <mergeCell ref="D141:H141"/>
    <mergeCell ref="I141:K141"/>
    <mergeCell ref="L141:N141"/>
    <mergeCell ref="I135:K135"/>
    <mergeCell ref="L135:N135"/>
    <mergeCell ref="D136:H136"/>
    <mergeCell ref="I136:K136"/>
    <mergeCell ref="L136:N136"/>
    <mergeCell ref="D137:H137"/>
    <mergeCell ref="I137:K137"/>
    <mergeCell ref="L137:N137"/>
    <mergeCell ref="D138:H138"/>
    <mergeCell ref="I138:K138"/>
    <mergeCell ref="L138:N138"/>
    <mergeCell ref="M117:O117"/>
    <mergeCell ref="D119:H119"/>
    <mergeCell ref="O119:P119"/>
    <mergeCell ref="I96:L96"/>
    <mergeCell ref="M96:P96"/>
    <mergeCell ref="D108:H108"/>
    <mergeCell ref="M109:O109"/>
    <mergeCell ref="I112:L112"/>
    <mergeCell ref="M112:P112"/>
    <mergeCell ref="D91:H91"/>
    <mergeCell ref="I91:K91"/>
    <mergeCell ref="L91:N91"/>
    <mergeCell ref="D92:H92"/>
    <mergeCell ref="I92:K93"/>
    <mergeCell ref="L92:N93"/>
    <mergeCell ref="D93:H93"/>
    <mergeCell ref="D89:H89"/>
    <mergeCell ref="I89:K89"/>
    <mergeCell ref="L89:N89"/>
    <mergeCell ref="D90:H90"/>
    <mergeCell ref="I90:K90"/>
    <mergeCell ref="L90:N90"/>
    <mergeCell ref="D87:H87"/>
    <mergeCell ref="I87:K87"/>
    <mergeCell ref="L87:N87"/>
    <mergeCell ref="D88:H88"/>
    <mergeCell ref="I88:K88"/>
    <mergeCell ref="L88:N88"/>
    <mergeCell ref="I84:K84"/>
    <mergeCell ref="L84:N84"/>
    <mergeCell ref="D85:H85"/>
    <mergeCell ref="I85:K85"/>
    <mergeCell ref="L85:N85"/>
    <mergeCell ref="D86:H86"/>
    <mergeCell ref="I86:K86"/>
    <mergeCell ref="L86:N86"/>
    <mergeCell ref="D68:H68"/>
    <mergeCell ref="M69:O69"/>
    <mergeCell ref="I72:L72"/>
    <mergeCell ref="M72:P72"/>
    <mergeCell ref="M77:O77"/>
    <mergeCell ref="D79:H79"/>
    <mergeCell ref="O79:P79"/>
    <mergeCell ref="D52:H52"/>
    <mergeCell ref="I52:K53"/>
    <mergeCell ref="L52:N53"/>
    <mergeCell ref="D53:H53"/>
    <mergeCell ref="I56:L56"/>
    <mergeCell ref="M56:P56"/>
    <mergeCell ref="D50:H50"/>
    <mergeCell ref="I50:K50"/>
    <mergeCell ref="L50:N50"/>
    <mergeCell ref="D51:H51"/>
    <mergeCell ref="I51:K51"/>
    <mergeCell ref="L51:N51"/>
    <mergeCell ref="D48:H48"/>
    <mergeCell ref="I48:K48"/>
    <mergeCell ref="L48:N48"/>
    <mergeCell ref="D49:H49"/>
    <mergeCell ref="I49:K49"/>
    <mergeCell ref="L49:N49"/>
    <mergeCell ref="L36:N36"/>
    <mergeCell ref="C38:G38"/>
    <mergeCell ref="N38:O38"/>
    <mergeCell ref="D46:H46"/>
    <mergeCell ref="I46:K46"/>
    <mergeCell ref="L46:N46"/>
    <mergeCell ref="D47:H47"/>
    <mergeCell ref="I47:K47"/>
    <mergeCell ref="L47:N47"/>
    <mergeCell ref="I44:K44"/>
    <mergeCell ref="L44:N44"/>
    <mergeCell ref="D45:H45"/>
    <mergeCell ref="I45:K45"/>
    <mergeCell ref="L45:N45"/>
    <mergeCell ref="H15:K15"/>
    <mergeCell ref="L15:O15"/>
    <mergeCell ref="C27:G27"/>
    <mergeCell ref="L28:N28"/>
    <mergeCell ref="H31:K31"/>
    <mergeCell ref="L31:O31"/>
    <mergeCell ref="C10:G10"/>
    <mergeCell ref="H10:J10"/>
    <mergeCell ref="K10:M10"/>
    <mergeCell ref="C11:G11"/>
    <mergeCell ref="H11:J12"/>
    <mergeCell ref="K11:M12"/>
    <mergeCell ref="C12:G12"/>
    <mergeCell ref="C9:G9"/>
    <mergeCell ref="H9:J9"/>
    <mergeCell ref="K9:M9"/>
    <mergeCell ref="C6:G6"/>
    <mergeCell ref="H6:J6"/>
    <mergeCell ref="K6:M6"/>
    <mergeCell ref="C7:G7"/>
    <mergeCell ref="H7:J7"/>
    <mergeCell ref="K7:M7"/>
    <mergeCell ref="H3:J3"/>
    <mergeCell ref="K3:M3"/>
    <mergeCell ref="C4:G4"/>
    <mergeCell ref="H4:J4"/>
    <mergeCell ref="K4:M4"/>
    <mergeCell ref="C5:G5"/>
    <mergeCell ref="H5:J5"/>
    <mergeCell ref="K5:M5"/>
    <mergeCell ref="C8:G8"/>
    <mergeCell ref="H8:J8"/>
    <mergeCell ref="K8:M8"/>
  </mergeCells>
  <pageMargins left="0.7" right="0.7" top="0.75" bottom="0.75" header="0.3" footer="0.3"/>
  <pageSetup paperSize="9" scale="53" orientation="landscape" r:id="rId1"/>
  <headerFooter>
    <oddHeader>&amp;C&amp;"Czcionka tekstu podstawowego,Pogrubiony"&amp;12 8a. Kalkulacja kosztów eksploatacyjnych wymaganych do obliczenia wskaźnika SPBT</oddHeader>
  </headerFooter>
  <rowBreaks count="3" manualBreakCount="3">
    <brk id="40" max="16383" man="1"/>
    <brk id="82" max="16383" man="1"/>
    <brk id="13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18"/>
  <dimension ref="B1:M21"/>
  <sheetViews>
    <sheetView topLeftCell="D10" zoomScaleNormal="100" zoomScalePageLayoutView="75" workbookViewId="0">
      <selection activeCell="J12" sqref="J12"/>
    </sheetView>
  </sheetViews>
  <sheetFormatPr defaultRowHeight="14.25"/>
  <cols>
    <col min="2" max="2" width="11.125" style="55" customWidth="1"/>
    <col min="3" max="3" width="45.125" style="294" customWidth="1"/>
    <col min="4" max="4" width="11.125" style="294" customWidth="1"/>
    <col min="5" max="5" width="11.25" style="294" customWidth="1"/>
    <col min="6" max="6" width="11.75" style="294" customWidth="1"/>
    <col min="7" max="7" width="12.125" style="204" customWidth="1"/>
    <col min="8" max="8" width="12.875" style="204" customWidth="1"/>
    <col min="9" max="9" width="12.25" customWidth="1"/>
    <col min="10" max="10" width="12.625" customWidth="1"/>
    <col min="11" max="11" width="10.375" customWidth="1"/>
    <col min="12" max="13" width="12.75" customWidth="1"/>
    <col min="14" max="14" width="14.5" customWidth="1"/>
  </cols>
  <sheetData>
    <row r="1" spans="2:13" ht="15" customHeight="1">
      <c r="B1" s="814" t="s">
        <v>546</v>
      </c>
      <c r="C1" s="814"/>
      <c r="D1" s="814"/>
      <c r="E1" s="814"/>
      <c r="F1" s="814"/>
      <c r="G1" s="814"/>
      <c r="H1" s="814"/>
      <c r="I1" s="59"/>
      <c r="J1" s="59"/>
      <c r="K1" s="59"/>
      <c r="L1" s="59"/>
      <c r="M1" s="59"/>
    </row>
    <row r="2" spans="2:13" s="297" customFormat="1" ht="33" customHeight="1">
      <c r="B2" s="1630" t="s">
        <v>547</v>
      </c>
      <c r="C2" s="1631"/>
      <c r="D2" s="295" t="s">
        <v>548</v>
      </c>
      <c r="E2" s="295" t="s">
        <v>501</v>
      </c>
      <c r="F2" s="295" t="s">
        <v>502</v>
      </c>
      <c r="G2" s="295" t="s">
        <v>549</v>
      </c>
      <c r="H2" s="295" t="s">
        <v>550</v>
      </c>
      <c r="I2" s="296"/>
      <c r="J2" s="296"/>
      <c r="K2" s="296"/>
      <c r="L2" s="296"/>
      <c r="M2" s="296"/>
    </row>
    <row r="3" spans="2:13" ht="28.5" customHeight="1">
      <c r="B3" s="1632"/>
      <c r="C3" s="1633"/>
      <c r="D3" s="298" t="s">
        <v>363</v>
      </c>
      <c r="E3" s="744">
        <f>('1. Ocena char. bud. przed'!J107*'1. Ocena char. bud. przed'!F11+'1. Ocena char. bud. przed'!J313*'1. Ocena char. bud. przed'!F214+'1. Ocena char. bud. przed'!J513*'1. Ocena char. bud. przed'!F419)/1000*3.6</f>
        <v>1249.0800618106803</v>
      </c>
      <c r="F3" s="744">
        <f>('2. Ocena char. bud. po'!J71*'1. Ocena char. bud. przed'!F11+'2. Ocena char. bud. po'!J175*'1. Ocena char. bud. przed'!F214+'2. Ocena char. bud. po'!J273*'1. Ocena char. bud. przed'!F419:L419)/1000*3.6</f>
        <v>500.81760522720003</v>
      </c>
      <c r="G3" s="679">
        <f>E3-F3</f>
        <v>748.26245658348023</v>
      </c>
      <c r="H3" s="1636">
        <f>IF(E3&lt;&gt;0,G3/E3,"0")</f>
        <v>0.59905083706066908</v>
      </c>
    </row>
    <row r="4" spans="2:13" ht="30.75" customHeight="1">
      <c r="B4" s="1634"/>
      <c r="C4" s="1635"/>
      <c r="D4" s="298" t="s">
        <v>384</v>
      </c>
      <c r="E4" s="298">
        <f>ROUND(E3/3.6,2)</f>
        <v>346.97</v>
      </c>
      <c r="F4" s="298">
        <f>ROUND(F3/3.6,2)</f>
        <v>139.12</v>
      </c>
      <c r="G4" s="298">
        <f>ROUND(G3/3.6,2)</f>
        <v>207.85</v>
      </c>
      <c r="H4" s="1637"/>
    </row>
    <row r="5" spans="2:13" s="297" customFormat="1" ht="31.5" customHeight="1">
      <c r="B5" s="1630" t="s">
        <v>551</v>
      </c>
      <c r="C5" s="1631"/>
      <c r="D5" s="295" t="s">
        <v>548</v>
      </c>
      <c r="E5" s="295" t="s">
        <v>501</v>
      </c>
      <c r="F5" s="295" t="s">
        <v>502</v>
      </c>
      <c r="G5" s="295" t="s">
        <v>549</v>
      </c>
      <c r="H5" s="295" t="s">
        <v>550</v>
      </c>
      <c r="I5" s="296"/>
      <c r="J5" s="296"/>
      <c r="K5" s="296"/>
      <c r="L5" s="296"/>
      <c r="M5" s="296"/>
    </row>
    <row r="6" spans="2:13" ht="28.5" customHeight="1">
      <c r="B6" s="1632"/>
      <c r="C6" s="1633"/>
      <c r="D6" s="298" t="s">
        <v>363</v>
      </c>
      <c r="E6" s="744">
        <f>('1. Ocena char. bud. przed'!J100+'1. Ocena char. bud. przed'!J306+'1. Ocena char. bud. przed'!J506)/1000*3.6</f>
        <v>2111.1019200000001</v>
      </c>
      <c r="F6" s="744">
        <f>('2. Ocena char. bud. po'!J64+'2. Ocena char. bud. po'!J168+'2. Ocena char. bud. po'!J266)/1000*3.6</f>
        <v>709.86819600000013</v>
      </c>
      <c r="G6" s="679">
        <f>E6-F6</f>
        <v>1401.2337239999999</v>
      </c>
      <c r="H6" s="1636">
        <f>IF(E6&lt;&gt;0,G6/E6,"0")</f>
        <v>0.66374518005269967</v>
      </c>
    </row>
    <row r="7" spans="2:13" ht="30.75" customHeight="1">
      <c r="B7" s="1634"/>
      <c r="C7" s="1635"/>
      <c r="D7" s="298" t="s">
        <v>384</v>
      </c>
      <c r="E7" s="298">
        <f>ROUND(E6/3.6,2)</f>
        <v>586.41999999999996</v>
      </c>
      <c r="F7" s="680">
        <f>F6/3.6</f>
        <v>197.18561000000003</v>
      </c>
      <c r="G7" s="680">
        <f>G6/3.6</f>
        <v>389.23158999999998</v>
      </c>
      <c r="H7" s="1637"/>
    </row>
    <row r="8" spans="2:13" s="297" customFormat="1" ht="30.75" customHeight="1">
      <c r="B8" s="1630" t="s">
        <v>552</v>
      </c>
      <c r="C8" s="1631"/>
      <c r="D8" s="295" t="s">
        <v>548</v>
      </c>
      <c r="E8" s="295" t="s">
        <v>501</v>
      </c>
      <c r="F8" s="295" t="s">
        <v>502</v>
      </c>
      <c r="G8" s="295" t="s">
        <v>549</v>
      </c>
      <c r="H8" s="295" t="s">
        <v>550</v>
      </c>
    </row>
    <row r="9" spans="2:13" ht="30.75" customHeight="1">
      <c r="B9" s="1632"/>
      <c r="C9" s="1633"/>
      <c r="D9" s="298" t="s">
        <v>363</v>
      </c>
      <c r="E9" s="744">
        <f>('1. Ocena char. bud. przed'!J101+'1. Ocena char. bud. przed'!J307+'1. Ocena char. bud. przed'!J507)/1000*3.6</f>
        <v>2569.2902172000004</v>
      </c>
      <c r="F9" s="744">
        <f>('2. Ocena char. bud. po'!J65+'2. Ocena char. bud. po'!J169+'2. Ocena char. bud. po'!J267)/1000*3.6</f>
        <v>923.05047600000012</v>
      </c>
      <c r="G9" s="679">
        <f>E9-F9</f>
        <v>1646.2397412000003</v>
      </c>
      <c r="H9" s="1636">
        <f>IF(E9&lt;&gt;0,G9/E9,"0")</f>
        <v>0.64073716942497216</v>
      </c>
    </row>
    <row r="10" spans="2:13" ht="30.75" customHeight="1">
      <c r="B10" s="1634"/>
      <c r="C10" s="1635"/>
      <c r="D10" s="298" t="s">
        <v>384</v>
      </c>
      <c r="E10" s="298">
        <f>ROUND(E9/3.6,2)</f>
        <v>713.69</v>
      </c>
      <c r="F10" s="680">
        <f>F9/3.6</f>
        <v>256.40291000000002</v>
      </c>
      <c r="G10" s="680">
        <f>G9/3.6</f>
        <v>457.28881700000005</v>
      </c>
      <c r="H10" s="1637"/>
    </row>
    <row r="11" spans="2:13" s="297" customFormat="1" ht="30.75" customHeight="1">
      <c r="B11" s="1630" t="s">
        <v>553</v>
      </c>
      <c r="C11" s="1643"/>
      <c r="D11" s="295" t="s">
        <v>548</v>
      </c>
      <c r="E11" s="295" t="s">
        <v>501</v>
      </c>
      <c r="F11" s="295" t="s">
        <v>502</v>
      </c>
      <c r="G11" s="295" t="s">
        <v>549</v>
      </c>
      <c r="H11" s="295" t="s">
        <v>550</v>
      </c>
    </row>
    <row r="12" spans="2:13" ht="30.75" customHeight="1">
      <c r="B12" s="1644"/>
      <c r="C12" s="1645"/>
      <c r="D12" s="298" t="s">
        <v>554</v>
      </c>
      <c r="E12" s="745">
        <f>'7. Obl. planowanego efektu eko.'!F21</f>
        <v>141.1914565132</v>
      </c>
      <c r="F12" s="745">
        <f>'7. Obl. planowanego efektu eko.'!H21</f>
        <v>52.921387647999993</v>
      </c>
      <c r="G12" s="679">
        <f>E12-F12</f>
        <v>88.270068865200003</v>
      </c>
      <c r="H12" s="747">
        <f>0.63</f>
        <v>0.63</v>
      </c>
    </row>
    <row r="13" spans="2:13" ht="15">
      <c r="B13" s="1646" t="s">
        <v>555</v>
      </c>
      <c r="C13" s="1646"/>
      <c r="D13" s="1646"/>
      <c r="E13" s="1646"/>
      <c r="F13" s="1646"/>
      <c r="G13" s="1646"/>
      <c r="H13" s="1646"/>
      <c r="I13" s="59"/>
      <c r="J13" s="59"/>
      <c r="K13" s="59"/>
      <c r="L13" s="59"/>
      <c r="M13" s="59"/>
    </row>
    <row r="14" spans="2:13" ht="60" customHeight="1">
      <c r="B14" s="1630" t="s">
        <v>4</v>
      </c>
      <c r="C14" s="1641" t="s">
        <v>556</v>
      </c>
      <c r="D14" s="1641"/>
      <c r="E14" s="1641"/>
      <c r="F14" s="1642"/>
      <c r="G14" s="300" t="s">
        <v>557</v>
      </c>
      <c r="H14" s="300" t="s">
        <v>558</v>
      </c>
    </row>
    <row r="15" spans="2:13" ht="25.15" customHeight="1">
      <c r="B15" s="1644"/>
      <c r="C15" s="1647"/>
      <c r="D15" s="1647"/>
      <c r="E15" s="1647"/>
      <c r="F15" s="1648"/>
      <c r="G15" s="299"/>
      <c r="H15" s="299"/>
    </row>
    <row r="16" spans="2:13" ht="16.149999999999999" customHeight="1">
      <c r="B16" s="1649"/>
      <c r="C16" s="1650"/>
      <c r="D16" s="1650"/>
      <c r="E16" s="1650"/>
      <c r="F16" s="1650"/>
      <c r="G16" s="1650"/>
      <c r="H16" s="1651"/>
    </row>
    <row r="17" spans="2:8" ht="33" customHeight="1">
      <c r="B17" s="1649"/>
      <c r="C17" s="1650"/>
      <c r="D17" s="1650"/>
      <c r="E17" s="1651"/>
      <c r="F17" s="298" t="s">
        <v>559</v>
      </c>
      <c r="G17" s="299" t="s">
        <v>560</v>
      </c>
      <c r="H17" s="299" t="s">
        <v>561</v>
      </c>
    </row>
    <row r="18" spans="2:8" ht="44.25" customHeight="1">
      <c r="B18" s="384" t="s">
        <v>5</v>
      </c>
      <c r="C18" s="1638" t="s">
        <v>562</v>
      </c>
      <c r="D18" s="1638"/>
      <c r="E18" s="1638"/>
      <c r="F18" s="550"/>
      <c r="G18" s="551"/>
      <c r="H18" s="551"/>
    </row>
    <row r="19" spans="2:8" ht="30.75" customHeight="1">
      <c r="B19" s="299" t="s">
        <v>7</v>
      </c>
      <c r="C19" s="1639" t="s">
        <v>563</v>
      </c>
      <c r="D19" s="1639"/>
      <c r="E19" s="1639"/>
      <c r="F19" s="560"/>
      <c r="G19" s="561"/>
      <c r="H19" s="561"/>
    </row>
    <row r="20" spans="2:8" ht="39" customHeight="1">
      <c r="B20" s="301" t="s">
        <v>8</v>
      </c>
      <c r="C20" s="1640" t="s">
        <v>564</v>
      </c>
      <c r="D20" s="1641"/>
      <c r="E20" s="1642"/>
      <c r="F20" s="562"/>
      <c r="G20" s="563"/>
      <c r="H20" s="563"/>
    </row>
    <row r="21" spans="2:8">
      <c r="B21" s="1641" t="s">
        <v>565</v>
      </c>
      <c r="C21" s="1641"/>
      <c r="D21" s="1641"/>
      <c r="E21" s="1641"/>
      <c r="F21" s="1641"/>
      <c r="G21" s="1641"/>
      <c r="H21" s="1641"/>
    </row>
  </sheetData>
  <mergeCells count="17">
    <mergeCell ref="C18:E18"/>
    <mergeCell ref="C19:E19"/>
    <mergeCell ref="C20:E20"/>
    <mergeCell ref="B21:H21"/>
    <mergeCell ref="B11:C12"/>
    <mergeCell ref="B13:H13"/>
    <mergeCell ref="B14:B15"/>
    <mergeCell ref="C14:F15"/>
    <mergeCell ref="B16:H16"/>
    <mergeCell ref="B17:E17"/>
    <mergeCell ref="B8:C10"/>
    <mergeCell ref="H9:H10"/>
    <mergeCell ref="B1:H1"/>
    <mergeCell ref="B2:C4"/>
    <mergeCell ref="H3:H4"/>
    <mergeCell ref="B5:C7"/>
    <mergeCell ref="H6:H7"/>
  </mergeCells>
  <pageMargins left="0.7" right="0.7" top="0.75" bottom="0.75" header="0.3" footer="0.3"/>
  <pageSetup paperSize="9" scale="58" orientation="portrait" r:id="rId1"/>
  <headerFooter>
    <oddHeader>&amp;C&amp;"Czcionka tekstu podstawowego,Pogrubiony"&amp;12 9. Wymagania programowe dla projektu</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Q23"/>
  <sheetViews>
    <sheetView view="pageBreakPreview" zoomScale="55" zoomScaleNormal="50" zoomScaleSheetLayoutView="55" workbookViewId="0">
      <selection activeCell="A8" sqref="A8:G8"/>
    </sheetView>
  </sheetViews>
  <sheetFormatPr defaultRowHeight="15"/>
  <cols>
    <col min="1" max="7" width="12.875" style="25" customWidth="1"/>
    <col min="8" max="16384" width="9" style="25"/>
  </cols>
  <sheetData>
    <row r="1" spans="1:17" ht="23.25" customHeight="1">
      <c r="A1" s="761" t="s">
        <v>146</v>
      </c>
      <c r="B1" s="762"/>
      <c r="C1" s="762"/>
      <c r="D1" s="762"/>
      <c r="E1" s="762"/>
      <c r="F1" s="762"/>
      <c r="G1" s="763"/>
    </row>
    <row r="2" spans="1:17" ht="19.5" customHeight="1">
      <c r="A2" s="770" t="s">
        <v>253</v>
      </c>
      <c r="B2" s="771"/>
      <c r="C2" s="771"/>
      <c r="D2" s="771"/>
      <c r="E2" s="771"/>
      <c r="F2" s="771"/>
      <c r="G2" s="772"/>
      <c r="H2" s="26"/>
    </row>
    <row r="3" spans="1:17" ht="84.75" customHeight="1">
      <c r="A3" s="767" t="s">
        <v>647</v>
      </c>
      <c r="B3" s="768"/>
      <c r="C3" s="768"/>
      <c r="D3" s="768"/>
      <c r="E3" s="768"/>
      <c r="F3" s="768"/>
      <c r="G3" s="769"/>
      <c r="H3" s="26"/>
    </row>
    <row r="4" spans="1:17" ht="39.75" customHeight="1">
      <c r="A4" s="764" t="s">
        <v>648</v>
      </c>
      <c r="B4" s="765"/>
      <c r="C4" s="765"/>
      <c r="D4" s="765"/>
      <c r="E4" s="765"/>
      <c r="F4" s="765"/>
      <c r="G4" s="766"/>
      <c r="H4" s="26"/>
    </row>
    <row r="5" spans="1:17" ht="17.45" customHeight="1">
      <c r="A5" s="764" t="s">
        <v>147</v>
      </c>
      <c r="B5" s="765"/>
      <c r="C5" s="765"/>
      <c r="D5" s="765"/>
      <c r="E5" s="765"/>
      <c r="F5" s="765"/>
      <c r="G5" s="766"/>
      <c r="H5" s="26"/>
    </row>
    <row r="6" spans="1:17" ht="58.5" customHeight="1">
      <c r="A6" s="764" t="s">
        <v>149</v>
      </c>
      <c r="B6" s="765"/>
      <c r="C6" s="765"/>
      <c r="D6" s="765"/>
      <c r="E6" s="765"/>
      <c r="F6" s="765"/>
      <c r="G6" s="766"/>
      <c r="H6" s="26"/>
    </row>
    <row r="7" spans="1:17" ht="60.75" customHeight="1">
      <c r="A7" s="764" t="s">
        <v>405</v>
      </c>
      <c r="B7" s="765"/>
      <c r="C7" s="765"/>
      <c r="D7" s="765"/>
      <c r="E7" s="765"/>
      <c r="F7" s="765"/>
      <c r="G7" s="766"/>
      <c r="H7" s="26"/>
    </row>
    <row r="8" spans="1:17" ht="64.5" customHeight="1">
      <c r="A8" s="764" t="s">
        <v>150</v>
      </c>
      <c r="B8" s="765"/>
      <c r="C8" s="765"/>
      <c r="D8" s="765"/>
      <c r="E8" s="765"/>
      <c r="F8" s="765"/>
      <c r="G8" s="766"/>
      <c r="H8" s="26"/>
    </row>
    <row r="9" spans="1:17" ht="71.25" customHeight="1">
      <c r="A9" s="764" t="s">
        <v>151</v>
      </c>
      <c r="B9" s="765"/>
      <c r="C9" s="765"/>
      <c r="D9" s="765"/>
      <c r="E9" s="765"/>
      <c r="F9" s="765"/>
      <c r="G9" s="766"/>
      <c r="H9" s="26"/>
    </row>
    <row r="10" spans="1:17" ht="48.6" customHeight="1">
      <c r="A10" s="776" t="s">
        <v>152</v>
      </c>
      <c r="B10" s="777"/>
      <c r="C10" s="777"/>
      <c r="D10" s="777"/>
      <c r="E10" s="777"/>
      <c r="F10" s="777"/>
      <c r="G10" s="778"/>
      <c r="H10" s="26"/>
    </row>
    <row r="11" spans="1:17" ht="20.25" customHeight="1">
      <c r="A11" s="770" t="s">
        <v>127</v>
      </c>
      <c r="B11" s="771"/>
      <c r="C11" s="771"/>
      <c r="D11" s="771"/>
      <c r="E11" s="771"/>
      <c r="F11" s="771"/>
      <c r="G11" s="772"/>
      <c r="H11" s="27"/>
    </row>
    <row r="12" spans="1:17" ht="76.5" customHeight="1">
      <c r="A12" s="779" t="s">
        <v>252</v>
      </c>
      <c r="B12" s="768"/>
      <c r="C12" s="768"/>
      <c r="D12" s="768"/>
      <c r="E12" s="768"/>
      <c r="F12" s="768"/>
      <c r="G12" s="769"/>
      <c r="H12" s="65"/>
      <c r="I12" s="65"/>
      <c r="J12" s="65"/>
      <c r="K12" s="65"/>
      <c r="L12" s="65"/>
      <c r="M12" s="65"/>
      <c r="N12" s="65"/>
      <c r="O12" s="65"/>
      <c r="P12" s="65"/>
      <c r="Q12" s="65"/>
    </row>
    <row r="13" spans="1:17" ht="79.5" customHeight="1">
      <c r="A13" s="764" t="s">
        <v>632</v>
      </c>
      <c r="B13" s="765"/>
      <c r="C13" s="765"/>
      <c r="D13" s="765"/>
      <c r="E13" s="765"/>
      <c r="F13" s="765"/>
      <c r="G13" s="766"/>
      <c r="H13" s="65"/>
      <c r="I13" s="65"/>
      <c r="J13" s="65"/>
      <c r="K13" s="65"/>
      <c r="L13" s="65"/>
      <c r="M13" s="65"/>
      <c r="N13" s="65"/>
      <c r="O13" s="65"/>
      <c r="P13" s="65"/>
      <c r="Q13" s="65"/>
    </row>
    <row r="14" spans="1:17" ht="19.5" customHeight="1">
      <c r="A14" s="764" t="s">
        <v>251</v>
      </c>
      <c r="B14" s="765"/>
      <c r="C14" s="765"/>
      <c r="D14" s="765"/>
      <c r="E14" s="765"/>
      <c r="F14" s="765"/>
      <c r="G14" s="766"/>
      <c r="H14" s="65"/>
      <c r="I14" s="65"/>
      <c r="J14" s="65"/>
      <c r="K14" s="65"/>
      <c r="L14" s="65"/>
      <c r="M14" s="65"/>
      <c r="N14" s="65"/>
      <c r="O14" s="65"/>
      <c r="P14" s="65"/>
      <c r="Q14" s="65"/>
    </row>
    <row r="15" spans="1:17" ht="123.75" customHeight="1">
      <c r="A15" s="764" t="s">
        <v>406</v>
      </c>
      <c r="B15" s="765"/>
      <c r="C15" s="765"/>
      <c r="D15" s="765"/>
      <c r="E15" s="765"/>
      <c r="F15" s="765"/>
      <c r="G15" s="766"/>
      <c r="H15" s="65"/>
      <c r="I15" s="65"/>
      <c r="J15" s="65"/>
      <c r="K15" s="65"/>
      <c r="L15" s="65"/>
      <c r="M15" s="65"/>
      <c r="N15" s="65"/>
      <c r="O15" s="65"/>
      <c r="P15" s="65"/>
      <c r="Q15" s="65"/>
    </row>
    <row r="16" spans="1:17" ht="42" customHeight="1">
      <c r="A16" s="764" t="s">
        <v>148</v>
      </c>
      <c r="B16" s="765"/>
      <c r="C16" s="765"/>
      <c r="D16" s="765"/>
      <c r="E16" s="765"/>
      <c r="F16" s="765"/>
      <c r="G16" s="766"/>
      <c r="H16" s="65"/>
      <c r="I16" s="65"/>
      <c r="J16" s="65"/>
      <c r="K16" s="65"/>
      <c r="L16" s="65"/>
      <c r="M16" s="65"/>
      <c r="N16" s="65"/>
      <c r="O16" s="65"/>
      <c r="P16" s="65"/>
      <c r="Q16" s="65"/>
    </row>
    <row r="17" spans="1:17" ht="40.5" customHeight="1">
      <c r="A17" s="764" t="s">
        <v>407</v>
      </c>
      <c r="B17" s="765"/>
      <c r="C17" s="765"/>
      <c r="D17" s="765"/>
      <c r="E17" s="765"/>
      <c r="F17" s="765"/>
      <c r="G17" s="766"/>
      <c r="H17" s="65"/>
      <c r="I17" s="65"/>
      <c r="J17" s="65"/>
      <c r="K17" s="65"/>
      <c r="L17" s="65"/>
      <c r="M17" s="65"/>
      <c r="N17" s="65"/>
      <c r="O17" s="65"/>
      <c r="P17" s="65"/>
      <c r="Q17" s="65"/>
    </row>
    <row r="18" spans="1:17" ht="90" customHeight="1" thickBot="1">
      <c r="A18" s="773" t="s">
        <v>408</v>
      </c>
      <c r="B18" s="774"/>
      <c r="C18" s="774"/>
      <c r="D18" s="774"/>
      <c r="E18" s="774"/>
      <c r="F18" s="774"/>
      <c r="G18" s="775"/>
      <c r="H18" s="65"/>
      <c r="I18" s="65"/>
      <c r="J18" s="65"/>
      <c r="K18" s="65"/>
      <c r="L18" s="65"/>
      <c r="M18" s="65"/>
      <c r="N18" s="65"/>
      <c r="O18" s="65"/>
      <c r="P18" s="65"/>
      <c r="Q18" s="65"/>
    </row>
    <row r="19" spans="1:17" s="22" customFormat="1"/>
    <row r="20" spans="1:17" s="22" customFormat="1"/>
    <row r="21" spans="1:17" s="22" customFormat="1"/>
    <row r="22" spans="1:17" s="22" customFormat="1"/>
    <row r="23" spans="1:17" s="22" customFormat="1"/>
  </sheetData>
  <customSheetViews>
    <customSheetView guid="{C8D3ADBE-1DC8-41F6-91E5-D751EDAC156D}" showPageBreaks="1" printArea="1" view="pageLayout" topLeftCell="A10">
      <selection activeCell="B20" sqref="B20:I22"/>
      <pageMargins left="0.7" right="0.62" top="0.75" bottom="0.75" header="0.3" footer="0.3"/>
      <pageSetup paperSize="9" orientation="portrait" r:id="rId1"/>
    </customSheetView>
    <customSheetView guid="{F221F33E-0E1C-4976-B177-E2EB9B60E99A}" showPageBreaks="1" printArea="1" view="pageLayout" topLeftCell="A10">
      <selection activeCell="B20" sqref="B20:I22"/>
      <pageMargins left="0.7" right="0.62" top="0.75" bottom="0.75" header="0.3" footer="0.3"/>
      <pageSetup paperSize="9" orientation="portrait" r:id="rId2"/>
    </customSheetView>
    <customSheetView guid="{4702533F-4104-4A8B-A612-EB1AA37E2852}" scale="90" showPageBreaks="1" printArea="1" view="pageBreakPreview" topLeftCell="A16">
      <selection activeCell="M8" sqref="M8"/>
      <pageMargins left="0.7" right="0.62" top="0.75" bottom="0.75" header="0.3" footer="0.3"/>
      <pageSetup paperSize="9" orientation="portrait" r:id="rId3"/>
    </customSheetView>
    <customSheetView guid="{EA9C586C-6490-4376-8545-D93F3F302A58}" showPageBreaks="1" printArea="1" view="pageLayout" topLeftCell="A7">
      <selection activeCell="C8" sqref="C8:I14"/>
      <pageMargins left="0.7" right="0.62" top="0.75" bottom="0.75" header="0.3" footer="0.3"/>
      <pageSetup paperSize="9" orientation="portrait" r:id="rId4"/>
    </customSheetView>
  </customSheetViews>
  <mergeCells count="18">
    <mergeCell ref="A17:G17"/>
    <mergeCell ref="A18:G18"/>
    <mergeCell ref="A10:G10"/>
    <mergeCell ref="A11:G11"/>
    <mergeCell ref="A9:G9"/>
    <mergeCell ref="A12:G12"/>
    <mergeCell ref="A13:G13"/>
    <mergeCell ref="A14:G14"/>
    <mergeCell ref="A15:G15"/>
    <mergeCell ref="A16:G16"/>
    <mergeCell ref="A1:G1"/>
    <mergeCell ref="A6:G6"/>
    <mergeCell ref="A7:G7"/>
    <mergeCell ref="A8:G8"/>
    <mergeCell ref="A3:G3"/>
    <mergeCell ref="A5:G5"/>
    <mergeCell ref="A2:G2"/>
    <mergeCell ref="A4:G4"/>
  </mergeCells>
  <phoneticPr fontId="32" type="noConversion"/>
  <pageMargins left="0.7" right="0.62" top="0.75" bottom="0.75" header="0.3" footer="0.3"/>
  <pageSetup paperSize="9" scale="84"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H31"/>
  <sheetViews>
    <sheetView view="pageBreakPreview" zoomScale="60" zoomScaleNormal="100" workbookViewId="0">
      <selection activeCell="J22" sqref="J22"/>
    </sheetView>
  </sheetViews>
  <sheetFormatPr defaultRowHeight="15"/>
  <cols>
    <col min="1" max="1" width="5.375" style="25" customWidth="1"/>
    <col min="2" max="7" width="9" style="25"/>
    <col min="8" max="8" width="16.625" style="25" customWidth="1"/>
    <col min="9" max="9" width="3.375" style="25" customWidth="1"/>
    <col min="10" max="16384" width="9" style="25"/>
  </cols>
  <sheetData>
    <row r="1" spans="1:8" ht="50.25" customHeight="1">
      <c r="A1" s="780" t="s">
        <v>128</v>
      </c>
      <c r="B1" s="780"/>
      <c r="C1" s="780"/>
      <c r="D1" s="780"/>
      <c r="E1" s="780"/>
      <c r="F1" s="780"/>
      <c r="G1" s="780"/>
      <c r="H1" s="780"/>
    </row>
    <row r="2" spans="1:8" ht="19.5" customHeight="1">
      <c r="A2" s="784"/>
      <c r="B2" s="781" t="s">
        <v>146</v>
      </c>
      <c r="C2" s="781"/>
      <c r="D2" s="781"/>
      <c r="E2" s="781"/>
      <c r="F2" s="781"/>
      <c r="G2" s="781"/>
      <c r="H2" s="781"/>
    </row>
    <row r="3" spans="1:8" ht="19.5" customHeight="1">
      <c r="A3" s="784"/>
      <c r="B3" s="782" t="s">
        <v>401</v>
      </c>
      <c r="C3" s="782"/>
      <c r="D3" s="782"/>
      <c r="E3" s="782"/>
      <c r="F3" s="782"/>
      <c r="G3" s="782"/>
      <c r="H3" s="782"/>
    </row>
    <row r="4" spans="1:8" ht="50.25" customHeight="1">
      <c r="A4" s="784"/>
      <c r="B4" s="782" t="s">
        <v>649</v>
      </c>
      <c r="C4" s="782"/>
      <c r="D4" s="782"/>
      <c r="E4" s="782"/>
      <c r="F4" s="782"/>
      <c r="G4" s="782"/>
      <c r="H4" s="782"/>
    </row>
    <row r="5" spans="1:8" ht="50.25" customHeight="1">
      <c r="A5" s="784"/>
      <c r="B5" s="782" t="s">
        <v>650</v>
      </c>
      <c r="C5" s="782"/>
      <c r="D5" s="782"/>
      <c r="E5" s="782"/>
      <c r="F5" s="782"/>
      <c r="G5" s="782"/>
      <c r="H5" s="782"/>
    </row>
    <row r="6" spans="1:8" ht="50.25" customHeight="1">
      <c r="A6" s="784"/>
      <c r="B6" s="782" t="s">
        <v>651</v>
      </c>
      <c r="C6" s="782"/>
      <c r="D6" s="782"/>
      <c r="E6" s="782"/>
      <c r="F6" s="782"/>
      <c r="G6" s="782"/>
      <c r="H6" s="782"/>
    </row>
    <row r="7" spans="1:8" ht="19.5" customHeight="1">
      <c r="A7" s="213" t="s">
        <v>20</v>
      </c>
      <c r="B7" s="782" t="s">
        <v>584</v>
      </c>
      <c r="C7" s="782"/>
      <c r="D7" s="782"/>
      <c r="E7" s="782"/>
      <c r="F7" s="782"/>
      <c r="G7" s="782"/>
      <c r="H7" s="782"/>
    </row>
    <row r="8" spans="1:8" ht="19.5" customHeight="1">
      <c r="A8" s="213" t="s">
        <v>21</v>
      </c>
      <c r="B8" s="782" t="s">
        <v>583</v>
      </c>
      <c r="C8" s="782"/>
      <c r="D8" s="782"/>
      <c r="E8" s="782"/>
      <c r="F8" s="782"/>
      <c r="G8" s="782"/>
      <c r="H8" s="782"/>
    </row>
    <row r="9" spans="1:8" s="385" customFormat="1" ht="19.5" customHeight="1">
      <c r="A9" s="386" t="s">
        <v>391</v>
      </c>
      <c r="B9" s="782" t="s">
        <v>396</v>
      </c>
      <c r="C9" s="782"/>
      <c r="D9" s="782"/>
      <c r="E9" s="782"/>
      <c r="F9" s="782"/>
      <c r="G9" s="782"/>
      <c r="H9" s="782"/>
    </row>
    <row r="10" spans="1:8" s="385" customFormat="1" ht="19.5" customHeight="1">
      <c r="A10" s="386" t="s">
        <v>245</v>
      </c>
      <c r="B10" s="782" t="s">
        <v>580</v>
      </c>
      <c r="C10" s="782"/>
      <c r="D10" s="782"/>
      <c r="E10" s="782"/>
      <c r="F10" s="782"/>
      <c r="G10" s="782"/>
      <c r="H10" s="782"/>
    </row>
    <row r="11" spans="1:8" s="385" customFormat="1" ht="15.75">
      <c r="A11" s="699" t="s">
        <v>246</v>
      </c>
      <c r="B11" s="783" t="s">
        <v>581</v>
      </c>
      <c r="C11" s="783"/>
      <c r="D11" s="783"/>
      <c r="E11" s="783"/>
      <c r="F11" s="783"/>
      <c r="G11" s="783"/>
      <c r="H11" s="783"/>
    </row>
    <row r="12" spans="1:8" s="385" customFormat="1" ht="15.75">
      <c r="A12" s="386" t="s">
        <v>8</v>
      </c>
      <c r="B12" s="782" t="s">
        <v>589</v>
      </c>
      <c r="C12" s="782"/>
      <c r="D12" s="782"/>
      <c r="E12" s="782"/>
      <c r="F12" s="782"/>
      <c r="G12" s="782"/>
      <c r="H12" s="782"/>
    </row>
    <row r="13" spans="1:8" s="385" customFormat="1" ht="15.75">
      <c r="A13" s="386" t="s">
        <v>9</v>
      </c>
      <c r="B13" s="782" t="s">
        <v>582</v>
      </c>
      <c r="C13" s="782"/>
      <c r="D13" s="782"/>
      <c r="E13" s="782"/>
      <c r="F13" s="782"/>
      <c r="G13" s="782"/>
      <c r="H13" s="782"/>
    </row>
    <row r="14" spans="1:8" s="385" customFormat="1" ht="36" customHeight="1">
      <c r="A14" s="386" t="s">
        <v>11</v>
      </c>
      <c r="B14" s="782" t="s">
        <v>474</v>
      </c>
      <c r="C14" s="782"/>
      <c r="D14" s="782"/>
      <c r="E14" s="782"/>
      <c r="F14" s="782"/>
      <c r="G14" s="782"/>
      <c r="H14" s="782"/>
    </row>
    <row r="15" spans="1:8" s="385" customFormat="1" ht="37.5" customHeight="1">
      <c r="A15" s="386" t="s">
        <v>12</v>
      </c>
      <c r="B15" s="782" t="s">
        <v>585</v>
      </c>
      <c r="C15" s="782"/>
      <c r="D15" s="782"/>
      <c r="E15" s="782"/>
      <c r="F15" s="782"/>
      <c r="G15" s="782"/>
      <c r="H15" s="782"/>
    </row>
    <row r="16" spans="1:8" ht="15.75">
      <c r="A16" s="213" t="s">
        <v>13</v>
      </c>
      <c r="B16" s="782" t="s">
        <v>586</v>
      </c>
      <c r="C16" s="782"/>
      <c r="D16" s="782"/>
      <c r="E16" s="782"/>
      <c r="F16" s="782"/>
      <c r="G16" s="782"/>
      <c r="H16" s="782"/>
    </row>
    <row r="17" spans="1:8" ht="15.75">
      <c r="A17" s="213" t="s">
        <v>590</v>
      </c>
      <c r="B17" s="782" t="s">
        <v>587</v>
      </c>
      <c r="C17" s="782"/>
      <c r="D17" s="782"/>
      <c r="E17" s="782"/>
      <c r="F17" s="782"/>
      <c r="G17" s="782"/>
      <c r="H17" s="782"/>
    </row>
    <row r="18" spans="1:8" ht="15.75">
      <c r="A18" s="213" t="s">
        <v>14</v>
      </c>
      <c r="B18" s="782" t="s">
        <v>475</v>
      </c>
      <c r="C18" s="782"/>
      <c r="D18" s="782"/>
      <c r="E18" s="782"/>
      <c r="F18" s="782"/>
      <c r="G18" s="782"/>
      <c r="H18" s="782"/>
    </row>
    <row r="19" spans="1:8">
      <c r="A19" s="24"/>
      <c r="B19" s="24"/>
      <c r="C19" s="24"/>
      <c r="D19" s="24"/>
      <c r="E19" s="24"/>
      <c r="F19" s="24"/>
      <c r="G19" s="24"/>
      <c r="H19" s="24"/>
    </row>
    <row r="20" spans="1:8">
      <c r="A20" s="24"/>
      <c r="B20" s="24"/>
      <c r="C20" s="24"/>
      <c r="D20" s="24"/>
      <c r="E20" s="24"/>
      <c r="F20" s="24"/>
      <c r="G20" s="24"/>
      <c r="H20" s="24"/>
    </row>
    <row r="21" spans="1:8">
      <c r="A21" s="24"/>
      <c r="B21" s="24"/>
      <c r="C21" s="24"/>
      <c r="D21" s="24"/>
      <c r="E21" s="24"/>
      <c r="F21" s="24"/>
      <c r="G21" s="24"/>
      <c r="H21" s="24"/>
    </row>
    <row r="22" spans="1:8">
      <c r="A22" s="24"/>
      <c r="B22" s="24"/>
      <c r="C22" s="24"/>
      <c r="D22" s="24"/>
      <c r="E22" s="24"/>
      <c r="F22" s="24"/>
      <c r="G22" s="24"/>
      <c r="H22" s="24"/>
    </row>
    <row r="23" spans="1:8">
      <c r="A23" s="24"/>
      <c r="B23" s="24"/>
      <c r="C23" s="24"/>
      <c r="D23" s="24"/>
      <c r="E23" s="24"/>
      <c r="F23" s="24"/>
      <c r="G23" s="24"/>
      <c r="H23" s="24"/>
    </row>
    <row r="24" spans="1:8">
      <c r="A24" s="24"/>
      <c r="B24" s="24"/>
      <c r="C24" s="24"/>
      <c r="D24" s="24"/>
      <c r="E24" s="24"/>
      <c r="F24" s="24"/>
      <c r="G24" s="24"/>
      <c r="H24" s="24"/>
    </row>
    <row r="25" spans="1:8">
      <c r="A25" s="24"/>
      <c r="B25" s="24"/>
      <c r="C25" s="24"/>
      <c r="D25" s="24"/>
      <c r="E25" s="24"/>
      <c r="F25" s="24"/>
      <c r="G25" s="24"/>
      <c r="H25" s="24"/>
    </row>
    <row r="26" spans="1:8">
      <c r="A26" s="24"/>
      <c r="B26" s="24"/>
      <c r="C26" s="24"/>
      <c r="D26" s="24"/>
      <c r="E26" s="24"/>
      <c r="F26" s="24"/>
      <c r="G26" s="24"/>
      <c r="H26" s="24"/>
    </row>
    <row r="27" spans="1:8">
      <c r="A27" s="24"/>
      <c r="B27" s="24"/>
      <c r="C27" s="24"/>
      <c r="D27" s="24"/>
      <c r="E27" s="24"/>
      <c r="F27" s="24"/>
      <c r="G27" s="24"/>
      <c r="H27" s="24"/>
    </row>
    <row r="28" spans="1:8">
      <c r="A28" s="24"/>
      <c r="B28" s="24"/>
      <c r="C28" s="24"/>
      <c r="D28" s="24"/>
      <c r="E28" s="24"/>
      <c r="F28" s="24"/>
      <c r="G28" s="24"/>
      <c r="H28" s="24"/>
    </row>
    <row r="29" spans="1:8">
      <c r="A29" s="24"/>
      <c r="B29" s="24"/>
      <c r="C29" s="24"/>
      <c r="D29" s="24"/>
      <c r="E29" s="24"/>
      <c r="F29" s="24"/>
      <c r="G29" s="24"/>
      <c r="H29" s="24"/>
    </row>
    <row r="30" spans="1:8">
      <c r="A30" s="24"/>
      <c r="B30" s="24"/>
      <c r="C30" s="24"/>
      <c r="D30" s="24"/>
      <c r="E30" s="24"/>
      <c r="F30" s="24"/>
      <c r="G30" s="24"/>
      <c r="H30" s="24"/>
    </row>
    <row r="31" spans="1:8">
      <c r="A31" s="24"/>
      <c r="B31" s="24"/>
      <c r="C31" s="24"/>
      <c r="D31" s="24"/>
      <c r="E31" s="24"/>
      <c r="F31" s="24"/>
      <c r="G31" s="24"/>
      <c r="H31" s="24"/>
    </row>
  </sheetData>
  <customSheetViews>
    <customSheetView guid="{C8D3ADBE-1DC8-41F6-91E5-D751EDAC156D}" showPageBreaks="1" printArea="1" view="pageLayout" topLeftCell="A7">
      <selection activeCell="B2" sqref="B2:I23"/>
      <pageMargins left="0.70866141732283472" right="0.70866141732283472" top="0.74803149606299213" bottom="0.74803149606299213" header="0.31496062992125984" footer="0.31496062992125984"/>
      <printOptions horizontalCentered="1"/>
      <pageSetup paperSize="9" orientation="portrait" r:id="rId1"/>
    </customSheetView>
    <customSheetView guid="{F221F33E-0E1C-4976-B177-E2EB9B60E99A}" showPageBreaks="1" printArea="1" view="pageLayout" topLeftCell="A13">
      <selection activeCell="B2" sqref="B2:I23"/>
      <pageMargins left="0.70866141732283472" right="0.70866141732283472" top="0.74803149606299213" bottom="0.74803149606299213" header="0.31496062992125984" footer="0.31496062992125984"/>
      <printOptions horizontalCentered="1"/>
      <pageSetup paperSize="9" orientation="portrait" r:id="rId2"/>
    </customSheetView>
    <customSheetView guid="{4702533F-4104-4A8B-A612-EB1AA37E2852}" showPageBreaks="1" printArea="1" topLeftCell="A10">
      <selection activeCell="N12" sqref="N12"/>
      <pageMargins left="0.70866141732283472" right="0.70866141732283472" top="0.74803149606299213" bottom="0.74803149606299213" header="0.31496062992125984" footer="0.31496062992125984"/>
      <printOptions horizontalCentered="1"/>
      <pageSetup paperSize="9" orientation="portrait" r:id="rId3"/>
    </customSheetView>
    <customSheetView guid="{EA9C586C-6490-4376-8545-D93F3F302A58}" showPageBreaks="1" printArea="1" view="pageLayout" topLeftCell="A10">
      <selection activeCell="C16" sqref="C16:I16"/>
      <pageMargins left="0.70866141732283472" right="0.70866141732283472" top="0.74803149606299213" bottom="0.74803149606299213" header="0.31496062992125984" footer="0.31496062992125984"/>
      <printOptions horizontalCentered="1"/>
      <pageSetup paperSize="9" orientation="portrait" r:id="rId4"/>
    </customSheetView>
  </customSheetViews>
  <mergeCells count="19">
    <mergeCell ref="B16:H16"/>
    <mergeCell ref="B17:H17"/>
    <mergeCell ref="B18:H18"/>
    <mergeCell ref="B11:H11"/>
    <mergeCell ref="A2:A6"/>
    <mergeCell ref="B5:H5"/>
    <mergeCell ref="B6:H6"/>
    <mergeCell ref="B10:H10"/>
    <mergeCell ref="B9:H9"/>
    <mergeCell ref="B14:H14"/>
    <mergeCell ref="B15:H15"/>
    <mergeCell ref="A1:H1"/>
    <mergeCell ref="B2:H2"/>
    <mergeCell ref="B7:H7"/>
    <mergeCell ref="B8:H8"/>
    <mergeCell ref="B13:H13"/>
    <mergeCell ref="B4:H4"/>
    <mergeCell ref="B3:H3"/>
    <mergeCell ref="B12:H12"/>
  </mergeCells>
  <phoneticPr fontId="32" type="noConversion"/>
  <printOptions horizontalCentered="1"/>
  <pageMargins left="0.70866141732283472" right="0.70866141732283472" top="0.74803149606299213" bottom="0.74803149606299213" header="0.31496062992125984" footer="0.31496062992125984"/>
  <pageSetup paperSize="9" scale="95"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C23"/>
  <sheetViews>
    <sheetView view="pageBreakPreview" zoomScale="60" zoomScaleNormal="100" zoomScalePageLayoutView="115" workbookViewId="0">
      <selection activeCell="C5" sqref="C5"/>
    </sheetView>
  </sheetViews>
  <sheetFormatPr defaultRowHeight="14.25"/>
  <cols>
    <col min="2" max="2" width="35.5" customWidth="1"/>
    <col min="3" max="3" width="34.75" customWidth="1"/>
    <col min="5" max="5" width="9" customWidth="1"/>
  </cols>
  <sheetData>
    <row r="1" spans="1:3" ht="15">
      <c r="A1" s="785" t="s">
        <v>402</v>
      </c>
      <c r="B1" s="786"/>
      <c r="C1" s="787"/>
    </row>
    <row r="2" spans="1:3" ht="15">
      <c r="A2" s="389" t="s">
        <v>0</v>
      </c>
      <c r="B2" s="390" t="s">
        <v>397</v>
      </c>
      <c r="C2" s="391" t="s">
        <v>24</v>
      </c>
    </row>
    <row r="3" spans="1:3" ht="33" customHeight="1">
      <c r="A3" s="392" t="s">
        <v>4</v>
      </c>
      <c r="B3" s="393" t="s">
        <v>656</v>
      </c>
      <c r="C3" s="564" t="s">
        <v>736</v>
      </c>
    </row>
    <row r="4" spans="1:3" ht="29.25" customHeight="1">
      <c r="A4" s="392" t="s">
        <v>5</v>
      </c>
      <c r="B4" s="393" t="s">
        <v>657</v>
      </c>
      <c r="C4" s="564" t="s">
        <v>658</v>
      </c>
    </row>
    <row r="5" spans="1:3" ht="31.5" customHeight="1">
      <c r="A5" s="392" t="s">
        <v>7</v>
      </c>
      <c r="B5" s="738" t="s">
        <v>656</v>
      </c>
      <c r="C5" s="739" t="s">
        <v>848</v>
      </c>
    </row>
    <row r="6" spans="1:3" ht="15.75">
      <c r="A6" s="392" t="s">
        <v>8</v>
      </c>
      <c r="B6" s="393"/>
      <c r="C6" s="394"/>
    </row>
    <row r="7" spans="1:3" ht="15.75">
      <c r="A7" s="395" t="s">
        <v>9</v>
      </c>
      <c r="B7" s="393"/>
      <c r="C7" s="396"/>
    </row>
    <row r="8" spans="1:3" ht="15.75">
      <c r="A8" s="159"/>
      <c r="B8" s="206"/>
      <c r="C8" s="387"/>
    </row>
    <row r="9" spans="1:3" ht="16.899999999999999" customHeight="1">
      <c r="A9" s="788" t="s">
        <v>403</v>
      </c>
      <c r="B9" s="789"/>
      <c r="C9" s="790"/>
    </row>
    <row r="10" spans="1:3" ht="15">
      <c r="A10" s="389" t="s">
        <v>0</v>
      </c>
      <c r="B10" s="390" t="s">
        <v>398</v>
      </c>
      <c r="C10" s="391" t="s">
        <v>399</v>
      </c>
    </row>
    <row r="11" spans="1:3" ht="15.75">
      <c r="A11" s="392" t="s">
        <v>4</v>
      </c>
      <c r="B11" s="393"/>
      <c r="C11" s="394"/>
    </row>
    <row r="12" spans="1:3" ht="15.75">
      <c r="A12" s="392" t="s">
        <v>5</v>
      </c>
      <c r="B12" s="393"/>
      <c r="C12" s="394"/>
    </row>
    <row r="13" spans="1:3" ht="15.75">
      <c r="A13" s="392" t="s">
        <v>7</v>
      </c>
      <c r="B13" s="393"/>
      <c r="C13" s="394"/>
    </row>
    <row r="14" spans="1:3" ht="15.75">
      <c r="A14" s="392" t="s">
        <v>8</v>
      </c>
      <c r="B14" s="393"/>
      <c r="C14" s="394"/>
    </row>
    <row r="15" spans="1:3" ht="15.75">
      <c r="A15" s="392" t="s">
        <v>9</v>
      </c>
      <c r="B15" s="393"/>
      <c r="C15" s="394"/>
    </row>
    <row r="16" spans="1:3" ht="15.75">
      <c r="A16" s="159"/>
      <c r="B16" s="206"/>
      <c r="C16" s="387"/>
    </row>
    <row r="17" spans="1:3" ht="18.600000000000001" customHeight="1">
      <c r="A17" s="788" t="s">
        <v>404</v>
      </c>
      <c r="B17" s="789"/>
      <c r="C17" s="790"/>
    </row>
    <row r="18" spans="1:3" ht="15">
      <c r="A18" s="389" t="s">
        <v>0</v>
      </c>
      <c r="B18" s="390" t="s">
        <v>400</v>
      </c>
      <c r="C18" s="391" t="s">
        <v>399</v>
      </c>
    </row>
    <row r="19" spans="1:3" ht="15.75">
      <c r="A19" s="392" t="s">
        <v>4</v>
      </c>
      <c r="B19" s="393"/>
      <c r="C19" s="394"/>
    </row>
    <row r="20" spans="1:3" ht="15.75">
      <c r="A20" s="392" t="s">
        <v>5</v>
      </c>
      <c r="B20" s="393"/>
      <c r="C20" s="394"/>
    </row>
    <row r="21" spans="1:3" ht="15.75">
      <c r="A21" s="392" t="s">
        <v>7</v>
      </c>
      <c r="B21" s="393"/>
      <c r="C21" s="394"/>
    </row>
    <row r="22" spans="1:3" ht="15.75">
      <c r="A22" s="392" t="s">
        <v>8</v>
      </c>
      <c r="B22" s="393"/>
      <c r="C22" s="394"/>
    </row>
    <row r="23" spans="1:3" ht="16.5" thickBot="1">
      <c r="A23" s="397" t="s">
        <v>9</v>
      </c>
      <c r="B23" s="398"/>
      <c r="C23" s="399"/>
    </row>
  </sheetData>
  <mergeCells count="3">
    <mergeCell ref="A1:C1"/>
    <mergeCell ref="A9:C9"/>
    <mergeCell ref="A17:C17"/>
  </mergeCells>
  <pageMargins left="0.7" right="0.7" top="0.75" bottom="0.75" header="0.3" footer="0.3"/>
  <pageSetup paperSize="9" fitToHeight="0" orientation="portrait" r:id="rId1"/>
  <headerFooter>
    <oddHeader>&amp;C&amp;"Czcionka tekstu podstawowego,Pogrubiony"&amp;12Wykaz audytów do  modernizowanych obiektów</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J100"/>
  <sheetViews>
    <sheetView view="pageBreakPreview" topLeftCell="A19" zoomScaleNormal="100" zoomScaleSheetLayoutView="100" workbookViewId="0">
      <selection activeCell="E95" sqref="E95"/>
    </sheetView>
  </sheetViews>
  <sheetFormatPr defaultRowHeight="14.25"/>
  <cols>
    <col min="1" max="1" width="6.375" customWidth="1"/>
    <col min="2" max="2" width="9" style="62" customWidth="1"/>
    <col min="3" max="3" width="14.125" customWidth="1"/>
    <col min="4" max="4" width="14.25" customWidth="1"/>
    <col min="5" max="5" width="15.75" customWidth="1"/>
    <col min="6" max="6" width="16" customWidth="1"/>
    <col min="7" max="7" width="19" customWidth="1"/>
    <col min="8" max="9" width="12.75" customWidth="1"/>
    <col min="10" max="10" width="14.5" customWidth="1"/>
  </cols>
  <sheetData>
    <row r="1" spans="1:10" ht="37.9" customHeight="1">
      <c r="A1" s="848" t="s">
        <v>649</v>
      </c>
      <c r="B1" s="849"/>
      <c r="C1" s="849"/>
      <c r="D1" s="849"/>
      <c r="E1" s="849"/>
      <c r="F1" s="849"/>
      <c r="G1" s="850"/>
      <c r="H1" s="57"/>
      <c r="I1" s="57"/>
      <c r="J1" s="57"/>
    </row>
    <row r="2" spans="1:10" ht="15" customHeight="1">
      <c r="A2" s="813"/>
      <c r="B2" s="814"/>
      <c r="C2" s="814"/>
      <c r="D2" s="814"/>
      <c r="E2" s="814"/>
      <c r="F2" s="814"/>
      <c r="G2" s="815"/>
      <c r="H2" s="57"/>
      <c r="I2" s="57"/>
      <c r="J2" s="57"/>
    </row>
    <row r="3" spans="1:10" ht="15" customHeight="1">
      <c r="A3" s="813" t="s">
        <v>666</v>
      </c>
      <c r="B3" s="814"/>
      <c r="C3" s="814"/>
      <c r="D3" s="814"/>
      <c r="E3" s="814"/>
      <c r="F3" s="814"/>
      <c r="G3" s="815"/>
    </row>
    <row r="4" spans="1:10" ht="14.25" customHeight="1">
      <c r="A4" s="816" t="s">
        <v>129</v>
      </c>
      <c r="B4" s="817"/>
      <c r="C4" s="818" t="s">
        <v>667</v>
      </c>
      <c r="D4" s="818"/>
      <c r="E4" s="818"/>
      <c r="F4" s="58" t="s">
        <v>130</v>
      </c>
      <c r="G4" s="591">
        <v>1930</v>
      </c>
    </row>
    <row r="5" spans="1:10" ht="14.25" customHeight="1">
      <c r="A5" s="819" t="s">
        <v>153</v>
      </c>
      <c r="B5" s="820"/>
      <c r="C5" s="825"/>
      <c r="D5" s="826"/>
      <c r="E5" s="827" t="s">
        <v>131</v>
      </c>
      <c r="F5" s="828"/>
      <c r="G5" s="829"/>
    </row>
    <row r="6" spans="1:10">
      <c r="A6" s="821"/>
      <c r="B6" s="822"/>
      <c r="C6" s="833" t="s">
        <v>668</v>
      </c>
      <c r="D6" s="834"/>
      <c r="E6" s="830"/>
      <c r="F6" s="831"/>
      <c r="G6" s="832"/>
    </row>
    <row r="7" spans="1:10">
      <c r="A7" s="821"/>
      <c r="B7" s="822"/>
      <c r="C7" t="s">
        <v>669</v>
      </c>
      <c r="E7" s="835" t="s">
        <v>656</v>
      </c>
      <c r="F7" s="828"/>
      <c r="G7" s="829"/>
    </row>
    <row r="8" spans="1:10">
      <c r="A8" s="821"/>
      <c r="B8" s="822"/>
      <c r="C8" s="836" t="s">
        <v>670</v>
      </c>
      <c r="D8" s="837"/>
      <c r="E8" s="592" t="s">
        <v>721</v>
      </c>
      <c r="F8" s="569"/>
      <c r="G8" s="570"/>
    </row>
    <row r="9" spans="1:10">
      <c r="A9" s="821"/>
      <c r="B9" s="822"/>
      <c r="C9" s="571" t="s">
        <v>671</v>
      </c>
      <c r="D9" s="572"/>
      <c r="E9" t="s">
        <v>673</v>
      </c>
    </row>
    <row r="10" spans="1:10">
      <c r="A10" s="821"/>
      <c r="B10" s="822"/>
      <c r="C10" s="836"/>
      <c r="D10" s="838"/>
      <c r="E10" s="839" t="s">
        <v>672</v>
      </c>
      <c r="F10" s="840"/>
      <c r="G10" s="841"/>
    </row>
    <row r="11" spans="1:10">
      <c r="A11" s="823"/>
      <c r="B11" s="824"/>
      <c r="C11" s="60"/>
      <c r="D11" s="401"/>
      <c r="E11" s="842"/>
      <c r="F11" s="843"/>
      <c r="G11" s="844"/>
    </row>
    <row r="12" spans="1:10" ht="16.5">
      <c r="A12" s="801" t="s">
        <v>154</v>
      </c>
      <c r="B12" s="802"/>
      <c r="C12" s="802"/>
      <c r="D12" s="802"/>
      <c r="E12" s="802"/>
      <c r="F12" s="802"/>
      <c r="G12" s="803"/>
    </row>
    <row r="13" spans="1:10">
      <c r="A13" s="845" t="s">
        <v>723</v>
      </c>
      <c r="B13" s="846"/>
      <c r="C13" s="846"/>
      <c r="D13" s="846"/>
      <c r="E13" s="846"/>
      <c r="F13" s="846"/>
      <c r="G13" s="847"/>
    </row>
    <row r="14" spans="1:10" ht="16.5">
      <c r="A14" s="801" t="s">
        <v>158</v>
      </c>
      <c r="B14" s="802"/>
      <c r="C14" s="802"/>
      <c r="D14" s="802"/>
      <c r="E14" s="802"/>
      <c r="F14" s="802"/>
      <c r="G14" s="803"/>
    </row>
    <row r="15" spans="1:10" ht="68.25" customHeight="1">
      <c r="A15" s="851" t="s">
        <v>722</v>
      </c>
      <c r="B15" s="852"/>
      <c r="C15" s="852"/>
      <c r="D15" s="852"/>
      <c r="E15" s="852"/>
      <c r="F15" s="852"/>
      <c r="G15" s="853"/>
    </row>
    <row r="16" spans="1:10">
      <c r="A16" s="854"/>
      <c r="B16" s="855"/>
      <c r="C16" s="855"/>
      <c r="D16" s="855"/>
      <c r="E16" s="855"/>
      <c r="F16" s="855"/>
      <c r="G16" s="856"/>
    </row>
    <row r="17" spans="1:7" ht="16.5">
      <c r="A17" s="801" t="s">
        <v>157</v>
      </c>
      <c r="B17" s="802"/>
      <c r="C17" s="802"/>
      <c r="D17" s="802"/>
      <c r="E17" s="802"/>
      <c r="F17" s="802"/>
      <c r="G17" s="803"/>
    </row>
    <row r="18" spans="1:7">
      <c r="A18" s="388" t="s">
        <v>0</v>
      </c>
      <c r="B18" s="807" t="s">
        <v>138</v>
      </c>
      <c r="C18" s="807"/>
      <c r="D18" s="810" t="s">
        <v>156</v>
      </c>
      <c r="E18" s="811"/>
      <c r="F18" s="811"/>
      <c r="G18" s="812"/>
    </row>
    <row r="19" spans="1:7">
      <c r="A19" s="405">
        <v>1</v>
      </c>
      <c r="B19" s="808" t="s">
        <v>724</v>
      </c>
      <c r="C19" s="809"/>
      <c r="D19" s="795" t="s">
        <v>725</v>
      </c>
      <c r="E19" s="796"/>
      <c r="F19" s="796"/>
      <c r="G19" s="797"/>
    </row>
    <row r="20" spans="1:7">
      <c r="A20" s="405">
        <v>2</v>
      </c>
      <c r="B20" s="808" t="s">
        <v>726</v>
      </c>
      <c r="C20" s="809"/>
      <c r="D20" s="795" t="s">
        <v>725</v>
      </c>
      <c r="E20" s="796"/>
      <c r="F20" s="796"/>
      <c r="G20" s="797"/>
    </row>
    <row r="21" spans="1:7">
      <c r="A21" s="405"/>
      <c r="B21" s="794"/>
      <c r="C21" s="794"/>
      <c r="D21" s="795"/>
      <c r="E21" s="796"/>
      <c r="F21" s="796"/>
      <c r="G21" s="797"/>
    </row>
    <row r="22" spans="1:7">
      <c r="A22" s="405"/>
      <c r="B22" s="794"/>
      <c r="C22" s="794"/>
      <c r="D22" s="795"/>
      <c r="E22" s="796"/>
      <c r="F22" s="796"/>
      <c r="G22" s="797"/>
    </row>
    <row r="23" spans="1:7">
      <c r="A23" s="801" t="s">
        <v>727</v>
      </c>
      <c r="B23" s="802"/>
      <c r="C23" s="802"/>
      <c r="D23" s="802"/>
      <c r="E23" s="802"/>
      <c r="F23" s="802"/>
      <c r="G23" s="803"/>
    </row>
    <row r="24" spans="1:7">
      <c r="A24" s="801" t="s">
        <v>141</v>
      </c>
      <c r="B24" s="802"/>
      <c r="C24" s="802"/>
      <c r="D24" s="802"/>
      <c r="E24" s="802"/>
      <c r="F24" s="802"/>
      <c r="G24" s="803"/>
    </row>
    <row r="25" spans="1:7">
      <c r="A25" s="406" t="s">
        <v>4</v>
      </c>
      <c r="B25" s="791"/>
      <c r="C25" s="791"/>
      <c r="D25" s="791"/>
      <c r="E25" s="791"/>
      <c r="F25" s="407" t="s">
        <v>142</v>
      </c>
      <c r="G25" s="408"/>
    </row>
    <row r="26" spans="1:7">
      <c r="A26" s="409" t="s">
        <v>5</v>
      </c>
      <c r="B26" s="793"/>
      <c r="C26" s="793"/>
      <c r="D26" s="793"/>
      <c r="E26" s="793"/>
      <c r="F26" s="410" t="s">
        <v>142</v>
      </c>
      <c r="G26" s="411"/>
    </row>
    <row r="27" spans="1:7">
      <c r="A27" s="409" t="s">
        <v>7</v>
      </c>
      <c r="B27" s="793"/>
      <c r="C27" s="793"/>
      <c r="D27" s="793"/>
      <c r="E27" s="793"/>
      <c r="F27" s="410" t="s">
        <v>142</v>
      </c>
      <c r="G27" s="411"/>
    </row>
    <row r="28" spans="1:7">
      <c r="A28" s="409" t="s">
        <v>8</v>
      </c>
      <c r="B28" s="793"/>
      <c r="C28" s="793"/>
      <c r="D28" s="793"/>
      <c r="E28" s="793"/>
      <c r="F28" s="410" t="s">
        <v>142</v>
      </c>
      <c r="G28" s="411"/>
    </row>
    <row r="29" spans="1:7">
      <c r="A29" s="409" t="s">
        <v>9</v>
      </c>
      <c r="B29" s="568"/>
      <c r="C29" s="568"/>
      <c r="D29" s="568"/>
      <c r="E29" s="568"/>
      <c r="F29" s="410" t="s">
        <v>142</v>
      </c>
      <c r="G29" s="411"/>
    </row>
    <row r="30" spans="1:7">
      <c r="A30" s="409" t="s">
        <v>11</v>
      </c>
      <c r="B30" s="793"/>
      <c r="C30" s="793"/>
      <c r="D30" s="793"/>
      <c r="E30" s="793"/>
      <c r="F30" s="410" t="s">
        <v>142</v>
      </c>
      <c r="G30" s="411"/>
    </row>
    <row r="31" spans="1:7">
      <c r="A31" s="409" t="s">
        <v>12</v>
      </c>
      <c r="B31" s="793"/>
      <c r="C31" s="793"/>
      <c r="D31" s="793"/>
      <c r="E31" s="793"/>
      <c r="F31" s="410" t="s">
        <v>142</v>
      </c>
      <c r="G31" s="411"/>
    </row>
    <row r="32" spans="1:7">
      <c r="A32" s="409" t="s">
        <v>13</v>
      </c>
      <c r="B32" s="793"/>
      <c r="C32" s="793"/>
      <c r="D32" s="793"/>
      <c r="E32" s="793"/>
      <c r="F32" s="410" t="s">
        <v>142</v>
      </c>
      <c r="G32" s="411"/>
    </row>
    <row r="33" spans="1:7">
      <c r="A33" s="409" t="s">
        <v>14</v>
      </c>
      <c r="B33" s="793"/>
      <c r="C33" s="793"/>
      <c r="D33" s="793"/>
      <c r="E33" s="793"/>
      <c r="F33" s="410" t="s">
        <v>142</v>
      </c>
      <c r="G33" s="411"/>
    </row>
    <row r="34" spans="1:7" ht="15" thickBot="1">
      <c r="A34" s="412" t="s">
        <v>15</v>
      </c>
      <c r="B34" s="792"/>
      <c r="C34" s="792"/>
      <c r="D34" s="792"/>
      <c r="E34" s="792"/>
      <c r="F34" s="413" t="s">
        <v>142</v>
      </c>
      <c r="G34" s="414"/>
    </row>
    <row r="36" spans="1:7" ht="15">
      <c r="A36" s="813" t="s">
        <v>737</v>
      </c>
      <c r="B36" s="814"/>
      <c r="C36" s="814"/>
      <c r="D36" s="814"/>
      <c r="E36" s="814"/>
      <c r="F36" s="814"/>
      <c r="G36" s="815"/>
    </row>
    <row r="37" spans="1:7">
      <c r="A37" s="816" t="s">
        <v>129</v>
      </c>
      <c r="B37" s="817"/>
      <c r="C37" s="818" t="s">
        <v>674</v>
      </c>
      <c r="D37" s="818"/>
      <c r="E37" s="818"/>
      <c r="F37" s="58" t="s">
        <v>130</v>
      </c>
      <c r="G37" s="576">
        <v>1935</v>
      </c>
    </row>
    <row r="38" spans="1:7">
      <c r="A38" s="819" t="s">
        <v>153</v>
      </c>
      <c r="B38" s="820"/>
      <c r="C38" s="825"/>
      <c r="D38" s="826"/>
      <c r="E38" s="827" t="s">
        <v>131</v>
      </c>
      <c r="F38" s="828"/>
      <c r="G38" s="829"/>
    </row>
    <row r="39" spans="1:7">
      <c r="A39" s="821"/>
      <c r="B39" s="822"/>
      <c r="E39" s="830"/>
      <c r="F39" s="831"/>
      <c r="G39" s="832"/>
    </row>
    <row r="40" spans="1:7">
      <c r="A40" s="821"/>
      <c r="B40" s="822"/>
      <c r="C40" s="861" t="s">
        <v>675</v>
      </c>
      <c r="D40" s="862"/>
      <c r="E40" s="835" t="s">
        <v>657</v>
      </c>
      <c r="F40" s="863"/>
      <c r="G40" s="864"/>
    </row>
    <row r="41" spans="1:7" ht="15" customHeight="1">
      <c r="A41" s="821"/>
      <c r="B41" s="822"/>
      <c r="C41" s="571" t="s">
        <v>676</v>
      </c>
      <c r="D41" s="572"/>
      <c r="E41" s="857" t="s">
        <v>677</v>
      </c>
      <c r="F41" s="858"/>
      <c r="G41" s="859"/>
    </row>
    <row r="42" spans="1:7" ht="14.25" customHeight="1">
      <c r="A42" s="821"/>
      <c r="B42" s="822"/>
      <c r="C42" s="571" t="s">
        <v>678</v>
      </c>
      <c r="D42" s="572"/>
      <c r="E42" s="830" t="s">
        <v>679</v>
      </c>
      <c r="F42" s="831"/>
      <c r="G42" s="860"/>
    </row>
    <row r="43" spans="1:7" ht="14.25" customHeight="1">
      <c r="A43" s="821"/>
      <c r="B43" s="822"/>
      <c r="C43" s="836"/>
      <c r="D43" s="838"/>
      <c r="E43" s="830" t="s">
        <v>680</v>
      </c>
      <c r="F43" s="831"/>
      <c r="G43" s="860"/>
    </row>
    <row r="44" spans="1:7">
      <c r="A44" s="823"/>
      <c r="B44" s="824"/>
      <c r="C44" s="60"/>
      <c r="D44" s="401"/>
      <c r="E44" s="842"/>
      <c r="F44" s="843"/>
      <c r="G44" s="844"/>
    </row>
    <row r="45" spans="1:7" ht="16.5">
      <c r="A45" s="801" t="s">
        <v>154</v>
      </c>
      <c r="B45" s="802"/>
      <c r="C45" s="802"/>
      <c r="D45" s="802"/>
      <c r="E45" s="802"/>
      <c r="F45" s="802"/>
      <c r="G45" s="803"/>
    </row>
    <row r="46" spans="1:7">
      <c r="A46" s="865" t="s">
        <v>723</v>
      </c>
      <c r="B46" s="791"/>
      <c r="C46" s="791"/>
      <c r="D46" s="791"/>
      <c r="E46" s="791"/>
      <c r="F46" s="791"/>
      <c r="G46" s="866"/>
    </row>
    <row r="47" spans="1:7" ht="16.5">
      <c r="A47" s="801" t="s">
        <v>158</v>
      </c>
      <c r="B47" s="802"/>
      <c r="C47" s="802"/>
      <c r="D47" s="802"/>
      <c r="E47" s="802"/>
      <c r="F47" s="802"/>
      <c r="G47" s="803"/>
    </row>
    <row r="48" spans="1:7" ht="52.5" customHeight="1">
      <c r="A48" s="798" t="s">
        <v>722</v>
      </c>
      <c r="B48" s="799"/>
      <c r="C48" s="799"/>
      <c r="D48" s="799"/>
      <c r="E48" s="799"/>
      <c r="F48" s="799"/>
      <c r="G48" s="800"/>
    </row>
    <row r="49" spans="1:7">
      <c r="A49" s="804"/>
      <c r="B49" s="805"/>
      <c r="C49" s="805"/>
      <c r="D49" s="805"/>
      <c r="E49" s="805"/>
      <c r="F49" s="805"/>
      <c r="G49" s="806"/>
    </row>
    <row r="50" spans="1:7" ht="16.5">
      <c r="A50" s="801" t="s">
        <v>157</v>
      </c>
      <c r="B50" s="802"/>
      <c r="C50" s="802"/>
      <c r="D50" s="802"/>
      <c r="E50" s="802"/>
      <c r="F50" s="802"/>
      <c r="G50" s="803"/>
    </row>
    <row r="51" spans="1:7">
      <c r="A51" s="388" t="s">
        <v>0</v>
      </c>
      <c r="B51" s="807" t="s">
        <v>138</v>
      </c>
      <c r="C51" s="807"/>
      <c r="D51" s="810" t="s">
        <v>156</v>
      </c>
      <c r="E51" s="811"/>
      <c r="F51" s="811"/>
      <c r="G51" s="812"/>
    </row>
    <row r="52" spans="1:7">
      <c r="A52" s="405">
        <v>1</v>
      </c>
      <c r="B52" s="808" t="s">
        <v>724</v>
      </c>
      <c r="C52" s="809"/>
      <c r="D52" s="795" t="s">
        <v>725</v>
      </c>
      <c r="E52" s="796"/>
      <c r="F52" s="796"/>
      <c r="G52" s="797"/>
    </row>
    <row r="53" spans="1:7">
      <c r="A53" s="405">
        <v>2</v>
      </c>
      <c r="B53" s="808" t="s">
        <v>726</v>
      </c>
      <c r="C53" s="809"/>
      <c r="D53" s="795" t="s">
        <v>725</v>
      </c>
      <c r="E53" s="796"/>
      <c r="F53" s="796"/>
      <c r="G53" s="797"/>
    </row>
    <row r="54" spans="1:7">
      <c r="A54" s="405"/>
      <c r="B54" s="794"/>
      <c r="C54" s="794"/>
      <c r="D54" s="795"/>
      <c r="E54" s="796"/>
      <c r="F54" s="796"/>
      <c r="G54" s="797"/>
    </row>
    <row r="55" spans="1:7">
      <c r="A55" s="405"/>
      <c r="B55" s="794"/>
      <c r="C55" s="794"/>
      <c r="D55" s="795"/>
      <c r="E55" s="796"/>
      <c r="F55" s="796"/>
      <c r="G55" s="797"/>
    </row>
    <row r="56" spans="1:7">
      <c r="A56" s="801" t="s">
        <v>728</v>
      </c>
      <c r="B56" s="802"/>
      <c r="C56" s="802"/>
      <c r="D56" s="802"/>
      <c r="E56" s="802"/>
      <c r="F56" s="802"/>
      <c r="G56" s="803"/>
    </row>
    <row r="57" spans="1:7">
      <c r="A57" s="801" t="s">
        <v>141</v>
      </c>
      <c r="B57" s="802"/>
      <c r="C57" s="802"/>
      <c r="D57" s="802"/>
      <c r="E57" s="802"/>
      <c r="F57" s="802"/>
      <c r="G57" s="803"/>
    </row>
    <row r="58" spans="1:7">
      <c r="A58" s="406" t="s">
        <v>4</v>
      </c>
      <c r="B58" s="791"/>
      <c r="C58" s="791"/>
      <c r="D58" s="791"/>
      <c r="E58" s="791"/>
      <c r="F58" s="407" t="s">
        <v>142</v>
      </c>
      <c r="G58" s="408"/>
    </row>
    <row r="59" spans="1:7">
      <c r="A59" s="409" t="s">
        <v>5</v>
      </c>
      <c r="B59" s="793"/>
      <c r="C59" s="793"/>
      <c r="D59" s="793"/>
      <c r="E59" s="793"/>
      <c r="F59" s="410" t="s">
        <v>142</v>
      </c>
      <c r="G59" s="411"/>
    </row>
    <row r="60" spans="1:7">
      <c r="A60" s="409" t="s">
        <v>7</v>
      </c>
      <c r="B60" s="793"/>
      <c r="C60" s="793"/>
      <c r="D60" s="793"/>
      <c r="E60" s="793"/>
      <c r="F60" s="410" t="s">
        <v>142</v>
      </c>
      <c r="G60" s="411"/>
    </row>
    <row r="61" spans="1:7">
      <c r="A61" s="409" t="s">
        <v>8</v>
      </c>
      <c r="B61" s="793"/>
      <c r="C61" s="793"/>
      <c r="D61" s="793"/>
      <c r="E61" s="793"/>
      <c r="F61" s="410" t="s">
        <v>142</v>
      </c>
      <c r="G61" s="411"/>
    </row>
    <row r="62" spans="1:7">
      <c r="A62" s="409" t="s">
        <v>9</v>
      </c>
      <c r="B62" s="568"/>
      <c r="C62" s="568"/>
      <c r="D62" s="568"/>
      <c r="E62" s="568"/>
      <c r="F62" s="410" t="s">
        <v>142</v>
      </c>
      <c r="G62" s="411"/>
    </row>
    <row r="63" spans="1:7">
      <c r="A63" s="409" t="s">
        <v>11</v>
      </c>
      <c r="B63" s="793"/>
      <c r="C63" s="793"/>
      <c r="D63" s="793"/>
      <c r="E63" s="793"/>
      <c r="F63" s="410" t="s">
        <v>142</v>
      </c>
      <c r="G63" s="411"/>
    </row>
    <row r="64" spans="1:7">
      <c r="A64" s="409" t="s">
        <v>12</v>
      </c>
      <c r="B64" s="793"/>
      <c r="C64" s="793"/>
      <c r="D64" s="793"/>
      <c r="E64" s="793"/>
      <c r="F64" s="410" t="s">
        <v>142</v>
      </c>
      <c r="G64" s="411"/>
    </row>
    <row r="65" spans="1:7">
      <c r="A65" s="409" t="s">
        <v>13</v>
      </c>
      <c r="B65" s="793"/>
      <c r="C65" s="793"/>
      <c r="D65" s="793"/>
      <c r="E65" s="793"/>
      <c r="F65" s="410" t="s">
        <v>142</v>
      </c>
      <c r="G65" s="411"/>
    </row>
    <row r="66" spans="1:7">
      <c r="A66" s="409" t="s">
        <v>14</v>
      </c>
      <c r="B66" s="793"/>
      <c r="C66" s="793"/>
      <c r="D66" s="793"/>
      <c r="E66" s="793"/>
      <c r="F66" s="410" t="s">
        <v>142</v>
      </c>
      <c r="G66" s="411"/>
    </row>
    <row r="67" spans="1:7" ht="15" thickBot="1">
      <c r="A67" s="412" t="s">
        <v>15</v>
      </c>
      <c r="B67" s="792"/>
      <c r="C67" s="792"/>
      <c r="D67" s="792"/>
      <c r="E67" s="792"/>
      <c r="F67" s="413" t="s">
        <v>142</v>
      </c>
      <c r="G67" s="414"/>
    </row>
    <row r="69" spans="1:7" ht="15">
      <c r="A69" s="813" t="s">
        <v>849</v>
      </c>
      <c r="B69" s="814"/>
      <c r="C69" s="814"/>
      <c r="D69" s="814"/>
      <c r="E69" s="814"/>
      <c r="F69" s="814"/>
      <c r="G69" s="815"/>
    </row>
    <row r="70" spans="1:7">
      <c r="A70" s="816" t="s">
        <v>129</v>
      </c>
      <c r="B70" s="817"/>
      <c r="C70" s="818" t="s">
        <v>674</v>
      </c>
      <c r="D70" s="818"/>
      <c r="E70" s="818"/>
      <c r="F70" s="58" t="s">
        <v>130</v>
      </c>
      <c r="G70" s="576">
        <v>1930</v>
      </c>
    </row>
    <row r="71" spans="1:7">
      <c r="A71" s="819" t="s">
        <v>153</v>
      </c>
      <c r="B71" s="820"/>
      <c r="C71" s="825"/>
      <c r="D71" s="826"/>
      <c r="E71" s="827" t="s">
        <v>131</v>
      </c>
      <c r="F71" s="828"/>
      <c r="G71" s="829"/>
    </row>
    <row r="72" spans="1:7">
      <c r="A72" s="821"/>
      <c r="B72" s="822"/>
      <c r="E72" s="830"/>
      <c r="F72" s="831"/>
      <c r="G72" s="832"/>
    </row>
    <row r="73" spans="1:7">
      <c r="A73" s="821"/>
      <c r="B73" s="822"/>
      <c r="C73" s="861" t="s">
        <v>675</v>
      </c>
      <c r="D73" s="862"/>
      <c r="E73" s="835" t="s">
        <v>657</v>
      </c>
      <c r="F73" s="863"/>
      <c r="G73" s="864"/>
    </row>
    <row r="74" spans="1:7">
      <c r="A74" s="821"/>
      <c r="B74" s="822"/>
      <c r="C74" s="688" t="s">
        <v>676</v>
      </c>
      <c r="D74" s="690"/>
      <c r="E74" s="867" t="s">
        <v>850</v>
      </c>
      <c r="F74" s="858"/>
      <c r="G74" s="859"/>
    </row>
    <row r="75" spans="1:7">
      <c r="A75" s="821"/>
      <c r="B75" s="822"/>
      <c r="C75" s="688" t="s">
        <v>678</v>
      </c>
      <c r="D75" s="690"/>
      <c r="E75" s="830" t="s">
        <v>679</v>
      </c>
      <c r="F75" s="831"/>
      <c r="G75" s="860"/>
    </row>
    <row r="76" spans="1:7">
      <c r="A76" s="821"/>
      <c r="B76" s="822"/>
      <c r="C76" s="836"/>
      <c r="D76" s="838"/>
      <c r="E76" s="830" t="s">
        <v>680</v>
      </c>
      <c r="F76" s="831"/>
      <c r="G76" s="860"/>
    </row>
    <row r="77" spans="1:7">
      <c r="A77" s="823"/>
      <c r="B77" s="824"/>
      <c r="C77" s="60"/>
      <c r="D77" s="401"/>
      <c r="E77" s="842"/>
      <c r="F77" s="843"/>
      <c r="G77" s="844"/>
    </row>
    <row r="78" spans="1:7" ht="16.5">
      <c r="A78" s="801" t="s">
        <v>154</v>
      </c>
      <c r="B78" s="802"/>
      <c r="C78" s="802"/>
      <c r="D78" s="802"/>
      <c r="E78" s="802"/>
      <c r="F78" s="802"/>
      <c r="G78" s="803"/>
    </row>
    <row r="79" spans="1:7">
      <c r="A79" s="865" t="s">
        <v>723</v>
      </c>
      <c r="B79" s="791"/>
      <c r="C79" s="791"/>
      <c r="D79" s="791"/>
      <c r="E79" s="791"/>
      <c r="F79" s="791"/>
      <c r="G79" s="866"/>
    </row>
    <row r="80" spans="1:7" ht="16.5">
      <c r="A80" s="801" t="s">
        <v>158</v>
      </c>
      <c r="B80" s="802"/>
      <c r="C80" s="802"/>
      <c r="D80" s="802"/>
      <c r="E80" s="802"/>
      <c r="F80" s="802"/>
      <c r="G80" s="803"/>
    </row>
    <row r="81" spans="1:7">
      <c r="A81" s="798" t="s">
        <v>851</v>
      </c>
      <c r="B81" s="799"/>
      <c r="C81" s="799"/>
      <c r="D81" s="799"/>
      <c r="E81" s="799"/>
      <c r="F81" s="799"/>
      <c r="G81" s="800"/>
    </row>
    <row r="82" spans="1:7">
      <c r="A82" s="804"/>
      <c r="B82" s="805"/>
      <c r="C82" s="805"/>
      <c r="D82" s="805"/>
      <c r="E82" s="805"/>
      <c r="F82" s="805"/>
      <c r="G82" s="806"/>
    </row>
    <row r="83" spans="1:7" ht="16.5">
      <c r="A83" s="801" t="s">
        <v>157</v>
      </c>
      <c r="B83" s="802"/>
      <c r="C83" s="802"/>
      <c r="D83" s="802"/>
      <c r="E83" s="802"/>
      <c r="F83" s="802"/>
      <c r="G83" s="803"/>
    </row>
    <row r="84" spans="1:7">
      <c r="A84" s="388" t="s">
        <v>0</v>
      </c>
      <c r="B84" s="807" t="s">
        <v>138</v>
      </c>
      <c r="C84" s="807"/>
      <c r="D84" s="810" t="s">
        <v>156</v>
      </c>
      <c r="E84" s="811"/>
      <c r="F84" s="811"/>
      <c r="G84" s="812"/>
    </row>
    <row r="85" spans="1:7">
      <c r="A85" s="405">
        <v>1</v>
      </c>
      <c r="B85" s="808"/>
      <c r="C85" s="809"/>
      <c r="D85" s="795"/>
      <c r="E85" s="796"/>
      <c r="F85" s="796"/>
      <c r="G85" s="797"/>
    </row>
    <row r="86" spans="1:7">
      <c r="A86" s="405"/>
      <c r="B86" s="808"/>
      <c r="C86" s="809"/>
      <c r="D86" s="795"/>
      <c r="E86" s="796"/>
      <c r="F86" s="796"/>
      <c r="G86" s="797"/>
    </row>
    <row r="87" spans="1:7">
      <c r="A87" s="405"/>
      <c r="B87" s="794"/>
      <c r="C87" s="794"/>
      <c r="D87" s="795"/>
      <c r="E87" s="796"/>
      <c r="F87" s="796"/>
      <c r="G87" s="797"/>
    </row>
    <row r="88" spans="1:7">
      <c r="A88" s="405"/>
      <c r="B88" s="794"/>
      <c r="C88" s="794"/>
      <c r="D88" s="795"/>
      <c r="E88" s="796"/>
      <c r="F88" s="796"/>
      <c r="G88" s="797"/>
    </row>
    <row r="89" spans="1:7">
      <c r="A89" s="801" t="s">
        <v>852</v>
      </c>
      <c r="B89" s="802"/>
      <c r="C89" s="802"/>
      <c r="D89" s="802"/>
      <c r="E89" s="802"/>
      <c r="F89" s="802"/>
      <c r="G89" s="803"/>
    </row>
    <row r="90" spans="1:7">
      <c r="A90" s="801" t="s">
        <v>141</v>
      </c>
      <c r="B90" s="802"/>
      <c r="C90" s="802"/>
      <c r="D90" s="802"/>
      <c r="E90" s="802"/>
      <c r="F90" s="802"/>
      <c r="G90" s="803"/>
    </row>
    <row r="91" spans="1:7">
      <c r="A91" s="406" t="s">
        <v>4</v>
      </c>
      <c r="B91" s="791"/>
      <c r="C91" s="791"/>
      <c r="D91" s="791"/>
      <c r="E91" s="791"/>
      <c r="F91" s="407" t="s">
        <v>142</v>
      </c>
      <c r="G91" s="408"/>
    </row>
    <row r="92" spans="1:7">
      <c r="A92" s="409" t="s">
        <v>5</v>
      </c>
      <c r="B92" s="793"/>
      <c r="C92" s="793"/>
      <c r="D92" s="793"/>
      <c r="E92" s="793"/>
      <c r="F92" s="410" t="s">
        <v>142</v>
      </c>
      <c r="G92" s="411"/>
    </row>
    <row r="93" spans="1:7">
      <c r="A93" s="409" t="s">
        <v>7</v>
      </c>
      <c r="B93" s="793"/>
      <c r="C93" s="793"/>
      <c r="D93" s="793"/>
      <c r="E93" s="793"/>
      <c r="F93" s="410" t="s">
        <v>142</v>
      </c>
      <c r="G93" s="411"/>
    </row>
    <row r="94" spans="1:7">
      <c r="A94" s="409" t="s">
        <v>8</v>
      </c>
      <c r="B94" s="793"/>
      <c r="C94" s="793"/>
      <c r="D94" s="793"/>
      <c r="E94" s="793"/>
      <c r="F94" s="410" t="s">
        <v>142</v>
      </c>
      <c r="G94" s="411"/>
    </row>
    <row r="95" spans="1:7">
      <c r="A95" s="409" t="s">
        <v>9</v>
      </c>
      <c r="B95" s="689"/>
      <c r="C95" s="689"/>
      <c r="D95" s="689"/>
      <c r="E95" s="689"/>
      <c r="F95" s="410" t="s">
        <v>142</v>
      </c>
      <c r="G95" s="411"/>
    </row>
    <row r="96" spans="1:7">
      <c r="A96" s="409" t="s">
        <v>11</v>
      </c>
      <c r="B96" s="793"/>
      <c r="C96" s="793"/>
      <c r="D96" s="793"/>
      <c r="E96" s="793"/>
      <c r="F96" s="410" t="s">
        <v>142</v>
      </c>
      <c r="G96" s="411"/>
    </row>
    <row r="97" spans="1:7">
      <c r="A97" s="409" t="s">
        <v>12</v>
      </c>
      <c r="B97" s="793"/>
      <c r="C97" s="793"/>
      <c r="D97" s="793"/>
      <c r="E97" s="793"/>
      <c r="F97" s="410" t="s">
        <v>142</v>
      </c>
      <c r="G97" s="411"/>
    </row>
    <row r="98" spans="1:7">
      <c r="A98" s="409" t="s">
        <v>13</v>
      </c>
      <c r="B98" s="793"/>
      <c r="C98" s="793"/>
      <c r="D98" s="793"/>
      <c r="E98" s="793"/>
      <c r="F98" s="410" t="s">
        <v>142</v>
      </c>
      <c r="G98" s="411"/>
    </row>
    <row r="99" spans="1:7">
      <c r="A99" s="409" t="s">
        <v>14</v>
      </c>
      <c r="B99" s="793"/>
      <c r="C99" s="793"/>
      <c r="D99" s="793"/>
      <c r="E99" s="793"/>
      <c r="F99" s="410" t="s">
        <v>142</v>
      </c>
      <c r="G99" s="411"/>
    </row>
    <row r="100" spans="1:7" ht="15" thickBot="1">
      <c r="A100" s="412" t="s">
        <v>15</v>
      </c>
      <c r="B100" s="792"/>
      <c r="C100" s="792"/>
      <c r="D100" s="792"/>
      <c r="E100" s="792"/>
      <c r="F100" s="413" t="s">
        <v>142</v>
      </c>
      <c r="G100" s="414"/>
    </row>
  </sheetData>
  <mergeCells count="121">
    <mergeCell ref="B100:E100"/>
    <mergeCell ref="B94:E94"/>
    <mergeCell ref="B96:E96"/>
    <mergeCell ref="B97:E97"/>
    <mergeCell ref="B98:E98"/>
    <mergeCell ref="B99:E99"/>
    <mergeCell ref="A89:G89"/>
    <mergeCell ref="A90:G90"/>
    <mergeCell ref="B91:E91"/>
    <mergeCell ref="B92:E92"/>
    <mergeCell ref="B93:E93"/>
    <mergeCell ref="B86:C86"/>
    <mergeCell ref="D86:G86"/>
    <mergeCell ref="B87:C87"/>
    <mergeCell ref="D87:G87"/>
    <mergeCell ref="B88:C88"/>
    <mergeCell ref="D88:G88"/>
    <mergeCell ref="A83:G83"/>
    <mergeCell ref="B84:C84"/>
    <mergeCell ref="D84:G84"/>
    <mergeCell ref="B85:C85"/>
    <mergeCell ref="D85:G85"/>
    <mergeCell ref="A46:G46"/>
    <mergeCell ref="A45:G45"/>
    <mergeCell ref="A78:G78"/>
    <mergeCell ref="A79:G79"/>
    <mergeCell ref="A80:G80"/>
    <mergeCell ref="A81:G81"/>
    <mergeCell ref="A82:G82"/>
    <mergeCell ref="A69:G69"/>
    <mergeCell ref="A70:B70"/>
    <mergeCell ref="C70:E70"/>
    <mergeCell ref="A71:B77"/>
    <mergeCell ref="C71:D71"/>
    <mergeCell ref="E71:G72"/>
    <mergeCell ref="C73:D73"/>
    <mergeCell ref="E73:G73"/>
    <mergeCell ref="E74:G74"/>
    <mergeCell ref="E75:G75"/>
    <mergeCell ref="C76:D76"/>
    <mergeCell ref="E76:G76"/>
    <mergeCell ref="E77:G77"/>
    <mergeCell ref="A56:G56"/>
    <mergeCell ref="A57:G57"/>
    <mergeCell ref="B54:C54"/>
    <mergeCell ref="D54:G54"/>
    <mergeCell ref="B34:E34"/>
    <mergeCell ref="C43:D43"/>
    <mergeCell ref="A36:G36"/>
    <mergeCell ref="A37:B37"/>
    <mergeCell ref="C37:E37"/>
    <mergeCell ref="A38:B44"/>
    <mergeCell ref="C38:D38"/>
    <mergeCell ref="E41:G41"/>
    <mergeCell ref="E42:G42"/>
    <mergeCell ref="E43:G43"/>
    <mergeCell ref="E44:G44"/>
    <mergeCell ref="E38:G39"/>
    <mergeCell ref="C40:D40"/>
    <mergeCell ref="E40:G40"/>
    <mergeCell ref="B25:E25"/>
    <mergeCell ref="B26:E26"/>
    <mergeCell ref="B27:E27"/>
    <mergeCell ref="B33:E33"/>
    <mergeCell ref="B30:E30"/>
    <mergeCell ref="B31:E31"/>
    <mergeCell ref="B32:E32"/>
    <mergeCell ref="B28:E28"/>
    <mergeCell ref="A1:G1"/>
    <mergeCell ref="A2:G2"/>
    <mergeCell ref="D19:G19"/>
    <mergeCell ref="D21:G21"/>
    <mergeCell ref="A23:G23"/>
    <mergeCell ref="A15:G15"/>
    <mergeCell ref="A16:G16"/>
    <mergeCell ref="A17:G17"/>
    <mergeCell ref="B22:C22"/>
    <mergeCell ref="D22:G22"/>
    <mergeCell ref="B20:C20"/>
    <mergeCell ref="D20:G20"/>
    <mergeCell ref="B21:C21"/>
    <mergeCell ref="B18:C18"/>
    <mergeCell ref="D18:G18"/>
    <mergeCell ref="B19:C19"/>
    <mergeCell ref="A24:G24"/>
    <mergeCell ref="A3:G3"/>
    <mergeCell ref="A4:B4"/>
    <mergeCell ref="C4:E4"/>
    <mergeCell ref="A5:B11"/>
    <mergeCell ref="C5:D5"/>
    <mergeCell ref="E5:G6"/>
    <mergeCell ref="C6:D6"/>
    <mergeCell ref="E7:G7"/>
    <mergeCell ref="C8:D8"/>
    <mergeCell ref="C10:D10"/>
    <mergeCell ref="E10:G10"/>
    <mergeCell ref="E11:G11"/>
    <mergeCell ref="A12:G12"/>
    <mergeCell ref="A13:G13"/>
    <mergeCell ref="A14:G14"/>
    <mergeCell ref="B55:C55"/>
    <mergeCell ref="D55:G55"/>
    <mergeCell ref="D53:G53"/>
    <mergeCell ref="A48:G48"/>
    <mergeCell ref="A47:G47"/>
    <mergeCell ref="A49:G49"/>
    <mergeCell ref="A50:G50"/>
    <mergeCell ref="B51:C51"/>
    <mergeCell ref="B53:C53"/>
    <mergeCell ref="D51:G51"/>
    <mergeCell ref="B52:C52"/>
    <mergeCell ref="D52:G52"/>
    <mergeCell ref="B58:E58"/>
    <mergeCell ref="B67:E67"/>
    <mergeCell ref="B59:E59"/>
    <mergeCell ref="B60:E60"/>
    <mergeCell ref="B61:E61"/>
    <mergeCell ref="B64:E64"/>
    <mergeCell ref="B65:E65"/>
    <mergeCell ref="B66:E66"/>
    <mergeCell ref="B63:E63"/>
  </mergeCells>
  <pageMargins left="0.7" right="0.7" top="0.75" bottom="0.75" header="0.3" footer="0.3"/>
  <pageSetup paperSize="9" scale="85" fitToHeight="0" orientation="portrait" r:id="rId1"/>
  <rowBreaks count="2" manualBreakCount="2">
    <brk id="35" max="6" man="1"/>
    <brk id="6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J39"/>
  <sheetViews>
    <sheetView view="pageBreakPreview" zoomScaleNormal="100" zoomScaleSheetLayoutView="100" workbookViewId="0">
      <selection activeCell="A15" sqref="A15:G15"/>
    </sheetView>
  </sheetViews>
  <sheetFormatPr defaultRowHeight="14.25"/>
  <cols>
    <col min="1" max="1" width="6.375" customWidth="1"/>
    <col min="2" max="2" width="9" style="62" customWidth="1"/>
    <col min="3" max="4" width="14.25" customWidth="1"/>
    <col min="5" max="5" width="15.75" customWidth="1"/>
    <col min="6" max="7" width="16" customWidth="1"/>
    <col min="8" max="9" width="12.75" customWidth="1"/>
    <col min="10" max="10" width="14.5" customWidth="1"/>
  </cols>
  <sheetData>
    <row r="1" spans="1:10" ht="54" customHeight="1">
      <c r="A1" s="848" t="s">
        <v>652</v>
      </c>
      <c r="B1" s="849"/>
      <c r="C1" s="849"/>
      <c r="D1" s="849"/>
      <c r="E1" s="849"/>
      <c r="F1" s="849"/>
      <c r="G1" s="850"/>
      <c r="H1" s="57"/>
      <c r="I1" s="57"/>
      <c r="J1" s="57"/>
    </row>
    <row r="2" spans="1:10" ht="15">
      <c r="A2" s="813" t="s">
        <v>143</v>
      </c>
      <c r="B2" s="814"/>
      <c r="C2" s="814"/>
      <c r="D2" s="814"/>
      <c r="E2" s="814"/>
      <c r="F2" s="814"/>
      <c r="G2" s="815"/>
      <c r="H2" s="57"/>
      <c r="I2" s="57"/>
      <c r="J2" s="57"/>
    </row>
    <row r="3" spans="1:10" ht="33" customHeight="1">
      <c r="A3" s="816" t="s">
        <v>144</v>
      </c>
      <c r="B3" s="817"/>
      <c r="C3" s="882"/>
      <c r="D3" s="882"/>
      <c r="E3" s="882"/>
      <c r="F3" s="58" t="s">
        <v>130</v>
      </c>
      <c r="G3" s="400"/>
      <c r="H3" s="57"/>
      <c r="I3" s="57"/>
      <c r="J3" s="57"/>
    </row>
    <row r="4" spans="1:10" ht="14.45" customHeight="1">
      <c r="A4" s="819" t="s">
        <v>153</v>
      </c>
      <c r="B4" s="820"/>
      <c r="C4" s="886"/>
      <c r="D4" s="887"/>
      <c r="E4" s="827" t="s">
        <v>131</v>
      </c>
      <c r="F4" s="828"/>
      <c r="G4" s="829"/>
      <c r="H4" s="57"/>
      <c r="I4" s="57"/>
    </row>
    <row r="5" spans="1:10" ht="15">
      <c r="A5" s="821"/>
      <c r="B5" s="822"/>
      <c r="C5" s="888"/>
      <c r="D5" s="800"/>
      <c r="E5" s="830"/>
      <c r="F5" s="831"/>
      <c r="G5" s="832"/>
      <c r="H5" s="57"/>
      <c r="I5" s="57"/>
      <c r="J5" s="54"/>
    </row>
    <row r="6" spans="1:10">
      <c r="A6" s="821"/>
      <c r="B6" s="822"/>
      <c r="C6" s="836" t="s">
        <v>162</v>
      </c>
      <c r="D6" s="837"/>
      <c r="E6" s="827"/>
      <c r="F6" s="828"/>
      <c r="G6" s="829"/>
      <c r="H6" s="57"/>
      <c r="I6" s="57"/>
    </row>
    <row r="7" spans="1:10">
      <c r="A7" s="821"/>
      <c r="B7" s="822"/>
      <c r="C7" s="836" t="s">
        <v>132</v>
      </c>
      <c r="D7" s="837"/>
      <c r="E7" s="830" t="s">
        <v>133</v>
      </c>
      <c r="F7" s="831"/>
      <c r="G7" s="832"/>
      <c r="H7" s="59"/>
      <c r="I7" s="59"/>
    </row>
    <row r="8" spans="1:10">
      <c r="A8" s="821"/>
      <c r="B8" s="822"/>
      <c r="C8" s="836" t="s">
        <v>134</v>
      </c>
      <c r="D8" s="838"/>
      <c r="E8" s="830" t="s">
        <v>135</v>
      </c>
      <c r="F8" s="831"/>
      <c r="G8" s="832"/>
      <c r="H8" s="59"/>
      <c r="I8" s="59"/>
    </row>
    <row r="9" spans="1:10">
      <c r="A9" s="821"/>
      <c r="B9" s="822"/>
      <c r="C9" s="836" t="s">
        <v>137</v>
      </c>
      <c r="D9" s="838"/>
      <c r="E9" s="830" t="s">
        <v>136</v>
      </c>
      <c r="F9" s="831"/>
      <c r="G9" s="832"/>
      <c r="H9" s="59"/>
      <c r="I9" s="59"/>
    </row>
    <row r="10" spans="1:10">
      <c r="A10" s="823"/>
      <c r="B10" s="824"/>
      <c r="C10" s="415"/>
      <c r="D10" s="401"/>
      <c r="E10" s="842"/>
      <c r="F10" s="843"/>
      <c r="G10" s="844"/>
      <c r="H10" s="59"/>
      <c r="I10" s="59"/>
    </row>
    <row r="11" spans="1:10" ht="16.5">
      <c r="A11" s="876" t="s">
        <v>154</v>
      </c>
      <c r="B11" s="877"/>
      <c r="C11" s="877"/>
      <c r="D11" s="877"/>
      <c r="E11" s="877"/>
      <c r="F11" s="877"/>
      <c r="G11" s="878"/>
      <c r="H11" s="59"/>
      <c r="I11" s="59"/>
    </row>
    <row r="12" spans="1:10">
      <c r="A12" s="879"/>
      <c r="B12" s="791"/>
      <c r="C12" s="791"/>
      <c r="D12" s="791"/>
      <c r="E12" s="791"/>
      <c r="F12" s="791"/>
      <c r="G12" s="866"/>
      <c r="H12" s="59"/>
      <c r="I12" s="59"/>
    </row>
    <row r="13" spans="1:10">
      <c r="A13" s="880"/>
      <c r="B13" s="793"/>
      <c r="C13" s="793"/>
      <c r="D13" s="793"/>
      <c r="E13" s="793"/>
      <c r="F13" s="793"/>
      <c r="G13" s="881"/>
      <c r="H13" s="59"/>
      <c r="I13" s="59"/>
    </row>
    <row r="14" spans="1:10">
      <c r="A14" s="870"/>
      <c r="B14" s="871"/>
      <c r="C14" s="871"/>
      <c r="D14" s="871"/>
      <c r="E14" s="871"/>
      <c r="F14" s="871"/>
      <c r="G14" s="872"/>
      <c r="H14" s="59"/>
      <c r="I14" s="59"/>
    </row>
    <row r="15" spans="1:10" ht="16.5">
      <c r="A15" s="876" t="s">
        <v>158</v>
      </c>
      <c r="B15" s="877"/>
      <c r="C15" s="877"/>
      <c r="D15" s="877"/>
      <c r="E15" s="877"/>
      <c r="F15" s="877"/>
      <c r="G15" s="878"/>
      <c r="H15" s="59"/>
      <c r="I15" s="59"/>
    </row>
    <row r="16" spans="1:10">
      <c r="A16" s="879"/>
      <c r="B16" s="791"/>
      <c r="C16" s="791"/>
      <c r="D16" s="791"/>
      <c r="E16" s="791"/>
      <c r="F16" s="791"/>
      <c r="G16" s="866"/>
      <c r="H16" s="59"/>
      <c r="I16" s="59"/>
    </row>
    <row r="17" spans="1:9">
      <c r="A17" s="402"/>
      <c r="B17" s="403"/>
      <c r="C17" s="403"/>
      <c r="D17" s="403"/>
      <c r="E17" s="403"/>
      <c r="F17" s="403"/>
      <c r="G17" s="404"/>
      <c r="H17" s="59"/>
      <c r="I17" s="59"/>
    </row>
    <row r="18" spans="1:9">
      <c r="A18" s="880"/>
      <c r="B18" s="793"/>
      <c r="C18" s="793"/>
      <c r="D18" s="793"/>
      <c r="E18" s="793"/>
      <c r="F18" s="793"/>
      <c r="G18" s="881"/>
      <c r="H18" s="59"/>
      <c r="I18" s="59"/>
    </row>
    <row r="19" spans="1:9">
      <c r="A19" s="870" t="s">
        <v>159</v>
      </c>
      <c r="B19" s="871"/>
      <c r="C19" s="871"/>
      <c r="D19" s="871"/>
      <c r="E19" s="871"/>
      <c r="F19" s="871"/>
      <c r="G19" s="872"/>
    </row>
    <row r="20" spans="1:9" ht="16.5">
      <c r="A20" s="873" t="s">
        <v>157</v>
      </c>
      <c r="B20" s="874"/>
      <c r="C20" s="874"/>
      <c r="D20" s="874"/>
      <c r="E20" s="874"/>
      <c r="F20" s="874"/>
      <c r="G20" s="875"/>
    </row>
    <row r="21" spans="1:9">
      <c r="A21" s="388" t="s">
        <v>0</v>
      </c>
      <c r="B21" s="807" t="s">
        <v>138</v>
      </c>
      <c r="C21" s="807"/>
      <c r="D21" s="874" t="s">
        <v>139</v>
      </c>
      <c r="E21" s="874"/>
      <c r="F21" s="874"/>
      <c r="G21" s="875"/>
    </row>
    <row r="22" spans="1:9">
      <c r="A22" s="405"/>
      <c r="B22" s="794"/>
      <c r="C22" s="794"/>
      <c r="D22" s="883"/>
      <c r="E22" s="883"/>
      <c r="F22" s="883"/>
      <c r="G22" s="884"/>
    </row>
    <row r="23" spans="1:9">
      <c r="A23" s="405"/>
      <c r="B23" s="794"/>
      <c r="C23" s="794"/>
      <c r="D23" s="883"/>
      <c r="E23" s="883"/>
      <c r="F23" s="883"/>
      <c r="G23" s="884"/>
    </row>
    <row r="24" spans="1:9">
      <c r="A24" s="405"/>
      <c r="B24" s="794"/>
      <c r="C24" s="794"/>
      <c r="D24" s="883"/>
      <c r="E24" s="883"/>
      <c r="F24" s="883"/>
      <c r="G24" s="884"/>
    </row>
    <row r="25" spans="1:9">
      <c r="A25" s="405"/>
      <c r="B25" s="794"/>
      <c r="C25" s="794"/>
      <c r="D25" s="883"/>
      <c r="E25" s="883"/>
      <c r="F25" s="883"/>
      <c r="G25" s="884"/>
    </row>
    <row r="26" spans="1:9">
      <c r="A26" s="892" t="s">
        <v>140</v>
      </c>
      <c r="B26" s="883"/>
      <c r="C26" s="883"/>
      <c r="D26" s="883"/>
      <c r="E26" s="883"/>
      <c r="F26" s="883"/>
      <c r="G26" s="884"/>
    </row>
    <row r="27" spans="1:9">
      <c r="A27" s="889" t="s">
        <v>141</v>
      </c>
      <c r="B27" s="890"/>
      <c r="C27" s="890"/>
      <c r="D27" s="890"/>
      <c r="E27" s="890"/>
      <c r="F27" s="890"/>
      <c r="G27" s="891"/>
    </row>
    <row r="28" spans="1:9">
      <c r="A28" s="406" t="s">
        <v>4</v>
      </c>
      <c r="B28" s="791"/>
      <c r="C28" s="791"/>
      <c r="D28" s="791"/>
      <c r="E28" s="791"/>
      <c r="F28" s="407" t="s">
        <v>142</v>
      </c>
      <c r="G28" s="408"/>
    </row>
    <row r="29" spans="1:9">
      <c r="A29" s="409" t="s">
        <v>5</v>
      </c>
      <c r="B29" s="793"/>
      <c r="C29" s="793"/>
      <c r="D29" s="793"/>
      <c r="E29" s="793"/>
      <c r="F29" s="410" t="s">
        <v>142</v>
      </c>
      <c r="G29" s="411"/>
    </row>
    <row r="30" spans="1:9">
      <c r="A30" s="409" t="s">
        <v>7</v>
      </c>
      <c r="B30" s="793"/>
      <c r="C30" s="793"/>
      <c r="D30" s="793"/>
      <c r="E30" s="793"/>
      <c r="F30" s="410" t="s">
        <v>142</v>
      </c>
      <c r="G30" s="411"/>
    </row>
    <row r="31" spans="1:9">
      <c r="A31" s="409" t="s">
        <v>8</v>
      </c>
      <c r="B31" s="793"/>
      <c r="C31" s="793"/>
      <c r="D31" s="793"/>
      <c r="E31" s="793"/>
      <c r="F31" s="410" t="s">
        <v>142</v>
      </c>
      <c r="G31" s="411"/>
    </row>
    <row r="32" spans="1:9">
      <c r="A32" s="409" t="s">
        <v>9</v>
      </c>
      <c r="B32" s="403"/>
      <c r="C32" s="403"/>
      <c r="D32" s="403"/>
      <c r="E32" s="403"/>
      <c r="F32" s="410" t="s">
        <v>142</v>
      </c>
      <c r="G32" s="411"/>
    </row>
    <row r="33" spans="1:7">
      <c r="A33" s="409" t="s">
        <v>11</v>
      </c>
      <c r="B33" s="793"/>
      <c r="C33" s="793"/>
      <c r="D33" s="793"/>
      <c r="E33" s="793"/>
      <c r="F33" s="410" t="s">
        <v>142</v>
      </c>
      <c r="G33" s="411"/>
    </row>
    <row r="34" spans="1:7">
      <c r="A34" s="409" t="s">
        <v>12</v>
      </c>
      <c r="B34" s="793"/>
      <c r="C34" s="793"/>
      <c r="D34" s="793"/>
      <c r="E34" s="793"/>
      <c r="F34" s="410" t="s">
        <v>142</v>
      </c>
      <c r="G34" s="411"/>
    </row>
    <row r="35" spans="1:7">
      <c r="A35" s="409" t="s">
        <v>13</v>
      </c>
      <c r="B35" s="793"/>
      <c r="C35" s="793"/>
      <c r="D35" s="793"/>
      <c r="E35" s="793"/>
      <c r="F35" s="410" t="s">
        <v>142</v>
      </c>
      <c r="G35" s="411"/>
    </row>
    <row r="36" spans="1:7">
      <c r="A36" s="409" t="s">
        <v>14</v>
      </c>
      <c r="B36" s="793"/>
      <c r="C36" s="793"/>
      <c r="D36" s="793"/>
      <c r="E36" s="793"/>
      <c r="F36" s="410" t="s">
        <v>142</v>
      </c>
      <c r="G36" s="411"/>
    </row>
    <row r="37" spans="1:7" ht="15" thickBot="1">
      <c r="A37" s="412" t="s">
        <v>15</v>
      </c>
      <c r="B37" s="792"/>
      <c r="C37" s="792"/>
      <c r="D37" s="792"/>
      <c r="E37" s="792"/>
      <c r="F37" s="413" t="s">
        <v>142</v>
      </c>
      <c r="G37" s="414"/>
    </row>
    <row r="38" spans="1:7" ht="16.5">
      <c r="A38" s="868" t="s">
        <v>155</v>
      </c>
      <c r="B38" s="869"/>
      <c r="C38" s="869"/>
      <c r="D38" s="869"/>
      <c r="E38" s="869"/>
    </row>
    <row r="39" spans="1:7" ht="112.9" customHeight="1">
      <c r="A39" s="885" t="s">
        <v>164</v>
      </c>
      <c r="B39" s="885"/>
      <c r="C39" s="885"/>
      <c r="D39" s="885"/>
      <c r="E39" s="885"/>
      <c r="F39" s="885"/>
      <c r="G39" s="885"/>
    </row>
  </sheetData>
  <mergeCells count="49">
    <mergeCell ref="A39:G39"/>
    <mergeCell ref="A19:G19"/>
    <mergeCell ref="C8:D8"/>
    <mergeCell ref="E8:G8"/>
    <mergeCell ref="C4:D4"/>
    <mergeCell ref="E4:G5"/>
    <mergeCell ref="C5:D5"/>
    <mergeCell ref="C6:D6"/>
    <mergeCell ref="E6:G6"/>
    <mergeCell ref="A27:G27"/>
    <mergeCell ref="B24:C24"/>
    <mergeCell ref="D24:G24"/>
    <mergeCell ref="A26:G26"/>
    <mergeCell ref="B35:E35"/>
    <mergeCell ref="B36:E36"/>
    <mergeCell ref="B37:E37"/>
    <mergeCell ref="B25:C25"/>
    <mergeCell ref="D25:G25"/>
    <mergeCell ref="A15:G15"/>
    <mergeCell ref="A16:G16"/>
    <mergeCell ref="A18:G18"/>
    <mergeCell ref="B21:C21"/>
    <mergeCell ref="D21:G21"/>
    <mergeCell ref="B22:C22"/>
    <mergeCell ref="D22:G22"/>
    <mergeCell ref="B23:C23"/>
    <mergeCell ref="D23:G23"/>
    <mergeCell ref="A1:G1"/>
    <mergeCell ref="E7:G7"/>
    <mergeCell ref="A14:G14"/>
    <mergeCell ref="A20:G20"/>
    <mergeCell ref="C9:D9"/>
    <mergeCell ref="E9:G9"/>
    <mergeCell ref="E10:G10"/>
    <mergeCell ref="A11:G11"/>
    <mergeCell ref="A12:G12"/>
    <mergeCell ref="A13:G13"/>
    <mergeCell ref="A2:G2"/>
    <mergeCell ref="A3:B3"/>
    <mergeCell ref="C3:E3"/>
    <mergeCell ref="A4:B10"/>
    <mergeCell ref="C7:D7"/>
    <mergeCell ref="A38:E38"/>
    <mergeCell ref="B28:E28"/>
    <mergeCell ref="B29:E29"/>
    <mergeCell ref="B30:E30"/>
    <mergeCell ref="B31:E31"/>
    <mergeCell ref="B33:E33"/>
    <mergeCell ref="B34:E34"/>
  </mergeCells>
  <pageMargins left="0.7" right="0.7" top="0.75" bottom="0.75" header="0.3" footer="0.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B1:K40"/>
  <sheetViews>
    <sheetView view="pageBreakPreview" topLeftCell="A13" zoomScaleNormal="100" zoomScaleSheetLayoutView="100" workbookViewId="0">
      <selection activeCell="C35" sqref="C35:F35"/>
    </sheetView>
  </sheetViews>
  <sheetFormatPr defaultRowHeight="14.25"/>
  <cols>
    <col min="2" max="2" width="6.375" customWidth="1"/>
    <col min="3" max="3" width="9" style="62" customWidth="1"/>
    <col min="4" max="5" width="14.25" customWidth="1"/>
    <col min="6" max="6" width="15.75" customWidth="1"/>
    <col min="7" max="8" width="16" customWidth="1"/>
    <col min="9" max="10" width="12.75" customWidth="1"/>
    <col min="11" max="11" width="14.5" customWidth="1"/>
  </cols>
  <sheetData>
    <row r="1" spans="2:11">
      <c r="C1" s="912"/>
      <c r="D1" s="912"/>
      <c r="E1" s="912"/>
    </row>
    <row r="2" spans="2:11" s="55" customFormat="1">
      <c r="C2" s="56"/>
    </row>
    <row r="3" spans="2:11" ht="51.6" customHeight="1">
      <c r="B3" s="913" t="s">
        <v>651</v>
      </c>
      <c r="C3" s="913"/>
      <c r="D3" s="913"/>
      <c r="E3" s="913"/>
      <c r="F3" s="913"/>
      <c r="G3" s="913"/>
      <c r="H3" s="913"/>
      <c r="I3" s="57"/>
      <c r="J3" s="57"/>
      <c r="K3" s="57"/>
    </row>
    <row r="4" spans="2:11" ht="15">
      <c r="B4" s="814" t="s">
        <v>145</v>
      </c>
      <c r="C4" s="814"/>
      <c r="D4" s="814"/>
      <c r="E4" s="814"/>
      <c r="F4" s="814"/>
      <c r="G4" s="814"/>
      <c r="H4" s="814"/>
      <c r="I4" s="57"/>
      <c r="J4" s="57"/>
      <c r="K4" s="57"/>
    </row>
    <row r="5" spans="2:11" ht="31.5" customHeight="1">
      <c r="B5" s="817" t="s">
        <v>621</v>
      </c>
      <c r="C5" s="817"/>
      <c r="D5" s="882"/>
      <c r="E5" s="882"/>
      <c r="F5" s="882"/>
      <c r="G5" s="58" t="s">
        <v>130</v>
      </c>
      <c r="H5" s="416"/>
      <c r="I5" s="57"/>
      <c r="J5" s="57"/>
      <c r="K5" s="57"/>
    </row>
    <row r="6" spans="2:11" ht="14.45" customHeight="1">
      <c r="B6" s="901" t="s">
        <v>160</v>
      </c>
      <c r="C6" s="820"/>
      <c r="D6" s="886"/>
      <c r="E6" s="887"/>
      <c r="F6" s="904" t="s">
        <v>622</v>
      </c>
      <c r="G6" s="905"/>
      <c r="H6" s="906"/>
      <c r="I6" s="57"/>
      <c r="J6" s="57"/>
    </row>
    <row r="7" spans="2:11" ht="15">
      <c r="B7" s="902"/>
      <c r="C7" s="822"/>
      <c r="D7" s="888"/>
      <c r="E7" s="800"/>
      <c r="F7" s="907"/>
      <c r="G7" s="908"/>
      <c r="H7" s="909"/>
      <c r="I7" s="57"/>
      <c r="J7" s="57"/>
      <c r="K7" s="54"/>
    </row>
    <row r="8" spans="2:11">
      <c r="B8" s="902"/>
      <c r="C8" s="822"/>
      <c r="D8" s="836" t="s">
        <v>161</v>
      </c>
      <c r="E8" s="837"/>
      <c r="F8" s="827"/>
      <c r="G8" s="828"/>
      <c r="H8" s="910"/>
      <c r="I8" s="57"/>
      <c r="J8" s="57"/>
    </row>
    <row r="9" spans="2:11">
      <c r="B9" s="902"/>
      <c r="C9" s="822"/>
      <c r="D9" s="836" t="s">
        <v>132</v>
      </c>
      <c r="E9" s="837"/>
      <c r="F9" s="830" t="s">
        <v>133</v>
      </c>
      <c r="G9" s="831"/>
      <c r="H9" s="860"/>
      <c r="I9" s="59"/>
      <c r="J9" s="59"/>
    </row>
    <row r="10" spans="2:11">
      <c r="B10" s="902"/>
      <c r="C10" s="822"/>
      <c r="D10" s="836" t="s">
        <v>134</v>
      </c>
      <c r="E10" s="838"/>
      <c r="F10" s="830" t="s">
        <v>655</v>
      </c>
      <c r="G10" s="831"/>
      <c r="H10" s="860"/>
      <c r="I10" s="59"/>
      <c r="J10" s="59"/>
    </row>
    <row r="11" spans="2:11">
      <c r="B11" s="902"/>
      <c r="C11" s="822"/>
      <c r="D11" s="836" t="s">
        <v>137</v>
      </c>
      <c r="E11" s="838"/>
      <c r="F11" s="830" t="s">
        <v>136</v>
      </c>
      <c r="G11" s="831"/>
      <c r="H11" s="860"/>
      <c r="I11" s="59"/>
      <c r="J11" s="59"/>
    </row>
    <row r="12" spans="2:11">
      <c r="B12" s="903"/>
      <c r="C12" s="824"/>
      <c r="D12" s="415"/>
      <c r="E12" s="401"/>
      <c r="F12" s="842"/>
      <c r="G12" s="843"/>
      <c r="H12" s="911"/>
      <c r="I12" s="59"/>
      <c r="J12" s="59"/>
    </row>
    <row r="13" spans="2:11" ht="16.5">
      <c r="B13" s="899" t="s">
        <v>154</v>
      </c>
      <c r="C13" s="877"/>
      <c r="D13" s="877"/>
      <c r="E13" s="877"/>
      <c r="F13" s="877"/>
      <c r="G13" s="877"/>
      <c r="H13" s="900"/>
      <c r="I13" s="59"/>
      <c r="J13" s="59"/>
    </row>
    <row r="14" spans="2:11">
      <c r="B14" s="893"/>
      <c r="C14" s="791"/>
      <c r="D14" s="791"/>
      <c r="E14" s="791"/>
      <c r="F14" s="791"/>
      <c r="G14" s="791"/>
      <c r="H14" s="894"/>
      <c r="I14" s="59"/>
      <c r="J14" s="59"/>
    </row>
    <row r="15" spans="2:11">
      <c r="B15" s="895"/>
      <c r="C15" s="793"/>
      <c r="D15" s="793"/>
      <c r="E15" s="793"/>
      <c r="F15" s="793"/>
      <c r="G15" s="793"/>
      <c r="H15" s="896"/>
      <c r="I15" s="59"/>
      <c r="J15" s="59"/>
    </row>
    <row r="16" spans="2:11">
      <c r="B16" s="897"/>
      <c r="C16" s="871"/>
      <c r="D16" s="871"/>
      <c r="E16" s="871"/>
      <c r="F16" s="871"/>
      <c r="G16" s="871"/>
      <c r="H16" s="898"/>
      <c r="I16" s="59"/>
      <c r="J16" s="59"/>
    </row>
    <row r="17" spans="2:10" ht="16.5">
      <c r="B17" s="899" t="s">
        <v>158</v>
      </c>
      <c r="C17" s="877"/>
      <c r="D17" s="877"/>
      <c r="E17" s="877"/>
      <c r="F17" s="877"/>
      <c r="G17" s="877"/>
      <c r="H17" s="900"/>
      <c r="I17" s="59"/>
      <c r="J17" s="59"/>
    </row>
    <row r="18" spans="2:10">
      <c r="B18" s="893"/>
      <c r="C18" s="791"/>
      <c r="D18" s="791"/>
      <c r="E18" s="791"/>
      <c r="F18" s="791"/>
      <c r="G18" s="791"/>
      <c r="H18" s="894"/>
      <c r="I18" s="59"/>
      <c r="J18" s="59"/>
    </row>
    <row r="19" spans="2:10">
      <c r="B19" s="417"/>
      <c r="C19" s="403"/>
      <c r="D19" s="403"/>
      <c r="E19" s="403"/>
      <c r="F19" s="403"/>
      <c r="G19" s="403"/>
      <c r="H19" s="418"/>
      <c r="I19" s="59"/>
      <c r="J19" s="59"/>
    </row>
    <row r="20" spans="2:10">
      <c r="B20" s="895"/>
      <c r="C20" s="793"/>
      <c r="D20" s="793"/>
      <c r="E20" s="793"/>
      <c r="F20" s="793"/>
      <c r="G20" s="793"/>
      <c r="H20" s="896"/>
      <c r="I20" s="59"/>
      <c r="J20" s="59"/>
    </row>
    <row r="21" spans="2:10">
      <c r="B21" s="897" t="s">
        <v>159</v>
      </c>
      <c r="C21" s="871"/>
      <c r="D21" s="871"/>
      <c r="E21" s="871"/>
      <c r="F21" s="871"/>
      <c r="G21" s="871"/>
      <c r="H21" s="898"/>
    </row>
    <row r="22" spans="2:10" ht="16.5">
      <c r="B22" s="874" t="s">
        <v>157</v>
      </c>
      <c r="C22" s="874"/>
      <c r="D22" s="874"/>
      <c r="E22" s="874"/>
      <c r="F22" s="874"/>
      <c r="G22" s="874"/>
      <c r="H22" s="874"/>
    </row>
    <row r="23" spans="2:10">
      <c r="B23" s="61" t="s">
        <v>0</v>
      </c>
      <c r="C23" s="807" t="s">
        <v>138</v>
      </c>
      <c r="D23" s="807"/>
      <c r="E23" s="874" t="s">
        <v>139</v>
      </c>
      <c r="F23" s="874"/>
      <c r="G23" s="874"/>
      <c r="H23" s="874"/>
    </row>
    <row r="24" spans="2:10">
      <c r="B24" s="419"/>
      <c r="C24" s="794"/>
      <c r="D24" s="794"/>
      <c r="E24" s="883"/>
      <c r="F24" s="883"/>
      <c r="G24" s="883"/>
      <c r="H24" s="883"/>
    </row>
    <row r="25" spans="2:10">
      <c r="B25" s="419"/>
      <c r="C25" s="794"/>
      <c r="D25" s="794"/>
      <c r="E25" s="883"/>
      <c r="F25" s="883"/>
      <c r="G25" s="883"/>
      <c r="H25" s="883"/>
    </row>
    <row r="26" spans="2:10">
      <c r="B26" s="419"/>
      <c r="C26" s="794"/>
      <c r="D26" s="794"/>
      <c r="E26" s="883"/>
      <c r="F26" s="883"/>
      <c r="G26" s="883"/>
      <c r="H26" s="883"/>
    </row>
    <row r="27" spans="2:10">
      <c r="B27" s="419"/>
      <c r="C27" s="794"/>
      <c r="D27" s="794"/>
      <c r="E27" s="883"/>
      <c r="F27" s="883"/>
      <c r="G27" s="883"/>
      <c r="H27" s="883"/>
    </row>
    <row r="28" spans="2:10">
      <c r="B28" s="883" t="s">
        <v>140</v>
      </c>
      <c r="C28" s="883"/>
      <c r="D28" s="883"/>
      <c r="E28" s="883"/>
      <c r="F28" s="883"/>
      <c r="G28" s="883"/>
      <c r="H28" s="883"/>
    </row>
    <row r="29" spans="2:10">
      <c r="B29" s="890" t="s">
        <v>141</v>
      </c>
      <c r="C29" s="890"/>
      <c r="D29" s="890"/>
      <c r="E29" s="890"/>
      <c r="F29" s="890"/>
      <c r="G29" s="890"/>
      <c r="H29" s="890"/>
    </row>
    <row r="30" spans="2:10">
      <c r="B30" s="420" t="s">
        <v>4</v>
      </c>
      <c r="C30" s="791"/>
      <c r="D30" s="791"/>
      <c r="E30" s="791"/>
      <c r="F30" s="791"/>
      <c r="G30" s="407" t="s">
        <v>142</v>
      </c>
      <c r="H30" s="421"/>
    </row>
    <row r="31" spans="2:10">
      <c r="B31" s="422" t="s">
        <v>5</v>
      </c>
      <c r="C31" s="793"/>
      <c r="D31" s="793"/>
      <c r="E31" s="793"/>
      <c r="F31" s="793"/>
      <c r="G31" s="410" t="s">
        <v>142</v>
      </c>
      <c r="H31" s="423"/>
    </row>
    <row r="32" spans="2:10">
      <c r="B32" s="422" t="s">
        <v>7</v>
      </c>
      <c r="C32" s="793"/>
      <c r="D32" s="793"/>
      <c r="E32" s="793"/>
      <c r="F32" s="793"/>
      <c r="G32" s="410" t="s">
        <v>142</v>
      </c>
      <c r="H32" s="423"/>
    </row>
    <row r="33" spans="2:8">
      <c r="B33" s="422" t="s">
        <v>8</v>
      </c>
      <c r="C33" s="793"/>
      <c r="D33" s="793"/>
      <c r="E33" s="793"/>
      <c r="F33" s="793"/>
      <c r="G33" s="410" t="s">
        <v>142</v>
      </c>
      <c r="H33" s="423"/>
    </row>
    <row r="34" spans="2:8">
      <c r="B34" s="422" t="s">
        <v>9</v>
      </c>
      <c r="C34" s="403"/>
      <c r="D34" s="403"/>
      <c r="E34" s="403"/>
      <c r="F34" s="403"/>
      <c r="G34" s="410" t="s">
        <v>142</v>
      </c>
      <c r="H34" s="423"/>
    </row>
    <row r="35" spans="2:8">
      <c r="B35" s="422" t="s">
        <v>11</v>
      </c>
      <c r="C35" s="793"/>
      <c r="D35" s="793"/>
      <c r="E35" s="793"/>
      <c r="F35" s="793"/>
      <c r="G35" s="410" t="s">
        <v>142</v>
      </c>
      <c r="H35" s="423"/>
    </row>
    <row r="36" spans="2:8">
      <c r="B36" s="422" t="s">
        <v>12</v>
      </c>
      <c r="C36" s="793"/>
      <c r="D36" s="793"/>
      <c r="E36" s="793"/>
      <c r="F36" s="793"/>
      <c r="G36" s="410" t="s">
        <v>142</v>
      </c>
      <c r="H36" s="423"/>
    </row>
    <row r="37" spans="2:8">
      <c r="B37" s="422" t="s">
        <v>13</v>
      </c>
      <c r="C37" s="793"/>
      <c r="D37" s="793"/>
      <c r="E37" s="793"/>
      <c r="F37" s="793"/>
      <c r="G37" s="410" t="s">
        <v>142</v>
      </c>
      <c r="H37" s="423"/>
    </row>
    <row r="38" spans="2:8">
      <c r="B38" s="422" t="s">
        <v>14</v>
      </c>
      <c r="C38" s="793"/>
      <c r="D38" s="793"/>
      <c r="E38" s="793"/>
      <c r="F38" s="793"/>
      <c r="G38" s="410" t="s">
        <v>142</v>
      </c>
      <c r="H38" s="423"/>
    </row>
    <row r="39" spans="2:8">
      <c r="B39" s="424" t="s">
        <v>15</v>
      </c>
      <c r="C39" s="871"/>
      <c r="D39" s="871"/>
      <c r="E39" s="871"/>
      <c r="F39" s="871"/>
      <c r="G39" s="425" t="s">
        <v>142</v>
      </c>
      <c r="H39" s="426"/>
    </row>
    <row r="40" spans="2:8" ht="16.5">
      <c r="B40" s="868" t="s">
        <v>155</v>
      </c>
      <c r="C40" s="869"/>
      <c r="D40" s="869"/>
      <c r="E40" s="869"/>
      <c r="F40" s="869"/>
    </row>
  </sheetData>
  <mergeCells count="49">
    <mergeCell ref="C1:E1"/>
    <mergeCell ref="B3:H3"/>
    <mergeCell ref="B4:H4"/>
    <mergeCell ref="B5:C5"/>
    <mergeCell ref="D5:F5"/>
    <mergeCell ref="B6:C12"/>
    <mergeCell ref="D6:E6"/>
    <mergeCell ref="F6:H7"/>
    <mergeCell ref="D7:E7"/>
    <mergeCell ref="D8:E8"/>
    <mergeCell ref="F8:H8"/>
    <mergeCell ref="D9:E9"/>
    <mergeCell ref="F9:H9"/>
    <mergeCell ref="D10:E10"/>
    <mergeCell ref="F10:H10"/>
    <mergeCell ref="D11:E11"/>
    <mergeCell ref="F11:H11"/>
    <mergeCell ref="F12:H12"/>
    <mergeCell ref="B13:H13"/>
    <mergeCell ref="B14:H14"/>
    <mergeCell ref="B15:H15"/>
    <mergeCell ref="B16:H16"/>
    <mergeCell ref="B17:H17"/>
    <mergeCell ref="B18:H18"/>
    <mergeCell ref="B20:H20"/>
    <mergeCell ref="B21:H21"/>
    <mergeCell ref="B22:H22"/>
    <mergeCell ref="C23:D23"/>
    <mergeCell ref="E23:H23"/>
    <mergeCell ref="C24:D24"/>
    <mergeCell ref="E24:H24"/>
    <mergeCell ref="C25:D25"/>
    <mergeCell ref="E25:H25"/>
    <mergeCell ref="C26:D26"/>
    <mergeCell ref="E26:H26"/>
    <mergeCell ref="C27:D27"/>
    <mergeCell ref="E27:H27"/>
    <mergeCell ref="B28:H28"/>
    <mergeCell ref="B29:H29"/>
    <mergeCell ref="C37:F37"/>
    <mergeCell ref="C38:F38"/>
    <mergeCell ref="C39:F39"/>
    <mergeCell ref="B40:F40"/>
    <mergeCell ref="C30:F30"/>
    <mergeCell ref="C31:F31"/>
    <mergeCell ref="C32:F32"/>
    <mergeCell ref="C33:F33"/>
    <mergeCell ref="C35:F35"/>
    <mergeCell ref="C36:F36"/>
  </mergeCells>
  <pageMargins left="0.7" right="0.7" top="0.75" bottom="0.75" header="0.3" footer="0.3"/>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B1:L606"/>
  <sheetViews>
    <sheetView topLeftCell="A88" zoomScaleNormal="100" zoomScaleSheetLayoutView="40" zoomScalePageLayoutView="75" workbookViewId="0">
      <selection activeCell="H98" sqref="H98"/>
    </sheetView>
  </sheetViews>
  <sheetFormatPr defaultRowHeight="15"/>
  <cols>
    <col min="1" max="1" width="6.125" style="29" customWidth="1"/>
    <col min="2" max="5" width="9" style="29"/>
    <col min="6" max="6" width="11.875" style="29" customWidth="1"/>
    <col min="7" max="7" width="9.875" style="29" customWidth="1"/>
    <col min="8" max="8" width="10.625" style="29" customWidth="1"/>
    <col min="9" max="9" width="10.25" style="29" customWidth="1"/>
    <col min="10" max="10" width="9" style="29"/>
    <col min="11" max="11" width="20.375" style="29" customWidth="1"/>
    <col min="12" max="12" width="8.5" style="29" customWidth="1"/>
    <col min="13" max="16384" width="9" style="29"/>
  </cols>
  <sheetData>
    <row r="1" spans="2:12" ht="15" customHeight="1">
      <c r="B1" s="1126" t="s">
        <v>749</v>
      </c>
      <c r="C1" s="1127"/>
      <c r="D1" s="1127"/>
      <c r="E1" s="1127"/>
      <c r="F1" s="1127"/>
      <c r="G1" s="1127"/>
      <c r="H1" s="1127"/>
      <c r="I1" s="1127"/>
      <c r="J1" s="1127"/>
      <c r="K1" s="1127"/>
      <c r="L1" s="1128"/>
    </row>
    <row r="2" spans="2:12" ht="15" customHeight="1" thickBot="1">
      <c r="B2" s="1129"/>
      <c r="C2" s="1130"/>
      <c r="D2" s="1130"/>
      <c r="E2" s="1130"/>
      <c r="F2" s="1130"/>
      <c r="G2" s="1130"/>
      <c r="H2" s="1130"/>
      <c r="I2" s="1130"/>
      <c r="J2" s="1130"/>
      <c r="K2" s="1130"/>
      <c r="L2" s="1131"/>
    </row>
    <row r="3" spans="2:12">
      <c r="B3" s="30"/>
      <c r="C3" s="30"/>
      <c r="D3" s="30"/>
      <c r="E3" s="30"/>
      <c r="F3" s="30"/>
      <c r="G3" s="30"/>
      <c r="H3" s="30"/>
      <c r="I3" s="30"/>
      <c r="J3" s="30"/>
      <c r="K3" s="30"/>
    </row>
    <row r="4" spans="2:12" ht="15.75" customHeight="1">
      <c r="B4" s="1132" t="s">
        <v>23</v>
      </c>
      <c r="C4" s="1133"/>
      <c r="D4" s="1133"/>
      <c r="E4" s="1133"/>
      <c r="F4" s="1133"/>
      <c r="G4" s="1133"/>
      <c r="H4" s="1133"/>
      <c r="I4" s="1133"/>
      <c r="J4" s="1133"/>
      <c r="K4" s="1133"/>
      <c r="L4" s="1134"/>
    </row>
    <row r="5" spans="2:12" ht="15.75" customHeight="1" thickBot="1">
      <c r="B5" s="1114" t="s">
        <v>32</v>
      </c>
      <c r="C5" s="1115"/>
      <c r="D5" s="1115"/>
      <c r="E5" s="1115"/>
      <c r="F5" s="1116" t="s">
        <v>695</v>
      </c>
      <c r="G5" s="1117"/>
      <c r="H5" s="1117"/>
      <c r="I5" s="1117"/>
      <c r="J5" s="1117"/>
      <c r="K5" s="1117"/>
      <c r="L5" s="1118"/>
    </row>
    <row r="6" spans="2:12" ht="15.75" customHeight="1" thickBot="1">
      <c r="B6" s="1119" t="s">
        <v>33</v>
      </c>
      <c r="C6" s="1120"/>
      <c r="D6" s="1120"/>
      <c r="E6" s="1121"/>
      <c r="F6" s="1116" t="s">
        <v>674</v>
      </c>
      <c r="G6" s="1117"/>
      <c r="H6" s="1117"/>
      <c r="I6" s="1117"/>
      <c r="J6" s="1117"/>
      <c r="K6" s="1117"/>
      <c r="L6" s="1118"/>
    </row>
    <row r="7" spans="2:12" ht="15.75" customHeight="1" thickBot="1">
      <c r="B7" s="1119" t="s">
        <v>24</v>
      </c>
      <c r="C7" s="1120"/>
      <c r="D7" s="1120"/>
      <c r="E7" s="1121"/>
      <c r="F7" s="1122" t="s">
        <v>696</v>
      </c>
      <c r="G7" s="1117"/>
      <c r="H7" s="1117"/>
      <c r="I7" s="1117"/>
      <c r="J7" s="1117"/>
      <c r="K7" s="1117"/>
      <c r="L7" s="1118"/>
    </row>
    <row r="8" spans="2:12" ht="15.75" customHeight="1" thickBot="1">
      <c r="B8" s="1119" t="s">
        <v>25</v>
      </c>
      <c r="C8" s="1120"/>
      <c r="D8" s="1120"/>
      <c r="E8" s="1121"/>
      <c r="F8" s="1116">
        <v>1930</v>
      </c>
      <c r="G8" s="1117"/>
      <c r="H8" s="1117"/>
      <c r="I8" s="1117"/>
      <c r="J8" s="1117"/>
      <c r="K8" s="1117"/>
      <c r="L8" s="1118"/>
    </row>
    <row r="9" spans="2:12" ht="15.75" customHeight="1" thickBot="1">
      <c r="B9" s="1119" t="s">
        <v>26</v>
      </c>
      <c r="C9" s="1120"/>
      <c r="D9" s="1120"/>
      <c r="E9" s="1121"/>
      <c r="F9" s="1116">
        <v>1930</v>
      </c>
      <c r="G9" s="1117"/>
      <c r="H9" s="1117"/>
      <c r="I9" s="1117"/>
      <c r="J9" s="1117"/>
      <c r="K9" s="1117"/>
      <c r="L9" s="1118"/>
    </row>
    <row r="10" spans="2:12" ht="24" customHeight="1" thickBot="1">
      <c r="B10" s="1119" t="s">
        <v>123</v>
      </c>
      <c r="C10" s="1120"/>
      <c r="D10" s="1120"/>
      <c r="E10" s="1121"/>
      <c r="F10" s="1116" t="s">
        <v>881</v>
      </c>
      <c r="G10" s="1117"/>
      <c r="H10" s="1117"/>
      <c r="I10" s="1117"/>
      <c r="J10" s="1117"/>
      <c r="K10" s="1117"/>
      <c r="L10" s="1118"/>
    </row>
    <row r="11" spans="2:12" ht="33" customHeight="1" thickBot="1">
      <c r="B11" s="1097" t="s">
        <v>124</v>
      </c>
      <c r="C11" s="1098"/>
      <c r="D11" s="1098"/>
      <c r="E11" s="1099"/>
      <c r="F11" s="1123">
        <v>371.48</v>
      </c>
      <c r="G11" s="1124"/>
      <c r="H11" s="1124"/>
      <c r="I11" s="1124"/>
      <c r="J11" s="1124"/>
      <c r="K11" s="1124"/>
      <c r="L11" s="1125"/>
    </row>
    <row r="12" spans="2:12" ht="74.25" customHeight="1" thickBot="1">
      <c r="B12" s="1097" t="s">
        <v>105</v>
      </c>
      <c r="C12" s="1098"/>
      <c r="D12" s="1098"/>
      <c r="E12" s="1099"/>
      <c r="F12" s="427">
        <v>0</v>
      </c>
      <c r="G12" s="1112" t="s">
        <v>392</v>
      </c>
      <c r="H12" s="1112"/>
      <c r="I12" s="427">
        <v>0</v>
      </c>
      <c r="J12" s="1113" t="s">
        <v>393</v>
      </c>
      <c r="K12" s="1113"/>
      <c r="L12" s="427">
        <v>8760</v>
      </c>
    </row>
    <row r="13" spans="2:12" ht="15.75" customHeight="1" thickBot="1">
      <c r="B13" s="1097" t="s">
        <v>394</v>
      </c>
      <c r="C13" s="1098"/>
      <c r="D13" s="1098"/>
      <c r="E13" s="1099"/>
      <c r="F13" s="1100">
        <f>I12*L12/8760</f>
        <v>0</v>
      </c>
      <c r="G13" s="1101"/>
      <c r="H13" s="1101"/>
      <c r="I13" s="1101"/>
      <c r="J13" s="1101"/>
      <c r="K13" s="1101"/>
      <c r="L13" s="1102"/>
    </row>
    <row r="14" spans="2:12" ht="30.75" customHeight="1">
      <c r="B14" s="1097" t="s">
        <v>27</v>
      </c>
      <c r="C14" s="1098"/>
      <c r="D14" s="1098"/>
      <c r="E14" s="1099"/>
      <c r="F14" s="1103" t="s">
        <v>560</v>
      </c>
      <c r="G14" s="1104"/>
      <c r="H14" s="1104"/>
      <c r="I14" s="1104"/>
      <c r="J14" s="1104"/>
      <c r="K14" s="1104"/>
      <c r="L14" s="1105"/>
    </row>
    <row r="15" spans="2:12">
      <c r="B15" s="1106"/>
      <c r="C15" s="1107"/>
      <c r="D15" s="1107"/>
      <c r="E15" s="1107"/>
      <c r="F15" s="1107"/>
      <c r="G15" s="1107"/>
      <c r="H15" s="1107"/>
      <c r="I15" s="1107"/>
      <c r="J15" s="1107"/>
      <c r="K15" s="1107"/>
      <c r="L15" s="1108"/>
    </row>
    <row r="16" spans="2:12" ht="15" customHeight="1">
      <c r="B16" s="1029" t="s">
        <v>39</v>
      </c>
      <c r="C16" s="1030"/>
      <c r="D16" s="1030"/>
      <c r="E16" s="1030"/>
      <c r="F16" s="1030"/>
      <c r="G16" s="1030"/>
      <c r="H16" s="1030"/>
      <c r="I16" s="1030"/>
      <c r="J16" s="1030"/>
      <c r="K16" s="1030"/>
      <c r="L16" s="1031"/>
    </row>
    <row r="17" spans="2:12">
      <c r="B17" s="1109" t="s">
        <v>40</v>
      </c>
      <c r="C17" s="1110"/>
      <c r="D17" s="1110"/>
      <c r="E17" s="1110"/>
      <c r="F17" s="1110"/>
      <c r="G17" s="1110"/>
      <c r="H17" s="1110"/>
      <c r="I17" s="1110"/>
      <c r="J17" s="1111"/>
      <c r="K17" s="921" t="s">
        <v>742</v>
      </c>
      <c r="L17" s="922"/>
    </row>
    <row r="18" spans="2:12">
      <c r="B18" s="1088" t="s">
        <v>41</v>
      </c>
      <c r="C18" s="1089"/>
      <c r="D18" s="1089"/>
      <c r="E18" s="1089"/>
      <c r="F18" s="1089"/>
      <c r="G18" s="1089"/>
      <c r="H18" s="1089"/>
      <c r="I18" s="1089"/>
      <c r="J18" s="1090"/>
      <c r="K18" s="921">
        <v>2.9</v>
      </c>
      <c r="L18" s="922"/>
    </row>
    <row r="19" spans="2:12" ht="18">
      <c r="B19" s="1088" t="s">
        <v>55</v>
      </c>
      <c r="C19" s="1089"/>
      <c r="D19" s="1089"/>
      <c r="E19" s="1089"/>
      <c r="F19" s="1089"/>
      <c r="G19" s="1089"/>
      <c r="H19" s="1089"/>
      <c r="I19" s="1090"/>
      <c r="J19" s="1091" t="s">
        <v>681</v>
      </c>
      <c r="K19" s="1092"/>
      <c r="L19" s="1093"/>
    </row>
    <row r="20" spans="2:12" ht="18">
      <c r="B20" s="1088" t="s">
        <v>56</v>
      </c>
      <c r="C20" s="1089"/>
      <c r="D20" s="1089"/>
      <c r="E20" s="1089"/>
      <c r="F20" s="1089"/>
      <c r="G20" s="1089"/>
      <c r="H20" s="1089"/>
      <c r="I20" s="1089"/>
      <c r="J20" s="1090"/>
      <c r="K20" s="921">
        <v>1136.5</v>
      </c>
      <c r="L20" s="922"/>
    </row>
    <row r="21" spans="2:12">
      <c r="B21" s="1088" t="s">
        <v>42</v>
      </c>
      <c r="C21" s="1089"/>
      <c r="D21" s="1089"/>
      <c r="E21" s="1089"/>
      <c r="F21" s="1089"/>
      <c r="G21" s="1089"/>
      <c r="H21" s="1089"/>
      <c r="I21" s="1090"/>
      <c r="J21" s="1091" t="s">
        <v>682</v>
      </c>
      <c r="K21" s="1092"/>
      <c r="L21" s="1093"/>
    </row>
    <row r="22" spans="2:12">
      <c r="B22" s="1088" t="s">
        <v>43</v>
      </c>
      <c r="C22" s="1089"/>
      <c r="D22" s="1089"/>
      <c r="E22" s="1089"/>
      <c r="F22" s="1089"/>
      <c r="G22" s="1089"/>
      <c r="H22" s="1089"/>
      <c r="I22" s="1089"/>
      <c r="J22" s="1090"/>
      <c r="K22" s="921">
        <v>10</v>
      </c>
      <c r="L22" s="922"/>
    </row>
    <row r="23" spans="2:12">
      <c r="B23" s="35"/>
      <c r="C23" s="35"/>
      <c r="D23" s="35"/>
      <c r="E23" s="35"/>
      <c r="F23" s="35"/>
      <c r="G23" s="35"/>
      <c r="H23" s="35"/>
      <c r="I23" s="35"/>
      <c r="J23" s="35"/>
      <c r="K23" s="35"/>
    </row>
    <row r="24" spans="2:12">
      <c r="B24" s="35"/>
      <c r="C24" s="35"/>
      <c r="D24" s="35"/>
      <c r="E24" s="35"/>
      <c r="F24" s="35"/>
      <c r="G24" s="35"/>
      <c r="H24" s="35"/>
      <c r="I24" s="35"/>
      <c r="J24" s="35"/>
      <c r="K24" s="35"/>
    </row>
    <row r="25" spans="2:12">
      <c r="B25" s="107" t="s">
        <v>28</v>
      </c>
      <c r="C25" s="1094" t="s">
        <v>29</v>
      </c>
      <c r="D25" s="1094"/>
      <c r="E25" s="1094"/>
      <c r="F25" s="1094"/>
      <c r="G25" s="1094"/>
      <c r="H25" s="1094"/>
      <c r="I25" s="1094"/>
      <c r="J25" s="1095"/>
      <c r="K25" s="1095"/>
      <c r="L25" s="1096"/>
    </row>
    <row r="26" spans="2:12">
      <c r="B26" s="108"/>
      <c r="C26" s="1078" t="s">
        <v>30</v>
      </c>
      <c r="D26" s="1078"/>
      <c r="E26" s="1078"/>
      <c r="F26" s="1078"/>
      <c r="G26" s="1078"/>
      <c r="H26" s="1078"/>
      <c r="I26" s="1078"/>
      <c r="J26" s="1078"/>
      <c r="K26" s="1078"/>
      <c r="L26" s="1079"/>
    </row>
    <row r="27" spans="2:12">
      <c r="B27" s="30"/>
      <c r="C27" s="30"/>
      <c r="D27" s="30"/>
      <c r="E27" s="30"/>
      <c r="F27" s="30"/>
      <c r="G27" s="30"/>
      <c r="H27" s="30"/>
      <c r="I27" s="30"/>
      <c r="J27" s="30"/>
      <c r="K27" s="30"/>
    </row>
    <row r="28" spans="2:12">
      <c r="B28" s="976" t="s">
        <v>80</v>
      </c>
      <c r="C28" s="976"/>
      <c r="D28" s="976"/>
      <c r="E28" s="976"/>
      <c r="F28" s="976"/>
      <c r="G28" s="976"/>
      <c r="H28" s="976"/>
      <c r="I28" s="976"/>
      <c r="J28" s="976"/>
      <c r="K28" s="976"/>
    </row>
    <row r="29" spans="2:12" ht="20.25" customHeight="1">
      <c r="B29" s="1080" t="s">
        <v>31</v>
      </c>
      <c r="C29" s="976"/>
      <c r="D29" s="976"/>
      <c r="E29" s="976"/>
      <c r="F29" s="976"/>
      <c r="G29" s="976"/>
      <c r="H29" s="976"/>
      <c r="I29" s="976"/>
      <c r="J29" s="976"/>
      <c r="K29" s="976"/>
    </row>
    <row r="30" spans="2:12" ht="29.25" customHeight="1">
      <c r="B30" s="975" t="s">
        <v>163</v>
      </c>
      <c r="C30" s="975"/>
      <c r="D30" s="975"/>
      <c r="E30" s="975"/>
      <c r="F30" s="975"/>
      <c r="G30" s="975"/>
      <c r="H30" s="975"/>
      <c r="I30" s="975"/>
      <c r="J30" s="975"/>
      <c r="K30" s="975"/>
      <c r="L30" s="975"/>
    </row>
    <row r="32" spans="2:12" ht="26.25">
      <c r="B32" s="33"/>
      <c r="C32" s="4"/>
      <c r="D32" s="4"/>
      <c r="E32" s="4"/>
      <c r="F32" s="4"/>
      <c r="G32" s="4"/>
      <c r="H32" s="4"/>
      <c r="I32" s="4"/>
      <c r="J32" s="4"/>
      <c r="K32" s="3"/>
    </row>
    <row r="33" spans="2:12">
      <c r="B33" s="1081" t="s">
        <v>103</v>
      </c>
      <c r="C33" s="1081"/>
      <c r="D33" s="1081"/>
      <c r="E33" s="1081"/>
      <c r="F33" s="1081"/>
      <c r="G33" s="1081"/>
      <c r="H33" s="1081"/>
      <c r="I33" s="1081"/>
      <c r="J33" s="1081"/>
      <c r="K33" s="1081"/>
      <c r="L33" s="1081"/>
    </row>
    <row r="34" spans="2:12">
      <c r="B34" s="1082" t="s">
        <v>44</v>
      </c>
      <c r="C34" s="1082"/>
      <c r="D34" s="1082"/>
      <c r="E34" s="1082"/>
      <c r="F34" s="1082"/>
      <c r="G34" s="1082"/>
      <c r="H34" s="1082"/>
      <c r="I34" s="1082"/>
      <c r="J34" s="1082"/>
      <c r="K34" s="1082"/>
      <c r="L34" s="1082"/>
    </row>
    <row r="35" spans="2:12" ht="42" customHeight="1">
      <c r="B35" s="1083" t="s">
        <v>49</v>
      </c>
      <c r="C35" s="1084"/>
      <c r="D35" s="1085" t="s">
        <v>117</v>
      </c>
      <c r="E35" s="1086"/>
      <c r="F35" s="1086"/>
      <c r="G35" s="1086"/>
      <c r="H35" s="1086"/>
      <c r="I35" s="100" t="s">
        <v>69</v>
      </c>
      <c r="J35" s="1087" t="s">
        <v>168</v>
      </c>
      <c r="K35" s="1084"/>
      <c r="L35" s="101" t="s">
        <v>250</v>
      </c>
    </row>
    <row r="36" spans="2:12" ht="30" customHeight="1">
      <c r="B36" s="1067" t="s">
        <v>691</v>
      </c>
      <c r="C36" s="1067"/>
      <c r="D36" s="1068" t="s">
        <v>729</v>
      </c>
      <c r="E36" s="1068"/>
      <c r="F36" s="1068"/>
      <c r="G36" s="1068"/>
      <c r="H36" s="1068"/>
      <c r="I36" s="597">
        <v>1.26</v>
      </c>
      <c r="J36" s="918">
        <v>0.2</v>
      </c>
      <c r="K36" s="922"/>
      <c r="L36" s="429" t="s">
        <v>560</v>
      </c>
    </row>
    <row r="37" spans="2:12" ht="29.25" customHeight="1">
      <c r="B37" s="916" t="s">
        <v>734</v>
      </c>
      <c r="C37" s="917"/>
      <c r="D37" s="918" t="s">
        <v>735</v>
      </c>
      <c r="E37" s="919"/>
      <c r="F37" s="919"/>
      <c r="G37" s="919"/>
      <c r="H37" s="920"/>
      <c r="I37" s="597">
        <v>1.1200000000000001</v>
      </c>
      <c r="J37" s="918">
        <v>0.25</v>
      </c>
      <c r="K37" s="920"/>
      <c r="L37" s="429" t="s">
        <v>560</v>
      </c>
    </row>
    <row r="38" spans="2:12" ht="28.5" customHeight="1">
      <c r="B38" s="1067" t="s">
        <v>691</v>
      </c>
      <c r="C38" s="1067"/>
      <c r="D38" s="918" t="s">
        <v>733</v>
      </c>
      <c r="E38" s="919"/>
      <c r="F38" s="919"/>
      <c r="G38" s="919"/>
      <c r="H38" s="920"/>
      <c r="I38" s="597">
        <v>1.06</v>
      </c>
      <c r="J38" s="918">
        <v>0.45</v>
      </c>
      <c r="K38" s="920"/>
      <c r="L38" s="429" t="s">
        <v>560</v>
      </c>
    </row>
    <row r="39" spans="2:12" ht="26.25" customHeight="1">
      <c r="B39" s="1076" t="s">
        <v>685</v>
      </c>
      <c r="C39" s="1077"/>
      <c r="D39" s="918" t="s">
        <v>730</v>
      </c>
      <c r="E39" s="919"/>
      <c r="F39" s="919"/>
      <c r="G39" s="919"/>
      <c r="H39" s="920"/>
      <c r="I39" s="597">
        <v>2.92</v>
      </c>
      <c r="J39" s="918">
        <v>0.15</v>
      </c>
      <c r="K39" s="920"/>
      <c r="L39" s="429" t="s">
        <v>560</v>
      </c>
    </row>
    <row r="40" spans="2:12">
      <c r="B40" s="1067" t="s">
        <v>692</v>
      </c>
      <c r="C40" s="1067"/>
      <c r="D40" s="1068" t="s">
        <v>739</v>
      </c>
      <c r="E40" s="1068"/>
      <c r="F40" s="1068"/>
      <c r="G40" s="1068"/>
      <c r="H40" s="1068"/>
      <c r="I40" s="597">
        <v>2.6</v>
      </c>
      <c r="J40" s="918">
        <v>0.9</v>
      </c>
      <c r="K40" s="922"/>
      <c r="L40" s="429" t="s">
        <v>560</v>
      </c>
    </row>
    <row r="41" spans="2:12" ht="36" customHeight="1">
      <c r="B41" s="916" t="s">
        <v>752</v>
      </c>
      <c r="C41" s="917"/>
      <c r="D41" s="918" t="s">
        <v>754</v>
      </c>
      <c r="E41" s="919"/>
      <c r="F41" s="919"/>
      <c r="G41" s="919"/>
      <c r="H41" s="920"/>
      <c r="I41" s="597">
        <v>0.9</v>
      </c>
      <c r="J41" s="918">
        <v>1.2</v>
      </c>
      <c r="K41" s="920"/>
      <c r="L41" s="429" t="s">
        <v>560</v>
      </c>
    </row>
    <row r="42" spans="2:12" ht="36" customHeight="1">
      <c r="B42" s="916" t="s">
        <v>752</v>
      </c>
      <c r="C42" s="917"/>
      <c r="D42" s="918" t="s">
        <v>753</v>
      </c>
      <c r="E42" s="919"/>
      <c r="F42" s="919"/>
      <c r="G42" s="919"/>
      <c r="H42" s="920"/>
      <c r="I42" s="597">
        <v>0.28599999999999998</v>
      </c>
      <c r="J42" s="918">
        <v>0.3</v>
      </c>
      <c r="K42" s="920"/>
      <c r="L42" s="429" t="s">
        <v>559</v>
      </c>
    </row>
    <row r="43" spans="2:12">
      <c r="B43" s="1067" t="s">
        <v>683</v>
      </c>
      <c r="C43" s="1067"/>
      <c r="D43" s="1068" t="s">
        <v>740</v>
      </c>
      <c r="E43" s="1068"/>
      <c r="F43" s="1068"/>
      <c r="G43" s="1068"/>
      <c r="H43" s="1068"/>
      <c r="I43" s="597">
        <v>2.6</v>
      </c>
      <c r="J43" s="918">
        <v>1.3</v>
      </c>
      <c r="K43" s="922"/>
      <c r="L43" s="429" t="s">
        <v>560</v>
      </c>
    </row>
    <row r="44" spans="2:12" ht="36" customHeight="1">
      <c r="B44" s="1067" t="s">
        <v>684</v>
      </c>
      <c r="C44" s="1067"/>
      <c r="D44" s="1068" t="s">
        <v>732</v>
      </c>
      <c r="E44" s="1068"/>
      <c r="F44" s="1068"/>
      <c r="G44" s="1068"/>
      <c r="H44" s="1068"/>
      <c r="I44" s="597">
        <v>1.96</v>
      </c>
      <c r="J44" s="918">
        <v>0.25</v>
      </c>
      <c r="K44" s="922"/>
      <c r="L44" s="429" t="s">
        <v>560</v>
      </c>
    </row>
    <row r="45" spans="2:12" ht="43.5" customHeight="1">
      <c r="B45" s="595" t="s">
        <v>685</v>
      </c>
      <c r="C45" s="596"/>
      <c r="D45" s="918" t="s">
        <v>731</v>
      </c>
      <c r="E45" s="919"/>
      <c r="F45" s="919"/>
      <c r="G45" s="919"/>
      <c r="H45" s="920"/>
      <c r="I45" s="597">
        <v>0.24</v>
      </c>
      <c r="J45" s="918">
        <v>0.15</v>
      </c>
      <c r="K45" s="920"/>
      <c r="L45" s="429" t="s">
        <v>560</v>
      </c>
    </row>
    <row r="46" spans="2:12">
      <c r="B46" s="1069" t="s">
        <v>119</v>
      </c>
      <c r="C46" s="1070"/>
      <c r="D46" s="1070"/>
      <c r="E46" s="1070"/>
      <c r="F46" s="1070"/>
      <c r="G46" s="1070"/>
      <c r="H46" s="1070"/>
      <c r="I46" s="1070"/>
      <c r="J46" s="1070"/>
      <c r="K46" s="1070"/>
      <c r="L46" s="1071"/>
    </row>
    <row r="47" spans="2:12" ht="40.5" customHeight="1">
      <c r="B47" s="464" t="s">
        <v>222</v>
      </c>
      <c r="C47" s="1072" t="s">
        <v>738</v>
      </c>
      <c r="D47" s="1073"/>
      <c r="E47" s="1073"/>
      <c r="F47" s="1073"/>
      <c r="G47" s="1073"/>
      <c r="H47" s="1073"/>
      <c r="I47" s="1073"/>
      <c r="J47" s="1073"/>
      <c r="K47" s="1073"/>
      <c r="L47" s="1074"/>
    </row>
    <row r="48" spans="2:12">
      <c r="B48" s="1043" t="s">
        <v>104</v>
      </c>
      <c r="C48" s="1075"/>
      <c r="D48" s="918" t="s">
        <v>743</v>
      </c>
      <c r="E48" s="919"/>
      <c r="F48" s="919"/>
      <c r="G48" s="919"/>
      <c r="H48" s="919"/>
      <c r="I48" s="919"/>
      <c r="J48" s="919"/>
      <c r="K48" s="919"/>
      <c r="L48" s="920"/>
    </row>
    <row r="49" spans="2:12">
      <c r="B49" s="1060" t="s">
        <v>52</v>
      </c>
      <c r="C49" s="1061"/>
      <c r="D49" s="1061"/>
      <c r="E49" s="1061"/>
      <c r="F49" s="1061"/>
      <c r="G49" s="1061"/>
      <c r="H49" s="1061"/>
      <c r="I49" s="1061"/>
      <c r="J49" s="1061"/>
      <c r="K49" s="1061"/>
      <c r="L49" s="1062"/>
    </row>
    <row r="50" spans="2:12">
      <c r="B50" s="430"/>
      <c r="C50" s="431"/>
      <c r="D50" s="1066"/>
      <c r="E50" s="1066"/>
      <c r="F50" s="1066"/>
      <c r="G50" s="1066"/>
      <c r="H50" s="1066"/>
      <c r="I50" s="1066"/>
      <c r="J50" s="1051"/>
      <c r="K50" s="1052"/>
      <c r="L50" s="1053"/>
    </row>
    <row r="51" spans="2:12">
      <c r="B51" s="432"/>
      <c r="C51" s="433"/>
      <c r="D51" s="1050" t="s">
        <v>112</v>
      </c>
      <c r="E51" s="1050"/>
      <c r="F51" s="1050"/>
      <c r="G51" s="1050"/>
      <c r="H51" s="1050"/>
      <c r="I51" s="1050"/>
      <c r="J51" s="1051">
        <v>0.8</v>
      </c>
      <c r="K51" s="1052"/>
      <c r="L51" s="1053"/>
    </row>
    <row r="52" spans="2:12" ht="15" customHeight="1">
      <c r="B52" s="432"/>
      <c r="C52" s="433"/>
      <c r="D52" s="1050" t="s">
        <v>58</v>
      </c>
      <c r="E52" s="1050"/>
      <c r="F52" s="1050"/>
      <c r="G52" s="1050"/>
      <c r="H52" s="1050"/>
      <c r="I52" s="1050"/>
      <c r="J52" s="1051">
        <v>1</v>
      </c>
      <c r="K52" s="1052"/>
      <c r="L52" s="1053"/>
    </row>
    <row r="53" spans="2:12">
      <c r="B53" s="432"/>
      <c r="C53" s="433"/>
      <c r="D53" s="1050" t="s">
        <v>697</v>
      </c>
      <c r="E53" s="1050"/>
      <c r="F53" s="1050"/>
      <c r="G53" s="1050"/>
      <c r="H53" s="1050"/>
      <c r="I53" s="1050"/>
      <c r="J53" s="1051">
        <v>0.77</v>
      </c>
      <c r="K53" s="1052"/>
      <c r="L53" s="1053"/>
    </row>
    <row r="54" spans="2:12">
      <c r="B54" s="432"/>
      <c r="C54" s="433"/>
      <c r="D54" s="1050" t="s">
        <v>113</v>
      </c>
      <c r="E54" s="1050"/>
      <c r="F54" s="1050"/>
      <c r="G54" s="1050"/>
      <c r="H54" s="1050"/>
      <c r="I54" s="1050"/>
      <c r="J54" s="1051">
        <v>0.86</v>
      </c>
      <c r="K54" s="1052"/>
      <c r="L54" s="1053"/>
    </row>
    <row r="55" spans="2:12" ht="15" customHeight="1">
      <c r="B55" s="432"/>
      <c r="C55" s="433"/>
      <c r="D55" s="1050" t="s">
        <v>59</v>
      </c>
      <c r="E55" s="1050"/>
      <c r="F55" s="1050"/>
      <c r="G55" s="1050"/>
      <c r="H55" s="1050"/>
      <c r="I55" s="1050"/>
      <c r="J55" s="1063">
        <f>J51*J52*J53*J54</f>
        <v>0.52976000000000012</v>
      </c>
      <c r="K55" s="1064"/>
      <c r="L55" s="1065"/>
    </row>
    <row r="56" spans="2:12" ht="15" customHeight="1">
      <c r="B56" s="1037" t="s">
        <v>46</v>
      </c>
      <c r="C56" s="1038"/>
      <c r="D56" s="1038"/>
      <c r="E56" s="1038"/>
      <c r="F56" s="1038"/>
      <c r="G56" s="1038"/>
      <c r="H56" s="1038"/>
      <c r="I56" s="1038"/>
      <c r="J56" s="1038"/>
      <c r="K56" s="1038"/>
      <c r="L56" s="1039"/>
    </row>
    <row r="57" spans="2:12" ht="15" customHeight="1">
      <c r="B57" s="465" t="s">
        <v>51</v>
      </c>
      <c r="C57" s="918" t="s">
        <v>744</v>
      </c>
      <c r="D57" s="919"/>
      <c r="E57" s="919"/>
      <c r="F57" s="919"/>
      <c r="G57" s="919"/>
      <c r="H57" s="919"/>
      <c r="I57" s="919"/>
      <c r="J57" s="919"/>
      <c r="K57" s="919"/>
      <c r="L57" s="920"/>
    </row>
    <row r="58" spans="2:12" ht="15" customHeight="1">
      <c r="B58" s="1043" t="s">
        <v>104</v>
      </c>
      <c r="C58" s="1043"/>
      <c r="D58" s="918" t="s">
        <v>745</v>
      </c>
      <c r="E58" s="919"/>
      <c r="F58" s="919"/>
      <c r="G58" s="919"/>
      <c r="H58" s="919"/>
      <c r="I58" s="919"/>
      <c r="J58" s="919"/>
      <c r="K58" s="919"/>
      <c r="L58" s="920"/>
    </row>
    <row r="59" spans="2:12" ht="15" customHeight="1">
      <c r="B59" s="995" t="s">
        <v>47</v>
      </c>
      <c r="C59" s="996"/>
      <c r="D59" s="996"/>
      <c r="E59" s="996"/>
      <c r="F59" s="996"/>
      <c r="G59" s="996"/>
      <c r="H59" s="996"/>
      <c r="I59" s="996"/>
      <c r="J59" s="996"/>
      <c r="K59" s="996"/>
      <c r="L59" s="997"/>
    </row>
    <row r="60" spans="2:12" ht="15" customHeight="1">
      <c r="B60" s="465" t="s">
        <v>51</v>
      </c>
      <c r="C60" s="918" t="s">
        <v>686</v>
      </c>
      <c r="D60" s="919"/>
      <c r="E60" s="919"/>
      <c r="F60" s="919"/>
      <c r="G60" s="919"/>
      <c r="H60" s="919"/>
      <c r="I60" s="919"/>
      <c r="J60" s="919"/>
      <c r="K60" s="919"/>
      <c r="L60" s="920"/>
    </row>
    <row r="61" spans="2:12" ht="15" customHeight="1">
      <c r="B61" s="1043" t="s">
        <v>104</v>
      </c>
      <c r="C61" s="1043"/>
      <c r="D61" s="918"/>
      <c r="E61" s="919"/>
      <c r="F61" s="919"/>
      <c r="G61" s="919"/>
      <c r="H61" s="919"/>
      <c r="I61" s="919"/>
      <c r="J61" s="919"/>
      <c r="K61" s="919"/>
      <c r="L61" s="920"/>
    </row>
    <row r="62" spans="2:12">
      <c r="B62" s="1060" t="s">
        <v>53</v>
      </c>
      <c r="C62" s="1061"/>
      <c r="D62" s="1061"/>
      <c r="E62" s="1061"/>
      <c r="F62" s="1061"/>
      <c r="G62" s="1061"/>
      <c r="H62" s="1061"/>
      <c r="I62" s="1061"/>
      <c r="J62" s="1061"/>
      <c r="K62" s="1061"/>
      <c r="L62" s="1062"/>
    </row>
    <row r="63" spans="2:12">
      <c r="B63" s="434"/>
      <c r="C63" s="431"/>
      <c r="D63" s="1050" t="s">
        <v>48</v>
      </c>
      <c r="E63" s="1050"/>
      <c r="F63" s="1050" t="s">
        <v>48</v>
      </c>
      <c r="G63" s="1050"/>
      <c r="H63" s="1050" t="s">
        <v>48</v>
      </c>
      <c r="I63" s="1050"/>
      <c r="J63" s="1051">
        <v>0</v>
      </c>
      <c r="K63" s="1052"/>
      <c r="L63" s="1053"/>
    </row>
    <row r="64" spans="2:12" ht="15" customHeight="1">
      <c r="B64" s="432"/>
      <c r="C64" s="433"/>
      <c r="D64" s="1050" t="s">
        <v>60</v>
      </c>
      <c r="E64" s="1050"/>
      <c r="F64" s="1050" t="s">
        <v>60</v>
      </c>
      <c r="G64" s="1050"/>
      <c r="H64" s="1050" t="s">
        <v>60</v>
      </c>
      <c r="I64" s="1050"/>
      <c r="J64" s="1051">
        <v>0</v>
      </c>
      <c r="K64" s="1052"/>
      <c r="L64" s="1053"/>
    </row>
    <row r="65" spans="2:12">
      <c r="B65" s="432"/>
      <c r="C65" s="433"/>
      <c r="D65" s="1050" t="s">
        <v>61</v>
      </c>
      <c r="E65" s="1050"/>
      <c r="F65" s="1050" t="s">
        <v>61</v>
      </c>
      <c r="G65" s="1050"/>
      <c r="H65" s="1050" t="s">
        <v>61</v>
      </c>
      <c r="I65" s="1050"/>
      <c r="J65" s="1051">
        <v>0</v>
      </c>
      <c r="K65" s="1052"/>
      <c r="L65" s="1053"/>
    </row>
    <row r="66" spans="2:12">
      <c r="B66" s="432"/>
      <c r="C66" s="433"/>
      <c r="D66" s="1050" t="s">
        <v>62</v>
      </c>
      <c r="E66" s="1050"/>
      <c r="F66" s="1050" t="s">
        <v>62</v>
      </c>
      <c r="G66" s="1050"/>
      <c r="H66" s="1050" t="s">
        <v>62</v>
      </c>
      <c r="I66" s="1050"/>
      <c r="J66" s="1051">
        <v>0</v>
      </c>
      <c r="K66" s="1052"/>
      <c r="L66" s="1053"/>
    </row>
    <row r="67" spans="2:12" ht="15" customHeight="1">
      <c r="B67" s="435"/>
      <c r="C67" s="433"/>
      <c r="D67" s="1050" t="s">
        <v>63</v>
      </c>
      <c r="E67" s="1050"/>
      <c r="F67" s="1050"/>
      <c r="G67" s="1050"/>
      <c r="H67" s="1050"/>
      <c r="I67" s="1050"/>
      <c r="J67" s="1051">
        <f>J63*J64*J65*J66</f>
        <v>0</v>
      </c>
      <c r="K67" s="1052"/>
      <c r="L67" s="1053"/>
    </row>
    <row r="68" spans="2:12" ht="15" customHeight="1">
      <c r="B68" s="1037" t="s">
        <v>120</v>
      </c>
      <c r="C68" s="1038"/>
      <c r="D68" s="1038"/>
      <c r="E68" s="1038"/>
      <c r="F68" s="1038"/>
      <c r="G68" s="1038"/>
      <c r="H68" s="1038"/>
      <c r="I68" s="1038"/>
      <c r="J68" s="1038"/>
      <c r="K68" s="1038"/>
      <c r="L68" s="1039"/>
    </row>
    <row r="69" spans="2:12" ht="15" customHeight="1">
      <c r="B69" s="465" t="s">
        <v>51</v>
      </c>
      <c r="C69" s="918" t="s">
        <v>698</v>
      </c>
      <c r="D69" s="919"/>
      <c r="E69" s="919"/>
      <c r="F69" s="919"/>
      <c r="G69" s="919"/>
      <c r="H69" s="919"/>
      <c r="I69" s="919"/>
      <c r="J69" s="919"/>
      <c r="K69" s="919"/>
      <c r="L69" s="920"/>
    </row>
    <row r="70" spans="2:12" ht="15" customHeight="1">
      <c r="B70" s="1043" t="s">
        <v>104</v>
      </c>
      <c r="C70" s="1043"/>
      <c r="D70" s="918" t="s">
        <v>746</v>
      </c>
      <c r="E70" s="919"/>
      <c r="F70" s="919"/>
      <c r="G70" s="919"/>
      <c r="H70" s="919"/>
      <c r="I70" s="919"/>
      <c r="J70" s="919"/>
      <c r="K70" s="919"/>
      <c r="L70" s="920"/>
    </row>
    <row r="71" spans="2:12" ht="15" customHeight="1">
      <c r="B71" s="1060" t="s">
        <v>54</v>
      </c>
      <c r="C71" s="1061" t="s">
        <v>45</v>
      </c>
      <c r="D71" s="1061"/>
      <c r="E71" s="1061"/>
      <c r="F71" s="1061"/>
      <c r="G71" s="1061"/>
      <c r="H71" s="1061"/>
      <c r="I71" s="1061"/>
      <c r="J71" s="1061"/>
      <c r="K71" s="1061"/>
      <c r="L71" s="1062"/>
    </row>
    <row r="72" spans="2:12" ht="15" customHeight="1">
      <c r="B72" s="434"/>
      <c r="C72" s="431"/>
      <c r="D72" s="1050" t="s">
        <v>114</v>
      </c>
      <c r="E72" s="1050"/>
      <c r="F72" s="1050"/>
      <c r="G72" s="1050"/>
      <c r="H72" s="1050"/>
      <c r="I72" s="1050"/>
      <c r="J72" s="1051">
        <v>0.99</v>
      </c>
      <c r="K72" s="1052">
        <v>0.93</v>
      </c>
      <c r="L72" s="1053"/>
    </row>
    <row r="73" spans="2:12" ht="15" customHeight="1">
      <c r="B73" s="432"/>
      <c r="C73" s="433"/>
      <c r="D73" s="1050" t="s">
        <v>115</v>
      </c>
      <c r="E73" s="1050"/>
      <c r="F73" s="1050"/>
      <c r="G73" s="1050"/>
      <c r="H73" s="1050"/>
      <c r="I73" s="1050"/>
      <c r="J73" s="1051">
        <v>1</v>
      </c>
      <c r="K73" s="1052">
        <v>0.8</v>
      </c>
      <c r="L73" s="1053"/>
    </row>
    <row r="74" spans="2:12">
      <c r="B74" s="432"/>
      <c r="C74" s="433"/>
      <c r="D74" s="1050" t="s">
        <v>64</v>
      </c>
      <c r="E74" s="1050"/>
      <c r="F74" s="1050"/>
      <c r="G74" s="1050"/>
      <c r="H74" s="1050"/>
      <c r="I74" s="1050"/>
      <c r="J74" s="1051">
        <v>1</v>
      </c>
      <c r="K74" s="1052">
        <v>0.84</v>
      </c>
      <c r="L74" s="1053"/>
    </row>
    <row r="75" spans="2:12">
      <c r="B75" s="432"/>
      <c r="C75" s="433"/>
      <c r="D75" s="1050" t="s">
        <v>116</v>
      </c>
      <c r="E75" s="1050"/>
      <c r="F75" s="1050"/>
      <c r="G75" s="1050"/>
      <c r="H75" s="1050"/>
      <c r="I75" s="1050"/>
      <c r="J75" s="1054">
        <v>1</v>
      </c>
      <c r="K75" s="1055">
        <v>0</v>
      </c>
      <c r="L75" s="1056"/>
    </row>
    <row r="76" spans="2:12" ht="15" customHeight="1">
      <c r="B76" s="432"/>
      <c r="C76" s="433"/>
      <c r="D76" s="1050" t="s">
        <v>65</v>
      </c>
      <c r="E76" s="1050"/>
      <c r="F76" s="1050"/>
      <c r="G76" s="1050"/>
      <c r="H76" s="1050"/>
      <c r="I76" s="1050"/>
      <c r="J76" s="1054">
        <f>J72*J73*J74</f>
        <v>0.99</v>
      </c>
      <c r="K76" s="1055">
        <v>0.62</v>
      </c>
      <c r="L76" s="1056"/>
    </row>
    <row r="77" spans="2:12" ht="15" customHeight="1">
      <c r="B77" s="1037" t="s">
        <v>122</v>
      </c>
      <c r="C77" s="1038"/>
      <c r="D77" s="1038"/>
      <c r="E77" s="1038"/>
      <c r="F77" s="1038"/>
      <c r="G77" s="1038"/>
      <c r="H77" s="1038"/>
      <c r="I77" s="1038"/>
      <c r="J77" s="1038"/>
      <c r="K77" s="1038"/>
      <c r="L77" s="1039"/>
    </row>
    <row r="78" spans="2:12" ht="168.75" customHeight="1">
      <c r="B78" s="465" t="s">
        <v>51</v>
      </c>
      <c r="C78" s="1040" t="s">
        <v>841</v>
      </c>
      <c r="D78" s="1041"/>
      <c r="E78" s="1041"/>
      <c r="F78" s="1041"/>
      <c r="G78" s="1041"/>
      <c r="H78" s="1041"/>
      <c r="I78" s="1041"/>
      <c r="J78" s="1041"/>
      <c r="K78" s="1041"/>
      <c r="L78" s="1042"/>
    </row>
    <row r="79" spans="2:12" ht="15" customHeight="1">
      <c r="B79" s="1043" t="s">
        <v>104</v>
      </c>
      <c r="C79" s="1043"/>
      <c r="D79" s="918" t="s">
        <v>747</v>
      </c>
      <c r="E79" s="919"/>
      <c r="F79" s="919"/>
      <c r="G79" s="919"/>
      <c r="H79" s="919"/>
      <c r="I79" s="919"/>
      <c r="J79" s="919"/>
      <c r="K79" s="919"/>
      <c r="L79" s="920"/>
    </row>
    <row r="80" spans="2:12" ht="15" customHeight="1">
      <c r="B80" s="436"/>
      <c r="C80" s="436"/>
      <c r="D80" s="436"/>
      <c r="E80" s="436"/>
      <c r="F80" s="437"/>
      <c r="G80" s="436"/>
      <c r="H80" s="438"/>
      <c r="I80" s="438"/>
      <c r="J80" s="439"/>
      <c r="K80" s="439"/>
      <c r="L80" s="440"/>
    </row>
    <row r="81" spans="2:12" ht="15" customHeight="1">
      <c r="B81" s="1044" t="s">
        <v>224</v>
      </c>
      <c r="C81" s="1045"/>
      <c r="D81" s="1045"/>
      <c r="E81" s="1045" t="s">
        <v>687</v>
      </c>
      <c r="F81" s="1046"/>
      <c r="G81" s="581">
        <v>13.59</v>
      </c>
      <c r="H81" s="1047" t="s">
        <v>688</v>
      </c>
      <c r="I81" s="1047"/>
      <c r="J81" s="1047"/>
      <c r="K81" s="1048">
        <v>440.7</v>
      </c>
      <c r="L81" s="1049"/>
    </row>
    <row r="82" spans="2:12" ht="15" customHeight="1">
      <c r="B82" s="93"/>
      <c r="C82" s="93"/>
      <c r="D82" s="93"/>
      <c r="E82" s="93"/>
      <c r="F82" s="94"/>
      <c r="G82" s="93"/>
      <c r="H82" s="4"/>
      <c r="I82" s="4"/>
      <c r="J82" s="95"/>
      <c r="K82" s="109"/>
    </row>
    <row r="83" spans="2:12" ht="15.75">
      <c r="B83" s="1027" t="s">
        <v>223</v>
      </c>
      <c r="C83" s="1028"/>
      <c r="D83" s="1028"/>
      <c r="E83" s="1028"/>
      <c r="F83" s="1028"/>
      <c r="G83" s="1028"/>
      <c r="H83" s="1028"/>
      <c r="I83" s="1028"/>
      <c r="J83" s="1028"/>
      <c r="K83" s="1028"/>
    </row>
    <row r="84" spans="2:12" ht="15.75">
      <c r="B84" s="1027" t="s">
        <v>225</v>
      </c>
      <c r="C84" s="1028"/>
      <c r="D84" s="1028"/>
      <c r="E84" s="1028"/>
      <c r="F84" s="1028"/>
      <c r="G84" s="1028"/>
      <c r="H84" s="1028"/>
      <c r="I84" s="1028"/>
      <c r="J84" s="1028"/>
      <c r="K84" s="1028"/>
    </row>
    <row r="85" spans="2:12" ht="15" customHeight="1">
      <c r="B85" s="33"/>
      <c r="C85" s="4"/>
      <c r="D85" s="4"/>
      <c r="E85" s="4"/>
      <c r="F85" s="4"/>
      <c r="G85" s="4"/>
      <c r="H85" s="4"/>
      <c r="I85" s="4"/>
      <c r="J85" s="4"/>
      <c r="K85" s="3"/>
    </row>
    <row r="86" spans="2:12">
      <c r="B86" s="1012" t="s">
        <v>67</v>
      </c>
      <c r="C86" s="1013"/>
      <c r="D86" s="1013"/>
      <c r="E86" s="1013"/>
      <c r="F86" s="1013"/>
      <c r="G86" s="1013"/>
      <c r="H86" s="1013"/>
      <c r="I86" s="1013"/>
      <c r="J86" s="1013"/>
      <c r="K86" s="1013"/>
      <c r="L86" s="1014"/>
    </row>
    <row r="87" spans="2:12">
      <c r="B87" s="110"/>
      <c r="C87" s="16"/>
      <c r="D87" s="16"/>
      <c r="E87" s="16"/>
      <c r="F87" s="16"/>
      <c r="G87" s="16"/>
      <c r="H87" s="16"/>
      <c r="I87" s="16"/>
      <c r="J87" s="16"/>
      <c r="K87" s="111"/>
      <c r="L87" s="34"/>
    </row>
    <row r="88" spans="2:12">
      <c r="B88" s="1029" t="s">
        <v>226</v>
      </c>
      <c r="C88" s="1030"/>
      <c r="D88" s="1030"/>
      <c r="E88" s="1030"/>
      <c r="F88" s="1030"/>
      <c r="G88" s="1030"/>
      <c r="H88" s="1030"/>
      <c r="I88" s="1030"/>
      <c r="J88" s="1030"/>
      <c r="K88" s="1030"/>
      <c r="L88" s="1031"/>
    </row>
    <row r="89" spans="2:12" ht="28.5">
      <c r="B89" s="1032" t="s">
        <v>66</v>
      </c>
      <c r="C89" s="1032"/>
      <c r="D89" s="1033" t="s">
        <v>254</v>
      </c>
      <c r="E89" s="1034"/>
      <c r="F89" s="112" t="s">
        <v>77</v>
      </c>
      <c r="G89" s="113" t="s">
        <v>34</v>
      </c>
      <c r="H89" s="112" t="s">
        <v>35</v>
      </c>
      <c r="I89" s="112" t="s">
        <v>255</v>
      </c>
      <c r="J89" s="1035" t="s">
        <v>36</v>
      </c>
      <c r="K89" s="1036"/>
    </row>
    <row r="90" spans="2:12">
      <c r="B90" s="1025" t="s">
        <v>70</v>
      </c>
      <c r="C90" s="1025"/>
      <c r="D90" s="967"/>
      <c r="E90" s="967"/>
      <c r="F90" s="594"/>
      <c r="G90" s="443"/>
      <c r="H90" s="594"/>
      <c r="I90" s="444"/>
      <c r="J90" s="989">
        <f>SUM(D90:I90)</f>
        <v>0</v>
      </c>
      <c r="K90" s="990"/>
      <c r="L90" s="991"/>
    </row>
    <row r="91" spans="2:12">
      <c r="B91" s="1025" t="s">
        <v>37</v>
      </c>
      <c r="C91" s="1025"/>
      <c r="D91" s="967">
        <v>162775</v>
      </c>
      <c r="E91" s="967"/>
      <c r="F91" s="445"/>
      <c r="G91" s="443"/>
      <c r="H91" s="594"/>
      <c r="I91" s="594"/>
      <c r="J91" s="989">
        <f t="shared" ref="J91:J98" si="0">SUM(D91:I91)</f>
        <v>162775</v>
      </c>
      <c r="K91" s="990"/>
      <c r="L91" s="991"/>
    </row>
    <row r="92" spans="2:12">
      <c r="B92" s="1025" t="s">
        <v>71</v>
      </c>
      <c r="C92" s="1025"/>
      <c r="D92" s="967"/>
      <c r="E92" s="967"/>
      <c r="F92" s="445"/>
      <c r="G92" s="443"/>
      <c r="H92" s="594"/>
      <c r="I92" s="594"/>
      <c r="J92" s="989">
        <f t="shared" si="0"/>
        <v>0</v>
      </c>
      <c r="K92" s="990"/>
      <c r="L92" s="991"/>
    </row>
    <row r="93" spans="2:12">
      <c r="B93" s="1025" t="s">
        <v>72</v>
      </c>
      <c r="C93" s="1025"/>
      <c r="D93" s="967"/>
      <c r="E93" s="967"/>
      <c r="F93" s="445"/>
      <c r="G93" s="443"/>
      <c r="H93" s="594"/>
      <c r="I93" s="594"/>
      <c r="J93" s="989">
        <f t="shared" si="0"/>
        <v>0</v>
      </c>
      <c r="K93" s="990"/>
      <c r="L93" s="991"/>
    </row>
    <row r="94" spans="2:12" ht="15" customHeight="1">
      <c r="B94" s="1025" t="s">
        <v>73</v>
      </c>
      <c r="C94" s="1025"/>
      <c r="D94" s="967"/>
      <c r="E94" s="967"/>
      <c r="F94" s="445"/>
      <c r="G94" s="443"/>
      <c r="H94" s="594"/>
      <c r="I94" s="594"/>
      <c r="J94" s="989">
        <f t="shared" si="0"/>
        <v>0</v>
      </c>
      <c r="K94" s="990"/>
      <c r="L94" s="991"/>
    </row>
    <row r="95" spans="2:12">
      <c r="B95" s="1025" t="s">
        <v>74</v>
      </c>
      <c r="C95" s="1025"/>
      <c r="D95" s="967"/>
      <c r="E95" s="967"/>
      <c r="F95" s="445"/>
      <c r="G95" s="443"/>
      <c r="H95" s="594"/>
      <c r="I95" s="594"/>
      <c r="J95" s="989">
        <f t="shared" si="0"/>
        <v>0</v>
      </c>
      <c r="K95" s="990"/>
      <c r="L95" s="991"/>
    </row>
    <row r="96" spans="2:12" ht="33.75" customHeight="1">
      <c r="B96" s="1026" t="s">
        <v>256</v>
      </c>
      <c r="C96" s="1025"/>
      <c r="D96" s="967"/>
      <c r="E96" s="967"/>
      <c r="F96" s="445"/>
      <c r="G96" s="443"/>
      <c r="H96" s="594"/>
      <c r="I96" s="594"/>
      <c r="J96" s="989">
        <f t="shared" si="0"/>
        <v>0</v>
      </c>
      <c r="K96" s="990"/>
      <c r="L96" s="991"/>
    </row>
    <row r="97" spans="2:12" ht="30.75" customHeight="1">
      <c r="B97" s="1026" t="s">
        <v>699</v>
      </c>
      <c r="C97" s="1025"/>
      <c r="D97" s="967"/>
      <c r="E97" s="967"/>
      <c r="F97" s="445"/>
      <c r="G97" s="443"/>
      <c r="H97" s="594"/>
      <c r="I97" s="594"/>
      <c r="J97" s="1022">
        <f t="shared" si="0"/>
        <v>0</v>
      </c>
      <c r="K97" s="1022"/>
      <c r="L97" s="1022"/>
    </row>
    <row r="98" spans="2:12" ht="45" customHeight="1">
      <c r="B98" s="1023" t="s">
        <v>76</v>
      </c>
      <c r="C98" s="1024"/>
      <c r="D98" s="967"/>
      <c r="E98" s="967"/>
      <c r="F98" s="445">
        <v>1758</v>
      </c>
      <c r="G98" s="443"/>
      <c r="H98" s="594">
        <v>7188</v>
      </c>
      <c r="I98" s="594">
        <v>479.21</v>
      </c>
      <c r="J98" s="989">
        <f t="shared" si="0"/>
        <v>9425.2099999999991</v>
      </c>
      <c r="K98" s="990"/>
      <c r="L98" s="991"/>
    </row>
    <row r="99" spans="2:12" ht="79.5" customHeight="1">
      <c r="B99" s="1023" t="s">
        <v>125</v>
      </c>
      <c r="C99" s="1024"/>
      <c r="D99" s="967"/>
      <c r="E99" s="967"/>
      <c r="F99" s="445">
        <v>0</v>
      </c>
      <c r="G99" s="443"/>
      <c r="H99" s="594"/>
      <c r="I99" s="594"/>
      <c r="J99" s="989">
        <f>SUM(D99:I99)</f>
        <v>0</v>
      </c>
      <c r="K99" s="990"/>
      <c r="L99" s="991"/>
    </row>
    <row r="100" spans="2:12">
      <c r="B100" s="1003" t="s">
        <v>227</v>
      </c>
      <c r="C100" s="1004"/>
      <c r="D100" s="1004"/>
      <c r="E100" s="1004"/>
      <c r="F100" s="1004"/>
      <c r="G100" s="1004"/>
      <c r="H100" s="1004"/>
      <c r="I100" s="1005"/>
      <c r="J100" s="1006">
        <f>SUM(J90:K99)</f>
        <v>172200.21</v>
      </c>
      <c r="K100" s="1007"/>
      <c r="L100" s="1008"/>
    </row>
    <row r="101" spans="2:12">
      <c r="B101" s="1003" t="s">
        <v>228</v>
      </c>
      <c r="C101" s="1004"/>
      <c r="D101" s="1004"/>
      <c r="E101" s="1004"/>
      <c r="F101" s="1004"/>
      <c r="G101" s="1004"/>
      <c r="H101" s="1004"/>
      <c r="I101" s="1005"/>
      <c r="J101" s="1009">
        <f>J91*1.1+J98*3</f>
        <v>207328.13</v>
      </c>
      <c r="K101" s="1010"/>
      <c r="L101" s="1011"/>
    </row>
    <row r="102" spans="2:12" ht="15" customHeight="1">
      <c r="B102" s="9"/>
      <c r="C102" s="9"/>
      <c r="D102" s="577"/>
      <c r="E102" s="577"/>
      <c r="F102" s="577"/>
      <c r="G102" s="35"/>
      <c r="H102" s="577"/>
      <c r="I102" s="577"/>
      <c r="J102" s="577"/>
      <c r="K102" s="577"/>
    </row>
    <row r="103" spans="2:12" ht="15" customHeight="1">
      <c r="B103" s="1012" t="s">
        <v>79</v>
      </c>
      <c r="C103" s="1013"/>
      <c r="D103" s="1013"/>
      <c r="E103" s="1013"/>
      <c r="F103" s="1013"/>
      <c r="G103" s="1013"/>
      <c r="H103" s="1013"/>
      <c r="I103" s="1013"/>
      <c r="J103" s="1013"/>
      <c r="K103" s="1013"/>
      <c r="L103" s="1014"/>
    </row>
    <row r="104" spans="2:12" ht="15" customHeight="1">
      <c r="B104" s="16"/>
      <c r="C104" s="16"/>
      <c r="D104" s="16"/>
      <c r="E104" s="16"/>
      <c r="F104" s="16"/>
      <c r="G104" s="16"/>
      <c r="H104" s="16"/>
      <c r="I104" s="16"/>
      <c r="J104" s="16"/>
      <c r="K104" s="16"/>
      <c r="L104" s="34"/>
    </row>
    <row r="105" spans="2:12" ht="15" customHeight="1">
      <c r="B105" s="1012" t="s">
        <v>230</v>
      </c>
      <c r="C105" s="1013"/>
      <c r="D105" s="1013"/>
      <c r="E105" s="1013"/>
      <c r="F105" s="1013"/>
      <c r="G105" s="1013"/>
      <c r="H105" s="1013"/>
      <c r="I105" s="1013"/>
      <c r="J105" s="1013"/>
      <c r="K105" s="1013"/>
      <c r="L105" s="1014"/>
    </row>
    <row r="106" spans="2:12" ht="25.5">
      <c r="B106" s="1015"/>
      <c r="C106" s="1015"/>
      <c r="D106" s="1016" t="s">
        <v>68</v>
      </c>
      <c r="E106" s="1016"/>
      <c r="F106" s="14" t="s">
        <v>77</v>
      </c>
      <c r="G106" s="17" t="s">
        <v>34</v>
      </c>
      <c r="H106" s="14" t="s">
        <v>35</v>
      </c>
      <c r="I106" s="14" t="s">
        <v>110</v>
      </c>
      <c r="J106" s="1017" t="s">
        <v>36</v>
      </c>
      <c r="K106" s="1018"/>
      <c r="L106" s="1019"/>
    </row>
    <row r="107" spans="2:12" ht="18">
      <c r="B107" s="988" t="s">
        <v>229</v>
      </c>
      <c r="C107" s="988"/>
      <c r="D107" s="967">
        <f>D91*J55/F11</f>
        <v>232.13008506514487</v>
      </c>
      <c r="E107" s="967"/>
      <c r="F107" s="594">
        <f>F98*J76/F11</f>
        <v>4.6850974480456555</v>
      </c>
      <c r="G107" s="594">
        <v>0</v>
      </c>
      <c r="H107" s="594">
        <v>0</v>
      </c>
      <c r="I107" s="594">
        <v>0</v>
      </c>
      <c r="J107" s="989">
        <f>SUM(D107:I107)</f>
        <v>236.81518251319054</v>
      </c>
      <c r="K107" s="990"/>
      <c r="L107" s="991"/>
    </row>
    <row r="108" spans="2:12">
      <c r="B108" s="988" t="s">
        <v>38</v>
      </c>
      <c r="C108" s="988"/>
      <c r="D108" s="971">
        <f>D107/J107</f>
        <v>0.98021622854444856</v>
      </c>
      <c r="E108" s="971"/>
      <c r="F108" s="602">
        <f>F107/J107</f>
        <v>1.9783771455551408E-2</v>
      </c>
      <c r="G108" s="602">
        <v>0</v>
      </c>
      <c r="H108" s="602">
        <v>0</v>
      </c>
      <c r="I108" s="603">
        <v>0</v>
      </c>
      <c r="J108" s="992">
        <f>SUM(D108:I108)</f>
        <v>1</v>
      </c>
      <c r="K108" s="993"/>
      <c r="L108" s="994"/>
    </row>
    <row r="109" spans="2:12">
      <c r="B109" s="9"/>
      <c r="C109" s="9"/>
      <c r="D109" s="577"/>
      <c r="E109" s="577"/>
      <c r="F109" s="577"/>
      <c r="G109" s="35"/>
      <c r="H109" s="577"/>
      <c r="I109" s="577"/>
      <c r="J109" s="577"/>
      <c r="K109" s="577"/>
    </row>
    <row r="110" spans="2:12" ht="16.5">
      <c r="B110" s="995" t="s">
        <v>232</v>
      </c>
      <c r="C110" s="996"/>
      <c r="D110" s="996"/>
      <c r="E110" s="996"/>
      <c r="F110" s="996"/>
      <c r="G110" s="996"/>
      <c r="H110" s="996"/>
      <c r="I110" s="996"/>
      <c r="J110" s="996"/>
      <c r="K110" s="996"/>
      <c r="L110" s="997"/>
    </row>
    <row r="111" spans="2:12" ht="25.5">
      <c r="B111" s="998"/>
      <c r="C111" s="998"/>
      <c r="D111" s="999" t="s">
        <v>68</v>
      </c>
      <c r="E111" s="999"/>
      <c r="F111" s="466" t="s">
        <v>77</v>
      </c>
      <c r="G111" s="467" t="s">
        <v>34</v>
      </c>
      <c r="H111" s="466" t="s">
        <v>35</v>
      </c>
      <c r="I111" s="466" t="s">
        <v>111</v>
      </c>
      <c r="J111" s="1000" t="s">
        <v>36</v>
      </c>
      <c r="K111" s="1001"/>
      <c r="L111" s="1002"/>
    </row>
    <row r="112" spans="2:12" ht="25.5" customHeight="1">
      <c r="B112" s="965" t="s">
        <v>231</v>
      </c>
      <c r="C112" s="965"/>
      <c r="D112" s="967">
        <f>D91/F11</f>
        <v>438.17971357811996</v>
      </c>
      <c r="E112" s="967"/>
      <c r="F112" s="594">
        <f>F98/F11</f>
        <v>4.7324216646925805</v>
      </c>
      <c r="G112" s="594">
        <v>0</v>
      </c>
      <c r="H112" s="594">
        <f>H98/F11</f>
        <v>19.349628512975126</v>
      </c>
      <c r="I112" s="594">
        <f>I98/F11</f>
        <v>1.2900021535479702</v>
      </c>
      <c r="J112" s="977">
        <f>SUM(D112:I112)</f>
        <v>463.55176590933564</v>
      </c>
      <c r="K112" s="978"/>
      <c r="L112" s="979"/>
    </row>
    <row r="113" spans="2:12">
      <c r="B113" s="965" t="s">
        <v>38</v>
      </c>
      <c r="C113" s="965"/>
      <c r="D113" s="971">
        <f>D112/J112</f>
        <v>0.94526597847935256</v>
      </c>
      <c r="E113" s="971"/>
      <c r="F113" s="602">
        <f>F112/J112</f>
        <v>1.0209046783392423E-2</v>
      </c>
      <c r="G113" s="602">
        <v>0</v>
      </c>
      <c r="H113" s="602">
        <f>H112/J112</f>
        <v>4.174210937373421E-2</v>
      </c>
      <c r="I113" s="603">
        <f>I112/J112</f>
        <v>2.7828653635207528E-3</v>
      </c>
      <c r="J113" s="972">
        <f>SUM(D113:I113)</f>
        <v>1</v>
      </c>
      <c r="K113" s="973"/>
      <c r="L113" s="974"/>
    </row>
    <row r="114" spans="2:12">
      <c r="B114" s="446"/>
      <c r="C114" s="446"/>
      <c r="D114" s="578"/>
      <c r="E114" s="578"/>
      <c r="F114" s="578"/>
      <c r="G114" s="447"/>
      <c r="H114" s="578"/>
      <c r="I114" s="578"/>
      <c r="J114" s="578"/>
      <c r="K114" s="578"/>
      <c r="L114" s="440"/>
    </row>
    <row r="115" spans="2:12" ht="16.5">
      <c r="B115" s="980" t="s">
        <v>234</v>
      </c>
      <c r="C115" s="981"/>
      <c r="D115" s="981"/>
      <c r="E115" s="981"/>
      <c r="F115" s="981"/>
      <c r="G115" s="981"/>
      <c r="H115" s="981"/>
      <c r="I115" s="981"/>
      <c r="J115" s="981"/>
      <c r="K115" s="981"/>
      <c r="L115" s="982"/>
    </row>
    <row r="116" spans="2:12" ht="25.5">
      <c r="B116" s="983"/>
      <c r="C116" s="983"/>
      <c r="D116" s="984" t="s">
        <v>68</v>
      </c>
      <c r="E116" s="984"/>
      <c r="F116" s="448" t="s">
        <v>77</v>
      </c>
      <c r="G116" s="449" t="s">
        <v>34</v>
      </c>
      <c r="H116" s="448" t="s">
        <v>35</v>
      </c>
      <c r="I116" s="448" t="s">
        <v>111</v>
      </c>
      <c r="J116" s="985" t="s">
        <v>36</v>
      </c>
      <c r="K116" s="986"/>
      <c r="L116" s="987"/>
    </row>
    <row r="117" spans="2:12" ht="25.5" customHeight="1">
      <c r="B117" s="965" t="s">
        <v>233</v>
      </c>
      <c r="C117" s="965"/>
      <c r="D117" s="967">
        <f>D112*1.1</f>
        <v>481.997684935932</v>
      </c>
      <c r="E117" s="967"/>
      <c r="F117" s="594">
        <f>F112*3</f>
        <v>14.197264994077742</v>
      </c>
      <c r="G117" s="594">
        <v>0</v>
      </c>
      <c r="H117" s="594">
        <f>H112*3</f>
        <v>58.048885538925376</v>
      </c>
      <c r="I117" s="594">
        <f>I112*3</f>
        <v>3.8700064606439106</v>
      </c>
      <c r="J117" s="968">
        <f>SUM(D117:I117)</f>
        <v>558.11384192957905</v>
      </c>
      <c r="K117" s="969"/>
      <c r="L117" s="970"/>
    </row>
    <row r="118" spans="2:12">
      <c r="B118" s="965" t="s">
        <v>38</v>
      </c>
      <c r="C118" s="965"/>
      <c r="D118" s="971">
        <f>D117/J117</f>
        <v>0.86361894066183875</v>
      </c>
      <c r="E118" s="971"/>
      <c r="F118" s="602">
        <f>F117/J117</f>
        <v>2.543793743762604E-2</v>
      </c>
      <c r="G118" s="602">
        <v>0</v>
      </c>
      <c r="H118" s="602">
        <f>H117/J117</f>
        <v>0.10400904112722184</v>
      </c>
      <c r="I118" s="603">
        <f>I117/J117</f>
        <v>6.9340807733132967E-3</v>
      </c>
      <c r="J118" s="972">
        <f>SUM(D118:I118)</f>
        <v>0.99999999999999989</v>
      </c>
      <c r="K118" s="973"/>
      <c r="L118" s="974"/>
    </row>
    <row r="119" spans="2:12">
      <c r="B119" s="30"/>
      <c r="C119" s="30"/>
      <c r="D119" s="30"/>
      <c r="E119" s="30"/>
      <c r="F119" s="30"/>
      <c r="G119" s="30"/>
      <c r="H119" s="30"/>
      <c r="I119" s="30"/>
      <c r="J119" s="30"/>
      <c r="K119" s="30"/>
    </row>
    <row r="120" spans="2:12">
      <c r="B120" s="32"/>
      <c r="C120" s="32"/>
      <c r="D120" s="32"/>
      <c r="E120" s="32"/>
    </row>
    <row r="121" spans="2:12" ht="30" customHeight="1">
      <c r="B121" s="975" t="s">
        <v>165</v>
      </c>
      <c r="C121" s="975"/>
      <c r="D121" s="975"/>
      <c r="E121" s="975"/>
      <c r="F121" s="975"/>
      <c r="G121" s="975"/>
      <c r="H121" s="975"/>
      <c r="I121" s="975"/>
      <c r="J121" s="975"/>
      <c r="K121" s="975"/>
      <c r="L121" s="975"/>
    </row>
    <row r="122" spans="2:12" ht="25.5" customHeight="1">
      <c r="B122" s="976" t="s">
        <v>108</v>
      </c>
      <c r="C122" s="976"/>
      <c r="D122" s="976"/>
      <c r="E122" s="976"/>
      <c r="F122" s="976"/>
      <c r="G122" s="976"/>
      <c r="H122" s="976"/>
      <c r="I122" s="976"/>
      <c r="J122" s="976"/>
      <c r="K122" s="976"/>
      <c r="L122" s="976"/>
    </row>
    <row r="123" spans="2:12" ht="29.25" customHeight="1">
      <c r="B123" s="975" t="s">
        <v>109</v>
      </c>
      <c r="C123" s="975"/>
      <c r="D123" s="975"/>
      <c r="E123" s="975"/>
      <c r="F123" s="975"/>
      <c r="G123" s="975"/>
      <c r="H123" s="975"/>
      <c r="I123" s="975"/>
      <c r="J123" s="975"/>
      <c r="K123" s="975"/>
      <c r="L123" s="975"/>
    </row>
    <row r="125" spans="2:12">
      <c r="K125" s="3"/>
    </row>
    <row r="126" spans="2:12">
      <c r="B126" s="923" t="s">
        <v>81</v>
      </c>
      <c r="C126" s="924"/>
      <c r="D126" s="924"/>
      <c r="E126" s="924"/>
      <c r="F126" s="924"/>
      <c r="G126" s="924"/>
      <c r="H126" s="924"/>
      <c r="I126" s="924"/>
      <c r="J126" s="924"/>
      <c r="K126" s="924"/>
      <c r="L126" s="925"/>
    </row>
    <row r="127" spans="2:12" ht="15" customHeight="1">
      <c r="B127" s="9"/>
      <c r="C127" s="9"/>
      <c r="D127" s="9"/>
      <c r="E127" s="9"/>
      <c r="F127" s="9"/>
      <c r="G127" s="9"/>
      <c r="H127" s="9"/>
      <c r="I127" s="9"/>
      <c r="J127" s="9"/>
      <c r="K127" s="9"/>
    </row>
    <row r="128" spans="2:12">
      <c r="B128" s="964" t="s">
        <v>89</v>
      </c>
      <c r="C128" s="964"/>
      <c r="D128" s="964"/>
      <c r="E128" s="964"/>
      <c r="F128" s="964"/>
      <c r="G128" s="964"/>
      <c r="H128" s="964"/>
      <c r="I128" s="964"/>
      <c r="J128" s="964"/>
      <c r="K128" s="964"/>
      <c r="L128" s="964"/>
    </row>
    <row r="129" spans="2:12" ht="15" customHeight="1">
      <c r="B129" s="965" t="s">
        <v>700</v>
      </c>
      <c r="C129" s="965"/>
      <c r="D129" s="965"/>
      <c r="E129" s="965"/>
      <c r="F129" s="965"/>
      <c r="G129" s="965"/>
      <c r="H129" s="965"/>
      <c r="I129" s="965"/>
      <c r="J129" s="965"/>
      <c r="K129" s="965"/>
      <c r="L129" s="965"/>
    </row>
    <row r="130" spans="2:12">
      <c r="B130" s="965"/>
      <c r="C130" s="965"/>
      <c r="D130" s="965"/>
      <c r="E130" s="965"/>
      <c r="F130" s="965"/>
      <c r="G130" s="965"/>
      <c r="H130" s="965"/>
      <c r="I130" s="965"/>
      <c r="J130" s="965"/>
      <c r="K130" s="965"/>
      <c r="L130" s="965"/>
    </row>
    <row r="131" spans="2:12">
      <c r="B131" s="965"/>
      <c r="C131" s="965"/>
      <c r="D131" s="965"/>
      <c r="E131" s="965"/>
      <c r="F131" s="965"/>
      <c r="G131" s="965"/>
      <c r="H131" s="965"/>
      <c r="I131" s="965"/>
      <c r="J131" s="965"/>
      <c r="K131" s="965"/>
      <c r="L131" s="965"/>
    </row>
    <row r="132" spans="2:12" ht="15" customHeight="1">
      <c r="B132" s="965"/>
      <c r="C132" s="965"/>
      <c r="D132" s="965"/>
      <c r="E132" s="965"/>
      <c r="F132" s="965"/>
      <c r="G132" s="965"/>
      <c r="H132" s="965"/>
      <c r="I132" s="965"/>
      <c r="J132" s="965"/>
      <c r="K132" s="965"/>
      <c r="L132" s="965"/>
    </row>
    <row r="133" spans="2:12">
      <c r="B133" s="965"/>
      <c r="C133" s="965"/>
      <c r="D133" s="965"/>
      <c r="E133" s="965"/>
      <c r="F133" s="965"/>
      <c r="G133" s="965"/>
      <c r="H133" s="965"/>
      <c r="I133" s="965"/>
      <c r="J133" s="965"/>
      <c r="K133" s="965"/>
      <c r="L133" s="965"/>
    </row>
    <row r="134" spans="2:12">
      <c r="B134" s="446"/>
      <c r="C134" s="450"/>
      <c r="D134" s="450"/>
      <c r="E134" s="450"/>
      <c r="F134" s="450"/>
      <c r="G134" s="450"/>
      <c r="H134" s="451"/>
      <c r="I134" s="451"/>
      <c r="J134" s="451"/>
      <c r="K134" s="451"/>
      <c r="L134" s="440"/>
    </row>
    <row r="135" spans="2:12">
      <c r="B135" s="964" t="s">
        <v>90</v>
      </c>
      <c r="C135" s="964"/>
      <c r="D135" s="964"/>
      <c r="E135" s="964"/>
      <c r="F135" s="964"/>
      <c r="G135" s="964"/>
      <c r="H135" s="964"/>
      <c r="I135" s="964"/>
      <c r="J135" s="964"/>
      <c r="K135" s="964"/>
      <c r="L135" s="964"/>
    </row>
    <row r="136" spans="2:12">
      <c r="B136" s="965" t="s">
        <v>701</v>
      </c>
      <c r="C136" s="965"/>
      <c r="D136" s="965"/>
      <c r="E136" s="965"/>
      <c r="F136" s="965"/>
      <c r="G136" s="965"/>
      <c r="H136" s="965"/>
      <c r="I136" s="965"/>
      <c r="J136" s="965"/>
      <c r="K136" s="965"/>
      <c r="L136" s="965"/>
    </row>
    <row r="137" spans="2:12">
      <c r="B137" s="965"/>
      <c r="C137" s="965"/>
      <c r="D137" s="965"/>
      <c r="E137" s="965"/>
      <c r="F137" s="965"/>
      <c r="G137" s="965"/>
      <c r="H137" s="965"/>
      <c r="I137" s="965"/>
      <c r="J137" s="965"/>
      <c r="K137" s="965"/>
      <c r="L137" s="965"/>
    </row>
    <row r="138" spans="2:12">
      <c r="B138" s="965"/>
      <c r="C138" s="965"/>
      <c r="D138" s="965"/>
      <c r="E138" s="965"/>
      <c r="F138" s="965"/>
      <c r="G138" s="965"/>
      <c r="H138" s="965"/>
      <c r="I138" s="965"/>
      <c r="J138" s="965"/>
      <c r="K138" s="965"/>
      <c r="L138" s="965"/>
    </row>
    <row r="139" spans="2:12">
      <c r="B139" s="965"/>
      <c r="C139" s="965"/>
      <c r="D139" s="965"/>
      <c r="E139" s="965"/>
      <c r="F139" s="965"/>
      <c r="G139" s="965"/>
      <c r="H139" s="965"/>
      <c r="I139" s="965"/>
      <c r="J139" s="965"/>
      <c r="K139" s="965"/>
      <c r="L139" s="965"/>
    </row>
    <row r="140" spans="2:12">
      <c r="B140" s="965"/>
      <c r="C140" s="965"/>
      <c r="D140" s="965"/>
      <c r="E140" s="965"/>
      <c r="F140" s="965"/>
      <c r="G140" s="965"/>
      <c r="H140" s="965"/>
      <c r="I140" s="965"/>
      <c r="J140" s="965"/>
      <c r="K140" s="965"/>
      <c r="L140" s="965"/>
    </row>
    <row r="141" spans="2:12">
      <c r="B141" s="446"/>
      <c r="C141" s="450"/>
      <c r="D141" s="450"/>
      <c r="E141" s="450"/>
      <c r="F141" s="450"/>
      <c r="G141" s="450"/>
      <c r="H141" s="450"/>
      <c r="I141" s="450"/>
      <c r="J141" s="450"/>
      <c r="K141" s="450"/>
      <c r="L141" s="440"/>
    </row>
    <row r="142" spans="2:12">
      <c r="B142" s="964" t="s">
        <v>91</v>
      </c>
      <c r="C142" s="964"/>
      <c r="D142" s="964"/>
      <c r="E142" s="964"/>
      <c r="F142" s="964"/>
      <c r="G142" s="964"/>
      <c r="H142" s="964"/>
      <c r="I142" s="964"/>
      <c r="J142" s="964"/>
      <c r="K142" s="964"/>
      <c r="L142" s="964"/>
    </row>
    <row r="143" spans="2:12">
      <c r="B143" s="965" t="s">
        <v>375</v>
      </c>
      <c r="C143" s="965"/>
      <c r="D143" s="965"/>
      <c r="E143" s="965"/>
      <c r="F143" s="965"/>
      <c r="G143" s="965"/>
      <c r="H143" s="965"/>
      <c r="I143" s="965"/>
      <c r="J143" s="965"/>
      <c r="K143" s="965"/>
      <c r="L143" s="965"/>
    </row>
    <row r="144" spans="2:12">
      <c r="B144" s="965"/>
      <c r="C144" s="965"/>
      <c r="D144" s="965"/>
      <c r="E144" s="965"/>
      <c r="F144" s="965"/>
      <c r="G144" s="965"/>
      <c r="H144" s="965"/>
      <c r="I144" s="965"/>
      <c r="J144" s="965"/>
      <c r="K144" s="965"/>
      <c r="L144" s="965"/>
    </row>
    <row r="145" spans="2:12">
      <c r="B145" s="965"/>
      <c r="C145" s="965"/>
      <c r="D145" s="965"/>
      <c r="E145" s="965"/>
      <c r="F145" s="965"/>
      <c r="G145" s="965"/>
      <c r="H145" s="965"/>
      <c r="I145" s="965"/>
      <c r="J145" s="965"/>
      <c r="K145" s="965"/>
      <c r="L145" s="965"/>
    </row>
    <row r="146" spans="2:12">
      <c r="B146" s="965"/>
      <c r="C146" s="965"/>
      <c r="D146" s="965"/>
      <c r="E146" s="965"/>
      <c r="F146" s="965"/>
      <c r="G146" s="965"/>
      <c r="H146" s="965"/>
      <c r="I146" s="965"/>
      <c r="J146" s="965"/>
      <c r="K146" s="965"/>
      <c r="L146" s="965"/>
    </row>
    <row r="147" spans="2:12">
      <c r="B147" s="965"/>
      <c r="C147" s="965"/>
      <c r="D147" s="965"/>
      <c r="E147" s="965"/>
      <c r="F147" s="965"/>
      <c r="G147" s="965"/>
      <c r="H147" s="965"/>
      <c r="I147" s="965"/>
      <c r="J147" s="965"/>
      <c r="K147" s="965"/>
      <c r="L147" s="965"/>
    </row>
    <row r="148" spans="2:12">
      <c r="B148" s="446"/>
      <c r="C148" s="450"/>
      <c r="D148" s="450"/>
      <c r="E148" s="450"/>
      <c r="F148" s="450"/>
      <c r="G148" s="450"/>
      <c r="H148" s="450"/>
      <c r="I148" s="450"/>
      <c r="J148" s="450"/>
      <c r="K148" s="450"/>
      <c r="L148" s="440"/>
    </row>
    <row r="149" spans="2:12">
      <c r="B149" s="964" t="s">
        <v>92</v>
      </c>
      <c r="C149" s="964"/>
      <c r="D149" s="964"/>
      <c r="E149" s="964"/>
      <c r="F149" s="964"/>
      <c r="G149" s="964"/>
      <c r="H149" s="964"/>
      <c r="I149" s="964"/>
      <c r="J149" s="964"/>
      <c r="K149" s="964"/>
      <c r="L149" s="964"/>
    </row>
    <row r="150" spans="2:12">
      <c r="B150" s="965" t="s">
        <v>689</v>
      </c>
      <c r="C150" s="965"/>
      <c r="D150" s="965"/>
      <c r="E150" s="965"/>
      <c r="F150" s="965"/>
      <c r="G150" s="965"/>
      <c r="H150" s="965"/>
      <c r="I150" s="965"/>
      <c r="J150" s="965"/>
      <c r="K150" s="965"/>
      <c r="L150" s="965"/>
    </row>
    <row r="151" spans="2:12">
      <c r="B151" s="965"/>
      <c r="C151" s="965"/>
      <c r="D151" s="965"/>
      <c r="E151" s="965"/>
      <c r="F151" s="965"/>
      <c r="G151" s="965"/>
      <c r="H151" s="965"/>
      <c r="I151" s="965"/>
      <c r="J151" s="965"/>
      <c r="K151" s="965"/>
      <c r="L151" s="965"/>
    </row>
    <row r="152" spans="2:12">
      <c r="B152" s="965"/>
      <c r="C152" s="965"/>
      <c r="D152" s="965"/>
      <c r="E152" s="965"/>
      <c r="F152" s="965"/>
      <c r="G152" s="965"/>
      <c r="H152" s="965"/>
      <c r="I152" s="965"/>
      <c r="J152" s="965"/>
      <c r="K152" s="965"/>
      <c r="L152" s="965"/>
    </row>
    <row r="153" spans="2:12">
      <c r="B153" s="965"/>
      <c r="C153" s="965"/>
      <c r="D153" s="965"/>
      <c r="E153" s="965"/>
      <c r="F153" s="965"/>
      <c r="G153" s="965"/>
      <c r="H153" s="965"/>
      <c r="I153" s="965"/>
      <c r="J153" s="965"/>
      <c r="K153" s="965"/>
      <c r="L153" s="965"/>
    </row>
    <row r="154" spans="2:12">
      <c r="B154" s="965"/>
      <c r="C154" s="965"/>
      <c r="D154" s="965"/>
      <c r="E154" s="965"/>
      <c r="F154" s="965"/>
      <c r="G154" s="965"/>
      <c r="H154" s="965"/>
      <c r="I154" s="965"/>
      <c r="J154" s="965"/>
      <c r="K154" s="965"/>
      <c r="L154" s="965"/>
    </row>
    <row r="155" spans="2:12">
      <c r="B155" s="446"/>
      <c r="C155" s="452"/>
      <c r="D155" s="452"/>
      <c r="E155" s="452"/>
      <c r="F155" s="452"/>
      <c r="G155" s="452"/>
      <c r="H155" s="452"/>
      <c r="I155" s="452"/>
      <c r="J155" s="452"/>
      <c r="K155" s="452"/>
      <c r="L155" s="440"/>
    </row>
    <row r="156" spans="2:12">
      <c r="B156" s="964" t="s">
        <v>93</v>
      </c>
      <c r="C156" s="964"/>
      <c r="D156" s="964"/>
      <c r="E156" s="964"/>
      <c r="F156" s="964"/>
      <c r="G156" s="964"/>
      <c r="H156" s="964"/>
      <c r="I156" s="964"/>
      <c r="J156" s="964"/>
      <c r="K156" s="964"/>
      <c r="L156" s="964"/>
    </row>
    <row r="157" spans="2:12">
      <c r="B157" s="965" t="s">
        <v>748</v>
      </c>
      <c r="C157" s="965"/>
      <c r="D157" s="965"/>
      <c r="E157" s="965"/>
      <c r="F157" s="965"/>
      <c r="G157" s="965"/>
      <c r="H157" s="965"/>
      <c r="I157" s="965"/>
      <c r="J157" s="965"/>
      <c r="K157" s="965"/>
      <c r="L157" s="965"/>
    </row>
    <row r="158" spans="2:12">
      <c r="B158" s="965"/>
      <c r="C158" s="965"/>
      <c r="D158" s="965"/>
      <c r="E158" s="965"/>
      <c r="F158" s="965"/>
      <c r="G158" s="965"/>
      <c r="H158" s="965"/>
      <c r="I158" s="965"/>
      <c r="J158" s="965"/>
      <c r="K158" s="965"/>
      <c r="L158" s="965"/>
    </row>
    <row r="159" spans="2:12">
      <c r="B159" s="965"/>
      <c r="C159" s="965"/>
      <c r="D159" s="965"/>
      <c r="E159" s="965"/>
      <c r="F159" s="965"/>
      <c r="G159" s="965"/>
      <c r="H159" s="965"/>
      <c r="I159" s="965"/>
      <c r="J159" s="965"/>
      <c r="K159" s="965"/>
      <c r="L159" s="965"/>
    </row>
    <row r="160" spans="2:12">
      <c r="B160" s="965"/>
      <c r="C160" s="965"/>
      <c r="D160" s="965"/>
      <c r="E160" s="965"/>
      <c r="F160" s="965"/>
      <c r="G160" s="965"/>
      <c r="H160" s="965"/>
      <c r="I160" s="965"/>
      <c r="J160" s="965"/>
      <c r="K160" s="965"/>
      <c r="L160" s="965"/>
    </row>
    <row r="161" spans="2:12">
      <c r="B161" s="965"/>
      <c r="C161" s="965"/>
      <c r="D161" s="965"/>
      <c r="E161" s="965"/>
      <c r="F161" s="965"/>
      <c r="G161" s="965"/>
      <c r="H161" s="965"/>
      <c r="I161" s="965"/>
      <c r="J161" s="965"/>
      <c r="K161" s="965"/>
      <c r="L161" s="965"/>
    </row>
    <row r="162" spans="2:12">
      <c r="B162" s="446"/>
      <c r="C162" s="452"/>
      <c r="D162" s="452"/>
      <c r="E162" s="452"/>
      <c r="F162" s="452"/>
      <c r="G162" s="452"/>
      <c r="H162" s="452"/>
      <c r="I162" s="452"/>
      <c r="J162" s="452"/>
      <c r="K162" s="452"/>
      <c r="L162" s="440"/>
    </row>
    <row r="163" spans="2:12">
      <c r="B163" s="964" t="s">
        <v>236</v>
      </c>
      <c r="C163" s="964"/>
      <c r="D163" s="964"/>
      <c r="E163" s="964"/>
      <c r="F163" s="964"/>
      <c r="G163" s="964"/>
      <c r="H163" s="964"/>
      <c r="I163" s="964"/>
      <c r="J163" s="964"/>
      <c r="K163" s="964"/>
      <c r="L163" s="964"/>
    </row>
    <row r="164" spans="2:12">
      <c r="B164" s="965" t="s">
        <v>689</v>
      </c>
      <c r="C164" s="965"/>
      <c r="D164" s="965"/>
      <c r="E164" s="965"/>
      <c r="F164" s="965"/>
      <c r="G164" s="965"/>
      <c r="H164" s="965"/>
      <c r="I164" s="965"/>
      <c r="J164" s="965"/>
      <c r="K164" s="965"/>
      <c r="L164" s="965"/>
    </row>
    <row r="165" spans="2:12">
      <c r="B165" s="965"/>
      <c r="C165" s="965"/>
      <c r="D165" s="965"/>
      <c r="E165" s="965"/>
      <c r="F165" s="965"/>
      <c r="G165" s="965"/>
      <c r="H165" s="965"/>
      <c r="I165" s="965"/>
      <c r="J165" s="965"/>
      <c r="K165" s="965"/>
      <c r="L165" s="965"/>
    </row>
    <row r="166" spans="2:12">
      <c r="B166" s="965"/>
      <c r="C166" s="965"/>
      <c r="D166" s="965"/>
      <c r="E166" s="965"/>
      <c r="F166" s="965"/>
      <c r="G166" s="965"/>
      <c r="H166" s="965"/>
      <c r="I166" s="965"/>
      <c r="J166" s="965"/>
      <c r="K166" s="965"/>
      <c r="L166" s="965"/>
    </row>
    <row r="167" spans="2:12">
      <c r="B167" s="965"/>
      <c r="C167" s="965"/>
      <c r="D167" s="965"/>
      <c r="E167" s="965"/>
      <c r="F167" s="965"/>
      <c r="G167" s="965"/>
      <c r="H167" s="965"/>
      <c r="I167" s="965"/>
      <c r="J167" s="965"/>
      <c r="K167" s="965"/>
      <c r="L167" s="965"/>
    </row>
    <row r="168" spans="2:12">
      <c r="B168" s="453"/>
      <c r="C168" s="453"/>
      <c r="D168" s="453"/>
      <c r="E168" s="453"/>
      <c r="F168" s="453"/>
      <c r="G168" s="453"/>
      <c r="H168" s="453"/>
      <c r="I168" s="453"/>
      <c r="J168" s="453"/>
      <c r="K168" s="453"/>
      <c r="L168" s="440"/>
    </row>
    <row r="169" spans="2:12">
      <c r="B169" s="964" t="s">
        <v>235</v>
      </c>
      <c r="C169" s="964"/>
      <c r="D169" s="964"/>
      <c r="E169" s="964"/>
      <c r="F169" s="964"/>
      <c r="G169" s="964"/>
      <c r="H169" s="964"/>
      <c r="I169" s="964"/>
      <c r="J169" s="964"/>
      <c r="K169" s="964"/>
      <c r="L169" s="964"/>
    </row>
    <row r="170" spans="2:12">
      <c r="B170" s="965" t="s">
        <v>689</v>
      </c>
      <c r="C170" s="965"/>
      <c r="D170" s="965"/>
      <c r="E170" s="965"/>
      <c r="F170" s="965"/>
      <c r="G170" s="965"/>
      <c r="H170" s="965"/>
      <c r="I170" s="965"/>
      <c r="J170" s="965"/>
      <c r="K170" s="965"/>
      <c r="L170" s="965"/>
    </row>
    <row r="171" spans="2:12">
      <c r="B171" s="965"/>
      <c r="C171" s="965"/>
      <c r="D171" s="965"/>
      <c r="E171" s="965"/>
      <c r="F171" s="965"/>
      <c r="G171" s="965"/>
      <c r="H171" s="965"/>
      <c r="I171" s="965"/>
      <c r="J171" s="965"/>
      <c r="K171" s="965"/>
      <c r="L171" s="965"/>
    </row>
    <row r="172" spans="2:12">
      <c r="B172" s="965"/>
      <c r="C172" s="965"/>
      <c r="D172" s="965"/>
      <c r="E172" s="965"/>
      <c r="F172" s="965"/>
      <c r="G172" s="965"/>
      <c r="H172" s="965"/>
      <c r="I172" s="965"/>
      <c r="J172" s="965"/>
      <c r="K172" s="965"/>
      <c r="L172" s="965"/>
    </row>
    <row r="173" spans="2:12">
      <c r="B173" s="965"/>
      <c r="C173" s="965"/>
      <c r="D173" s="965"/>
      <c r="E173" s="965"/>
      <c r="F173" s="965"/>
      <c r="G173" s="965"/>
      <c r="H173" s="965"/>
      <c r="I173" s="965"/>
      <c r="J173" s="965"/>
      <c r="K173" s="965"/>
      <c r="L173" s="965"/>
    </row>
    <row r="174" spans="2:12">
      <c r="B174" s="440"/>
      <c r="C174" s="440"/>
      <c r="D174" s="440"/>
      <c r="E174" s="440"/>
      <c r="F174" s="440"/>
      <c r="G174" s="440"/>
      <c r="H174" s="440"/>
      <c r="I174" s="440"/>
      <c r="J174" s="440"/>
      <c r="K174" s="440"/>
      <c r="L174" s="440"/>
    </row>
    <row r="175" spans="2:12">
      <c r="B175" s="440"/>
      <c r="C175" s="440"/>
      <c r="D175" s="440"/>
      <c r="E175" s="440"/>
      <c r="F175" s="440"/>
      <c r="G175" s="440"/>
      <c r="H175" s="440"/>
      <c r="I175" s="440"/>
      <c r="J175" s="440"/>
      <c r="K175" s="440"/>
      <c r="L175" s="440"/>
    </row>
    <row r="176" spans="2:12">
      <c r="B176" s="440"/>
      <c r="C176" s="440"/>
      <c r="D176" s="440"/>
      <c r="E176" s="440"/>
      <c r="F176" s="440"/>
      <c r="G176" s="440"/>
      <c r="H176" s="440"/>
      <c r="I176" s="440"/>
      <c r="J176" s="440"/>
      <c r="K176" s="440"/>
      <c r="L176" s="440"/>
    </row>
    <row r="177" spans="2:12">
      <c r="B177" s="440"/>
      <c r="C177" s="440"/>
      <c r="D177" s="440"/>
      <c r="E177" s="440"/>
      <c r="F177" s="440"/>
      <c r="G177" s="440"/>
      <c r="H177" s="440"/>
      <c r="I177" s="440"/>
      <c r="J177" s="440"/>
      <c r="K177" s="454"/>
      <c r="L177" s="440"/>
    </row>
    <row r="178" spans="2:12">
      <c r="B178" s="923" t="s">
        <v>82</v>
      </c>
      <c r="C178" s="924"/>
      <c r="D178" s="924"/>
      <c r="E178" s="924"/>
      <c r="F178" s="924"/>
      <c r="G178" s="924"/>
      <c r="H178" s="924"/>
      <c r="I178" s="924"/>
      <c r="J178" s="924"/>
      <c r="K178" s="924"/>
      <c r="L178" s="925"/>
    </row>
    <row r="179" spans="2:12">
      <c r="B179" s="446"/>
      <c r="C179" s="446"/>
      <c r="D179" s="446"/>
      <c r="E179" s="446"/>
      <c r="F179" s="446"/>
      <c r="G179" s="446"/>
      <c r="H179" s="446"/>
      <c r="I179" s="446"/>
      <c r="J179" s="446"/>
      <c r="K179" s="446"/>
      <c r="L179" s="440"/>
    </row>
    <row r="180" spans="2:12">
      <c r="B180" s="926" t="s">
        <v>84</v>
      </c>
      <c r="C180" s="927"/>
      <c r="D180" s="927"/>
      <c r="E180" s="927"/>
      <c r="F180" s="927"/>
      <c r="G180" s="927"/>
      <c r="H180" s="927"/>
      <c r="I180" s="927"/>
      <c r="J180" s="927"/>
      <c r="K180" s="927"/>
      <c r="L180" s="928"/>
    </row>
    <row r="181" spans="2:12">
      <c r="B181" s="929" t="s">
        <v>83</v>
      </c>
      <c r="C181" s="930"/>
      <c r="D181" s="930"/>
      <c r="E181" s="930"/>
      <c r="F181" s="930"/>
      <c r="G181" s="930"/>
      <c r="H181" s="930"/>
      <c r="I181" s="930"/>
      <c r="J181" s="930"/>
      <c r="K181" s="930"/>
      <c r="L181" s="931"/>
    </row>
    <row r="182" spans="2:12">
      <c r="B182" s="932"/>
      <c r="C182" s="933"/>
      <c r="D182" s="933"/>
      <c r="E182" s="933"/>
      <c r="F182" s="933"/>
      <c r="G182" s="933"/>
      <c r="H182" s="933"/>
      <c r="I182" s="933"/>
      <c r="J182" s="933"/>
      <c r="K182" s="933"/>
      <c r="L182" s="934"/>
    </row>
    <row r="183" spans="2:12">
      <c r="B183" s="932"/>
      <c r="C183" s="933"/>
      <c r="D183" s="933"/>
      <c r="E183" s="933"/>
      <c r="F183" s="933"/>
      <c r="G183" s="933"/>
      <c r="H183" s="933"/>
      <c r="I183" s="933"/>
      <c r="J183" s="933"/>
      <c r="K183" s="933"/>
      <c r="L183" s="934"/>
    </row>
    <row r="184" spans="2:12" ht="15" customHeight="1">
      <c r="B184" s="932"/>
      <c r="C184" s="933"/>
      <c r="D184" s="933"/>
      <c r="E184" s="933"/>
      <c r="F184" s="933"/>
      <c r="G184" s="933"/>
      <c r="H184" s="933"/>
      <c r="I184" s="933"/>
      <c r="J184" s="933"/>
      <c r="K184" s="933"/>
      <c r="L184" s="934"/>
    </row>
    <row r="185" spans="2:12">
      <c r="B185" s="935"/>
      <c r="C185" s="936"/>
      <c r="D185" s="936"/>
      <c r="E185" s="936"/>
      <c r="F185" s="936"/>
      <c r="G185" s="936"/>
      <c r="H185" s="936"/>
      <c r="I185" s="936"/>
      <c r="J185" s="936"/>
      <c r="K185" s="936"/>
      <c r="L185" s="937"/>
    </row>
    <row r="186" spans="2:12">
      <c r="B186" s="455"/>
      <c r="C186" s="455"/>
      <c r="D186" s="455"/>
      <c r="E186" s="455"/>
      <c r="F186" s="455"/>
      <c r="G186" s="455"/>
      <c r="H186" s="455"/>
      <c r="I186" s="455"/>
      <c r="J186" s="455"/>
      <c r="K186" s="455"/>
      <c r="L186" s="440"/>
    </row>
    <row r="187" spans="2:12" ht="15" customHeight="1">
      <c r="B187" s="938" t="s">
        <v>85</v>
      </c>
      <c r="C187" s="939"/>
      <c r="D187" s="939"/>
      <c r="E187" s="939"/>
      <c r="F187" s="939"/>
      <c r="G187" s="939"/>
      <c r="H187" s="939"/>
      <c r="I187" s="939"/>
      <c r="J187" s="939"/>
      <c r="K187" s="939"/>
      <c r="L187" s="940"/>
    </row>
    <row r="188" spans="2:12">
      <c r="B188" s="941" t="s">
        <v>126</v>
      </c>
      <c r="C188" s="942"/>
      <c r="D188" s="942"/>
      <c r="E188" s="942"/>
      <c r="F188" s="942"/>
      <c r="G188" s="942"/>
      <c r="H188" s="942"/>
      <c r="I188" s="942"/>
      <c r="J188" s="942"/>
      <c r="K188" s="942"/>
      <c r="L188" s="943"/>
    </row>
    <row r="189" spans="2:12">
      <c r="B189" s="944"/>
      <c r="C189" s="945"/>
      <c r="D189" s="945"/>
      <c r="E189" s="945"/>
      <c r="F189" s="945"/>
      <c r="G189" s="945"/>
      <c r="H189" s="945"/>
      <c r="I189" s="945"/>
      <c r="J189" s="945"/>
      <c r="K189" s="945"/>
      <c r="L189" s="946"/>
    </row>
    <row r="190" spans="2:12">
      <c r="B190" s="944"/>
      <c r="C190" s="945"/>
      <c r="D190" s="945"/>
      <c r="E190" s="945"/>
      <c r="F190" s="945"/>
      <c r="G190" s="945"/>
      <c r="H190" s="945"/>
      <c r="I190" s="945"/>
      <c r="J190" s="945"/>
      <c r="K190" s="945"/>
      <c r="L190" s="946"/>
    </row>
    <row r="191" spans="2:12">
      <c r="B191" s="947"/>
      <c r="C191" s="948"/>
      <c r="D191" s="948"/>
      <c r="E191" s="948"/>
      <c r="F191" s="948"/>
      <c r="G191" s="948"/>
      <c r="H191" s="948"/>
      <c r="I191" s="948"/>
      <c r="J191" s="948"/>
      <c r="K191" s="948"/>
      <c r="L191" s="949"/>
    </row>
    <row r="192" spans="2:12">
      <c r="B192" s="455"/>
      <c r="C192" s="456"/>
      <c r="D192" s="456"/>
      <c r="E192" s="456"/>
      <c r="F192" s="456"/>
      <c r="G192" s="456"/>
      <c r="H192" s="456"/>
      <c r="I192" s="456"/>
      <c r="J192" s="456"/>
      <c r="K192" s="456"/>
      <c r="L192" s="440"/>
    </row>
    <row r="193" spans="2:12">
      <c r="B193" s="457"/>
      <c r="C193" s="457"/>
      <c r="D193" s="457"/>
      <c r="E193" s="457"/>
      <c r="F193" s="457"/>
      <c r="G193" s="457"/>
      <c r="H193" s="457"/>
      <c r="I193" s="457"/>
      <c r="J193" s="457"/>
      <c r="K193" s="457"/>
      <c r="L193" s="440"/>
    </row>
    <row r="194" spans="2:12" ht="15" customHeight="1">
      <c r="B194" s="457"/>
      <c r="C194" s="457"/>
      <c r="D194" s="457"/>
      <c r="E194" s="457"/>
      <c r="F194" s="457"/>
      <c r="G194" s="457"/>
      <c r="H194" s="457"/>
      <c r="I194" s="457"/>
      <c r="J194" s="457"/>
      <c r="K194" s="457"/>
      <c r="L194" s="440"/>
    </row>
    <row r="195" spans="2:12">
      <c r="B195" s="457"/>
      <c r="C195" s="950" t="s">
        <v>19</v>
      </c>
      <c r="D195" s="951"/>
      <c r="E195" s="951"/>
      <c r="F195" s="951"/>
      <c r="G195" s="458"/>
      <c r="H195" s="459"/>
      <c r="I195" s="952" t="s">
        <v>88</v>
      </c>
      <c r="J195" s="953"/>
      <c r="K195" s="953"/>
      <c r="L195" s="457"/>
    </row>
    <row r="196" spans="2:12">
      <c r="B196" s="457"/>
      <c r="C196" s="954" t="s">
        <v>86</v>
      </c>
      <c r="D196" s="954"/>
      <c r="E196" s="954"/>
      <c r="F196" s="954"/>
      <c r="G196" s="460"/>
      <c r="H196" s="458"/>
      <c r="I196" s="955"/>
      <c r="J196" s="956"/>
      <c r="K196" s="957"/>
      <c r="L196" s="457"/>
    </row>
    <row r="197" spans="2:12">
      <c r="B197" s="457"/>
      <c r="C197" s="966" t="s">
        <v>741</v>
      </c>
      <c r="D197" s="966"/>
      <c r="E197" s="966"/>
      <c r="F197" s="966"/>
      <c r="G197" s="460"/>
      <c r="H197" s="458"/>
      <c r="I197" s="958"/>
      <c r="J197" s="959"/>
      <c r="K197" s="960"/>
      <c r="L197" s="457"/>
    </row>
    <row r="198" spans="2:12">
      <c r="B198" s="457"/>
      <c r="C198" s="457"/>
      <c r="D198" s="457"/>
      <c r="E198" s="457"/>
      <c r="F198" s="457"/>
      <c r="G198" s="457"/>
      <c r="H198" s="458"/>
      <c r="I198" s="958"/>
      <c r="J198" s="959"/>
      <c r="K198" s="960"/>
      <c r="L198" s="457"/>
    </row>
    <row r="199" spans="2:12">
      <c r="B199" s="457"/>
      <c r="C199" s="453"/>
      <c r="D199" s="453"/>
      <c r="E199" s="453"/>
      <c r="F199" s="453"/>
      <c r="G199" s="453"/>
      <c r="H199" s="458"/>
      <c r="I199" s="961"/>
      <c r="J199" s="962"/>
      <c r="K199" s="963"/>
      <c r="L199" s="457"/>
    </row>
    <row r="200" spans="2:12">
      <c r="B200" s="457"/>
      <c r="C200" s="453"/>
      <c r="D200" s="453"/>
      <c r="E200" s="453"/>
      <c r="F200" s="453"/>
      <c r="G200" s="453"/>
      <c r="H200" s="458"/>
      <c r="I200" s="468" t="s">
        <v>87</v>
      </c>
      <c r="J200" s="914"/>
      <c r="K200" s="915"/>
      <c r="L200" s="457"/>
    </row>
    <row r="201" spans="2:12">
      <c r="B201" s="36"/>
      <c r="C201" s="30"/>
      <c r="D201" s="30"/>
      <c r="E201" s="30"/>
      <c r="F201" s="30"/>
      <c r="G201" s="19"/>
      <c r="H201" s="19"/>
      <c r="I201" s="19"/>
      <c r="J201" s="18"/>
      <c r="K201" s="36"/>
    </row>
    <row r="203" spans="2:12" ht="15.75" customHeight="1" thickBot="1">
      <c r="K203" s="28"/>
    </row>
    <row r="204" spans="2:12" ht="15" customHeight="1">
      <c r="B204" s="1126" t="s">
        <v>750</v>
      </c>
      <c r="C204" s="1127"/>
      <c r="D204" s="1127"/>
      <c r="E204" s="1127"/>
      <c r="F204" s="1127"/>
      <c r="G204" s="1127"/>
      <c r="H204" s="1127"/>
      <c r="I204" s="1127"/>
      <c r="J204" s="1127"/>
      <c r="K204" s="1127"/>
      <c r="L204" s="1128"/>
    </row>
    <row r="205" spans="2:12" ht="15" customHeight="1" thickBot="1">
      <c r="B205" s="1129"/>
      <c r="C205" s="1130"/>
      <c r="D205" s="1130"/>
      <c r="E205" s="1130"/>
      <c r="F205" s="1130"/>
      <c r="G205" s="1130"/>
      <c r="H205" s="1130"/>
      <c r="I205" s="1130"/>
      <c r="J205" s="1130"/>
      <c r="K205" s="1130"/>
      <c r="L205" s="1131"/>
    </row>
    <row r="206" spans="2:12">
      <c r="B206" s="30"/>
      <c r="C206" s="30"/>
      <c r="D206" s="30"/>
      <c r="E206" s="30"/>
      <c r="F206" s="30"/>
      <c r="G206" s="30"/>
      <c r="H206" s="30"/>
      <c r="I206" s="30"/>
      <c r="J206" s="30"/>
      <c r="K206" s="30"/>
    </row>
    <row r="207" spans="2:12" ht="15.75" customHeight="1">
      <c r="B207" s="1132" t="s">
        <v>23</v>
      </c>
      <c r="C207" s="1133"/>
      <c r="D207" s="1133"/>
      <c r="E207" s="1133"/>
      <c r="F207" s="1133"/>
      <c r="G207" s="1133"/>
      <c r="H207" s="1133"/>
      <c r="I207" s="1133"/>
      <c r="J207" s="1133"/>
      <c r="K207" s="1133"/>
      <c r="L207" s="1134"/>
    </row>
    <row r="208" spans="2:12" ht="15.75" customHeight="1" thickBot="1">
      <c r="B208" s="1114" t="s">
        <v>32</v>
      </c>
      <c r="C208" s="1115"/>
      <c r="D208" s="1115"/>
      <c r="E208" s="1115"/>
      <c r="F208" s="1116" t="s">
        <v>695</v>
      </c>
      <c r="G208" s="1117"/>
      <c r="H208" s="1117"/>
      <c r="I208" s="1117"/>
      <c r="J208" s="1117"/>
      <c r="K208" s="1117"/>
      <c r="L208" s="1118"/>
    </row>
    <row r="209" spans="2:12" ht="15.75" customHeight="1" thickBot="1">
      <c r="B209" s="1119" t="s">
        <v>33</v>
      </c>
      <c r="C209" s="1120"/>
      <c r="D209" s="1120"/>
      <c r="E209" s="1121"/>
      <c r="F209" s="1116" t="s">
        <v>674</v>
      </c>
      <c r="G209" s="1117"/>
      <c r="H209" s="1117"/>
      <c r="I209" s="1117"/>
      <c r="J209" s="1117"/>
      <c r="K209" s="1117"/>
      <c r="L209" s="1118"/>
    </row>
    <row r="210" spans="2:12" ht="15.75" customHeight="1" thickBot="1">
      <c r="B210" s="1119" t="s">
        <v>24</v>
      </c>
      <c r="C210" s="1120"/>
      <c r="D210" s="1120"/>
      <c r="E210" s="1121"/>
      <c r="F210" s="1122" t="s">
        <v>696</v>
      </c>
      <c r="G210" s="1117"/>
      <c r="H210" s="1117"/>
      <c r="I210" s="1117"/>
      <c r="J210" s="1117"/>
      <c r="K210" s="1117"/>
      <c r="L210" s="1118"/>
    </row>
    <row r="211" spans="2:12" ht="15.75" customHeight="1" thickBot="1">
      <c r="B211" s="1119" t="s">
        <v>25</v>
      </c>
      <c r="C211" s="1120"/>
      <c r="D211" s="1120"/>
      <c r="E211" s="1121"/>
      <c r="F211" s="1116">
        <v>1935</v>
      </c>
      <c r="G211" s="1117"/>
      <c r="H211" s="1117"/>
      <c r="I211" s="1117"/>
      <c r="J211" s="1117"/>
      <c r="K211" s="1117"/>
      <c r="L211" s="1118"/>
    </row>
    <row r="212" spans="2:12" ht="15.75" customHeight="1" thickBot="1">
      <c r="B212" s="1119" t="s">
        <v>26</v>
      </c>
      <c r="C212" s="1120"/>
      <c r="D212" s="1120"/>
      <c r="E212" s="1121"/>
      <c r="F212" s="1116">
        <v>1935</v>
      </c>
      <c r="G212" s="1117"/>
      <c r="H212" s="1117"/>
      <c r="I212" s="1117"/>
      <c r="J212" s="1117"/>
      <c r="K212" s="1117"/>
      <c r="L212" s="1118"/>
    </row>
    <row r="213" spans="2:12" ht="37.5" customHeight="1" thickBot="1">
      <c r="B213" s="1119" t="s">
        <v>123</v>
      </c>
      <c r="C213" s="1120"/>
      <c r="D213" s="1120"/>
      <c r="E213" s="1121"/>
      <c r="F213" s="1116">
        <v>615.37</v>
      </c>
      <c r="G213" s="1117"/>
      <c r="H213" s="1117"/>
      <c r="I213" s="1117"/>
      <c r="J213" s="1117"/>
      <c r="K213" s="1117"/>
      <c r="L213" s="1118"/>
    </row>
    <row r="214" spans="2:12" ht="38.25" customHeight="1" thickBot="1">
      <c r="B214" s="1097" t="s">
        <v>124</v>
      </c>
      <c r="C214" s="1098"/>
      <c r="D214" s="1098"/>
      <c r="E214" s="1099"/>
      <c r="F214" s="1123">
        <v>449.61</v>
      </c>
      <c r="G214" s="1124"/>
      <c r="H214" s="1124"/>
      <c r="I214" s="1124"/>
      <c r="J214" s="1124"/>
      <c r="K214" s="1124"/>
      <c r="L214" s="1125"/>
    </row>
    <row r="215" spans="2:12" ht="67.5" customHeight="1" thickBot="1">
      <c r="B215" s="1097" t="s">
        <v>105</v>
      </c>
      <c r="C215" s="1098"/>
      <c r="D215" s="1098"/>
      <c r="E215" s="1099"/>
      <c r="F215" s="427">
        <v>0</v>
      </c>
      <c r="G215" s="1112" t="s">
        <v>392</v>
      </c>
      <c r="H215" s="1112"/>
      <c r="I215" s="427">
        <v>0</v>
      </c>
      <c r="J215" s="1113" t="s">
        <v>393</v>
      </c>
      <c r="K215" s="1113"/>
      <c r="L215" s="427">
        <v>8760</v>
      </c>
    </row>
    <row r="216" spans="2:12" ht="15.75" customHeight="1" thickBot="1">
      <c r="B216" s="1097" t="s">
        <v>394</v>
      </c>
      <c r="C216" s="1098"/>
      <c r="D216" s="1098"/>
      <c r="E216" s="1099"/>
      <c r="F216" s="1100">
        <f>I215*L215/8760</f>
        <v>0</v>
      </c>
      <c r="G216" s="1101"/>
      <c r="H216" s="1101"/>
      <c r="I216" s="1101"/>
      <c r="J216" s="1101"/>
      <c r="K216" s="1101"/>
      <c r="L216" s="1102"/>
    </row>
    <row r="217" spans="2:12" ht="33" customHeight="1">
      <c r="B217" s="1097" t="s">
        <v>27</v>
      </c>
      <c r="C217" s="1098"/>
      <c r="D217" s="1098"/>
      <c r="E217" s="1099"/>
      <c r="F217" s="1103" t="s">
        <v>559</v>
      </c>
      <c r="G217" s="1104"/>
      <c r="H217" s="1104"/>
      <c r="I217" s="1104"/>
      <c r="J217" s="1104"/>
      <c r="K217" s="1104"/>
      <c r="L217" s="1105"/>
    </row>
    <row r="218" spans="2:12">
      <c r="B218" s="1106"/>
      <c r="C218" s="1107"/>
      <c r="D218" s="1107"/>
      <c r="E218" s="1107"/>
      <c r="F218" s="1107"/>
      <c r="G218" s="1107"/>
      <c r="H218" s="1107"/>
      <c r="I218" s="1107"/>
      <c r="J218" s="1107"/>
      <c r="K218" s="1107"/>
      <c r="L218" s="1108"/>
    </row>
    <row r="219" spans="2:12" ht="15" customHeight="1">
      <c r="B219" s="1029" t="s">
        <v>39</v>
      </c>
      <c r="C219" s="1030"/>
      <c r="D219" s="1030"/>
      <c r="E219" s="1030"/>
      <c r="F219" s="1030"/>
      <c r="G219" s="1030"/>
      <c r="H219" s="1030"/>
      <c r="I219" s="1030"/>
      <c r="J219" s="1030"/>
      <c r="K219" s="1030"/>
      <c r="L219" s="1031"/>
    </row>
    <row r="220" spans="2:12">
      <c r="B220" s="1109" t="s">
        <v>40</v>
      </c>
      <c r="C220" s="1110"/>
      <c r="D220" s="1110"/>
      <c r="E220" s="1110"/>
      <c r="F220" s="1110"/>
      <c r="G220" s="1110"/>
      <c r="H220" s="1110"/>
      <c r="I220" s="1110"/>
      <c r="J220" s="1111"/>
      <c r="K220" s="921" t="s">
        <v>751</v>
      </c>
      <c r="L220" s="922"/>
    </row>
    <row r="221" spans="2:12">
      <c r="B221" s="1088" t="s">
        <v>41</v>
      </c>
      <c r="C221" s="1089"/>
      <c r="D221" s="1089"/>
      <c r="E221" s="1089"/>
      <c r="F221" s="1089"/>
      <c r="G221" s="1089"/>
      <c r="H221" s="1089"/>
      <c r="I221" s="1089"/>
      <c r="J221" s="1090"/>
      <c r="K221" s="921">
        <v>2.7</v>
      </c>
      <c r="L221" s="922"/>
    </row>
    <row r="222" spans="2:12" ht="18">
      <c r="B222" s="1088" t="s">
        <v>55</v>
      </c>
      <c r="C222" s="1089"/>
      <c r="D222" s="1089"/>
      <c r="E222" s="1089"/>
      <c r="F222" s="1089"/>
      <c r="G222" s="1089"/>
      <c r="H222" s="1089"/>
      <c r="I222" s="1090"/>
      <c r="J222" s="1091" t="s">
        <v>681</v>
      </c>
      <c r="K222" s="1092"/>
      <c r="L222" s="1093"/>
    </row>
    <row r="223" spans="2:12" ht="18">
      <c r="B223" s="1088" t="s">
        <v>56</v>
      </c>
      <c r="C223" s="1089"/>
      <c r="D223" s="1089"/>
      <c r="E223" s="1089"/>
      <c r="F223" s="1089"/>
      <c r="G223" s="1089"/>
      <c r="H223" s="1089"/>
      <c r="I223" s="1089"/>
      <c r="J223" s="1090"/>
      <c r="K223" s="921">
        <v>1513.82</v>
      </c>
      <c r="L223" s="922"/>
    </row>
    <row r="224" spans="2:12">
      <c r="B224" s="1088" t="s">
        <v>42</v>
      </c>
      <c r="C224" s="1089"/>
      <c r="D224" s="1089"/>
      <c r="E224" s="1089"/>
      <c r="F224" s="1089"/>
      <c r="G224" s="1089"/>
      <c r="H224" s="1089"/>
      <c r="I224" s="1090"/>
      <c r="J224" s="1091" t="s">
        <v>682</v>
      </c>
      <c r="K224" s="1092"/>
      <c r="L224" s="1093"/>
    </row>
    <row r="225" spans="2:12">
      <c r="B225" s="1088" t="s">
        <v>43</v>
      </c>
      <c r="C225" s="1089"/>
      <c r="D225" s="1089"/>
      <c r="E225" s="1089"/>
      <c r="F225" s="1089"/>
      <c r="G225" s="1089"/>
      <c r="H225" s="1089"/>
      <c r="I225" s="1089"/>
      <c r="J225" s="1090"/>
      <c r="K225" s="921">
        <v>20</v>
      </c>
      <c r="L225" s="922"/>
    </row>
    <row r="226" spans="2:12">
      <c r="B226" s="35"/>
      <c r="C226" s="35"/>
      <c r="D226" s="35"/>
      <c r="E226" s="35"/>
      <c r="F226" s="35"/>
      <c r="G226" s="35"/>
      <c r="H226" s="35"/>
      <c r="I226" s="35"/>
      <c r="J226" s="35"/>
      <c r="K226" s="35"/>
    </row>
    <row r="227" spans="2:12">
      <c r="B227" s="35"/>
      <c r="C227" s="35"/>
      <c r="D227" s="35"/>
      <c r="E227" s="35"/>
      <c r="F227" s="35"/>
      <c r="G227" s="35"/>
      <c r="H227" s="35"/>
      <c r="I227" s="35"/>
      <c r="J227" s="35"/>
      <c r="K227" s="35"/>
    </row>
    <row r="228" spans="2:12">
      <c r="B228" s="107" t="s">
        <v>28</v>
      </c>
      <c r="C228" s="1094" t="s">
        <v>29</v>
      </c>
      <c r="D228" s="1094"/>
      <c r="E228" s="1094"/>
      <c r="F228" s="1094"/>
      <c r="G228" s="1094"/>
      <c r="H228" s="1094"/>
      <c r="I228" s="1094"/>
      <c r="J228" s="1095"/>
      <c r="K228" s="1095"/>
      <c r="L228" s="1096"/>
    </row>
    <row r="229" spans="2:12">
      <c r="B229" s="108"/>
      <c r="C229" s="1078" t="s">
        <v>30</v>
      </c>
      <c r="D229" s="1078"/>
      <c r="E229" s="1078"/>
      <c r="F229" s="1078"/>
      <c r="G229" s="1078"/>
      <c r="H229" s="1078"/>
      <c r="I229" s="1078"/>
      <c r="J229" s="1078"/>
      <c r="K229" s="1078"/>
      <c r="L229" s="1079"/>
    </row>
    <row r="230" spans="2:12">
      <c r="B230" s="30"/>
      <c r="C230" s="30"/>
      <c r="D230" s="30"/>
      <c r="E230" s="30"/>
      <c r="F230" s="30"/>
      <c r="G230" s="30"/>
      <c r="H230" s="30"/>
      <c r="I230" s="30"/>
      <c r="J230" s="30"/>
      <c r="K230" s="30"/>
    </row>
    <row r="231" spans="2:12">
      <c r="B231" s="976" t="s">
        <v>80</v>
      </c>
      <c r="C231" s="976"/>
      <c r="D231" s="976"/>
      <c r="E231" s="976"/>
      <c r="F231" s="976"/>
      <c r="G231" s="976"/>
      <c r="H231" s="976"/>
      <c r="I231" s="976"/>
      <c r="J231" s="976"/>
      <c r="K231" s="976"/>
    </row>
    <row r="232" spans="2:12" ht="20.25" customHeight="1">
      <c r="B232" s="1080" t="s">
        <v>31</v>
      </c>
      <c r="C232" s="976"/>
      <c r="D232" s="976"/>
      <c r="E232" s="976"/>
      <c r="F232" s="976"/>
      <c r="G232" s="976"/>
      <c r="H232" s="976"/>
      <c r="I232" s="976"/>
      <c r="J232" s="976"/>
      <c r="K232" s="976"/>
    </row>
    <row r="233" spans="2:12" ht="29.25" customHeight="1">
      <c r="B233" s="975" t="s">
        <v>163</v>
      </c>
      <c r="C233" s="975"/>
      <c r="D233" s="975"/>
      <c r="E233" s="975"/>
      <c r="F233" s="975"/>
      <c r="G233" s="975"/>
      <c r="H233" s="975"/>
      <c r="I233" s="975"/>
      <c r="J233" s="975"/>
      <c r="K233" s="975"/>
      <c r="L233" s="975"/>
    </row>
    <row r="235" spans="2:12" ht="26.25">
      <c r="B235" s="33"/>
      <c r="C235" s="4"/>
      <c r="D235" s="4"/>
      <c r="E235" s="4"/>
      <c r="F235" s="4"/>
      <c r="G235" s="4"/>
      <c r="H235" s="4"/>
      <c r="I235" s="4"/>
      <c r="J235" s="4"/>
      <c r="K235" s="3"/>
    </row>
    <row r="236" spans="2:12">
      <c r="B236" s="1081" t="s">
        <v>103</v>
      </c>
      <c r="C236" s="1081"/>
      <c r="D236" s="1081"/>
      <c r="E236" s="1081"/>
      <c r="F236" s="1081"/>
      <c r="G236" s="1081"/>
      <c r="H236" s="1081"/>
      <c r="I236" s="1081"/>
      <c r="J236" s="1081"/>
      <c r="K236" s="1081"/>
      <c r="L236" s="1081"/>
    </row>
    <row r="237" spans="2:12">
      <c r="B237" s="1082" t="s">
        <v>44</v>
      </c>
      <c r="C237" s="1082"/>
      <c r="D237" s="1082"/>
      <c r="E237" s="1082"/>
      <c r="F237" s="1082"/>
      <c r="G237" s="1082"/>
      <c r="H237" s="1082"/>
      <c r="I237" s="1082"/>
      <c r="J237" s="1082"/>
      <c r="K237" s="1082"/>
      <c r="L237" s="1082"/>
    </row>
    <row r="238" spans="2:12" ht="42" customHeight="1">
      <c r="B238" s="1083" t="s">
        <v>49</v>
      </c>
      <c r="C238" s="1084"/>
      <c r="D238" s="1085" t="s">
        <v>117</v>
      </c>
      <c r="E238" s="1086"/>
      <c r="F238" s="1086"/>
      <c r="G238" s="1086"/>
      <c r="H238" s="1086"/>
      <c r="I238" s="100" t="s">
        <v>69</v>
      </c>
      <c r="J238" s="1087" t="s">
        <v>168</v>
      </c>
      <c r="K238" s="1084"/>
      <c r="L238" s="101" t="s">
        <v>250</v>
      </c>
    </row>
    <row r="239" spans="2:12" ht="34.5" customHeight="1">
      <c r="B239" s="1067" t="s">
        <v>691</v>
      </c>
      <c r="C239" s="1067"/>
      <c r="D239" s="1068" t="s">
        <v>755</v>
      </c>
      <c r="E239" s="1068"/>
      <c r="F239" s="1068"/>
      <c r="G239" s="1068"/>
      <c r="H239" s="1068"/>
      <c r="I239" s="597">
        <v>1.22</v>
      </c>
      <c r="J239" s="918">
        <v>0.2</v>
      </c>
      <c r="K239" s="922"/>
      <c r="L239" s="429" t="s">
        <v>560</v>
      </c>
    </row>
    <row r="240" spans="2:12" ht="29.25" customHeight="1">
      <c r="B240" s="916" t="s">
        <v>734</v>
      </c>
      <c r="C240" s="917"/>
      <c r="D240" s="918" t="s">
        <v>756</v>
      </c>
      <c r="E240" s="919"/>
      <c r="F240" s="919"/>
      <c r="G240" s="919"/>
      <c r="H240" s="920"/>
      <c r="I240" s="597">
        <v>1.31</v>
      </c>
      <c r="J240" s="918">
        <v>0.2</v>
      </c>
      <c r="K240" s="920"/>
      <c r="L240" s="429" t="s">
        <v>560</v>
      </c>
    </row>
    <row r="241" spans="2:12" ht="26.25" customHeight="1">
      <c r="B241" s="1076" t="s">
        <v>685</v>
      </c>
      <c r="C241" s="1077"/>
      <c r="D241" s="918" t="s">
        <v>757</v>
      </c>
      <c r="E241" s="919"/>
      <c r="F241" s="919"/>
      <c r="G241" s="919"/>
      <c r="H241" s="920"/>
      <c r="I241" s="597">
        <v>0.95</v>
      </c>
      <c r="J241" s="918">
        <v>0.15</v>
      </c>
      <c r="K241" s="920"/>
      <c r="L241" s="429" t="s">
        <v>560</v>
      </c>
    </row>
    <row r="242" spans="2:12" ht="26.25" customHeight="1">
      <c r="B242" s="916" t="s">
        <v>692</v>
      </c>
      <c r="C242" s="917"/>
      <c r="D242" s="918" t="s">
        <v>758</v>
      </c>
      <c r="E242" s="919"/>
      <c r="F242" s="919"/>
      <c r="G242" s="919"/>
      <c r="H242" s="920"/>
      <c r="I242" s="597">
        <v>2.6</v>
      </c>
      <c r="J242" s="918">
        <v>0.9</v>
      </c>
      <c r="K242" s="920"/>
      <c r="L242" s="429" t="s">
        <v>560</v>
      </c>
    </row>
    <row r="243" spans="2:12" ht="26.25" customHeight="1">
      <c r="B243" s="916" t="s">
        <v>759</v>
      </c>
      <c r="C243" s="917"/>
      <c r="D243" s="918" t="s">
        <v>760</v>
      </c>
      <c r="E243" s="919"/>
      <c r="F243" s="919"/>
      <c r="G243" s="919"/>
      <c r="H243" s="920"/>
      <c r="I243" s="597">
        <v>2.6</v>
      </c>
      <c r="J243" s="918">
        <v>0.9</v>
      </c>
      <c r="K243" s="920"/>
      <c r="L243" s="429" t="s">
        <v>560</v>
      </c>
    </row>
    <row r="244" spans="2:12">
      <c r="B244" s="1067" t="s">
        <v>692</v>
      </c>
      <c r="C244" s="1067"/>
      <c r="D244" s="1068" t="s">
        <v>739</v>
      </c>
      <c r="E244" s="1068"/>
      <c r="F244" s="1068"/>
      <c r="G244" s="1068"/>
      <c r="H244" s="1068"/>
      <c r="I244" s="597">
        <v>2.6</v>
      </c>
      <c r="J244" s="918">
        <v>0.9</v>
      </c>
      <c r="K244" s="922"/>
      <c r="L244" s="429" t="s">
        <v>560</v>
      </c>
    </row>
    <row r="245" spans="2:12">
      <c r="B245" s="1067" t="s">
        <v>683</v>
      </c>
      <c r="C245" s="1067"/>
      <c r="D245" s="1068" t="s">
        <v>740</v>
      </c>
      <c r="E245" s="1068"/>
      <c r="F245" s="1068"/>
      <c r="G245" s="1068"/>
      <c r="H245" s="1068"/>
      <c r="I245" s="597">
        <v>2.8</v>
      </c>
      <c r="J245" s="918">
        <v>1.3</v>
      </c>
      <c r="K245" s="922"/>
      <c r="L245" s="429" t="s">
        <v>560</v>
      </c>
    </row>
    <row r="246" spans="2:12" ht="37.5" customHeight="1">
      <c r="B246" s="916" t="s">
        <v>684</v>
      </c>
      <c r="C246" s="917"/>
      <c r="D246" s="918" t="s">
        <v>763</v>
      </c>
      <c r="E246" s="919"/>
      <c r="F246" s="919"/>
      <c r="G246" s="919"/>
      <c r="H246" s="920"/>
      <c r="I246" s="597">
        <v>0.50600000000000001</v>
      </c>
      <c r="J246" s="918">
        <v>0.15</v>
      </c>
      <c r="K246" s="920"/>
      <c r="L246" s="429" t="s">
        <v>560</v>
      </c>
    </row>
    <row r="247" spans="2:12" ht="36" customHeight="1">
      <c r="B247" s="1067" t="s">
        <v>684</v>
      </c>
      <c r="C247" s="1067"/>
      <c r="D247" s="1068" t="s">
        <v>761</v>
      </c>
      <c r="E247" s="1068"/>
      <c r="F247" s="1068"/>
      <c r="G247" s="1068"/>
      <c r="H247" s="1068"/>
      <c r="I247" s="597">
        <v>1.44</v>
      </c>
      <c r="J247" s="918" t="s">
        <v>762</v>
      </c>
      <c r="K247" s="922"/>
      <c r="L247" s="429" t="s">
        <v>559</v>
      </c>
    </row>
    <row r="248" spans="2:12" ht="36" customHeight="1">
      <c r="B248" s="916" t="s">
        <v>752</v>
      </c>
      <c r="C248" s="917"/>
      <c r="D248" s="918" t="s">
        <v>764</v>
      </c>
      <c r="E248" s="919"/>
      <c r="F248" s="919"/>
      <c r="G248" s="919"/>
      <c r="H248" s="920"/>
      <c r="I248" s="597">
        <v>1.1599999999999999</v>
      </c>
      <c r="J248" s="918">
        <v>0.3</v>
      </c>
      <c r="K248" s="920"/>
      <c r="L248" s="429" t="s">
        <v>560</v>
      </c>
    </row>
    <row r="249" spans="2:12" ht="36" customHeight="1">
      <c r="B249" s="916" t="s">
        <v>752</v>
      </c>
      <c r="C249" s="917"/>
      <c r="D249" s="918" t="s">
        <v>765</v>
      </c>
      <c r="E249" s="919"/>
      <c r="F249" s="919"/>
      <c r="G249" s="919"/>
      <c r="H249" s="920"/>
      <c r="I249" s="597">
        <v>1.1599999999999999</v>
      </c>
      <c r="J249" s="918">
        <v>0.3</v>
      </c>
      <c r="K249" s="920"/>
      <c r="L249" s="429" t="s">
        <v>560</v>
      </c>
    </row>
    <row r="250" spans="2:12" ht="36" customHeight="1">
      <c r="B250" s="921" t="s">
        <v>768</v>
      </c>
      <c r="C250" s="922"/>
      <c r="D250" s="918" t="s">
        <v>769</v>
      </c>
      <c r="E250" s="919"/>
      <c r="F250" s="919"/>
      <c r="G250" s="919"/>
      <c r="H250" s="920"/>
      <c r="I250" s="597">
        <v>1.64</v>
      </c>
      <c r="J250" s="918">
        <v>0.3</v>
      </c>
      <c r="K250" s="920"/>
      <c r="L250" s="429" t="s">
        <v>560</v>
      </c>
    </row>
    <row r="251" spans="2:12" ht="43.5" customHeight="1">
      <c r="B251" s="916" t="s">
        <v>766</v>
      </c>
      <c r="C251" s="917"/>
      <c r="D251" s="918" t="s">
        <v>767</v>
      </c>
      <c r="E251" s="919"/>
      <c r="F251" s="919"/>
      <c r="G251" s="919"/>
      <c r="H251" s="920"/>
      <c r="I251" s="597">
        <v>2.6</v>
      </c>
      <c r="J251" s="918">
        <v>0.15</v>
      </c>
      <c r="K251" s="920"/>
      <c r="L251" s="429" t="s">
        <v>560</v>
      </c>
    </row>
    <row r="252" spans="2:12">
      <c r="B252" s="1069" t="s">
        <v>119</v>
      </c>
      <c r="C252" s="1070"/>
      <c r="D252" s="1070"/>
      <c r="E252" s="1070"/>
      <c r="F252" s="1070"/>
      <c r="G252" s="1070"/>
      <c r="H252" s="1070"/>
      <c r="I252" s="1070"/>
      <c r="J252" s="1070"/>
      <c r="K252" s="1070"/>
      <c r="L252" s="1071"/>
    </row>
    <row r="253" spans="2:12" ht="40.5" customHeight="1">
      <c r="B253" s="464" t="s">
        <v>222</v>
      </c>
      <c r="C253" s="1072" t="s">
        <v>770</v>
      </c>
      <c r="D253" s="1073"/>
      <c r="E253" s="1073"/>
      <c r="F253" s="1073"/>
      <c r="G253" s="1073"/>
      <c r="H253" s="1073"/>
      <c r="I253" s="1073"/>
      <c r="J253" s="1073"/>
      <c r="K253" s="1073"/>
      <c r="L253" s="1074"/>
    </row>
    <row r="254" spans="2:12">
      <c r="B254" s="1043" t="s">
        <v>104</v>
      </c>
      <c r="C254" s="1075"/>
      <c r="D254" s="918" t="s">
        <v>743</v>
      </c>
      <c r="E254" s="919"/>
      <c r="F254" s="919"/>
      <c r="G254" s="919"/>
      <c r="H254" s="919"/>
      <c r="I254" s="919"/>
      <c r="J254" s="919"/>
      <c r="K254" s="919"/>
      <c r="L254" s="920"/>
    </row>
    <row r="255" spans="2:12">
      <c r="B255" s="1060" t="s">
        <v>52</v>
      </c>
      <c r="C255" s="1061"/>
      <c r="D255" s="1061"/>
      <c r="E255" s="1061"/>
      <c r="F255" s="1061"/>
      <c r="G255" s="1061"/>
      <c r="H255" s="1061"/>
      <c r="I255" s="1061"/>
      <c r="J255" s="1061"/>
      <c r="K255" s="1061"/>
      <c r="L255" s="1062"/>
    </row>
    <row r="256" spans="2:12">
      <c r="B256" s="430"/>
      <c r="C256" s="431"/>
      <c r="D256" s="1066"/>
      <c r="E256" s="1066"/>
      <c r="F256" s="1066"/>
      <c r="G256" s="1066"/>
      <c r="H256" s="1066"/>
      <c r="I256" s="1066"/>
      <c r="J256" s="1051"/>
      <c r="K256" s="1052"/>
      <c r="L256" s="1053"/>
    </row>
    <row r="257" spans="2:12">
      <c r="B257" s="432"/>
      <c r="C257" s="433"/>
      <c r="D257" s="1050" t="s">
        <v>112</v>
      </c>
      <c r="E257" s="1050"/>
      <c r="F257" s="1050"/>
      <c r="G257" s="1050"/>
      <c r="H257" s="1050"/>
      <c r="I257" s="1050"/>
      <c r="J257" s="1051">
        <v>0.96</v>
      </c>
      <c r="K257" s="1052"/>
      <c r="L257" s="1053"/>
    </row>
    <row r="258" spans="2:12" ht="15" customHeight="1">
      <c r="B258" s="432"/>
      <c r="C258" s="433"/>
      <c r="D258" s="1050" t="s">
        <v>58</v>
      </c>
      <c r="E258" s="1050"/>
      <c r="F258" s="1050"/>
      <c r="G258" s="1050"/>
      <c r="H258" s="1050"/>
      <c r="I258" s="1050"/>
      <c r="J258" s="1051">
        <v>1</v>
      </c>
      <c r="K258" s="1052"/>
      <c r="L258" s="1053"/>
    </row>
    <row r="259" spans="2:12">
      <c r="B259" s="432"/>
      <c r="C259" s="433"/>
      <c r="D259" s="1050" t="s">
        <v>697</v>
      </c>
      <c r="E259" s="1050"/>
      <c r="F259" s="1050"/>
      <c r="G259" s="1050"/>
      <c r="H259" s="1050"/>
      <c r="I259" s="1050"/>
      <c r="J259" s="1051">
        <v>0.77</v>
      </c>
      <c r="K259" s="1052"/>
      <c r="L259" s="1053"/>
    </row>
    <row r="260" spans="2:12">
      <c r="B260" s="432"/>
      <c r="C260" s="433"/>
      <c r="D260" s="1050" t="s">
        <v>113</v>
      </c>
      <c r="E260" s="1050"/>
      <c r="F260" s="1050"/>
      <c r="G260" s="1050"/>
      <c r="H260" s="1050"/>
      <c r="I260" s="1050"/>
      <c r="J260" s="1051">
        <v>0.8</v>
      </c>
      <c r="K260" s="1052"/>
      <c r="L260" s="1053"/>
    </row>
    <row r="261" spans="2:12" ht="15" customHeight="1">
      <c r="B261" s="432"/>
      <c r="C261" s="433"/>
      <c r="D261" s="1050" t="s">
        <v>59</v>
      </c>
      <c r="E261" s="1050"/>
      <c r="F261" s="1050"/>
      <c r="G261" s="1050"/>
      <c r="H261" s="1050"/>
      <c r="I261" s="1050"/>
      <c r="J261" s="1063">
        <f>J257*J258*J259*J260</f>
        <v>0.59136</v>
      </c>
      <c r="K261" s="1064"/>
      <c r="L261" s="1065"/>
    </row>
    <row r="262" spans="2:12" ht="15" customHeight="1">
      <c r="B262" s="1037" t="s">
        <v>46</v>
      </c>
      <c r="C262" s="1038"/>
      <c r="D262" s="1038"/>
      <c r="E262" s="1038"/>
      <c r="F262" s="1038"/>
      <c r="G262" s="1038"/>
      <c r="H262" s="1038"/>
      <c r="I262" s="1038"/>
      <c r="J262" s="1038"/>
      <c r="K262" s="1038"/>
      <c r="L262" s="1039"/>
    </row>
    <row r="263" spans="2:12" ht="15" customHeight="1">
      <c r="B263" s="465" t="s">
        <v>51</v>
      </c>
      <c r="C263" s="918" t="s">
        <v>877</v>
      </c>
      <c r="D263" s="919"/>
      <c r="E263" s="919"/>
      <c r="F263" s="919"/>
      <c r="G263" s="919"/>
      <c r="H263" s="919"/>
      <c r="I263" s="919"/>
      <c r="J263" s="919"/>
      <c r="K263" s="919"/>
      <c r="L263" s="920"/>
    </row>
    <row r="264" spans="2:12" ht="15" customHeight="1">
      <c r="B264" s="1043" t="s">
        <v>104</v>
      </c>
      <c r="C264" s="1043"/>
      <c r="D264" s="918" t="s">
        <v>772</v>
      </c>
      <c r="E264" s="919"/>
      <c r="F264" s="919"/>
      <c r="G264" s="919"/>
      <c r="H264" s="919"/>
      <c r="I264" s="919"/>
      <c r="J264" s="919"/>
      <c r="K264" s="919"/>
      <c r="L264" s="920"/>
    </row>
    <row r="265" spans="2:12" ht="15" customHeight="1">
      <c r="B265" s="995" t="s">
        <v>47</v>
      </c>
      <c r="C265" s="996"/>
      <c r="D265" s="996"/>
      <c r="E265" s="996"/>
      <c r="F265" s="996"/>
      <c r="G265" s="996"/>
      <c r="H265" s="996"/>
      <c r="I265" s="996"/>
      <c r="J265" s="996"/>
      <c r="K265" s="996"/>
      <c r="L265" s="997"/>
    </row>
    <row r="266" spans="2:12" ht="15" customHeight="1">
      <c r="B266" s="465" t="s">
        <v>51</v>
      </c>
      <c r="C266" s="918" t="s">
        <v>686</v>
      </c>
      <c r="D266" s="919"/>
      <c r="E266" s="919"/>
      <c r="F266" s="919"/>
      <c r="G266" s="919"/>
      <c r="H266" s="919"/>
      <c r="I266" s="919"/>
      <c r="J266" s="919"/>
      <c r="K266" s="919"/>
      <c r="L266" s="920"/>
    </row>
    <row r="267" spans="2:12" ht="15" customHeight="1">
      <c r="B267" s="1043" t="s">
        <v>104</v>
      </c>
      <c r="C267" s="1043"/>
      <c r="D267" s="918"/>
      <c r="E267" s="919"/>
      <c r="F267" s="919"/>
      <c r="G267" s="919"/>
      <c r="H267" s="919"/>
      <c r="I267" s="919"/>
      <c r="J267" s="919"/>
      <c r="K267" s="919"/>
      <c r="L267" s="920"/>
    </row>
    <row r="268" spans="2:12">
      <c r="B268" s="1060" t="s">
        <v>53</v>
      </c>
      <c r="C268" s="1061"/>
      <c r="D268" s="1061"/>
      <c r="E268" s="1061"/>
      <c r="F268" s="1061"/>
      <c r="G268" s="1061"/>
      <c r="H268" s="1061"/>
      <c r="I268" s="1061"/>
      <c r="J268" s="1061"/>
      <c r="K268" s="1061"/>
      <c r="L268" s="1062"/>
    </row>
    <row r="269" spans="2:12">
      <c r="B269" s="434"/>
      <c r="C269" s="431"/>
      <c r="D269" s="1050" t="s">
        <v>48</v>
      </c>
      <c r="E269" s="1050"/>
      <c r="F269" s="1050" t="s">
        <v>48</v>
      </c>
      <c r="G269" s="1050"/>
      <c r="H269" s="1050" t="s">
        <v>48</v>
      </c>
      <c r="I269" s="1050"/>
      <c r="J269" s="1051">
        <v>0</v>
      </c>
      <c r="K269" s="1052"/>
      <c r="L269" s="1053"/>
    </row>
    <row r="270" spans="2:12" ht="15" customHeight="1">
      <c r="B270" s="432"/>
      <c r="C270" s="433"/>
      <c r="D270" s="1050" t="s">
        <v>60</v>
      </c>
      <c r="E270" s="1050"/>
      <c r="F270" s="1050" t="s">
        <v>60</v>
      </c>
      <c r="G270" s="1050"/>
      <c r="H270" s="1050" t="s">
        <v>60</v>
      </c>
      <c r="I270" s="1050"/>
      <c r="J270" s="1051">
        <v>0</v>
      </c>
      <c r="K270" s="1052"/>
      <c r="L270" s="1053"/>
    </row>
    <row r="271" spans="2:12">
      <c r="B271" s="432"/>
      <c r="C271" s="433"/>
      <c r="D271" s="1050" t="s">
        <v>61</v>
      </c>
      <c r="E271" s="1050"/>
      <c r="F271" s="1050" t="s">
        <v>61</v>
      </c>
      <c r="G271" s="1050"/>
      <c r="H271" s="1050" t="s">
        <v>61</v>
      </c>
      <c r="I271" s="1050"/>
      <c r="J271" s="1051">
        <v>0</v>
      </c>
      <c r="K271" s="1052"/>
      <c r="L271" s="1053"/>
    </row>
    <row r="272" spans="2:12">
      <c r="B272" s="432"/>
      <c r="C272" s="433"/>
      <c r="D272" s="1050" t="s">
        <v>62</v>
      </c>
      <c r="E272" s="1050"/>
      <c r="F272" s="1050" t="s">
        <v>62</v>
      </c>
      <c r="G272" s="1050"/>
      <c r="H272" s="1050" t="s">
        <v>62</v>
      </c>
      <c r="I272" s="1050"/>
      <c r="J272" s="1051">
        <v>0</v>
      </c>
      <c r="K272" s="1052"/>
      <c r="L272" s="1053"/>
    </row>
    <row r="273" spans="2:12" ht="15" customHeight="1">
      <c r="B273" s="435"/>
      <c r="C273" s="433"/>
      <c r="D273" s="1050" t="s">
        <v>63</v>
      </c>
      <c r="E273" s="1050"/>
      <c r="F273" s="1050"/>
      <c r="G273" s="1050"/>
      <c r="H273" s="1050"/>
      <c r="I273" s="1050"/>
      <c r="J273" s="1051">
        <f>J269*J270*J271*J272</f>
        <v>0</v>
      </c>
      <c r="K273" s="1052"/>
      <c r="L273" s="1053"/>
    </row>
    <row r="274" spans="2:12" ht="15" customHeight="1">
      <c r="B274" s="1037" t="s">
        <v>120</v>
      </c>
      <c r="C274" s="1038"/>
      <c r="D274" s="1038"/>
      <c r="E274" s="1038"/>
      <c r="F274" s="1038"/>
      <c r="G274" s="1038"/>
      <c r="H274" s="1038"/>
      <c r="I274" s="1038"/>
      <c r="J274" s="1038"/>
      <c r="K274" s="1038"/>
      <c r="L274" s="1039"/>
    </row>
    <row r="275" spans="2:12" ht="15" customHeight="1">
      <c r="B275" s="465" t="s">
        <v>51</v>
      </c>
      <c r="C275" s="918" t="s">
        <v>698</v>
      </c>
      <c r="D275" s="919"/>
      <c r="E275" s="919"/>
      <c r="F275" s="919"/>
      <c r="G275" s="919"/>
      <c r="H275" s="919"/>
      <c r="I275" s="919"/>
      <c r="J275" s="919"/>
      <c r="K275" s="919"/>
      <c r="L275" s="920"/>
    </row>
    <row r="276" spans="2:12" ht="15" customHeight="1">
      <c r="B276" s="1043" t="s">
        <v>104</v>
      </c>
      <c r="C276" s="1043"/>
      <c r="D276" s="918" t="s">
        <v>771</v>
      </c>
      <c r="E276" s="919"/>
      <c r="F276" s="919"/>
      <c r="G276" s="919"/>
      <c r="H276" s="919"/>
      <c r="I276" s="919"/>
      <c r="J276" s="919"/>
      <c r="K276" s="919"/>
      <c r="L276" s="920"/>
    </row>
    <row r="277" spans="2:12" ht="15" customHeight="1">
      <c r="B277" s="1060" t="s">
        <v>54</v>
      </c>
      <c r="C277" s="1061" t="s">
        <v>45</v>
      </c>
      <c r="D277" s="1061"/>
      <c r="E277" s="1061"/>
      <c r="F277" s="1061"/>
      <c r="G277" s="1061"/>
      <c r="H277" s="1061"/>
      <c r="I277" s="1061"/>
      <c r="J277" s="1061"/>
      <c r="K277" s="1061"/>
      <c r="L277" s="1062"/>
    </row>
    <row r="278" spans="2:12" ht="15" customHeight="1">
      <c r="B278" s="434"/>
      <c r="C278" s="431"/>
      <c r="D278" s="1050" t="s">
        <v>114</v>
      </c>
      <c r="E278" s="1050"/>
      <c r="F278" s="1050"/>
      <c r="G278" s="1050"/>
      <c r="H278" s="1050"/>
      <c r="I278" s="1050"/>
      <c r="J278" s="1051">
        <v>0.99</v>
      </c>
      <c r="K278" s="1052">
        <v>0.93</v>
      </c>
      <c r="L278" s="1053"/>
    </row>
    <row r="279" spans="2:12" ht="15" customHeight="1">
      <c r="B279" s="432"/>
      <c r="C279" s="433"/>
      <c r="D279" s="1050" t="s">
        <v>115</v>
      </c>
      <c r="E279" s="1050"/>
      <c r="F279" s="1050"/>
      <c r="G279" s="1050"/>
      <c r="H279" s="1050"/>
      <c r="I279" s="1050"/>
      <c r="J279" s="1051">
        <v>1</v>
      </c>
      <c r="K279" s="1052">
        <v>0.8</v>
      </c>
      <c r="L279" s="1053"/>
    </row>
    <row r="280" spans="2:12">
      <c r="B280" s="432"/>
      <c r="C280" s="433"/>
      <c r="D280" s="1050" t="s">
        <v>64</v>
      </c>
      <c r="E280" s="1050"/>
      <c r="F280" s="1050"/>
      <c r="G280" s="1050"/>
      <c r="H280" s="1050"/>
      <c r="I280" s="1050"/>
      <c r="J280" s="1051">
        <v>1</v>
      </c>
      <c r="K280" s="1052">
        <v>0.84</v>
      </c>
      <c r="L280" s="1053"/>
    </row>
    <row r="281" spans="2:12">
      <c r="B281" s="432"/>
      <c r="C281" s="433"/>
      <c r="D281" s="1050" t="s">
        <v>116</v>
      </c>
      <c r="E281" s="1050"/>
      <c r="F281" s="1050"/>
      <c r="G281" s="1050"/>
      <c r="H281" s="1050"/>
      <c r="I281" s="1050"/>
      <c r="J281" s="1054">
        <v>1</v>
      </c>
      <c r="K281" s="1055">
        <v>0</v>
      </c>
      <c r="L281" s="1056"/>
    </row>
    <row r="282" spans="2:12" ht="15" customHeight="1">
      <c r="B282" s="432"/>
      <c r="C282" s="433"/>
      <c r="D282" s="1050" t="s">
        <v>65</v>
      </c>
      <c r="E282" s="1050"/>
      <c r="F282" s="1050"/>
      <c r="G282" s="1050"/>
      <c r="H282" s="1050"/>
      <c r="I282" s="1050"/>
      <c r="J282" s="1057">
        <f>J278*J279*J280</f>
        <v>0.99</v>
      </c>
      <c r="K282" s="1058">
        <v>0.62</v>
      </c>
      <c r="L282" s="1059"/>
    </row>
    <row r="283" spans="2:12" ht="15" customHeight="1">
      <c r="B283" s="1037" t="s">
        <v>122</v>
      </c>
      <c r="C283" s="1038"/>
      <c r="D283" s="1038"/>
      <c r="E283" s="1038"/>
      <c r="F283" s="1038"/>
      <c r="G283" s="1038"/>
      <c r="H283" s="1038"/>
      <c r="I283" s="1038"/>
      <c r="J283" s="1038"/>
      <c r="K283" s="1038"/>
      <c r="L283" s="1039"/>
    </row>
    <row r="284" spans="2:12" ht="83.25" customHeight="1">
      <c r="B284" s="465" t="s">
        <v>51</v>
      </c>
      <c r="C284" s="1040" t="s">
        <v>880</v>
      </c>
      <c r="D284" s="1041"/>
      <c r="E284" s="1041"/>
      <c r="F284" s="1041"/>
      <c r="G284" s="1041"/>
      <c r="H284" s="1041"/>
      <c r="I284" s="1041"/>
      <c r="J284" s="1041"/>
      <c r="K284" s="1041"/>
      <c r="L284" s="1042"/>
    </row>
    <row r="285" spans="2:12" ht="15" customHeight="1">
      <c r="B285" s="1043" t="s">
        <v>104</v>
      </c>
      <c r="C285" s="1043"/>
      <c r="D285" s="918" t="s">
        <v>747</v>
      </c>
      <c r="E285" s="919"/>
      <c r="F285" s="919"/>
      <c r="G285" s="919"/>
      <c r="H285" s="919"/>
      <c r="I285" s="919"/>
      <c r="J285" s="919"/>
      <c r="K285" s="919"/>
      <c r="L285" s="920"/>
    </row>
    <row r="286" spans="2:12" ht="15" customHeight="1">
      <c r="B286" s="436"/>
      <c r="C286" s="436"/>
      <c r="D286" s="436"/>
      <c r="E286" s="436"/>
      <c r="F286" s="437"/>
      <c r="G286" s="436"/>
      <c r="H286" s="438"/>
      <c r="I286" s="438"/>
      <c r="J286" s="439"/>
      <c r="K286" s="439"/>
      <c r="L286" s="440"/>
    </row>
    <row r="287" spans="2:12" ht="15" customHeight="1">
      <c r="B287" s="1044" t="s">
        <v>224</v>
      </c>
      <c r="C287" s="1045"/>
      <c r="D287" s="1045"/>
      <c r="E287" s="1045" t="s">
        <v>687</v>
      </c>
      <c r="F287" s="1046"/>
      <c r="G287" s="581">
        <v>11.78</v>
      </c>
      <c r="H287" s="1047" t="s">
        <v>688</v>
      </c>
      <c r="I287" s="1047"/>
      <c r="J287" s="1047"/>
      <c r="K287" s="1048">
        <f>F213</f>
        <v>615.37</v>
      </c>
      <c r="L287" s="1049"/>
    </row>
    <row r="288" spans="2:12" ht="15" customHeight="1">
      <c r="B288" s="93"/>
      <c r="C288" s="93"/>
      <c r="D288" s="93"/>
      <c r="E288" s="93"/>
      <c r="F288" s="94"/>
      <c r="G288" s="93"/>
      <c r="H288" s="4"/>
      <c r="I288" s="4"/>
      <c r="J288" s="95"/>
      <c r="K288" s="109"/>
    </row>
    <row r="289" spans="2:12" ht="15.75">
      <c r="B289" s="1027" t="s">
        <v>223</v>
      </c>
      <c r="C289" s="1028"/>
      <c r="D289" s="1028"/>
      <c r="E289" s="1028"/>
      <c r="F289" s="1028"/>
      <c r="G289" s="1028"/>
      <c r="H289" s="1028"/>
      <c r="I289" s="1028"/>
      <c r="J289" s="1028"/>
      <c r="K289" s="1028"/>
    </row>
    <row r="290" spans="2:12" ht="15.75">
      <c r="B290" s="1027" t="s">
        <v>225</v>
      </c>
      <c r="C290" s="1028"/>
      <c r="D290" s="1028"/>
      <c r="E290" s="1028"/>
      <c r="F290" s="1028"/>
      <c r="G290" s="1028"/>
      <c r="H290" s="1028"/>
      <c r="I290" s="1028"/>
      <c r="J290" s="1028"/>
      <c r="K290" s="1028"/>
    </row>
    <row r="291" spans="2:12" ht="15" customHeight="1">
      <c r="B291" s="33"/>
      <c r="C291" s="4"/>
      <c r="D291" s="4"/>
      <c r="E291" s="4"/>
      <c r="F291" s="4"/>
      <c r="G291" s="4"/>
      <c r="H291" s="4"/>
      <c r="I291" s="4"/>
      <c r="J291" s="4"/>
      <c r="K291" s="3"/>
    </row>
    <row r="292" spans="2:12">
      <c r="B292" s="1012" t="s">
        <v>67</v>
      </c>
      <c r="C292" s="1013"/>
      <c r="D292" s="1013"/>
      <c r="E292" s="1013"/>
      <c r="F292" s="1013"/>
      <c r="G292" s="1013"/>
      <c r="H292" s="1013"/>
      <c r="I292" s="1013"/>
      <c r="J292" s="1013"/>
      <c r="K292" s="1013"/>
      <c r="L292" s="1014"/>
    </row>
    <row r="293" spans="2:12">
      <c r="B293" s="110"/>
      <c r="C293" s="16"/>
      <c r="D293" s="16"/>
      <c r="E293" s="16"/>
      <c r="F293" s="16"/>
      <c r="G293" s="16"/>
      <c r="H293" s="16"/>
      <c r="I293" s="16"/>
      <c r="J293" s="16"/>
      <c r="K293" s="111"/>
      <c r="L293" s="34"/>
    </row>
    <row r="294" spans="2:12">
      <c r="B294" s="1029" t="s">
        <v>226</v>
      </c>
      <c r="C294" s="1030"/>
      <c r="D294" s="1030"/>
      <c r="E294" s="1030"/>
      <c r="F294" s="1030"/>
      <c r="G294" s="1030"/>
      <c r="H294" s="1030"/>
      <c r="I294" s="1030"/>
      <c r="J294" s="1030"/>
      <c r="K294" s="1030"/>
      <c r="L294" s="1031"/>
    </row>
    <row r="295" spans="2:12" ht="28.5">
      <c r="B295" s="1032" t="s">
        <v>66</v>
      </c>
      <c r="C295" s="1032"/>
      <c r="D295" s="1033" t="s">
        <v>254</v>
      </c>
      <c r="E295" s="1034"/>
      <c r="F295" s="112" t="s">
        <v>77</v>
      </c>
      <c r="G295" s="113" t="s">
        <v>34</v>
      </c>
      <c r="H295" s="112" t="s">
        <v>35</v>
      </c>
      <c r="I295" s="112" t="s">
        <v>255</v>
      </c>
      <c r="J295" s="1035" t="s">
        <v>36</v>
      </c>
      <c r="K295" s="1036"/>
    </row>
    <row r="296" spans="2:12">
      <c r="B296" s="1025" t="s">
        <v>70</v>
      </c>
      <c r="C296" s="1025"/>
      <c r="D296" s="967"/>
      <c r="E296" s="967"/>
      <c r="F296" s="594"/>
      <c r="G296" s="443"/>
      <c r="H296" s="594"/>
      <c r="I296" s="444"/>
      <c r="J296" s="989">
        <f>SUM(D296:I296)</f>
        <v>0</v>
      </c>
      <c r="K296" s="990"/>
      <c r="L296" s="991"/>
    </row>
    <row r="297" spans="2:12">
      <c r="B297" s="1025" t="s">
        <v>37</v>
      </c>
      <c r="C297" s="1025"/>
      <c r="D297" s="967">
        <v>210053</v>
      </c>
      <c r="E297" s="967"/>
      <c r="F297" s="445"/>
      <c r="G297" s="443"/>
      <c r="H297" s="594"/>
      <c r="I297" s="594"/>
      <c r="J297" s="989">
        <f t="shared" ref="J297:J304" si="1">SUM(D297:I297)</f>
        <v>210053</v>
      </c>
      <c r="K297" s="990"/>
      <c r="L297" s="991"/>
    </row>
    <row r="298" spans="2:12">
      <c r="B298" s="1025" t="s">
        <v>71</v>
      </c>
      <c r="C298" s="1025"/>
      <c r="D298" s="967"/>
      <c r="E298" s="967"/>
      <c r="F298" s="445"/>
      <c r="G298" s="443"/>
      <c r="H298" s="594"/>
      <c r="I298" s="594"/>
      <c r="J298" s="989">
        <f t="shared" si="1"/>
        <v>0</v>
      </c>
      <c r="K298" s="990"/>
      <c r="L298" s="991"/>
    </row>
    <row r="299" spans="2:12">
      <c r="B299" s="1025" t="s">
        <v>72</v>
      </c>
      <c r="C299" s="1025"/>
      <c r="D299" s="967"/>
      <c r="E299" s="967"/>
      <c r="F299" s="445"/>
      <c r="G299" s="443"/>
      <c r="H299" s="594"/>
      <c r="I299" s="594"/>
      <c r="J299" s="989">
        <f t="shared" si="1"/>
        <v>0</v>
      </c>
      <c r="K299" s="990"/>
      <c r="L299" s="991"/>
    </row>
    <row r="300" spans="2:12" ht="15" customHeight="1">
      <c r="B300" s="1025" t="s">
        <v>73</v>
      </c>
      <c r="C300" s="1025"/>
      <c r="D300" s="967"/>
      <c r="E300" s="967"/>
      <c r="F300" s="445"/>
      <c r="G300" s="443"/>
      <c r="H300" s="594"/>
      <c r="I300" s="594"/>
      <c r="J300" s="989">
        <f t="shared" si="1"/>
        <v>0</v>
      </c>
      <c r="K300" s="990"/>
      <c r="L300" s="991"/>
    </row>
    <row r="301" spans="2:12">
      <c r="B301" s="1025" t="s">
        <v>74</v>
      </c>
      <c r="C301" s="1025"/>
      <c r="D301" s="967"/>
      <c r="E301" s="967"/>
      <c r="F301" s="445"/>
      <c r="G301" s="443"/>
      <c r="H301" s="594"/>
      <c r="I301" s="594"/>
      <c r="J301" s="989">
        <f t="shared" si="1"/>
        <v>0</v>
      </c>
      <c r="K301" s="990"/>
      <c r="L301" s="991"/>
    </row>
    <row r="302" spans="2:12" ht="33.75" customHeight="1">
      <c r="B302" s="1026" t="s">
        <v>843</v>
      </c>
      <c r="C302" s="1025"/>
      <c r="D302" s="967"/>
      <c r="E302" s="967"/>
      <c r="F302" s="445"/>
      <c r="G302" s="443"/>
      <c r="H302" s="594"/>
      <c r="I302" s="594"/>
      <c r="J302" s="989">
        <f t="shared" si="1"/>
        <v>0</v>
      </c>
      <c r="K302" s="990"/>
      <c r="L302" s="991"/>
    </row>
    <row r="303" spans="2:12" ht="30.75" customHeight="1">
      <c r="B303" s="1020" t="s">
        <v>842</v>
      </c>
      <c r="C303" s="1021"/>
      <c r="D303" s="967"/>
      <c r="E303" s="967"/>
      <c r="F303" s="445"/>
      <c r="G303" s="443"/>
      <c r="H303" s="594"/>
      <c r="I303" s="594"/>
      <c r="J303" s="1022">
        <f t="shared" si="1"/>
        <v>0</v>
      </c>
      <c r="K303" s="1022"/>
      <c r="L303" s="1022"/>
    </row>
    <row r="304" spans="2:12" ht="44.25" customHeight="1">
      <c r="B304" s="1023" t="s">
        <v>76</v>
      </c>
      <c r="C304" s="1024"/>
      <c r="D304" s="967"/>
      <c r="E304" s="967"/>
      <c r="F304" s="445">
        <v>2128</v>
      </c>
      <c r="G304" s="443"/>
      <c r="H304" s="594">
        <v>8702.4</v>
      </c>
      <c r="I304" s="594">
        <v>1000</v>
      </c>
      <c r="J304" s="989">
        <f t="shared" si="1"/>
        <v>11830.4</v>
      </c>
      <c r="K304" s="990"/>
      <c r="L304" s="991"/>
    </row>
    <row r="305" spans="2:12" ht="80.25" customHeight="1">
      <c r="B305" s="1023" t="s">
        <v>125</v>
      </c>
      <c r="C305" s="1024"/>
      <c r="D305" s="967"/>
      <c r="E305" s="967"/>
      <c r="F305" s="445"/>
      <c r="G305" s="443"/>
      <c r="H305" s="594"/>
      <c r="I305" s="594"/>
      <c r="J305" s="989">
        <f>SUM(D305:I305)</f>
        <v>0</v>
      </c>
      <c r="K305" s="990"/>
      <c r="L305" s="991"/>
    </row>
    <row r="306" spans="2:12">
      <c r="B306" s="1003" t="s">
        <v>227</v>
      </c>
      <c r="C306" s="1004"/>
      <c r="D306" s="1004"/>
      <c r="E306" s="1004"/>
      <c r="F306" s="1004"/>
      <c r="G306" s="1004"/>
      <c r="H306" s="1004"/>
      <c r="I306" s="1005"/>
      <c r="J306" s="1006">
        <f>SUM(J296:K305)</f>
        <v>221883.4</v>
      </c>
      <c r="K306" s="1007"/>
      <c r="L306" s="1008"/>
    </row>
    <row r="307" spans="2:12">
      <c r="B307" s="1003" t="s">
        <v>228</v>
      </c>
      <c r="C307" s="1004"/>
      <c r="D307" s="1004"/>
      <c r="E307" s="1004"/>
      <c r="F307" s="1004"/>
      <c r="G307" s="1004"/>
      <c r="H307" s="1004"/>
      <c r="I307" s="1005"/>
      <c r="J307" s="1009">
        <f>J297*1.1+J304*3</f>
        <v>266549.5</v>
      </c>
      <c r="K307" s="1010"/>
      <c r="L307" s="1011"/>
    </row>
    <row r="308" spans="2:12" ht="15" customHeight="1">
      <c r="B308" s="9"/>
      <c r="C308" s="9"/>
      <c r="D308" s="577"/>
      <c r="E308" s="577"/>
      <c r="F308" s="577"/>
      <c r="G308" s="35"/>
      <c r="H308" s="577"/>
      <c r="I308" s="577"/>
      <c r="J308" s="577"/>
      <c r="K308" s="577"/>
    </row>
    <row r="309" spans="2:12" ht="15" customHeight="1">
      <c r="B309" s="1012" t="s">
        <v>79</v>
      </c>
      <c r="C309" s="1013"/>
      <c r="D309" s="1013"/>
      <c r="E309" s="1013"/>
      <c r="F309" s="1013"/>
      <c r="G309" s="1013"/>
      <c r="H309" s="1013"/>
      <c r="I309" s="1013"/>
      <c r="J309" s="1013"/>
      <c r="K309" s="1013"/>
      <c r="L309" s="1014"/>
    </row>
    <row r="310" spans="2:12" ht="15" customHeight="1">
      <c r="B310" s="16"/>
      <c r="C310" s="16"/>
      <c r="D310" s="16"/>
      <c r="E310" s="16"/>
      <c r="F310" s="16"/>
      <c r="G310" s="16"/>
      <c r="H310" s="16"/>
      <c r="I310" s="16"/>
      <c r="J310" s="16"/>
      <c r="K310" s="16"/>
      <c r="L310" s="34"/>
    </row>
    <row r="311" spans="2:12" ht="15" customHeight="1">
      <c r="B311" s="1012" t="s">
        <v>230</v>
      </c>
      <c r="C311" s="1013"/>
      <c r="D311" s="1013"/>
      <c r="E311" s="1013"/>
      <c r="F311" s="1013"/>
      <c r="G311" s="1013"/>
      <c r="H311" s="1013"/>
      <c r="I311" s="1013"/>
      <c r="J311" s="1013"/>
      <c r="K311" s="1013"/>
      <c r="L311" s="1014"/>
    </row>
    <row r="312" spans="2:12" ht="25.5">
      <c r="B312" s="1015"/>
      <c r="C312" s="1015"/>
      <c r="D312" s="1016" t="s">
        <v>68</v>
      </c>
      <c r="E312" s="1016"/>
      <c r="F312" s="593" t="s">
        <v>77</v>
      </c>
      <c r="G312" s="17" t="s">
        <v>34</v>
      </c>
      <c r="H312" s="593" t="s">
        <v>35</v>
      </c>
      <c r="I312" s="593" t="s">
        <v>110</v>
      </c>
      <c r="J312" s="1017" t="s">
        <v>36</v>
      </c>
      <c r="K312" s="1018"/>
      <c r="L312" s="1019"/>
    </row>
    <row r="313" spans="2:12" ht="18">
      <c r="B313" s="988" t="s">
        <v>229</v>
      </c>
      <c r="C313" s="988"/>
      <c r="D313" s="967">
        <f>D297*J261/F214</f>
        <v>276.27708921064919</v>
      </c>
      <c r="E313" s="967"/>
      <c r="F313" s="594">
        <f>F304*J282/F214</f>
        <v>4.6856609061186356</v>
      </c>
      <c r="G313" s="594">
        <v>0</v>
      </c>
      <c r="H313" s="594">
        <v>0</v>
      </c>
      <c r="I313" s="594">
        <v>0</v>
      </c>
      <c r="J313" s="989">
        <f>SUM(D313:I313)</f>
        <v>280.96275011676784</v>
      </c>
      <c r="K313" s="990"/>
      <c r="L313" s="991"/>
    </row>
    <row r="314" spans="2:12">
      <c r="B314" s="988" t="s">
        <v>38</v>
      </c>
      <c r="C314" s="988"/>
      <c r="D314" s="971">
        <f>D313/J313</f>
        <v>0.98332283940069887</v>
      </c>
      <c r="E314" s="971"/>
      <c r="F314" s="602">
        <f>F313/J313</f>
        <v>1.6677160599301081E-2</v>
      </c>
      <c r="G314" s="602">
        <v>0</v>
      </c>
      <c r="H314" s="602">
        <v>0</v>
      </c>
      <c r="I314" s="603">
        <v>0</v>
      </c>
      <c r="J314" s="992">
        <f>SUM(D314:I314)</f>
        <v>1</v>
      </c>
      <c r="K314" s="993"/>
      <c r="L314" s="994"/>
    </row>
    <row r="315" spans="2:12">
      <c r="B315" s="9"/>
      <c r="C315" s="9"/>
      <c r="D315" s="577"/>
      <c r="E315" s="577"/>
      <c r="F315" s="577"/>
      <c r="G315" s="35"/>
      <c r="H315" s="577"/>
      <c r="I315" s="577"/>
      <c r="J315" s="577"/>
      <c r="K315" s="577"/>
    </row>
    <row r="316" spans="2:12" ht="16.5">
      <c r="B316" s="995" t="s">
        <v>232</v>
      </c>
      <c r="C316" s="996"/>
      <c r="D316" s="996"/>
      <c r="E316" s="996"/>
      <c r="F316" s="996"/>
      <c r="G316" s="996"/>
      <c r="H316" s="996"/>
      <c r="I316" s="996"/>
      <c r="J316" s="996"/>
      <c r="K316" s="996"/>
      <c r="L316" s="997"/>
    </row>
    <row r="317" spans="2:12" ht="25.5">
      <c r="B317" s="998"/>
      <c r="C317" s="998"/>
      <c r="D317" s="999" t="s">
        <v>68</v>
      </c>
      <c r="E317" s="999"/>
      <c r="F317" s="600" t="s">
        <v>77</v>
      </c>
      <c r="G317" s="467" t="s">
        <v>34</v>
      </c>
      <c r="H317" s="600" t="s">
        <v>35</v>
      </c>
      <c r="I317" s="600" t="s">
        <v>111</v>
      </c>
      <c r="J317" s="1000" t="s">
        <v>36</v>
      </c>
      <c r="K317" s="1001"/>
      <c r="L317" s="1002"/>
    </row>
    <row r="318" spans="2:12" ht="25.5" customHeight="1">
      <c r="B318" s="965" t="s">
        <v>231</v>
      </c>
      <c r="C318" s="965"/>
      <c r="D318" s="967">
        <f>D297/F214</f>
        <v>467.18934187406865</v>
      </c>
      <c r="E318" s="967"/>
      <c r="F318" s="594">
        <f>F304/F214</f>
        <v>4.7329908142612487</v>
      </c>
      <c r="G318" s="594">
        <v>0</v>
      </c>
      <c r="H318" s="594">
        <f>H304/F214</f>
        <v>19.355441382531527</v>
      </c>
      <c r="I318" s="594">
        <f>I304/F214</f>
        <v>2.2241498187317896</v>
      </c>
      <c r="J318" s="977">
        <f>SUM(D318:I318)</f>
        <v>493.50192388959323</v>
      </c>
      <c r="K318" s="978"/>
      <c r="L318" s="979"/>
    </row>
    <row r="319" spans="2:12">
      <c r="B319" s="965" t="s">
        <v>38</v>
      </c>
      <c r="C319" s="965"/>
      <c r="D319" s="971">
        <f>D318/J318</f>
        <v>0.94668190590192869</v>
      </c>
      <c r="E319" s="971"/>
      <c r="F319" s="602">
        <f>F318/J318</f>
        <v>9.5906228226176442E-3</v>
      </c>
      <c r="G319" s="602">
        <v>0</v>
      </c>
      <c r="H319" s="602">
        <f>H318/J318</f>
        <v>3.9220599648283734E-2</v>
      </c>
      <c r="I319" s="603">
        <f>I318/J318</f>
        <v>4.5068716271699453E-3</v>
      </c>
      <c r="J319" s="972">
        <f>SUM(D319:I319)</f>
        <v>1</v>
      </c>
      <c r="K319" s="973"/>
      <c r="L319" s="974"/>
    </row>
    <row r="320" spans="2:12">
      <c r="B320" s="446"/>
      <c r="C320" s="446"/>
      <c r="D320" s="578"/>
      <c r="E320" s="578"/>
      <c r="F320" s="578"/>
      <c r="G320" s="447"/>
      <c r="H320" s="578"/>
      <c r="I320" s="578"/>
      <c r="J320" s="578"/>
      <c r="K320" s="578"/>
      <c r="L320" s="440"/>
    </row>
    <row r="321" spans="2:12" ht="16.5">
      <c r="B321" s="980" t="s">
        <v>234</v>
      </c>
      <c r="C321" s="981"/>
      <c r="D321" s="981"/>
      <c r="E321" s="981"/>
      <c r="F321" s="981"/>
      <c r="G321" s="981"/>
      <c r="H321" s="981"/>
      <c r="I321" s="981"/>
      <c r="J321" s="981"/>
      <c r="K321" s="981"/>
      <c r="L321" s="982"/>
    </row>
    <row r="322" spans="2:12" ht="25.5">
      <c r="B322" s="983"/>
      <c r="C322" s="983"/>
      <c r="D322" s="984" t="s">
        <v>68</v>
      </c>
      <c r="E322" s="984"/>
      <c r="F322" s="599" t="s">
        <v>77</v>
      </c>
      <c r="G322" s="449" t="s">
        <v>34</v>
      </c>
      <c r="H322" s="599" t="s">
        <v>35</v>
      </c>
      <c r="I322" s="599" t="s">
        <v>111</v>
      </c>
      <c r="J322" s="985" t="s">
        <v>36</v>
      </c>
      <c r="K322" s="986"/>
      <c r="L322" s="987"/>
    </row>
    <row r="323" spans="2:12" ht="25.5" customHeight="1">
      <c r="B323" s="965" t="s">
        <v>233</v>
      </c>
      <c r="C323" s="965"/>
      <c r="D323" s="967">
        <f>D318*1.1</f>
        <v>513.90827606147559</v>
      </c>
      <c r="E323" s="967"/>
      <c r="F323" s="594">
        <f>F318*3</f>
        <v>14.198972442783745</v>
      </c>
      <c r="G323" s="594">
        <v>0</v>
      </c>
      <c r="H323" s="594">
        <f>H318*3</f>
        <v>58.066324147594585</v>
      </c>
      <c r="I323" s="594">
        <f>I318*3</f>
        <v>6.6724494561953689</v>
      </c>
      <c r="J323" s="968">
        <f>SUM(D323:I323)</f>
        <v>592.8460221080494</v>
      </c>
      <c r="K323" s="969"/>
      <c r="L323" s="970"/>
    </row>
    <row r="324" spans="2:12">
      <c r="B324" s="965" t="s">
        <v>38</v>
      </c>
      <c r="C324" s="965"/>
      <c r="D324" s="971">
        <f>D323/J323</f>
        <v>0.86684949699774327</v>
      </c>
      <c r="E324" s="971"/>
      <c r="F324" s="602">
        <f>F323/J323</f>
        <v>2.3950523261157861E-2</v>
      </c>
      <c r="G324" s="602">
        <v>0</v>
      </c>
      <c r="H324" s="602">
        <f>H323/J323</f>
        <v>9.7945034599577166E-2</v>
      </c>
      <c r="I324" s="603">
        <f>I323/J323</f>
        <v>1.1254945141521552E-2</v>
      </c>
      <c r="J324" s="972">
        <f>SUM(D324:I324)</f>
        <v>0.99999999999999989</v>
      </c>
      <c r="K324" s="973"/>
      <c r="L324" s="974"/>
    </row>
    <row r="325" spans="2:12">
      <c r="B325" s="30"/>
      <c r="C325" s="30"/>
      <c r="D325" s="30"/>
      <c r="E325" s="30"/>
      <c r="F325" s="30"/>
      <c r="G325" s="30"/>
      <c r="H325" s="30"/>
      <c r="I325" s="30"/>
      <c r="J325" s="30"/>
      <c r="K325" s="30"/>
    </row>
    <row r="326" spans="2:12">
      <c r="B326" s="32"/>
      <c r="C326" s="32"/>
      <c r="D326" s="32"/>
      <c r="E326" s="32"/>
    </row>
    <row r="327" spans="2:12" ht="28.5" customHeight="1">
      <c r="B327" s="975" t="s">
        <v>165</v>
      </c>
      <c r="C327" s="975"/>
      <c r="D327" s="975"/>
      <c r="E327" s="975"/>
      <c r="F327" s="975"/>
      <c r="G327" s="975"/>
      <c r="H327" s="975"/>
      <c r="I327" s="975"/>
      <c r="J327" s="975"/>
      <c r="K327" s="975"/>
      <c r="L327" s="975"/>
    </row>
    <row r="328" spans="2:12" ht="25.5" customHeight="1">
      <c r="B328" s="976" t="s">
        <v>108</v>
      </c>
      <c r="C328" s="976"/>
      <c r="D328" s="976"/>
      <c r="E328" s="976"/>
      <c r="F328" s="976"/>
      <c r="G328" s="976"/>
      <c r="H328" s="976"/>
      <c r="I328" s="976"/>
      <c r="J328" s="976"/>
      <c r="K328" s="976"/>
      <c r="L328" s="976"/>
    </row>
    <row r="329" spans="2:12" ht="32.25" customHeight="1">
      <c r="B329" s="975" t="s">
        <v>109</v>
      </c>
      <c r="C329" s="975"/>
      <c r="D329" s="975"/>
      <c r="E329" s="975"/>
      <c r="F329" s="975"/>
      <c r="G329" s="975"/>
      <c r="H329" s="975"/>
      <c r="I329" s="975"/>
      <c r="J329" s="975"/>
      <c r="K329" s="975"/>
      <c r="L329" s="975"/>
    </row>
    <row r="331" spans="2:12">
      <c r="K331" s="3"/>
    </row>
    <row r="332" spans="2:12">
      <c r="B332" s="923" t="s">
        <v>81</v>
      </c>
      <c r="C332" s="924"/>
      <c r="D332" s="924"/>
      <c r="E332" s="924"/>
      <c r="F332" s="924"/>
      <c r="G332" s="924"/>
      <c r="H332" s="924"/>
      <c r="I332" s="924"/>
      <c r="J332" s="924"/>
      <c r="K332" s="924"/>
      <c r="L332" s="925"/>
    </row>
    <row r="333" spans="2:12" ht="15" customHeight="1">
      <c r="B333" s="9"/>
      <c r="C333" s="9"/>
      <c r="D333" s="9"/>
      <c r="E333" s="9"/>
      <c r="F333" s="9"/>
      <c r="G333" s="9"/>
      <c r="H333" s="9"/>
      <c r="I333" s="9"/>
      <c r="J333" s="9"/>
      <c r="K333" s="9"/>
    </row>
    <row r="334" spans="2:12">
      <c r="B334" s="964" t="s">
        <v>89</v>
      </c>
      <c r="C334" s="964"/>
      <c r="D334" s="964"/>
      <c r="E334" s="964"/>
      <c r="F334" s="964"/>
      <c r="G334" s="964"/>
      <c r="H334" s="964"/>
      <c r="I334" s="964"/>
      <c r="J334" s="964"/>
      <c r="K334" s="964"/>
      <c r="L334" s="964"/>
    </row>
    <row r="335" spans="2:12" ht="15" customHeight="1">
      <c r="B335" s="965" t="s">
        <v>773</v>
      </c>
      <c r="C335" s="965"/>
      <c r="D335" s="965"/>
      <c r="E335" s="965"/>
      <c r="F335" s="965"/>
      <c r="G335" s="965"/>
      <c r="H335" s="965"/>
      <c r="I335" s="965"/>
      <c r="J335" s="965"/>
      <c r="K335" s="965"/>
      <c r="L335" s="965"/>
    </row>
    <row r="336" spans="2:12">
      <c r="B336" s="965"/>
      <c r="C336" s="965"/>
      <c r="D336" s="965"/>
      <c r="E336" s="965"/>
      <c r="F336" s="965"/>
      <c r="G336" s="965"/>
      <c r="H336" s="965"/>
      <c r="I336" s="965"/>
      <c r="J336" s="965"/>
      <c r="K336" s="965"/>
      <c r="L336" s="965"/>
    </row>
    <row r="337" spans="2:12">
      <c r="B337" s="965"/>
      <c r="C337" s="965"/>
      <c r="D337" s="965"/>
      <c r="E337" s="965"/>
      <c r="F337" s="965"/>
      <c r="G337" s="965"/>
      <c r="H337" s="965"/>
      <c r="I337" s="965"/>
      <c r="J337" s="965"/>
      <c r="K337" s="965"/>
      <c r="L337" s="965"/>
    </row>
    <row r="338" spans="2:12" ht="15" customHeight="1">
      <c r="B338" s="965"/>
      <c r="C338" s="965"/>
      <c r="D338" s="965"/>
      <c r="E338" s="965"/>
      <c r="F338" s="965"/>
      <c r="G338" s="965"/>
      <c r="H338" s="965"/>
      <c r="I338" s="965"/>
      <c r="J338" s="965"/>
      <c r="K338" s="965"/>
      <c r="L338" s="965"/>
    </row>
    <row r="339" spans="2:12">
      <c r="B339" s="965"/>
      <c r="C339" s="965"/>
      <c r="D339" s="965"/>
      <c r="E339" s="965"/>
      <c r="F339" s="965"/>
      <c r="G339" s="965"/>
      <c r="H339" s="965"/>
      <c r="I339" s="965"/>
      <c r="J339" s="965"/>
      <c r="K339" s="965"/>
      <c r="L339" s="965"/>
    </row>
    <row r="340" spans="2:12">
      <c r="B340" s="446"/>
      <c r="C340" s="450"/>
      <c r="D340" s="450"/>
      <c r="E340" s="450"/>
      <c r="F340" s="450"/>
      <c r="G340" s="450"/>
      <c r="H340" s="451"/>
      <c r="I340" s="451"/>
      <c r="J340" s="451"/>
      <c r="K340" s="451"/>
      <c r="L340" s="440"/>
    </row>
    <row r="341" spans="2:12">
      <c r="B341" s="964" t="s">
        <v>90</v>
      </c>
      <c r="C341" s="964"/>
      <c r="D341" s="964"/>
      <c r="E341" s="964"/>
      <c r="F341" s="964"/>
      <c r="G341" s="964"/>
      <c r="H341" s="964"/>
      <c r="I341" s="964"/>
      <c r="J341" s="964"/>
      <c r="K341" s="964"/>
      <c r="L341" s="964"/>
    </row>
    <row r="342" spans="2:12">
      <c r="B342" s="965" t="s">
        <v>701</v>
      </c>
      <c r="C342" s="965"/>
      <c r="D342" s="965"/>
      <c r="E342" s="965"/>
      <c r="F342" s="965"/>
      <c r="G342" s="965"/>
      <c r="H342" s="965"/>
      <c r="I342" s="965"/>
      <c r="J342" s="965"/>
      <c r="K342" s="965"/>
      <c r="L342" s="965"/>
    </row>
    <row r="343" spans="2:12">
      <c r="B343" s="965"/>
      <c r="C343" s="965"/>
      <c r="D343" s="965"/>
      <c r="E343" s="965"/>
      <c r="F343" s="965"/>
      <c r="G343" s="965"/>
      <c r="H343" s="965"/>
      <c r="I343" s="965"/>
      <c r="J343" s="965"/>
      <c r="K343" s="965"/>
      <c r="L343" s="965"/>
    </row>
    <row r="344" spans="2:12">
      <c r="B344" s="965"/>
      <c r="C344" s="965"/>
      <c r="D344" s="965"/>
      <c r="E344" s="965"/>
      <c r="F344" s="965"/>
      <c r="G344" s="965"/>
      <c r="H344" s="965"/>
      <c r="I344" s="965"/>
      <c r="J344" s="965"/>
      <c r="K344" s="965"/>
      <c r="L344" s="965"/>
    </row>
    <row r="345" spans="2:12">
      <c r="B345" s="965"/>
      <c r="C345" s="965"/>
      <c r="D345" s="965"/>
      <c r="E345" s="965"/>
      <c r="F345" s="965"/>
      <c r="G345" s="965"/>
      <c r="H345" s="965"/>
      <c r="I345" s="965"/>
      <c r="J345" s="965"/>
      <c r="K345" s="965"/>
      <c r="L345" s="965"/>
    </row>
    <row r="346" spans="2:12">
      <c r="B346" s="965"/>
      <c r="C346" s="965"/>
      <c r="D346" s="965"/>
      <c r="E346" s="965"/>
      <c r="F346" s="965"/>
      <c r="G346" s="965"/>
      <c r="H346" s="965"/>
      <c r="I346" s="965"/>
      <c r="J346" s="965"/>
      <c r="K346" s="965"/>
      <c r="L346" s="965"/>
    </row>
    <row r="347" spans="2:12">
      <c r="B347" s="446"/>
      <c r="C347" s="450"/>
      <c r="D347" s="450"/>
      <c r="E347" s="450"/>
      <c r="F347" s="450"/>
      <c r="G347" s="450"/>
      <c r="H347" s="450"/>
      <c r="I347" s="450"/>
      <c r="J347" s="450"/>
      <c r="K347" s="450"/>
      <c r="L347" s="440"/>
    </row>
    <row r="348" spans="2:12">
      <c r="B348" s="964" t="s">
        <v>91</v>
      </c>
      <c r="C348" s="964"/>
      <c r="D348" s="964"/>
      <c r="E348" s="964"/>
      <c r="F348" s="964"/>
      <c r="G348" s="964"/>
      <c r="H348" s="964"/>
      <c r="I348" s="964"/>
      <c r="J348" s="964"/>
      <c r="K348" s="964"/>
      <c r="L348" s="964"/>
    </row>
    <row r="349" spans="2:12">
      <c r="B349" s="965" t="s">
        <v>375</v>
      </c>
      <c r="C349" s="965"/>
      <c r="D349" s="965"/>
      <c r="E349" s="965"/>
      <c r="F349" s="965"/>
      <c r="G349" s="965"/>
      <c r="H349" s="965"/>
      <c r="I349" s="965"/>
      <c r="J349" s="965"/>
      <c r="K349" s="965"/>
      <c r="L349" s="965"/>
    </row>
    <row r="350" spans="2:12">
      <c r="B350" s="965"/>
      <c r="C350" s="965"/>
      <c r="D350" s="965"/>
      <c r="E350" s="965"/>
      <c r="F350" s="965"/>
      <c r="G350" s="965"/>
      <c r="H350" s="965"/>
      <c r="I350" s="965"/>
      <c r="J350" s="965"/>
      <c r="K350" s="965"/>
      <c r="L350" s="965"/>
    </row>
    <row r="351" spans="2:12">
      <c r="B351" s="965"/>
      <c r="C351" s="965"/>
      <c r="D351" s="965"/>
      <c r="E351" s="965"/>
      <c r="F351" s="965"/>
      <c r="G351" s="965"/>
      <c r="H351" s="965"/>
      <c r="I351" s="965"/>
      <c r="J351" s="965"/>
      <c r="K351" s="965"/>
      <c r="L351" s="965"/>
    </row>
    <row r="352" spans="2:12">
      <c r="B352" s="965"/>
      <c r="C352" s="965"/>
      <c r="D352" s="965"/>
      <c r="E352" s="965"/>
      <c r="F352" s="965"/>
      <c r="G352" s="965"/>
      <c r="H352" s="965"/>
      <c r="I352" s="965"/>
      <c r="J352" s="965"/>
      <c r="K352" s="965"/>
      <c r="L352" s="965"/>
    </row>
    <row r="353" spans="2:12">
      <c r="B353" s="965"/>
      <c r="C353" s="965"/>
      <c r="D353" s="965"/>
      <c r="E353" s="965"/>
      <c r="F353" s="965"/>
      <c r="G353" s="965"/>
      <c r="H353" s="965"/>
      <c r="I353" s="965"/>
      <c r="J353" s="965"/>
      <c r="K353" s="965"/>
      <c r="L353" s="965"/>
    </row>
    <row r="354" spans="2:12">
      <c r="B354" s="446"/>
      <c r="C354" s="450"/>
      <c r="D354" s="450"/>
      <c r="E354" s="450"/>
      <c r="F354" s="450"/>
      <c r="G354" s="450"/>
      <c r="H354" s="450"/>
      <c r="I354" s="450"/>
      <c r="J354" s="450"/>
      <c r="K354" s="450"/>
      <c r="L354" s="440"/>
    </row>
    <row r="355" spans="2:12">
      <c r="B355" s="964" t="s">
        <v>92</v>
      </c>
      <c r="C355" s="964"/>
      <c r="D355" s="964"/>
      <c r="E355" s="964"/>
      <c r="F355" s="964"/>
      <c r="G355" s="964"/>
      <c r="H355" s="964"/>
      <c r="I355" s="964"/>
      <c r="J355" s="964"/>
      <c r="K355" s="964"/>
      <c r="L355" s="964"/>
    </row>
    <row r="356" spans="2:12">
      <c r="B356" s="965" t="s">
        <v>689</v>
      </c>
      <c r="C356" s="965"/>
      <c r="D356" s="965"/>
      <c r="E356" s="965"/>
      <c r="F356" s="965"/>
      <c r="G356" s="965"/>
      <c r="H356" s="965"/>
      <c r="I356" s="965"/>
      <c r="J356" s="965"/>
      <c r="K356" s="965"/>
      <c r="L356" s="965"/>
    </row>
    <row r="357" spans="2:12">
      <c r="B357" s="965"/>
      <c r="C357" s="965"/>
      <c r="D357" s="965"/>
      <c r="E357" s="965"/>
      <c r="F357" s="965"/>
      <c r="G357" s="965"/>
      <c r="H357" s="965"/>
      <c r="I357" s="965"/>
      <c r="J357" s="965"/>
      <c r="K357" s="965"/>
      <c r="L357" s="965"/>
    </row>
    <row r="358" spans="2:12">
      <c r="B358" s="965"/>
      <c r="C358" s="965"/>
      <c r="D358" s="965"/>
      <c r="E358" s="965"/>
      <c r="F358" s="965"/>
      <c r="G358" s="965"/>
      <c r="H358" s="965"/>
      <c r="I358" s="965"/>
      <c r="J358" s="965"/>
      <c r="K358" s="965"/>
      <c r="L358" s="965"/>
    </row>
    <row r="359" spans="2:12">
      <c r="B359" s="965"/>
      <c r="C359" s="965"/>
      <c r="D359" s="965"/>
      <c r="E359" s="965"/>
      <c r="F359" s="965"/>
      <c r="G359" s="965"/>
      <c r="H359" s="965"/>
      <c r="I359" s="965"/>
      <c r="J359" s="965"/>
      <c r="K359" s="965"/>
      <c r="L359" s="965"/>
    </row>
    <row r="360" spans="2:12">
      <c r="B360" s="965"/>
      <c r="C360" s="965"/>
      <c r="D360" s="965"/>
      <c r="E360" s="965"/>
      <c r="F360" s="965"/>
      <c r="G360" s="965"/>
      <c r="H360" s="965"/>
      <c r="I360" s="965"/>
      <c r="J360" s="965"/>
      <c r="K360" s="965"/>
      <c r="L360" s="965"/>
    </row>
    <row r="361" spans="2:12">
      <c r="B361" s="446"/>
      <c r="C361" s="452"/>
      <c r="D361" s="452"/>
      <c r="E361" s="452"/>
      <c r="F361" s="452"/>
      <c r="G361" s="452"/>
      <c r="H361" s="452"/>
      <c r="I361" s="452"/>
      <c r="J361" s="452"/>
      <c r="K361" s="452"/>
      <c r="L361" s="440"/>
    </row>
    <row r="362" spans="2:12">
      <c r="B362" s="964" t="s">
        <v>93</v>
      </c>
      <c r="C362" s="964"/>
      <c r="D362" s="964"/>
      <c r="E362" s="964"/>
      <c r="F362" s="964"/>
      <c r="G362" s="964"/>
      <c r="H362" s="964"/>
      <c r="I362" s="964"/>
      <c r="J362" s="964"/>
      <c r="K362" s="964"/>
      <c r="L362" s="964"/>
    </row>
    <row r="363" spans="2:12">
      <c r="B363" s="965" t="s">
        <v>689</v>
      </c>
      <c r="C363" s="965"/>
      <c r="D363" s="965"/>
      <c r="E363" s="965"/>
      <c r="F363" s="965"/>
      <c r="G363" s="965"/>
      <c r="H363" s="965"/>
      <c r="I363" s="965"/>
      <c r="J363" s="965"/>
      <c r="K363" s="965"/>
      <c r="L363" s="965"/>
    </row>
    <row r="364" spans="2:12">
      <c r="B364" s="965"/>
      <c r="C364" s="965"/>
      <c r="D364" s="965"/>
      <c r="E364" s="965"/>
      <c r="F364" s="965"/>
      <c r="G364" s="965"/>
      <c r="H364" s="965"/>
      <c r="I364" s="965"/>
      <c r="J364" s="965"/>
      <c r="K364" s="965"/>
      <c r="L364" s="965"/>
    </row>
    <row r="365" spans="2:12">
      <c r="B365" s="965"/>
      <c r="C365" s="965"/>
      <c r="D365" s="965"/>
      <c r="E365" s="965"/>
      <c r="F365" s="965"/>
      <c r="G365" s="965"/>
      <c r="H365" s="965"/>
      <c r="I365" s="965"/>
      <c r="J365" s="965"/>
      <c r="K365" s="965"/>
      <c r="L365" s="965"/>
    </row>
    <row r="366" spans="2:12">
      <c r="B366" s="965"/>
      <c r="C366" s="965"/>
      <c r="D366" s="965"/>
      <c r="E366" s="965"/>
      <c r="F366" s="965"/>
      <c r="G366" s="965"/>
      <c r="H366" s="965"/>
      <c r="I366" s="965"/>
      <c r="J366" s="965"/>
      <c r="K366" s="965"/>
      <c r="L366" s="965"/>
    </row>
    <row r="367" spans="2:12">
      <c r="B367" s="965"/>
      <c r="C367" s="965"/>
      <c r="D367" s="965"/>
      <c r="E367" s="965"/>
      <c r="F367" s="965"/>
      <c r="G367" s="965"/>
      <c r="H367" s="965"/>
      <c r="I367" s="965"/>
      <c r="J367" s="965"/>
      <c r="K367" s="965"/>
      <c r="L367" s="965"/>
    </row>
    <row r="368" spans="2:12">
      <c r="B368" s="446"/>
      <c r="C368" s="452"/>
      <c r="D368" s="452"/>
      <c r="E368" s="452"/>
      <c r="F368" s="452"/>
      <c r="G368" s="452"/>
      <c r="H368" s="452"/>
      <c r="I368" s="452"/>
      <c r="J368" s="452"/>
      <c r="K368" s="452"/>
      <c r="L368" s="440"/>
    </row>
    <row r="369" spans="2:12">
      <c r="B369" s="964" t="s">
        <v>236</v>
      </c>
      <c r="C369" s="964"/>
      <c r="D369" s="964"/>
      <c r="E369" s="964"/>
      <c r="F369" s="964"/>
      <c r="G369" s="964"/>
      <c r="H369" s="964"/>
      <c r="I369" s="964"/>
      <c r="J369" s="964"/>
      <c r="K369" s="964"/>
      <c r="L369" s="964"/>
    </row>
    <row r="370" spans="2:12">
      <c r="B370" s="965" t="s">
        <v>689</v>
      </c>
      <c r="C370" s="965"/>
      <c r="D370" s="965"/>
      <c r="E370" s="965"/>
      <c r="F370" s="965"/>
      <c r="G370" s="965"/>
      <c r="H370" s="965"/>
      <c r="I370" s="965"/>
      <c r="J370" s="965"/>
      <c r="K370" s="965"/>
      <c r="L370" s="965"/>
    </row>
    <row r="371" spans="2:12">
      <c r="B371" s="965"/>
      <c r="C371" s="965"/>
      <c r="D371" s="965"/>
      <c r="E371" s="965"/>
      <c r="F371" s="965"/>
      <c r="G371" s="965"/>
      <c r="H371" s="965"/>
      <c r="I371" s="965"/>
      <c r="J371" s="965"/>
      <c r="K371" s="965"/>
      <c r="L371" s="965"/>
    </row>
    <row r="372" spans="2:12">
      <c r="B372" s="965"/>
      <c r="C372" s="965"/>
      <c r="D372" s="965"/>
      <c r="E372" s="965"/>
      <c r="F372" s="965"/>
      <c r="G372" s="965"/>
      <c r="H372" s="965"/>
      <c r="I372" s="965"/>
      <c r="J372" s="965"/>
      <c r="K372" s="965"/>
      <c r="L372" s="965"/>
    </row>
    <row r="373" spans="2:12">
      <c r="B373" s="965"/>
      <c r="C373" s="965"/>
      <c r="D373" s="965"/>
      <c r="E373" s="965"/>
      <c r="F373" s="965"/>
      <c r="G373" s="965"/>
      <c r="H373" s="965"/>
      <c r="I373" s="965"/>
      <c r="J373" s="965"/>
      <c r="K373" s="965"/>
      <c r="L373" s="965"/>
    </row>
    <row r="374" spans="2:12">
      <c r="B374" s="453"/>
      <c r="C374" s="453"/>
      <c r="D374" s="453"/>
      <c r="E374" s="453"/>
      <c r="F374" s="453"/>
      <c r="G374" s="453"/>
      <c r="H374" s="453"/>
      <c r="I374" s="453"/>
      <c r="J374" s="453"/>
      <c r="K374" s="453"/>
      <c r="L374" s="440"/>
    </row>
    <row r="375" spans="2:12">
      <c r="B375" s="964" t="s">
        <v>235</v>
      </c>
      <c r="C375" s="964"/>
      <c r="D375" s="964"/>
      <c r="E375" s="964"/>
      <c r="F375" s="964"/>
      <c r="G375" s="964"/>
      <c r="H375" s="964"/>
      <c r="I375" s="964"/>
      <c r="J375" s="964"/>
      <c r="K375" s="964"/>
      <c r="L375" s="964"/>
    </row>
    <row r="376" spans="2:12">
      <c r="B376" s="965" t="s">
        <v>689</v>
      </c>
      <c r="C376" s="965"/>
      <c r="D376" s="965"/>
      <c r="E376" s="965"/>
      <c r="F376" s="965"/>
      <c r="G376" s="965"/>
      <c r="H376" s="965"/>
      <c r="I376" s="965"/>
      <c r="J376" s="965"/>
      <c r="K376" s="965"/>
      <c r="L376" s="965"/>
    </row>
    <row r="377" spans="2:12">
      <c r="B377" s="965"/>
      <c r="C377" s="965"/>
      <c r="D377" s="965"/>
      <c r="E377" s="965"/>
      <c r="F377" s="965"/>
      <c r="G377" s="965"/>
      <c r="H377" s="965"/>
      <c r="I377" s="965"/>
      <c r="J377" s="965"/>
      <c r="K377" s="965"/>
      <c r="L377" s="965"/>
    </row>
    <row r="378" spans="2:12">
      <c r="B378" s="965"/>
      <c r="C378" s="965"/>
      <c r="D378" s="965"/>
      <c r="E378" s="965"/>
      <c r="F378" s="965"/>
      <c r="G378" s="965"/>
      <c r="H378" s="965"/>
      <c r="I378" s="965"/>
      <c r="J378" s="965"/>
      <c r="K378" s="965"/>
      <c r="L378" s="965"/>
    </row>
    <row r="379" spans="2:12">
      <c r="B379" s="965"/>
      <c r="C379" s="965"/>
      <c r="D379" s="965"/>
      <c r="E379" s="965"/>
      <c r="F379" s="965"/>
      <c r="G379" s="965"/>
      <c r="H379" s="965"/>
      <c r="I379" s="965"/>
      <c r="J379" s="965"/>
      <c r="K379" s="965"/>
      <c r="L379" s="965"/>
    </row>
    <row r="380" spans="2:12">
      <c r="B380" s="440"/>
      <c r="C380" s="440"/>
      <c r="D380" s="440"/>
      <c r="E380" s="440"/>
      <c r="F380" s="440"/>
      <c r="G380" s="440"/>
      <c r="H380" s="440"/>
      <c r="I380" s="440"/>
      <c r="J380" s="440"/>
      <c r="K380" s="440"/>
      <c r="L380" s="440"/>
    </row>
    <row r="381" spans="2:12">
      <c r="B381" s="440"/>
      <c r="C381" s="440"/>
      <c r="D381" s="440"/>
      <c r="E381" s="440"/>
      <c r="F381" s="440"/>
      <c r="G381" s="440"/>
      <c r="H381" s="440"/>
      <c r="I381" s="440"/>
      <c r="J381" s="440"/>
      <c r="K381" s="440"/>
      <c r="L381" s="440"/>
    </row>
    <row r="382" spans="2:12">
      <c r="B382" s="440"/>
      <c r="C382" s="440"/>
      <c r="D382" s="440"/>
      <c r="E382" s="440"/>
      <c r="F382" s="440"/>
      <c r="G382" s="440"/>
      <c r="H382" s="440"/>
      <c r="I382" s="440"/>
      <c r="J382" s="440"/>
      <c r="K382" s="440"/>
      <c r="L382" s="440"/>
    </row>
    <row r="383" spans="2:12">
      <c r="B383" s="440"/>
      <c r="C383" s="440"/>
      <c r="D383" s="440"/>
      <c r="E383" s="440"/>
      <c r="F383" s="440"/>
      <c r="G383" s="440"/>
      <c r="H383" s="440"/>
      <c r="I383" s="440"/>
      <c r="J383" s="440"/>
      <c r="K383" s="454"/>
      <c r="L383" s="440"/>
    </row>
    <row r="384" spans="2:12">
      <c r="B384" s="923" t="s">
        <v>82</v>
      </c>
      <c r="C384" s="924"/>
      <c r="D384" s="924"/>
      <c r="E384" s="924"/>
      <c r="F384" s="924"/>
      <c r="G384" s="924"/>
      <c r="H384" s="924"/>
      <c r="I384" s="924"/>
      <c r="J384" s="924"/>
      <c r="K384" s="924"/>
      <c r="L384" s="925"/>
    </row>
    <row r="385" spans="2:12">
      <c r="B385" s="446"/>
      <c r="C385" s="446"/>
      <c r="D385" s="446"/>
      <c r="E385" s="446"/>
      <c r="F385" s="446"/>
      <c r="G385" s="446"/>
      <c r="H385" s="446"/>
      <c r="I385" s="446"/>
      <c r="J385" s="446"/>
      <c r="K385" s="446"/>
      <c r="L385" s="440"/>
    </row>
    <row r="386" spans="2:12">
      <c r="B386" s="926" t="s">
        <v>84</v>
      </c>
      <c r="C386" s="927"/>
      <c r="D386" s="927"/>
      <c r="E386" s="927"/>
      <c r="F386" s="927"/>
      <c r="G386" s="927"/>
      <c r="H386" s="927"/>
      <c r="I386" s="927"/>
      <c r="J386" s="927"/>
      <c r="K386" s="927"/>
      <c r="L386" s="928"/>
    </row>
    <row r="387" spans="2:12">
      <c r="B387" s="929" t="s">
        <v>83</v>
      </c>
      <c r="C387" s="930"/>
      <c r="D387" s="930"/>
      <c r="E387" s="930"/>
      <c r="F387" s="930"/>
      <c r="G387" s="930"/>
      <c r="H387" s="930"/>
      <c r="I387" s="930"/>
      <c r="J387" s="930"/>
      <c r="K387" s="930"/>
      <c r="L387" s="931"/>
    </row>
    <row r="388" spans="2:12">
      <c r="B388" s="932"/>
      <c r="C388" s="933"/>
      <c r="D388" s="933"/>
      <c r="E388" s="933"/>
      <c r="F388" s="933"/>
      <c r="G388" s="933"/>
      <c r="H388" s="933"/>
      <c r="I388" s="933"/>
      <c r="J388" s="933"/>
      <c r="K388" s="933"/>
      <c r="L388" s="934"/>
    </row>
    <row r="389" spans="2:12">
      <c r="B389" s="932"/>
      <c r="C389" s="933"/>
      <c r="D389" s="933"/>
      <c r="E389" s="933"/>
      <c r="F389" s="933"/>
      <c r="G389" s="933"/>
      <c r="H389" s="933"/>
      <c r="I389" s="933"/>
      <c r="J389" s="933"/>
      <c r="K389" s="933"/>
      <c r="L389" s="934"/>
    </row>
    <row r="390" spans="2:12" ht="15" customHeight="1">
      <c r="B390" s="932"/>
      <c r="C390" s="933"/>
      <c r="D390" s="933"/>
      <c r="E390" s="933"/>
      <c r="F390" s="933"/>
      <c r="G390" s="933"/>
      <c r="H390" s="933"/>
      <c r="I390" s="933"/>
      <c r="J390" s="933"/>
      <c r="K390" s="933"/>
      <c r="L390" s="934"/>
    </row>
    <row r="391" spans="2:12">
      <c r="B391" s="935"/>
      <c r="C391" s="936"/>
      <c r="D391" s="936"/>
      <c r="E391" s="936"/>
      <c r="F391" s="936"/>
      <c r="G391" s="936"/>
      <c r="H391" s="936"/>
      <c r="I391" s="936"/>
      <c r="J391" s="936"/>
      <c r="K391" s="936"/>
      <c r="L391" s="937"/>
    </row>
    <row r="392" spans="2:12">
      <c r="B392" s="455"/>
      <c r="C392" s="455"/>
      <c r="D392" s="455"/>
      <c r="E392" s="455"/>
      <c r="F392" s="455"/>
      <c r="G392" s="455"/>
      <c r="H392" s="455"/>
      <c r="I392" s="455"/>
      <c r="J392" s="455"/>
      <c r="K392" s="455"/>
      <c r="L392" s="440"/>
    </row>
    <row r="393" spans="2:12" ht="15" customHeight="1">
      <c r="B393" s="938" t="s">
        <v>85</v>
      </c>
      <c r="C393" s="939"/>
      <c r="D393" s="939"/>
      <c r="E393" s="939"/>
      <c r="F393" s="939"/>
      <c r="G393" s="939"/>
      <c r="H393" s="939"/>
      <c r="I393" s="939"/>
      <c r="J393" s="939"/>
      <c r="K393" s="939"/>
      <c r="L393" s="940"/>
    </row>
    <row r="394" spans="2:12">
      <c r="B394" s="941" t="s">
        <v>126</v>
      </c>
      <c r="C394" s="942"/>
      <c r="D394" s="942"/>
      <c r="E394" s="942"/>
      <c r="F394" s="942"/>
      <c r="G394" s="942"/>
      <c r="H394" s="942"/>
      <c r="I394" s="942"/>
      <c r="J394" s="942"/>
      <c r="K394" s="942"/>
      <c r="L394" s="943"/>
    </row>
    <row r="395" spans="2:12">
      <c r="B395" s="944"/>
      <c r="C395" s="945"/>
      <c r="D395" s="945"/>
      <c r="E395" s="945"/>
      <c r="F395" s="945"/>
      <c r="G395" s="945"/>
      <c r="H395" s="945"/>
      <c r="I395" s="945"/>
      <c r="J395" s="945"/>
      <c r="K395" s="945"/>
      <c r="L395" s="946"/>
    </row>
    <row r="396" spans="2:12">
      <c r="B396" s="944"/>
      <c r="C396" s="945"/>
      <c r="D396" s="945"/>
      <c r="E396" s="945"/>
      <c r="F396" s="945"/>
      <c r="G396" s="945"/>
      <c r="H396" s="945"/>
      <c r="I396" s="945"/>
      <c r="J396" s="945"/>
      <c r="K396" s="945"/>
      <c r="L396" s="946"/>
    </row>
    <row r="397" spans="2:12">
      <c r="B397" s="947"/>
      <c r="C397" s="948"/>
      <c r="D397" s="948"/>
      <c r="E397" s="948"/>
      <c r="F397" s="948"/>
      <c r="G397" s="948"/>
      <c r="H397" s="948"/>
      <c r="I397" s="948"/>
      <c r="J397" s="948"/>
      <c r="K397" s="948"/>
      <c r="L397" s="949"/>
    </row>
    <row r="398" spans="2:12">
      <c r="B398" s="455"/>
      <c r="C398" s="456"/>
      <c r="D398" s="456"/>
      <c r="E398" s="456"/>
      <c r="F398" s="456"/>
      <c r="G398" s="456"/>
      <c r="H398" s="456"/>
      <c r="I398" s="456"/>
      <c r="J398" s="456"/>
      <c r="K398" s="456"/>
      <c r="L398" s="440"/>
    </row>
    <row r="399" spans="2:12">
      <c r="B399" s="457"/>
      <c r="C399" s="457"/>
      <c r="D399" s="457"/>
      <c r="E399" s="457"/>
      <c r="F399" s="457"/>
      <c r="G399" s="457"/>
      <c r="H399" s="457"/>
      <c r="I399" s="457"/>
      <c r="J399" s="457"/>
      <c r="K399" s="457"/>
      <c r="L399" s="440"/>
    </row>
    <row r="400" spans="2:12" ht="15" customHeight="1">
      <c r="B400" s="457"/>
      <c r="C400" s="457"/>
      <c r="D400" s="457"/>
      <c r="E400" s="457"/>
      <c r="F400" s="457"/>
      <c r="G400" s="457"/>
      <c r="H400" s="457"/>
      <c r="I400" s="457"/>
      <c r="J400" s="457"/>
      <c r="K400" s="457"/>
      <c r="L400" s="440"/>
    </row>
    <row r="401" spans="2:12">
      <c r="B401" s="457"/>
      <c r="C401" s="950" t="s">
        <v>19</v>
      </c>
      <c r="D401" s="951"/>
      <c r="E401" s="951"/>
      <c r="F401" s="951"/>
      <c r="G401" s="458"/>
      <c r="H401" s="459"/>
      <c r="I401" s="952" t="s">
        <v>88</v>
      </c>
      <c r="J401" s="953"/>
      <c r="K401" s="953"/>
      <c r="L401" s="457"/>
    </row>
    <row r="402" spans="2:12">
      <c r="B402" s="457"/>
      <c r="C402" s="954" t="s">
        <v>86</v>
      </c>
      <c r="D402" s="954"/>
      <c r="E402" s="954"/>
      <c r="F402" s="954"/>
      <c r="G402" s="601"/>
      <c r="H402" s="458"/>
      <c r="I402" s="955"/>
      <c r="J402" s="956"/>
      <c r="K402" s="957"/>
      <c r="L402" s="457"/>
    </row>
    <row r="403" spans="2:12">
      <c r="B403" s="457"/>
      <c r="C403" s="966" t="s">
        <v>741</v>
      </c>
      <c r="D403" s="966"/>
      <c r="E403" s="966"/>
      <c r="F403" s="966"/>
      <c r="G403" s="601"/>
      <c r="H403" s="458"/>
      <c r="I403" s="958"/>
      <c r="J403" s="959"/>
      <c r="K403" s="960"/>
      <c r="L403" s="457"/>
    </row>
    <row r="404" spans="2:12">
      <c r="B404" s="457"/>
      <c r="C404" s="457"/>
      <c r="D404" s="457"/>
      <c r="E404" s="457"/>
      <c r="F404" s="457"/>
      <c r="G404" s="457"/>
      <c r="H404" s="458"/>
      <c r="I404" s="958"/>
      <c r="J404" s="959"/>
      <c r="K404" s="960"/>
      <c r="L404" s="457"/>
    </row>
    <row r="405" spans="2:12">
      <c r="B405" s="457"/>
      <c r="C405" s="453"/>
      <c r="D405" s="453"/>
      <c r="E405" s="453"/>
      <c r="F405" s="453"/>
      <c r="G405" s="453"/>
      <c r="H405" s="458"/>
      <c r="I405" s="961"/>
      <c r="J405" s="962"/>
      <c r="K405" s="963"/>
      <c r="L405" s="457"/>
    </row>
    <row r="406" spans="2:12">
      <c r="B406" s="457"/>
      <c r="C406" s="453"/>
      <c r="D406" s="453"/>
      <c r="E406" s="453"/>
      <c r="F406" s="453"/>
      <c r="G406" s="453"/>
      <c r="H406" s="458"/>
      <c r="I406" s="598" t="s">
        <v>87</v>
      </c>
      <c r="J406" s="914"/>
      <c r="K406" s="915"/>
      <c r="L406" s="457"/>
    </row>
    <row r="407" spans="2:12">
      <c r="B407" s="36"/>
      <c r="C407" s="30"/>
      <c r="D407" s="30"/>
      <c r="E407" s="30"/>
      <c r="F407" s="30"/>
      <c r="G407" s="19"/>
      <c r="H407" s="19"/>
      <c r="I407" s="19"/>
      <c r="J407" s="18"/>
      <c r="K407" s="36"/>
    </row>
    <row r="408" spans="2:12" ht="15.75" thickBot="1">
      <c r="B408" s="36"/>
      <c r="C408" s="30"/>
      <c r="D408" s="30"/>
      <c r="E408" s="30"/>
      <c r="F408" s="30"/>
      <c r="G408" s="19"/>
      <c r="H408" s="19"/>
      <c r="I408" s="19"/>
      <c r="J408" s="18"/>
      <c r="K408" s="36"/>
    </row>
    <row r="409" spans="2:12">
      <c r="B409" s="1126" t="s">
        <v>853</v>
      </c>
      <c r="C409" s="1127"/>
      <c r="D409" s="1127"/>
      <c r="E409" s="1127"/>
      <c r="F409" s="1127"/>
      <c r="G409" s="1127"/>
      <c r="H409" s="1127"/>
      <c r="I409" s="1127"/>
      <c r="J409" s="1127"/>
      <c r="K409" s="1127"/>
      <c r="L409" s="1128"/>
    </row>
    <row r="410" spans="2:12" ht="15.75" thickBot="1">
      <c r="B410" s="1129"/>
      <c r="C410" s="1130"/>
      <c r="D410" s="1130"/>
      <c r="E410" s="1130"/>
      <c r="F410" s="1130"/>
      <c r="G410" s="1130"/>
      <c r="H410" s="1130"/>
      <c r="I410" s="1130"/>
      <c r="J410" s="1130"/>
      <c r="K410" s="1130"/>
      <c r="L410" s="1131"/>
    </row>
    <row r="411" spans="2:12">
      <c r="B411" s="30"/>
      <c r="C411" s="30"/>
      <c r="D411" s="30"/>
      <c r="E411" s="30"/>
      <c r="F411" s="30"/>
      <c r="G411" s="30"/>
      <c r="H411" s="30"/>
      <c r="I411" s="30"/>
      <c r="J411" s="30"/>
      <c r="K411" s="30"/>
    </row>
    <row r="412" spans="2:12" ht="15.75">
      <c r="B412" s="1132" t="s">
        <v>23</v>
      </c>
      <c r="C412" s="1133"/>
      <c r="D412" s="1133"/>
      <c r="E412" s="1133"/>
      <c r="F412" s="1133"/>
      <c r="G412" s="1133"/>
      <c r="H412" s="1133"/>
      <c r="I412" s="1133"/>
      <c r="J412" s="1133"/>
      <c r="K412" s="1133"/>
      <c r="L412" s="1134"/>
    </row>
    <row r="413" spans="2:12" ht="15.75" thickBot="1">
      <c r="B413" s="1114" t="s">
        <v>32</v>
      </c>
      <c r="C413" s="1115"/>
      <c r="D413" s="1115"/>
      <c r="E413" s="1115"/>
      <c r="F413" s="1116" t="s">
        <v>695</v>
      </c>
      <c r="G413" s="1117"/>
      <c r="H413" s="1117"/>
      <c r="I413" s="1117"/>
      <c r="J413" s="1117"/>
      <c r="K413" s="1117"/>
      <c r="L413" s="1118"/>
    </row>
    <row r="414" spans="2:12" ht="15.75" thickBot="1">
      <c r="B414" s="1119" t="s">
        <v>33</v>
      </c>
      <c r="C414" s="1120"/>
      <c r="D414" s="1120"/>
      <c r="E414" s="1121"/>
      <c r="F414" s="1116" t="s">
        <v>674</v>
      </c>
      <c r="G414" s="1117"/>
      <c r="H414" s="1117"/>
      <c r="I414" s="1117"/>
      <c r="J414" s="1117"/>
      <c r="K414" s="1117"/>
      <c r="L414" s="1118"/>
    </row>
    <row r="415" spans="2:12" ht="15.75" thickBot="1">
      <c r="B415" s="1119" t="s">
        <v>24</v>
      </c>
      <c r="C415" s="1120"/>
      <c r="D415" s="1120"/>
      <c r="E415" s="1121"/>
      <c r="F415" s="1122" t="s">
        <v>696</v>
      </c>
      <c r="G415" s="1117"/>
      <c r="H415" s="1117"/>
      <c r="I415" s="1117"/>
      <c r="J415" s="1117"/>
      <c r="K415" s="1117"/>
      <c r="L415" s="1118"/>
    </row>
    <row r="416" spans="2:12" ht="15.75" thickBot="1">
      <c r="B416" s="1119" t="s">
        <v>25</v>
      </c>
      <c r="C416" s="1120"/>
      <c r="D416" s="1120"/>
      <c r="E416" s="1121"/>
      <c r="F416" s="1116">
        <v>1930</v>
      </c>
      <c r="G416" s="1117"/>
      <c r="H416" s="1117"/>
      <c r="I416" s="1117"/>
      <c r="J416" s="1117"/>
      <c r="K416" s="1117"/>
      <c r="L416" s="1118"/>
    </row>
    <row r="417" spans="2:12" ht="15.75" thickBot="1">
      <c r="B417" s="1119" t="s">
        <v>26</v>
      </c>
      <c r="C417" s="1120"/>
      <c r="D417" s="1120"/>
      <c r="E417" s="1121"/>
      <c r="F417" s="1116">
        <v>1930</v>
      </c>
      <c r="G417" s="1117"/>
      <c r="H417" s="1117"/>
      <c r="I417" s="1117"/>
      <c r="J417" s="1117"/>
      <c r="K417" s="1117"/>
      <c r="L417" s="1118"/>
    </row>
    <row r="418" spans="2:12" ht="15.75" thickBot="1">
      <c r="B418" s="1119" t="s">
        <v>123</v>
      </c>
      <c r="C418" s="1120"/>
      <c r="D418" s="1120"/>
      <c r="E418" s="1121"/>
      <c r="F418" s="1116">
        <v>636</v>
      </c>
      <c r="G418" s="1117"/>
      <c r="H418" s="1117"/>
      <c r="I418" s="1117"/>
      <c r="J418" s="1117"/>
      <c r="K418" s="1117"/>
      <c r="L418" s="1118"/>
    </row>
    <row r="419" spans="2:12" ht="34.5" customHeight="1" thickBot="1">
      <c r="B419" s="1097" t="s">
        <v>124</v>
      </c>
      <c r="C419" s="1098"/>
      <c r="D419" s="1098"/>
      <c r="E419" s="1099"/>
      <c r="F419" s="1123">
        <v>450.3</v>
      </c>
      <c r="G419" s="1124"/>
      <c r="H419" s="1124"/>
      <c r="I419" s="1124"/>
      <c r="J419" s="1124"/>
      <c r="K419" s="1124"/>
      <c r="L419" s="1125"/>
    </row>
    <row r="420" spans="2:12" ht="66" customHeight="1" thickBot="1">
      <c r="B420" s="1097" t="s">
        <v>105</v>
      </c>
      <c r="C420" s="1098"/>
      <c r="D420" s="1098"/>
      <c r="E420" s="1099"/>
      <c r="F420" s="427">
        <v>0</v>
      </c>
      <c r="G420" s="1112" t="s">
        <v>392</v>
      </c>
      <c r="H420" s="1112"/>
      <c r="I420" s="427">
        <v>0</v>
      </c>
      <c r="J420" s="1113" t="s">
        <v>393</v>
      </c>
      <c r="K420" s="1113"/>
      <c r="L420" s="427">
        <v>8760</v>
      </c>
    </row>
    <row r="421" spans="2:12" ht="15.75" thickBot="1">
      <c r="B421" s="1097" t="s">
        <v>394</v>
      </c>
      <c r="C421" s="1098"/>
      <c r="D421" s="1098"/>
      <c r="E421" s="1099"/>
      <c r="F421" s="1100">
        <f>I420*L420/8760</f>
        <v>0</v>
      </c>
      <c r="G421" s="1101"/>
      <c r="H421" s="1101"/>
      <c r="I421" s="1101"/>
      <c r="J421" s="1101"/>
      <c r="K421" s="1101"/>
      <c r="L421" s="1102"/>
    </row>
    <row r="422" spans="2:12">
      <c r="B422" s="1097" t="s">
        <v>27</v>
      </c>
      <c r="C422" s="1098"/>
      <c r="D422" s="1098"/>
      <c r="E422" s="1099"/>
      <c r="F422" s="1103" t="s">
        <v>559</v>
      </c>
      <c r="G422" s="1104"/>
      <c r="H422" s="1104"/>
      <c r="I422" s="1104"/>
      <c r="J422" s="1104"/>
      <c r="K422" s="1104"/>
      <c r="L422" s="1105"/>
    </row>
    <row r="423" spans="2:12">
      <c r="B423" s="1106"/>
      <c r="C423" s="1107"/>
      <c r="D423" s="1107"/>
      <c r="E423" s="1107"/>
      <c r="F423" s="1107"/>
      <c r="G423" s="1107"/>
      <c r="H423" s="1107"/>
      <c r="I423" s="1107"/>
      <c r="J423" s="1107"/>
      <c r="K423" s="1107"/>
      <c r="L423" s="1108"/>
    </row>
    <row r="424" spans="2:12">
      <c r="B424" s="1029" t="s">
        <v>39</v>
      </c>
      <c r="C424" s="1030"/>
      <c r="D424" s="1030"/>
      <c r="E424" s="1030"/>
      <c r="F424" s="1030"/>
      <c r="G424" s="1030"/>
      <c r="H424" s="1030"/>
      <c r="I424" s="1030"/>
      <c r="J424" s="1030"/>
      <c r="K424" s="1030"/>
      <c r="L424" s="1031"/>
    </row>
    <row r="425" spans="2:12">
      <c r="B425" s="1109" t="s">
        <v>40</v>
      </c>
      <c r="C425" s="1110"/>
      <c r="D425" s="1110"/>
      <c r="E425" s="1110"/>
      <c r="F425" s="1110"/>
      <c r="G425" s="1110"/>
      <c r="H425" s="1110"/>
      <c r="I425" s="1110"/>
      <c r="J425" s="1111"/>
      <c r="K425" s="921" t="s">
        <v>854</v>
      </c>
      <c r="L425" s="922"/>
    </row>
    <row r="426" spans="2:12">
      <c r="B426" s="1088" t="s">
        <v>41</v>
      </c>
      <c r="C426" s="1089"/>
      <c r="D426" s="1089"/>
      <c r="E426" s="1089"/>
      <c r="F426" s="1089"/>
      <c r="G426" s="1089"/>
      <c r="H426" s="1089"/>
      <c r="I426" s="1089"/>
      <c r="J426" s="1090"/>
      <c r="K426" s="921">
        <v>3.6</v>
      </c>
      <c r="L426" s="922"/>
    </row>
    <row r="427" spans="2:12" ht="18">
      <c r="B427" s="1088" t="s">
        <v>55</v>
      </c>
      <c r="C427" s="1089"/>
      <c r="D427" s="1089"/>
      <c r="E427" s="1089"/>
      <c r="F427" s="1089"/>
      <c r="G427" s="1089"/>
      <c r="H427" s="1089"/>
      <c r="I427" s="1090"/>
      <c r="J427" s="1091" t="s">
        <v>681</v>
      </c>
      <c r="K427" s="1092"/>
      <c r="L427" s="1093"/>
    </row>
    <row r="428" spans="2:12" ht="18">
      <c r="B428" s="1088" t="s">
        <v>56</v>
      </c>
      <c r="C428" s="1089"/>
      <c r="D428" s="1089"/>
      <c r="E428" s="1089"/>
      <c r="F428" s="1089"/>
      <c r="G428" s="1089"/>
      <c r="H428" s="1089"/>
      <c r="I428" s="1089"/>
      <c r="J428" s="1090"/>
      <c r="K428" s="921">
        <v>2594.1799999999998</v>
      </c>
      <c r="L428" s="922"/>
    </row>
    <row r="429" spans="2:12">
      <c r="B429" s="1088" t="s">
        <v>42</v>
      </c>
      <c r="C429" s="1089"/>
      <c r="D429" s="1089"/>
      <c r="E429" s="1089"/>
      <c r="F429" s="1089"/>
      <c r="G429" s="1089"/>
      <c r="H429" s="1089"/>
      <c r="I429" s="1090"/>
      <c r="J429" s="1091" t="s">
        <v>682</v>
      </c>
      <c r="K429" s="1092"/>
      <c r="L429" s="1093"/>
    </row>
    <row r="430" spans="2:12">
      <c r="B430" s="1088" t="s">
        <v>43</v>
      </c>
      <c r="C430" s="1089"/>
      <c r="D430" s="1089"/>
      <c r="E430" s="1089"/>
      <c r="F430" s="1089"/>
      <c r="G430" s="1089"/>
      <c r="H430" s="1089"/>
      <c r="I430" s="1089"/>
      <c r="J430" s="1090"/>
      <c r="K430" s="921">
        <v>25</v>
      </c>
      <c r="L430" s="922"/>
    </row>
    <row r="431" spans="2:12">
      <c r="B431" s="35"/>
      <c r="C431" s="35"/>
      <c r="D431" s="35"/>
      <c r="E431" s="35"/>
      <c r="F431" s="35"/>
      <c r="G431" s="35"/>
      <c r="H431" s="35"/>
      <c r="I431" s="35"/>
      <c r="J431" s="35"/>
      <c r="K431" s="35"/>
    </row>
    <row r="432" spans="2:12">
      <c r="B432" s="35"/>
      <c r="C432" s="35"/>
      <c r="D432" s="35"/>
      <c r="E432" s="35"/>
      <c r="F432" s="35"/>
      <c r="G432" s="35"/>
      <c r="H432" s="35"/>
      <c r="I432" s="35"/>
      <c r="J432" s="35"/>
      <c r="K432" s="35"/>
    </row>
    <row r="433" spans="2:12">
      <c r="B433" s="107" t="s">
        <v>28</v>
      </c>
      <c r="C433" s="1094" t="s">
        <v>29</v>
      </c>
      <c r="D433" s="1094"/>
      <c r="E433" s="1094"/>
      <c r="F433" s="1094"/>
      <c r="G433" s="1094"/>
      <c r="H433" s="1094"/>
      <c r="I433" s="1094"/>
      <c r="J433" s="1095"/>
      <c r="K433" s="1095"/>
      <c r="L433" s="1096"/>
    </row>
    <row r="434" spans="2:12">
      <c r="B434" s="108"/>
      <c r="C434" s="1078" t="s">
        <v>30</v>
      </c>
      <c r="D434" s="1078"/>
      <c r="E434" s="1078"/>
      <c r="F434" s="1078"/>
      <c r="G434" s="1078"/>
      <c r="H434" s="1078"/>
      <c r="I434" s="1078"/>
      <c r="J434" s="1078"/>
      <c r="K434" s="1078"/>
      <c r="L434" s="1079"/>
    </row>
    <row r="435" spans="2:12">
      <c r="B435" s="30"/>
      <c r="C435" s="30"/>
      <c r="D435" s="30"/>
      <c r="E435" s="30"/>
      <c r="F435" s="30"/>
      <c r="G435" s="30"/>
      <c r="H435" s="30"/>
      <c r="I435" s="30"/>
      <c r="J435" s="30"/>
      <c r="K435" s="30"/>
    </row>
    <row r="436" spans="2:12">
      <c r="B436" s="976" t="s">
        <v>80</v>
      </c>
      <c r="C436" s="976"/>
      <c r="D436" s="976"/>
      <c r="E436" s="976"/>
      <c r="F436" s="976"/>
      <c r="G436" s="976"/>
      <c r="H436" s="976"/>
      <c r="I436" s="976"/>
      <c r="J436" s="976"/>
      <c r="K436" s="976"/>
    </row>
    <row r="437" spans="2:12">
      <c r="B437" s="1080" t="s">
        <v>31</v>
      </c>
      <c r="C437" s="976"/>
      <c r="D437" s="976"/>
      <c r="E437" s="976"/>
      <c r="F437" s="976"/>
      <c r="G437" s="976"/>
      <c r="H437" s="976"/>
      <c r="I437" s="976"/>
      <c r="J437" s="976"/>
      <c r="K437" s="976"/>
    </row>
    <row r="438" spans="2:12">
      <c r="B438" s="975" t="s">
        <v>163</v>
      </c>
      <c r="C438" s="975"/>
      <c r="D438" s="975"/>
      <c r="E438" s="975"/>
      <c r="F438" s="975"/>
      <c r="G438" s="975"/>
      <c r="H438" s="975"/>
      <c r="I438" s="975"/>
      <c r="J438" s="975"/>
      <c r="K438" s="975"/>
      <c r="L438" s="975"/>
    </row>
    <row r="440" spans="2:12" ht="26.25">
      <c r="B440" s="33"/>
      <c r="C440" s="4"/>
      <c r="D440" s="4"/>
      <c r="E440" s="4"/>
      <c r="F440" s="4"/>
      <c r="G440" s="4"/>
      <c r="H440" s="4"/>
      <c r="I440" s="4"/>
      <c r="J440" s="4"/>
      <c r="K440" s="3"/>
    </row>
    <row r="441" spans="2:12">
      <c r="B441" s="1081" t="s">
        <v>103</v>
      </c>
      <c r="C441" s="1081"/>
      <c r="D441" s="1081"/>
      <c r="E441" s="1081"/>
      <c r="F441" s="1081"/>
      <c r="G441" s="1081"/>
      <c r="H441" s="1081"/>
      <c r="I441" s="1081"/>
      <c r="J441" s="1081"/>
      <c r="K441" s="1081"/>
      <c r="L441" s="1081"/>
    </row>
    <row r="442" spans="2:12">
      <c r="B442" s="1082" t="s">
        <v>44</v>
      </c>
      <c r="C442" s="1082"/>
      <c r="D442" s="1082"/>
      <c r="E442" s="1082"/>
      <c r="F442" s="1082"/>
      <c r="G442" s="1082"/>
      <c r="H442" s="1082"/>
      <c r="I442" s="1082"/>
      <c r="J442" s="1082"/>
      <c r="K442" s="1082"/>
      <c r="L442" s="1082"/>
    </row>
    <row r="443" spans="2:12" ht="30.75">
      <c r="B443" s="1083" t="s">
        <v>49</v>
      </c>
      <c r="C443" s="1084"/>
      <c r="D443" s="1085" t="s">
        <v>117</v>
      </c>
      <c r="E443" s="1086"/>
      <c r="F443" s="1086"/>
      <c r="G443" s="1086"/>
      <c r="H443" s="1086"/>
      <c r="I443" s="100" t="s">
        <v>69</v>
      </c>
      <c r="J443" s="1087" t="s">
        <v>168</v>
      </c>
      <c r="K443" s="1084"/>
      <c r="L443" s="101" t="s">
        <v>250</v>
      </c>
    </row>
    <row r="444" spans="2:12">
      <c r="B444" s="1067" t="s">
        <v>691</v>
      </c>
      <c r="C444" s="1067"/>
      <c r="D444" s="1068" t="s">
        <v>855</v>
      </c>
      <c r="E444" s="1068"/>
      <c r="F444" s="1068"/>
      <c r="G444" s="1068"/>
      <c r="H444" s="1068"/>
      <c r="I444" s="694">
        <v>1.1000000000000001</v>
      </c>
      <c r="J444" s="918">
        <v>0.2</v>
      </c>
      <c r="K444" s="922"/>
      <c r="L444" s="429" t="s">
        <v>560</v>
      </c>
    </row>
    <row r="445" spans="2:12">
      <c r="B445" s="916" t="s">
        <v>684</v>
      </c>
      <c r="C445" s="917"/>
      <c r="D445" s="918" t="s">
        <v>856</v>
      </c>
      <c r="E445" s="919"/>
      <c r="F445" s="919"/>
      <c r="G445" s="919"/>
      <c r="H445" s="920"/>
      <c r="I445" s="694">
        <v>1.85</v>
      </c>
      <c r="J445" s="918">
        <v>0.25</v>
      </c>
      <c r="K445" s="920"/>
      <c r="L445" s="429" t="s">
        <v>560</v>
      </c>
    </row>
    <row r="446" spans="2:12">
      <c r="B446" s="1076" t="s">
        <v>685</v>
      </c>
      <c r="C446" s="1077"/>
      <c r="D446" s="918" t="s">
        <v>857</v>
      </c>
      <c r="E446" s="919"/>
      <c r="F446" s="919"/>
      <c r="G446" s="919"/>
      <c r="H446" s="920"/>
      <c r="I446" s="694">
        <v>1.63</v>
      </c>
      <c r="J446" s="918">
        <v>0.15</v>
      </c>
      <c r="K446" s="920"/>
      <c r="L446" s="429" t="s">
        <v>560</v>
      </c>
    </row>
    <row r="447" spans="2:12">
      <c r="B447" s="916" t="s">
        <v>692</v>
      </c>
      <c r="C447" s="917"/>
      <c r="D447" s="918" t="s">
        <v>759</v>
      </c>
      <c r="E447" s="919"/>
      <c r="F447" s="919"/>
      <c r="G447" s="919"/>
      <c r="H447" s="920"/>
      <c r="I447" s="694">
        <v>1.3</v>
      </c>
      <c r="J447" s="918">
        <v>0.9</v>
      </c>
      <c r="K447" s="920"/>
      <c r="L447" s="429" t="s">
        <v>560</v>
      </c>
    </row>
    <row r="448" spans="2:12">
      <c r="B448" s="1067" t="s">
        <v>683</v>
      </c>
      <c r="C448" s="1067"/>
      <c r="D448" s="918" t="s">
        <v>781</v>
      </c>
      <c r="E448" s="919"/>
      <c r="F448" s="919"/>
      <c r="G448" s="919"/>
      <c r="H448" s="920"/>
      <c r="I448" s="694">
        <v>2.8</v>
      </c>
      <c r="J448" s="918">
        <v>1.3</v>
      </c>
      <c r="K448" s="920"/>
      <c r="L448" s="429" t="s">
        <v>560</v>
      </c>
    </row>
    <row r="449" spans="2:12">
      <c r="B449" s="1067" t="s">
        <v>692</v>
      </c>
      <c r="C449" s="1067"/>
      <c r="D449" s="1068" t="s">
        <v>739</v>
      </c>
      <c r="E449" s="1068"/>
      <c r="F449" s="1068"/>
      <c r="G449" s="1068"/>
      <c r="H449" s="1068"/>
      <c r="I449" s="694">
        <v>2.6</v>
      </c>
      <c r="J449" s="918">
        <v>0.9</v>
      </c>
      <c r="K449" s="922"/>
      <c r="L449" s="429" t="s">
        <v>560</v>
      </c>
    </row>
    <row r="450" spans="2:12">
      <c r="B450" s="1067" t="s">
        <v>683</v>
      </c>
      <c r="C450" s="1067"/>
      <c r="D450" s="1068" t="s">
        <v>740</v>
      </c>
      <c r="E450" s="1068"/>
      <c r="F450" s="1068"/>
      <c r="G450" s="1068"/>
      <c r="H450" s="1068"/>
      <c r="I450" s="694">
        <v>2.8</v>
      </c>
      <c r="J450" s="918">
        <v>1.3</v>
      </c>
      <c r="K450" s="922"/>
      <c r="L450" s="429" t="s">
        <v>560</v>
      </c>
    </row>
    <row r="451" spans="2:12">
      <c r="B451" s="916" t="s">
        <v>734</v>
      </c>
      <c r="C451" s="917"/>
      <c r="D451" s="918" t="s">
        <v>858</v>
      </c>
      <c r="E451" s="919"/>
      <c r="F451" s="919"/>
      <c r="G451" s="919"/>
      <c r="H451" s="920"/>
      <c r="I451" s="694">
        <v>1.1499999999999999</v>
      </c>
      <c r="J451" s="918">
        <v>0.15</v>
      </c>
      <c r="K451" s="920"/>
      <c r="L451" s="429" t="s">
        <v>560</v>
      </c>
    </row>
    <row r="452" spans="2:12">
      <c r="B452" s="1069" t="s">
        <v>119</v>
      </c>
      <c r="C452" s="1070"/>
      <c r="D452" s="1070"/>
      <c r="E452" s="1070"/>
      <c r="F452" s="1070"/>
      <c r="G452" s="1070"/>
      <c r="H452" s="1070"/>
      <c r="I452" s="1070"/>
      <c r="J452" s="1070"/>
      <c r="K452" s="1070"/>
      <c r="L452" s="1071"/>
    </row>
    <row r="453" spans="2:12" ht="18">
      <c r="B453" s="464" t="s">
        <v>222</v>
      </c>
      <c r="C453" s="1072" t="s">
        <v>859</v>
      </c>
      <c r="D453" s="1073"/>
      <c r="E453" s="1073"/>
      <c r="F453" s="1073"/>
      <c r="G453" s="1073"/>
      <c r="H453" s="1073"/>
      <c r="I453" s="1073"/>
      <c r="J453" s="1073"/>
      <c r="K453" s="1073"/>
      <c r="L453" s="1074"/>
    </row>
    <row r="454" spans="2:12">
      <c r="B454" s="1043" t="s">
        <v>104</v>
      </c>
      <c r="C454" s="1075"/>
      <c r="D454" s="918" t="s">
        <v>743</v>
      </c>
      <c r="E454" s="919"/>
      <c r="F454" s="919"/>
      <c r="G454" s="919"/>
      <c r="H454" s="919"/>
      <c r="I454" s="919"/>
      <c r="J454" s="919"/>
      <c r="K454" s="919"/>
      <c r="L454" s="920"/>
    </row>
    <row r="455" spans="2:12">
      <c r="B455" s="1060" t="s">
        <v>52</v>
      </c>
      <c r="C455" s="1061"/>
      <c r="D455" s="1061"/>
      <c r="E455" s="1061"/>
      <c r="F455" s="1061"/>
      <c r="G455" s="1061"/>
      <c r="H455" s="1061"/>
      <c r="I455" s="1061"/>
      <c r="J455" s="1061"/>
      <c r="K455" s="1061"/>
      <c r="L455" s="1062"/>
    </row>
    <row r="456" spans="2:12">
      <c r="B456" s="430"/>
      <c r="C456" s="431"/>
      <c r="D456" s="1066"/>
      <c r="E456" s="1066"/>
      <c r="F456" s="1066"/>
      <c r="G456" s="1066"/>
      <c r="H456" s="1066"/>
      <c r="I456" s="1066"/>
      <c r="J456" s="1051"/>
      <c r="K456" s="1052"/>
      <c r="L456" s="1053"/>
    </row>
    <row r="457" spans="2:12">
      <c r="B457" s="432"/>
      <c r="C457" s="433"/>
      <c r="D457" s="1050" t="s">
        <v>112</v>
      </c>
      <c r="E457" s="1050"/>
      <c r="F457" s="1050"/>
      <c r="G457" s="1050"/>
      <c r="H457" s="1050"/>
      <c r="I457" s="1050"/>
      <c r="J457" s="1051">
        <v>1</v>
      </c>
      <c r="K457" s="1052"/>
      <c r="L457" s="1053"/>
    </row>
    <row r="458" spans="2:12">
      <c r="B458" s="432"/>
      <c r="C458" s="433"/>
      <c r="D458" s="1050" t="s">
        <v>58</v>
      </c>
      <c r="E458" s="1050"/>
      <c r="F458" s="1050"/>
      <c r="G458" s="1050"/>
      <c r="H458" s="1050"/>
      <c r="I458" s="1050"/>
      <c r="J458" s="1051">
        <v>1</v>
      </c>
      <c r="K458" s="1052"/>
      <c r="L458" s="1053"/>
    </row>
    <row r="459" spans="2:12">
      <c r="B459" s="432"/>
      <c r="C459" s="433"/>
      <c r="D459" s="1050" t="s">
        <v>697</v>
      </c>
      <c r="E459" s="1050"/>
      <c r="F459" s="1050"/>
      <c r="G459" s="1050"/>
      <c r="H459" s="1050"/>
      <c r="I459" s="1050"/>
      <c r="J459" s="1051">
        <v>0.84699999999999998</v>
      </c>
      <c r="K459" s="1052"/>
      <c r="L459" s="1053"/>
    </row>
    <row r="460" spans="2:12">
      <c r="B460" s="432"/>
      <c r="C460" s="433"/>
      <c r="D460" s="1050" t="s">
        <v>113</v>
      </c>
      <c r="E460" s="1050"/>
      <c r="F460" s="1050"/>
      <c r="G460" s="1050"/>
      <c r="H460" s="1050"/>
      <c r="I460" s="1050"/>
      <c r="J460" s="1051">
        <v>0.87</v>
      </c>
      <c r="K460" s="1052"/>
      <c r="L460" s="1053"/>
    </row>
    <row r="461" spans="2:12">
      <c r="B461" s="432"/>
      <c r="C461" s="433"/>
      <c r="D461" s="1050" t="s">
        <v>59</v>
      </c>
      <c r="E461" s="1050"/>
      <c r="F461" s="1050"/>
      <c r="G461" s="1050"/>
      <c r="H461" s="1050"/>
      <c r="I461" s="1050"/>
      <c r="J461" s="1063">
        <f>J457*J458*J459*J460</f>
        <v>0.73688999999999993</v>
      </c>
      <c r="K461" s="1064"/>
      <c r="L461" s="1065"/>
    </row>
    <row r="462" spans="2:12">
      <c r="B462" s="1037" t="s">
        <v>46</v>
      </c>
      <c r="C462" s="1038"/>
      <c r="D462" s="1038"/>
      <c r="E462" s="1038"/>
      <c r="F462" s="1038"/>
      <c r="G462" s="1038"/>
      <c r="H462" s="1038"/>
      <c r="I462" s="1038"/>
      <c r="J462" s="1038"/>
      <c r="K462" s="1038"/>
      <c r="L462" s="1039"/>
    </row>
    <row r="463" spans="2:12">
      <c r="B463" s="465" t="s">
        <v>51</v>
      </c>
      <c r="C463" s="918" t="s">
        <v>860</v>
      </c>
      <c r="D463" s="919"/>
      <c r="E463" s="919"/>
      <c r="F463" s="919"/>
      <c r="G463" s="919"/>
      <c r="H463" s="919"/>
      <c r="I463" s="919"/>
      <c r="J463" s="919"/>
      <c r="K463" s="919"/>
      <c r="L463" s="920"/>
    </row>
    <row r="464" spans="2:12">
      <c r="B464" s="1043" t="s">
        <v>104</v>
      </c>
      <c r="C464" s="1043"/>
      <c r="D464" s="918" t="s">
        <v>772</v>
      </c>
      <c r="E464" s="919"/>
      <c r="F464" s="919"/>
      <c r="G464" s="919"/>
      <c r="H464" s="919"/>
      <c r="I464" s="919"/>
      <c r="J464" s="919"/>
      <c r="K464" s="919"/>
      <c r="L464" s="920"/>
    </row>
    <row r="465" spans="2:12">
      <c r="B465" s="995" t="s">
        <v>47</v>
      </c>
      <c r="C465" s="996"/>
      <c r="D465" s="996"/>
      <c r="E465" s="996"/>
      <c r="F465" s="996"/>
      <c r="G465" s="996"/>
      <c r="H465" s="996"/>
      <c r="I465" s="996"/>
      <c r="J465" s="996"/>
      <c r="K465" s="996"/>
      <c r="L465" s="997"/>
    </row>
    <row r="466" spans="2:12">
      <c r="B466" s="465" t="s">
        <v>51</v>
      </c>
      <c r="C466" s="918" t="s">
        <v>686</v>
      </c>
      <c r="D466" s="919"/>
      <c r="E466" s="919"/>
      <c r="F466" s="919"/>
      <c r="G466" s="919"/>
      <c r="H466" s="919"/>
      <c r="I466" s="919"/>
      <c r="J466" s="919"/>
      <c r="K466" s="919"/>
      <c r="L466" s="920"/>
    </row>
    <row r="467" spans="2:12">
      <c r="B467" s="1043" t="s">
        <v>104</v>
      </c>
      <c r="C467" s="1043"/>
      <c r="D467" s="918"/>
      <c r="E467" s="919"/>
      <c r="F467" s="919"/>
      <c r="G467" s="919"/>
      <c r="H467" s="919"/>
      <c r="I467" s="919"/>
      <c r="J467" s="919"/>
      <c r="K467" s="919"/>
      <c r="L467" s="920"/>
    </row>
    <row r="468" spans="2:12">
      <c r="B468" s="1060" t="s">
        <v>53</v>
      </c>
      <c r="C468" s="1061"/>
      <c r="D468" s="1061"/>
      <c r="E468" s="1061"/>
      <c r="F468" s="1061"/>
      <c r="G468" s="1061"/>
      <c r="H468" s="1061"/>
      <c r="I468" s="1061"/>
      <c r="J468" s="1061"/>
      <c r="K468" s="1061"/>
      <c r="L468" s="1062"/>
    </row>
    <row r="469" spans="2:12">
      <c r="B469" s="434"/>
      <c r="C469" s="431"/>
      <c r="D469" s="1050" t="s">
        <v>48</v>
      </c>
      <c r="E469" s="1050"/>
      <c r="F469" s="1050" t="s">
        <v>48</v>
      </c>
      <c r="G469" s="1050"/>
      <c r="H469" s="1050" t="s">
        <v>48</v>
      </c>
      <c r="I469" s="1050"/>
      <c r="J469" s="1051">
        <v>0</v>
      </c>
      <c r="K469" s="1052"/>
      <c r="L469" s="1053"/>
    </row>
    <row r="470" spans="2:12">
      <c r="B470" s="432"/>
      <c r="C470" s="433"/>
      <c r="D470" s="1050" t="s">
        <v>60</v>
      </c>
      <c r="E470" s="1050"/>
      <c r="F470" s="1050" t="s">
        <v>60</v>
      </c>
      <c r="G470" s="1050"/>
      <c r="H470" s="1050" t="s">
        <v>60</v>
      </c>
      <c r="I470" s="1050"/>
      <c r="J470" s="1051">
        <v>0</v>
      </c>
      <c r="K470" s="1052"/>
      <c r="L470" s="1053"/>
    </row>
    <row r="471" spans="2:12">
      <c r="B471" s="432"/>
      <c r="C471" s="433"/>
      <c r="D471" s="1050" t="s">
        <v>61</v>
      </c>
      <c r="E471" s="1050"/>
      <c r="F471" s="1050" t="s">
        <v>61</v>
      </c>
      <c r="G471" s="1050"/>
      <c r="H471" s="1050" t="s">
        <v>61</v>
      </c>
      <c r="I471" s="1050"/>
      <c r="J471" s="1051">
        <v>0</v>
      </c>
      <c r="K471" s="1052"/>
      <c r="L471" s="1053"/>
    </row>
    <row r="472" spans="2:12">
      <c r="B472" s="432"/>
      <c r="C472" s="433"/>
      <c r="D472" s="1050" t="s">
        <v>62</v>
      </c>
      <c r="E472" s="1050"/>
      <c r="F472" s="1050" t="s">
        <v>62</v>
      </c>
      <c r="G472" s="1050"/>
      <c r="H472" s="1050" t="s">
        <v>62</v>
      </c>
      <c r="I472" s="1050"/>
      <c r="J472" s="1051">
        <v>0</v>
      </c>
      <c r="K472" s="1052"/>
      <c r="L472" s="1053"/>
    </row>
    <row r="473" spans="2:12">
      <c r="B473" s="435"/>
      <c r="C473" s="433"/>
      <c r="D473" s="1050" t="s">
        <v>63</v>
      </c>
      <c r="E473" s="1050"/>
      <c r="F473" s="1050"/>
      <c r="G473" s="1050"/>
      <c r="H473" s="1050"/>
      <c r="I473" s="1050"/>
      <c r="J473" s="1051">
        <f>J469*J470*J471*J472</f>
        <v>0</v>
      </c>
      <c r="K473" s="1052"/>
      <c r="L473" s="1053"/>
    </row>
    <row r="474" spans="2:12">
      <c r="B474" s="1037" t="s">
        <v>120</v>
      </c>
      <c r="C474" s="1038"/>
      <c r="D474" s="1038"/>
      <c r="E474" s="1038"/>
      <c r="F474" s="1038"/>
      <c r="G474" s="1038"/>
      <c r="H474" s="1038"/>
      <c r="I474" s="1038"/>
      <c r="J474" s="1038"/>
      <c r="K474" s="1038"/>
      <c r="L474" s="1039"/>
    </row>
    <row r="475" spans="2:12">
      <c r="B475" s="465" t="s">
        <v>51</v>
      </c>
      <c r="C475" s="918" t="s">
        <v>698</v>
      </c>
      <c r="D475" s="919"/>
      <c r="E475" s="919"/>
      <c r="F475" s="919"/>
      <c r="G475" s="919"/>
      <c r="H475" s="919"/>
      <c r="I475" s="919"/>
      <c r="J475" s="919"/>
      <c r="K475" s="919"/>
      <c r="L475" s="920"/>
    </row>
    <row r="476" spans="2:12">
      <c r="B476" s="1043" t="s">
        <v>104</v>
      </c>
      <c r="C476" s="1043"/>
      <c r="D476" s="918" t="s">
        <v>771</v>
      </c>
      <c r="E476" s="919"/>
      <c r="F476" s="919"/>
      <c r="G476" s="919"/>
      <c r="H476" s="919"/>
      <c r="I476" s="919"/>
      <c r="J476" s="919"/>
      <c r="K476" s="919"/>
      <c r="L476" s="920"/>
    </row>
    <row r="477" spans="2:12">
      <c r="B477" s="1060" t="s">
        <v>54</v>
      </c>
      <c r="C477" s="1061" t="s">
        <v>45</v>
      </c>
      <c r="D477" s="1061"/>
      <c r="E477" s="1061"/>
      <c r="F477" s="1061"/>
      <c r="G477" s="1061"/>
      <c r="H477" s="1061"/>
      <c r="I477" s="1061"/>
      <c r="J477" s="1061"/>
      <c r="K477" s="1061"/>
      <c r="L477" s="1062"/>
    </row>
    <row r="478" spans="2:12">
      <c r="B478" s="434"/>
      <c r="C478" s="431"/>
      <c r="D478" s="1050" t="s">
        <v>114</v>
      </c>
      <c r="E478" s="1050"/>
      <c r="F478" s="1050"/>
      <c r="G478" s="1050"/>
      <c r="H478" s="1050"/>
      <c r="I478" s="1050"/>
      <c r="J478" s="1051">
        <v>0.99</v>
      </c>
      <c r="K478" s="1052">
        <v>0.93</v>
      </c>
      <c r="L478" s="1053"/>
    </row>
    <row r="479" spans="2:12">
      <c r="B479" s="432"/>
      <c r="C479" s="433"/>
      <c r="D479" s="1050" t="s">
        <v>115</v>
      </c>
      <c r="E479" s="1050"/>
      <c r="F479" s="1050"/>
      <c r="G479" s="1050"/>
      <c r="H479" s="1050"/>
      <c r="I479" s="1050"/>
      <c r="J479" s="1051">
        <v>1</v>
      </c>
      <c r="K479" s="1052">
        <v>0.8</v>
      </c>
      <c r="L479" s="1053"/>
    </row>
    <row r="480" spans="2:12">
      <c r="B480" s="432"/>
      <c r="C480" s="433"/>
      <c r="D480" s="1050" t="s">
        <v>64</v>
      </c>
      <c r="E480" s="1050"/>
      <c r="F480" s="1050"/>
      <c r="G480" s="1050"/>
      <c r="H480" s="1050"/>
      <c r="I480" s="1050"/>
      <c r="J480" s="1051">
        <v>1</v>
      </c>
      <c r="K480" s="1052">
        <v>0.84</v>
      </c>
      <c r="L480" s="1053"/>
    </row>
    <row r="481" spans="2:12">
      <c r="B481" s="432"/>
      <c r="C481" s="433"/>
      <c r="D481" s="1050" t="s">
        <v>116</v>
      </c>
      <c r="E481" s="1050"/>
      <c r="F481" s="1050"/>
      <c r="G481" s="1050"/>
      <c r="H481" s="1050"/>
      <c r="I481" s="1050"/>
      <c r="J481" s="1054">
        <v>1</v>
      </c>
      <c r="K481" s="1055">
        <v>0</v>
      </c>
      <c r="L481" s="1056"/>
    </row>
    <row r="482" spans="2:12">
      <c r="B482" s="432"/>
      <c r="C482" s="433"/>
      <c r="D482" s="1050" t="s">
        <v>65</v>
      </c>
      <c r="E482" s="1050"/>
      <c r="F482" s="1050"/>
      <c r="G482" s="1050"/>
      <c r="H482" s="1050"/>
      <c r="I482" s="1050"/>
      <c r="J482" s="1057">
        <f>J478*J479*J480</f>
        <v>0.99</v>
      </c>
      <c r="K482" s="1058">
        <v>0.62</v>
      </c>
      <c r="L482" s="1059"/>
    </row>
    <row r="483" spans="2:12">
      <c r="B483" s="1037" t="s">
        <v>122</v>
      </c>
      <c r="C483" s="1038"/>
      <c r="D483" s="1038"/>
      <c r="E483" s="1038"/>
      <c r="F483" s="1038"/>
      <c r="G483" s="1038"/>
      <c r="H483" s="1038"/>
      <c r="I483" s="1038"/>
      <c r="J483" s="1038"/>
      <c r="K483" s="1038"/>
      <c r="L483" s="1039"/>
    </row>
    <row r="484" spans="2:12" ht="109.5" customHeight="1">
      <c r="B484" s="465" t="s">
        <v>51</v>
      </c>
      <c r="C484" s="1040" t="s">
        <v>861</v>
      </c>
      <c r="D484" s="1041"/>
      <c r="E484" s="1041"/>
      <c r="F484" s="1041"/>
      <c r="G484" s="1041"/>
      <c r="H484" s="1041"/>
      <c r="I484" s="1041"/>
      <c r="J484" s="1041"/>
      <c r="K484" s="1041"/>
      <c r="L484" s="1042"/>
    </row>
    <row r="485" spans="2:12">
      <c r="B485" s="1043" t="s">
        <v>104</v>
      </c>
      <c r="C485" s="1043"/>
      <c r="D485" s="918" t="s">
        <v>747</v>
      </c>
      <c r="E485" s="919"/>
      <c r="F485" s="919"/>
      <c r="G485" s="919"/>
      <c r="H485" s="919"/>
      <c r="I485" s="919"/>
      <c r="J485" s="919"/>
      <c r="K485" s="919"/>
      <c r="L485" s="920"/>
    </row>
    <row r="486" spans="2:12">
      <c r="B486" s="436"/>
      <c r="C486" s="436"/>
      <c r="D486" s="436"/>
      <c r="E486" s="436"/>
      <c r="F486" s="437"/>
      <c r="G486" s="436"/>
      <c r="H486" s="438"/>
      <c r="I486" s="438"/>
      <c r="J486" s="439"/>
      <c r="K486" s="439"/>
      <c r="L486" s="440"/>
    </row>
    <row r="487" spans="2:12" ht="16.5">
      <c r="B487" s="1044" t="s">
        <v>224</v>
      </c>
      <c r="C487" s="1045"/>
      <c r="D487" s="1045"/>
      <c r="E487" s="1045" t="s">
        <v>687</v>
      </c>
      <c r="F487" s="1046"/>
      <c r="G487" s="581">
        <f>12660/K487</f>
        <v>19.90566037735849</v>
      </c>
      <c r="H487" s="1047" t="s">
        <v>688</v>
      </c>
      <c r="I487" s="1047"/>
      <c r="J487" s="1047"/>
      <c r="K487" s="1048">
        <f>F418</f>
        <v>636</v>
      </c>
      <c r="L487" s="1049"/>
    </row>
    <row r="488" spans="2:12">
      <c r="B488" s="93"/>
      <c r="C488" s="93"/>
      <c r="D488" s="93"/>
      <c r="E488" s="93"/>
      <c r="F488" s="94"/>
      <c r="G488" s="93"/>
      <c r="H488" s="4"/>
      <c r="I488" s="4"/>
      <c r="J488" s="95"/>
      <c r="K488" s="109"/>
    </row>
    <row r="489" spans="2:12" ht="15.75">
      <c r="B489" s="1027" t="s">
        <v>223</v>
      </c>
      <c r="C489" s="1028"/>
      <c r="D489" s="1028"/>
      <c r="E489" s="1028"/>
      <c r="F489" s="1028"/>
      <c r="G489" s="1028"/>
      <c r="H489" s="1028"/>
      <c r="I489" s="1028"/>
      <c r="J489" s="1028"/>
      <c r="K489" s="1028"/>
    </row>
    <row r="490" spans="2:12" ht="15.75">
      <c r="B490" s="1027" t="s">
        <v>225</v>
      </c>
      <c r="C490" s="1028"/>
      <c r="D490" s="1028"/>
      <c r="E490" s="1028"/>
      <c r="F490" s="1028"/>
      <c r="G490" s="1028"/>
      <c r="H490" s="1028"/>
      <c r="I490" s="1028"/>
      <c r="J490" s="1028"/>
      <c r="K490" s="1028"/>
    </row>
    <row r="491" spans="2:12" ht="26.25">
      <c r="B491" s="33"/>
      <c r="C491" s="4"/>
      <c r="D491" s="4"/>
      <c r="E491" s="4"/>
      <c r="F491" s="4"/>
      <c r="G491" s="4"/>
      <c r="H491" s="4"/>
      <c r="I491" s="4"/>
      <c r="J491" s="4"/>
      <c r="K491" s="3"/>
    </row>
    <row r="492" spans="2:12">
      <c r="B492" s="1012" t="s">
        <v>67</v>
      </c>
      <c r="C492" s="1013"/>
      <c r="D492" s="1013"/>
      <c r="E492" s="1013"/>
      <c r="F492" s="1013"/>
      <c r="G492" s="1013"/>
      <c r="H492" s="1013"/>
      <c r="I492" s="1013"/>
      <c r="J492" s="1013"/>
      <c r="K492" s="1013"/>
      <c r="L492" s="1014"/>
    </row>
    <row r="493" spans="2:12">
      <c r="B493" s="110"/>
      <c r="C493" s="16"/>
      <c r="D493" s="16"/>
      <c r="E493" s="16"/>
      <c r="F493" s="16"/>
      <c r="G493" s="16"/>
      <c r="H493" s="16"/>
      <c r="I493" s="16"/>
      <c r="J493" s="16"/>
      <c r="K493" s="111"/>
      <c r="L493" s="34"/>
    </row>
    <row r="494" spans="2:12">
      <c r="B494" s="1029" t="s">
        <v>226</v>
      </c>
      <c r="C494" s="1030"/>
      <c r="D494" s="1030"/>
      <c r="E494" s="1030"/>
      <c r="F494" s="1030"/>
      <c r="G494" s="1030"/>
      <c r="H494" s="1030"/>
      <c r="I494" s="1030"/>
      <c r="J494" s="1030"/>
      <c r="K494" s="1030"/>
      <c r="L494" s="1031"/>
    </row>
    <row r="495" spans="2:12" ht="28.5">
      <c r="B495" s="1032" t="s">
        <v>66</v>
      </c>
      <c r="C495" s="1032"/>
      <c r="D495" s="1033" t="s">
        <v>254</v>
      </c>
      <c r="E495" s="1034"/>
      <c r="F495" s="112" t="s">
        <v>77</v>
      </c>
      <c r="G495" s="113" t="s">
        <v>34</v>
      </c>
      <c r="H495" s="112" t="s">
        <v>35</v>
      </c>
      <c r="I495" s="112" t="s">
        <v>255</v>
      </c>
      <c r="J495" s="1035" t="s">
        <v>36</v>
      </c>
      <c r="K495" s="1036"/>
    </row>
    <row r="496" spans="2:12">
      <c r="B496" s="1025" t="s">
        <v>70</v>
      </c>
      <c r="C496" s="1025"/>
      <c r="D496" s="967"/>
      <c r="E496" s="967"/>
      <c r="F496" s="691"/>
      <c r="G496" s="443"/>
      <c r="H496" s="691"/>
      <c r="I496" s="444"/>
      <c r="J496" s="989">
        <f>SUM(D496:I496)</f>
        <v>0</v>
      </c>
      <c r="K496" s="990"/>
      <c r="L496" s="991"/>
    </row>
    <row r="497" spans="2:12">
      <c r="B497" s="1025" t="s">
        <v>37</v>
      </c>
      <c r="C497" s="1025"/>
      <c r="D497" s="967">
        <v>177466.67</v>
      </c>
      <c r="E497" s="967"/>
      <c r="F497" s="445"/>
      <c r="G497" s="443"/>
      <c r="H497" s="691"/>
      <c r="I497" s="691"/>
      <c r="J497" s="989">
        <f t="shared" ref="J497:J504" si="2">SUM(D497:I497)</f>
        <v>177466.67</v>
      </c>
      <c r="K497" s="990"/>
      <c r="L497" s="991"/>
    </row>
    <row r="498" spans="2:12">
      <c r="B498" s="1025" t="s">
        <v>71</v>
      </c>
      <c r="C498" s="1025"/>
      <c r="D498" s="967"/>
      <c r="E498" s="967"/>
      <c r="F498" s="445"/>
      <c r="G498" s="443"/>
      <c r="H498" s="691"/>
      <c r="I498" s="691"/>
      <c r="J498" s="989">
        <f t="shared" si="2"/>
        <v>0</v>
      </c>
      <c r="K498" s="990"/>
      <c r="L498" s="991"/>
    </row>
    <row r="499" spans="2:12">
      <c r="B499" s="1025" t="s">
        <v>72</v>
      </c>
      <c r="C499" s="1025"/>
      <c r="D499" s="967"/>
      <c r="E499" s="967"/>
      <c r="F499" s="445"/>
      <c r="G499" s="443"/>
      <c r="H499" s="691"/>
      <c r="I499" s="691"/>
      <c r="J499" s="989">
        <f t="shared" si="2"/>
        <v>0</v>
      </c>
      <c r="K499" s="990"/>
      <c r="L499" s="991"/>
    </row>
    <row r="500" spans="2:12">
      <c r="B500" s="1025" t="s">
        <v>73</v>
      </c>
      <c r="C500" s="1025"/>
      <c r="D500" s="967"/>
      <c r="E500" s="967"/>
      <c r="F500" s="445"/>
      <c r="G500" s="443"/>
      <c r="H500" s="691"/>
      <c r="I500" s="691"/>
      <c r="J500" s="989">
        <f t="shared" si="2"/>
        <v>0</v>
      </c>
      <c r="K500" s="990"/>
      <c r="L500" s="991"/>
    </row>
    <row r="501" spans="2:12">
      <c r="B501" s="1025" t="s">
        <v>74</v>
      </c>
      <c r="C501" s="1025"/>
      <c r="D501" s="967"/>
      <c r="E501" s="967"/>
      <c r="F501" s="445"/>
      <c r="G501" s="443"/>
      <c r="H501" s="691"/>
      <c r="I501" s="691"/>
      <c r="J501" s="989">
        <f t="shared" si="2"/>
        <v>0</v>
      </c>
      <c r="K501" s="990"/>
      <c r="L501" s="991"/>
    </row>
    <row r="502" spans="2:12">
      <c r="B502" s="1026" t="s">
        <v>843</v>
      </c>
      <c r="C502" s="1025"/>
      <c r="D502" s="967"/>
      <c r="E502" s="967"/>
      <c r="F502" s="445"/>
      <c r="G502" s="443"/>
      <c r="H502" s="691"/>
      <c r="I502" s="691"/>
      <c r="J502" s="989">
        <f t="shared" si="2"/>
        <v>0</v>
      </c>
      <c r="K502" s="990"/>
      <c r="L502" s="991"/>
    </row>
    <row r="503" spans="2:12">
      <c r="B503" s="1020" t="s">
        <v>842</v>
      </c>
      <c r="C503" s="1021"/>
      <c r="D503" s="967"/>
      <c r="E503" s="967"/>
      <c r="F503" s="445"/>
      <c r="G503" s="443"/>
      <c r="H503" s="691"/>
      <c r="I503" s="691"/>
      <c r="J503" s="1022">
        <f t="shared" si="2"/>
        <v>0</v>
      </c>
      <c r="K503" s="1022"/>
      <c r="L503" s="1022"/>
    </row>
    <row r="504" spans="2:12">
      <c r="B504" s="1023" t="s">
        <v>76</v>
      </c>
      <c r="C504" s="1024"/>
      <c r="D504" s="967"/>
      <c r="E504" s="967"/>
      <c r="F504" s="445">
        <v>1916.67</v>
      </c>
      <c r="G504" s="443"/>
      <c r="H504" s="691">
        <v>12660</v>
      </c>
      <c r="I504" s="691">
        <f>290.25</f>
        <v>290.25</v>
      </c>
      <c r="J504" s="989">
        <f t="shared" si="2"/>
        <v>14866.92</v>
      </c>
      <c r="K504" s="990"/>
      <c r="L504" s="991"/>
    </row>
    <row r="505" spans="2:12">
      <c r="B505" s="1023" t="s">
        <v>125</v>
      </c>
      <c r="C505" s="1024"/>
      <c r="D505" s="967"/>
      <c r="E505" s="967"/>
      <c r="F505" s="445"/>
      <c r="G505" s="443"/>
      <c r="H505" s="691"/>
      <c r="I505" s="691"/>
      <c r="J505" s="989">
        <f>SUM(D505:I505)</f>
        <v>0</v>
      </c>
      <c r="K505" s="990"/>
      <c r="L505" s="991"/>
    </row>
    <row r="506" spans="2:12">
      <c r="B506" s="1003" t="s">
        <v>227</v>
      </c>
      <c r="C506" s="1004"/>
      <c r="D506" s="1004"/>
      <c r="E506" s="1004"/>
      <c r="F506" s="1004"/>
      <c r="G506" s="1004"/>
      <c r="H506" s="1004"/>
      <c r="I506" s="1005"/>
      <c r="J506" s="1006">
        <f>SUM(J496:K505)</f>
        <v>192333.59000000003</v>
      </c>
      <c r="K506" s="1007"/>
      <c r="L506" s="1008"/>
    </row>
    <row r="507" spans="2:12">
      <c r="B507" s="1003" t="s">
        <v>228</v>
      </c>
      <c r="C507" s="1004"/>
      <c r="D507" s="1004"/>
      <c r="E507" s="1004"/>
      <c r="F507" s="1004"/>
      <c r="G507" s="1004"/>
      <c r="H507" s="1004"/>
      <c r="I507" s="1005"/>
      <c r="J507" s="1009">
        <f>J497*1.1+J504*3</f>
        <v>239814.09700000004</v>
      </c>
      <c r="K507" s="1010"/>
      <c r="L507" s="1011"/>
    </row>
    <row r="508" spans="2:12">
      <c r="B508" s="9"/>
      <c r="C508" s="9"/>
      <c r="D508" s="577"/>
      <c r="E508" s="577"/>
      <c r="F508" s="577"/>
      <c r="G508" s="35"/>
      <c r="H508" s="577"/>
      <c r="I508" s="577"/>
      <c r="J508" s="577"/>
      <c r="K508" s="577"/>
    </row>
    <row r="509" spans="2:12">
      <c r="B509" s="1012" t="s">
        <v>79</v>
      </c>
      <c r="C509" s="1013"/>
      <c r="D509" s="1013"/>
      <c r="E509" s="1013"/>
      <c r="F509" s="1013"/>
      <c r="G509" s="1013"/>
      <c r="H509" s="1013"/>
      <c r="I509" s="1013"/>
      <c r="J509" s="1013"/>
      <c r="K509" s="1013"/>
      <c r="L509" s="1014"/>
    </row>
    <row r="510" spans="2:12">
      <c r="B510" s="16"/>
      <c r="C510" s="16"/>
      <c r="D510" s="16"/>
      <c r="E510" s="16"/>
      <c r="F510" s="16"/>
      <c r="G510" s="16"/>
      <c r="H510" s="16"/>
      <c r="I510" s="16"/>
      <c r="J510" s="16"/>
      <c r="K510" s="16"/>
      <c r="L510" s="34"/>
    </row>
    <row r="511" spans="2:12" ht="16.5">
      <c r="B511" s="1012" t="s">
        <v>230</v>
      </c>
      <c r="C511" s="1013"/>
      <c r="D511" s="1013"/>
      <c r="E511" s="1013"/>
      <c r="F511" s="1013"/>
      <c r="G511" s="1013"/>
      <c r="H511" s="1013"/>
      <c r="I511" s="1013"/>
      <c r="J511" s="1013"/>
      <c r="K511" s="1013"/>
      <c r="L511" s="1014"/>
    </row>
    <row r="512" spans="2:12" ht="25.5">
      <c r="B512" s="1015"/>
      <c r="C512" s="1015"/>
      <c r="D512" s="1016" t="s">
        <v>68</v>
      </c>
      <c r="E512" s="1016"/>
      <c r="F512" s="696" t="s">
        <v>77</v>
      </c>
      <c r="G512" s="17" t="s">
        <v>34</v>
      </c>
      <c r="H512" s="696" t="s">
        <v>35</v>
      </c>
      <c r="I512" s="696" t="s">
        <v>110</v>
      </c>
      <c r="J512" s="1017" t="s">
        <v>36</v>
      </c>
      <c r="K512" s="1018"/>
      <c r="L512" s="1019"/>
    </row>
    <row r="513" spans="2:12" ht="18">
      <c r="B513" s="988" t="s">
        <v>229</v>
      </c>
      <c r="C513" s="988"/>
      <c r="D513" s="967">
        <f>D497*J461/F419</f>
        <v>290.41397836175884</v>
      </c>
      <c r="E513" s="967"/>
      <c r="F513" s="691">
        <f>F504*J482/F419</f>
        <v>4.213864756828781</v>
      </c>
      <c r="G513" s="691">
        <v>0</v>
      </c>
      <c r="H513" s="691">
        <v>0</v>
      </c>
      <c r="I513" s="691">
        <v>0</v>
      </c>
      <c r="J513" s="989">
        <f>SUM(D513:I513)</f>
        <v>294.62784311858763</v>
      </c>
      <c r="K513" s="990"/>
      <c r="L513" s="991"/>
    </row>
    <row r="514" spans="2:12">
      <c r="B514" s="988" t="s">
        <v>38</v>
      </c>
      <c r="C514" s="988"/>
      <c r="D514" s="971">
        <f>D513/J513</f>
        <v>0.98569766960167193</v>
      </c>
      <c r="E514" s="971"/>
      <c r="F514" s="602">
        <f>F513/J513</f>
        <v>1.4302330398327973E-2</v>
      </c>
      <c r="G514" s="602">
        <v>0</v>
      </c>
      <c r="H514" s="602">
        <v>0</v>
      </c>
      <c r="I514" s="693">
        <v>0</v>
      </c>
      <c r="J514" s="992">
        <f>SUM(D514:I514)</f>
        <v>0.99999999999999989</v>
      </c>
      <c r="K514" s="993"/>
      <c r="L514" s="994"/>
    </row>
    <row r="515" spans="2:12">
      <c r="B515" s="9"/>
      <c r="C515" s="9"/>
      <c r="D515" s="577"/>
      <c r="E515" s="577"/>
      <c r="F515" s="577"/>
      <c r="G515" s="35"/>
      <c r="H515" s="577"/>
      <c r="I515" s="577"/>
      <c r="J515" s="577"/>
      <c r="K515" s="577"/>
    </row>
    <row r="516" spans="2:12" ht="16.5">
      <c r="B516" s="995" t="s">
        <v>232</v>
      </c>
      <c r="C516" s="996"/>
      <c r="D516" s="996"/>
      <c r="E516" s="996"/>
      <c r="F516" s="996"/>
      <c r="G516" s="996"/>
      <c r="H516" s="996"/>
      <c r="I516" s="996"/>
      <c r="J516" s="996"/>
      <c r="K516" s="996"/>
      <c r="L516" s="997"/>
    </row>
    <row r="517" spans="2:12" ht="25.5">
      <c r="B517" s="998"/>
      <c r="C517" s="998"/>
      <c r="D517" s="999" t="s">
        <v>68</v>
      </c>
      <c r="E517" s="999"/>
      <c r="F517" s="692" t="s">
        <v>77</v>
      </c>
      <c r="G517" s="467" t="s">
        <v>34</v>
      </c>
      <c r="H517" s="692" t="s">
        <v>35</v>
      </c>
      <c r="I517" s="692" t="s">
        <v>111</v>
      </c>
      <c r="J517" s="1000" t="s">
        <v>36</v>
      </c>
      <c r="K517" s="1001"/>
      <c r="L517" s="1002"/>
    </row>
    <row r="518" spans="2:12" ht="18">
      <c r="B518" s="965" t="s">
        <v>231</v>
      </c>
      <c r="C518" s="965"/>
      <c r="D518" s="967">
        <f>D497/F419</f>
        <v>394.10763935154341</v>
      </c>
      <c r="E518" s="967"/>
      <c r="F518" s="691">
        <f>F504/F419</f>
        <v>4.2564290473017987</v>
      </c>
      <c r="G518" s="691">
        <v>0</v>
      </c>
      <c r="H518" s="691">
        <f>H504/F419</f>
        <v>28.114590273151233</v>
      </c>
      <c r="I518" s="691">
        <f>I504/F419</f>
        <v>0.64457028647568282</v>
      </c>
      <c r="J518" s="977">
        <f>SUM(D518:I518)</f>
        <v>427.12322895847217</v>
      </c>
      <c r="K518" s="978"/>
      <c r="L518" s="979"/>
    </row>
    <row r="519" spans="2:12">
      <c r="B519" s="965" t="s">
        <v>38</v>
      </c>
      <c r="C519" s="965"/>
      <c r="D519" s="971">
        <f>D518/J518</f>
        <v>0.92270242550976134</v>
      </c>
      <c r="E519" s="971"/>
      <c r="F519" s="602">
        <f>F518/J518</f>
        <v>9.9653419873252502E-3</v>
      </c>
      <c r="G519" s="602">
        <v>0</v>
      </c>
      <c r="H519" s="602">
        <f>H518/J518</f>
        <v>6.5823135729957516E-2</v>
      </c>
      <c r="I519" s="693">
        <f>I518/J518</f>
        <v>1.5090967729557794E-3</v>
      </c>
      <c r="J519" s="972">
        <f>SUM(D519:I519)</f>
        <v>0.99999999999999989</v>
      </c>
      <c r="K519" s="973"/>
      <c r="L519" s="974"/>
    </row>
    <row r="520" spans="2:12">
      <c r="B520" s="446"/>
      <c r="C520" s="446"/>
      <c r="D520" s="578"/>
      <c r="E520" s="578"/>
      <c r="F520" s="578"/>
      <c r="G520" s="447"/>
      <c r="H520" s="578"/>
      <c r="I520" s="578"/>
      <c r="J520" s="578"/>
      <c r="K520" s="578"/>
      <c r="L520" s="440"/>
    </row>
    <row r="521" spans="2:12" ht="16.5">
      <c r="B521" s="980" t="s">
        <v>234</v>
      </c>
      <c r="C521" s="981"/>
      <c r="D521" s="981"/>
      <c r="E521" s="981"/>
      <c r="F521" s="981"/>
      <c r="G521" s="981"/>
      <c r="H521" s="981"/>
      <c r="I521" s="981"/>
      <c r="J521" s="981"/>
      <c r="K521" s="981"/>
      <c r="L521" s="982"/>
    </row>
    <row r="522" spans="2:12" ht="25.5">
      <c r="B522" s="983"/>
      <c r="C522" s="983"/>
      <c r="D522" s="984" t="s">
        <v>68</v>
      </c>
      <c r="E522" s="984"/>
      <c r="F522" s="695" t="s">
        <v>77</v>
      </c>
      <c r="G522" s="449" t="s">
        <v>34</v>
      </c>
      <c r="H522" s="695" t="s">
        <v>35</v>
      </c>
      <c r="I522" s="695" t="s">
        <v>111</v>
      </c>
      <c r="J522" s="985" t="s">
        <v>36</v>
      </c>
      <c r="K522" s="986"/>
      <c r="L522" s="987"/>
    </row>
    <row r="523" spans="2:12" ht="18">
      <c r="B523" s="965" t="s">
        <v>233</v>
      </c>
      <c r="C523" s="965"/>
      <c r="D523" s="967">
        <f>D518*1.1</f>
        <v>433.51840328669778</v>
      </c>
      <c r="E523" s="967"/>
      <c r="F523" s="691">
        <f>F518*3</f>
        <v>12.769287141905396</v>
      </c>
      <c r="G523" s="691">
        <v>0</v>
      </c>
      <c r="H523" s="691">
        <f>H518*3</f>
        <v>84.343770819453695</v>
      </c>
      <c r="I523" s="691">
        <f>I518*3</f>
        <v>1.9337108594270485</v>
      </c>
      <c r="J523" s="968">
        <f>SUM(D523:I523)</f>
        <v>532.56517210748393</v>
      </c>
      <c r="K523" s="969"/>
      <c r="L523" s="970"/>
    </row>
    <row r="524" spans="2:12">
      <c r="B524" s="965" t="s">
        <v>38</v>
      </c>
      <c r="C524" s="965"/>
      <c r="D524" s="971">
        <f>D523/J523</f>
        <v>0.81401944023332373</v>
      </c>
      <c r="E524" s="971"/>
      <c r="F524" s="602">
        <f>F523/J523</f>
        <v>2.3976947443585851E-2</v>
      </c>
      <c r="G524" s="602">
        <v>0</v>
      </c>
      <c r="H524" s="602">
        <f>H523/J523</f>
        <v>0.15837267481402478</v>
      </c>
      <c r="I524" s="693">
        <f>I523/J523</f>
        <v>3.6309375090656155E-3</v>
      </c>
      <c r="J524" s="972">
        <f>SUM(D524:I524)</f>
        <v>0.99999999999999989</v>
      </c>
      <c r="K524" s="973"/>
      <c r="L524" s="974"/>
    </row>
    <row r="525" spans="2:12">
      <c r="B525" s="30"/>
      <c r="C525" s="30"/>
      <c r="D525" s="30"/>
      <c r="E525" s="30"/>
      <c r="F525" s="30"/>
      <c r="G525" s="30"/>
      <c r="H525" s="30"/>
      <c r="I525" s="30"/>
      <c r="J525" s="30"/>
      <c r="K525" s="30"/>
    </row>
    <row r="526" spans="2:12">
      <c r="B526" s="32"/>
      <c r="C526" s="32"/>
      <c r="D526" s="32"/>
      <c r="E526" s="32"/>
    </row>
    <row r="527" spans="2:12">
      <c r="B527" s="975" t="s">
        <v>165</v>
      </c>
      <c r="C527" s="975"/>
      <c r="D527" s="975"/>
      <c r="E527" s="975"/>
      <c r="F527" s="975"/>
      <c r="G527" s="975"/>
      <c r="H527" s="975"/>
      <c r="I527" s="975"/>
      <c r="J527" s="975"/>
      <c r="K527" s="975"/>
      <c r="L527" s="975"/>
    </row>
    <row r="528" spans="2:12">
      <c r="B528" s="976" t="s">
        <v>108</v>
      </c>
      <c r="C528" s="976"/>
      <c r="D528" s="976"/>
      <c r="E528" s="976"/>
      <c r="F528" s="976"/>
      <c r="G528" s="976"/>
      <c r="H528" s="976"/>
      <c r="I528" s="976"/>
      <c r="J528" s="976"/>
      <c r="K528" s="976"/>
      <c r="L528" s="976"/>
    </row>
    <row r="529" spans="2:12">
      <c r="B529" s="975" t="s">
        <v>109</v>
      </c>
      <c r="C529" s="975"/>
      <c r="D529" s="975"/>
      <c r="E529" s="975"/>
      <c r="F529" s="975"/>
      <c r="G529" s="975"/>
      <c r="H529" s="975"/>
      <c r="I529" s="975"/>
      <c r="J529" s="975"/>
      <c r="K529" s="975"/>
      <c r="L529" s="975"/>
    </row>
    <row r="531" spans="2:12">
      <c r="K531" s="3"/>
    </row>
    <row r="532" spans="2:12">
      <c r="B532" s="923" t="s">
        <v>81</v>
      </c>
      <c r="C532" s="924"/>
      <c r="D532" s="924"/>
      <c r="E532" s="924"/>
      <c r="F532" s="924"/>
      <c r="G532" s="924"/>
      <c r="H532" s="924"/>
      <c r="I532" s="924"/>
      <c r="J532" s="924"/>
      <c r="K532" s="924"/>
      <c r="L532" s="925"/>
    </row>
    <row r="533" spans="2:12">
      <c r="B533" s="9"/>
      <c r="C533" s="9"/>
      <c r="D533" s="9"/>
      <c r="E533" s="9"/>
      <c r="F533" s="9"/>
      <c r="G533" s="9"/>
      <c r="H533" s="9"/>
      <c r="I533" s="9"/>
      <c r="J533" s="9"/>
      <c r="K533" s="9"/>
    </row>
    <row r="534" spans="2:12">
      <c r="B534" s="964" t="s">
        <v>89</v>
      </c>
      <c r="C534" s="964"/>
      <c r="D534" s="964"/>
      <c r="E534" s="964"/>
      <c r="F534" s="964"/>
      <c r="G534" s="964"/>
      <c r="H534" s="964"/>
      <c r="I534" s="964"/>
      <c r="J534" s="964"/>
      <c r="K534" s="964"/>
      <c r="L534" s="964"/>
    </row>
    <row r="535" spans="2:12">
      <c r="B535" s="965" t="s">
        <v>773</v>
      </c>
      <c r="C535" s="965"/>
      <c r="D535" s="965"/>
      <c r="E535" s="965"/>
      <c r="F535" s="965"/>
      <c r="G535" s="965"/>
      <c r="H535" s="965"/>
      <c r="I535" s="965"/>
      <c r="J535" s="965"/>
      <c r="K535" s="965"/>
      <c r="L535" s="965"/>
    </row>
    <row r="536" spans="2:12">
      <c r="B536" s="965"/>
      <c r="C536" s="965"/>
      <c r="D536" s="965"/>
      <c r="E536" s="965"/>
      <c r="F536" s="965"/>
      <c r="G536" s="965"/>
      <c r="H536" s="965"/>
      <c r="I536" s="965"/>
      <c r="J536" s="965"/>
      <c r="K536" s="965"/>
      <c r="L536" s="965"/>
    </row>
    <row r="537" spans="2:12">
      <c r="B537" s="965"/>
      <c r="C537" s="965"/>
      <c r="D537" s="965"/>
      <c r="E537" s="965"/>
      <c r="F537" s="965"/>
      <c r="G537" s="965"/>
      <c r="H537" s="965"/>
      <c r="I537" s="965"/>
      <c r="J537" s="965"/>
      <c r="K537" s="965"/>
      <c r="L537" s="965"/>
    </row>
    <row r="538" spans="2:12">
      <c r="B538" s="965"/>
      <c r="C538" s="965"/>
      <c r="D538" s="965"/>
      <c r="E538" s="965"/>
      <c r="F538" s="965"/>
      <c r="G538" s="965"/>
      <c r="H538" s="965"/>
      <c r="I538" s="965"/>
      <c r="J538" s="965"/>
      <c r="K538" s="965"/>
      <c r="L538" s="965"/>
    </row>
    <row r="539" spans="2:12">
      <c r="B539" s="965"/>
      <c r="C539" s="965"/>
      <c r="D539" s="965"/>
      <c r="E539" s="965"/>
      <c r="F539" s="965"/>
      <c r="G539" s="965"/>
      <c r="H539" s="965"/>
      <c r="I539" s="965"/>
      <c r="J539" s="965"/>
      <c r="K539" s="965"/>
      <c r="L539" s="965"/>
    </row>
    <row r="540" spans="2:12">
      <c r="B540" s="446"/>
      <c r="C540" s="450"/>
      <c r="D540" s="450"/>
      <c r="E540" s="450"/>
      <c r="F540" s="450"/>
      <c r="G540" s="450"/>
      <c r="H540" s="451"/>
      <c r="I540" s="451"/>
      <c r="J540" s="451"/>
      <c r="K540" s="451"/>
      <c r="L540" s="440"/>
    </row>
    <row r="541" spans="2:12">
      <c r="B541" s="964" t="s">
        <v>90</v>
      </c>
      <c r="C541" s="964"/>
      <c r="D541" s="964"/>
      <c r="E541" s="964"/>
      <c r="F541" s="964"/>
      <c r="G541" s="964"/>
      <c r="H541" s="964"/>
      <c r="I541" s="964"/>
      <c r="J541" s="964"/>
      <c r="K541" s="964"/>
      <c r="L541" s="964"/>
    </row>
    <row r="542" spans="2:12">
      <c r="B542" s="965" t="s">
        <v>862</v>
      </c>
      <c r="C542" s="965"/>
      <c r="D542" s="965"/>
      <c r="E542" s="965"/>
      <c r="F542" s="965"/>
      <c r="G542" s="965"/>
      <c r="H542" s="965"/>
      <c r="I542" s="965"/>
      <c r="J542" s="965"/>
      <c r="K542" s="965"/>
      <c r="L542" s="965"/>
    </row>
    <row r="543" spans="2:12">
      <c r="B543" s="965"/>
      <c r="C543" s="965"/>
      <c r="D543" s="965"/>
      <c r="E543" s="965"/>
      <c r="F543" s="965"/>
      <c r="G543" s="965"/>
      <c r="H543" s="965"/>
      <c r="I543" s="965"/>
      <c r="J543" s="965"/>
      <c r="K543" s="965"/>
      <c r="L543" s="965"/>
    </row>
    <row r="544" spans="2:12">
      <c r="B544" s="965"/>
      <c r="C544" s="965"/>
      <c r="D544" s="965"/>
      <c r="E544" s="965"/>
      <c r="F544" s="965"/>
      <c r="G544" s="965"/>
      <c r="H544" s="965"/>
      <c r="I544" s="965"/>
      <c r="J544" s="965"/>
      <c r="K544" s="965"/>
      <c r="L544" s="965"/>
    </row>
    <row r="545" spans="2:12">
      <c r="B545" s="965"/>
      <c r="C545" s="965"/>
      <c r="D545" s="965"/>
      <c r="E545" s="965"/>
      <c r="F545" s="965"/>
      <c r="G545" s="965"/>
      <c r="H545" s="965"/>
      <c r="I545" s="965"/>
      <c r="J545" s="965"/>
      <c r="K545" s="965"/>
      <c r="L545" s="965"/>
    </row>
    <row r="546" spans="2:12">
      <c r="B546" s="965"/>
      <c r="C546" s="965"/>
      <c r="D546" s="965"/>
      <c r="E546" s="965"/>
      <c r="F546" s="965"/>
      <c r="G546" s="965"/>
      <c r="H546" s="965"/>
      <c r="I546" s="965"/>
      <c r="J546" s="965"/>
      <c r="K546" s="965"/>
      <c r="L546" s="965"/>
    </row>
    <row r="547" spans="2:12">
      <c r="B547" s="446"/>
      <c r="C547" s="450"/>
      <c r="D547" s="450"/>
      <c r="E547" s="450"/>
      <c r="F547" s="450"/>
      <c r="G547" s="450"/>
      <c r="H547" s="450"/>
      <c r="I547" s="450"/>
      <c r="J547" s="450"/>
      <c r="K547" s="450"/>
      <c r="L547" s="440"/>
    </row>
    <row r="548" spans="2:12">
      <c r="B548" s="964" t="s">
        <v>91</v>
      </c>
      <c r="C548" s="964"/>
      <c r="D548" s="964"/>
      <c r="E548" s="964"/>
      <c r="F548" s="964"/>
      <c r="G548" s="964"/>
      <c r="H548" s="964"/>
      <c r="I548" s="964"/>
      <c r="J548" s="964"/>
      <c r="K548" s="964"/>
      <c r="L548" s="964"/>
    </row>
    <row r="549" spans="2:12">
      <c r="B549" s="965" t="s">
        <v>375</v>
      </c>
      <c r="C549" s="965"/>
      <c r="D549" s="965"/>
      <c r="E549" s="965"/>
      <c r="F549" s="965"/>
      <c r="G549" s="965"/>
      <c r="H549" s="965"/>
      <c r="I549" s="965"/>
      <c r="J549" s="965"/>
      <c r="K549" s="965"/>
      <c r="L549" s="965"/>
    </row>
    <row r="550" spans="2:12">
      <c r="B550" s="965"/>
      <c r="C550" s="965"/>
      <c r="D550" s="965"/>
      <c r="E550" s="965"/>
      <c r="F550" s="965"/>
      <c r="G550" s="965"/>
      <c r="H550" s="965"/>
      <c r="I550" s="965"/>
      <c r="J550" s="965"/>
      <c r="K550" s="965"/>
      <c r="L550" s="965"/>
    </row>
    <row r="551" spans="2:12">
      <c r="B551" s="965"/>
      <c r="C551" s="965"/>
      <c r="D551" s="965"/>
      <c r="E551" s="965"/>
      <c r="F551" s="965"/>
      <c r="G551" s="965"/>
      <c r="H551" s="965"/>
      <c r="I551" s="965"/>
      <c r="J551" s="965"/>
      <c r="K551" s="965"/>
      <c r="L551" s="965"/>
    </row>
    <row r="552" spans="2:12">
      <c r="B552" s="965"/>
      <c r="C552" s="965"/>
      <c r="D552" s="965"/>
      <c r="E552" s="965"/>
      <c r="F552" s="965"/>
      <c r="G552" s="965"/>
      <c r="H552" s="965"/>
      <c r="I552" s="965"/>
      <c r="J552" s="965"/>
      <c r="K552" s="965"/>
      <c r="L552" s="965"/>
    </row>
    <row r="553" spans="2:12">
      <c r="B553" s="965"/>
      <c r="C553" s="965"/>
      <c r="D553" s="965"/>
      <c r="E553" s="965"/>
      <c r="F553" s="965"/>
      <c r="G553" s="965"/>
      <c r="H553" s="965"/>
      <c r="I553" s="965"/>
      <c r="J553" s="965"/>
      <c r="K553" s="965"/>
      <c r="L553" s="965"/>
    </row>
    <row r="554" spans="2:12">
      <c r="B554" s="446"/>
      <c r="C554" s="450"/>
      <c r="D554" s="450"/>
      <c r="E554" s="450"/>
      <c r="F554" s="450"/>
      <c r="G554" s="450"/>
      <c r="H554" s="450"/>
      <c r="I554" s="450"/>
      <c r="J554" s="450"/>
      <c r="K554" s="450"/>
      <c r="L554" s="440"/>
    </row>
    <row r="555" spans="2:12">
      <c r="B555" s="964" t="s">
        <v>92</v>
      </c>
      <c r="C555" s="964"/>
      <c r="D555" s="964"/>
      <c r="E555" s="964"/>
      <c r="F555" s="964"/>
      <c r="G555" s="964"/>
      <c r="H555" s="964"/>
      <c r="I555" s="964"/>
      <c r="J555" s="964"/>
      <c r="K555" s="964"/>
      <c r="L555" s="964"/>
    </row>
    <row r="556" spans="2:12">
      <c r="B556" s="965" t="s">
        <v>689</v>
      </c>
      <c r="C556" s="965"/>
      <c r="D556" s="965"/>
      <c r="E556" s="965"/>
      <c r="F556" s="965"/>
      <c r="G556" s="965"/>
      <c r="H556" s="965"/>
      <c r="I556" s="965"/>
      <c r="J556" s="965"/>
      <c r="K556" s="965"/>
      <c r="L556" s="965"/>
    </row>
    <row r="557" spans="2:12">
      <c r="B557" s="965"/>
      <c r="C557" s="965"/>
      <c r="D557" s="965"/>
      <c r="E557" s="965"/>
      <c r="F557" s="965"/>
      <c r="G557" s="965"/>
      <c r="H557" s="965"/>
      <c r="I557" s="965"/>
      <c r="J557" s="965"/>
      <c r="K557" s="965"/>
      <c r="L557" s="965"/>
    </row>
    <row r="558" spans="2:12">
      <c r="B558" s="965"/>
      <c r="C558" s="965"/>
      <c r="D558" s="965"/>
      <c r="E558" s="965"/>
      <c r="F558" s="965"/>
      <c r="G558" s="965"/>
      <c r="H558" s="965"/>
      <c r="I558" s="965"/>
      <c r="J558" s="965"/>
      <c r="K558" s="965"/>
      <c r="L558" s="965"/>
    </row>
    <row r="559" spans="2:12">
      <c r="B559" s="965"/>
      <c r="C559" s="965"/>
      <c r="D559" s="965"/>
      <c r="E559" s="965"/>
      <c r="F559" s="965"/>
      <c r="G559" s="965"/>
      <c r="H559" s="965"/>
      <c r="I559" s="965"/>
      <c r="J559" s="965"/>
      <c r="K559" s="965"/>
      <c r="L559" s="965"/>
    </row>
    <row r="560" spans="2:12">
      <c r="B560" s="965"/>
      <c r="C560" s="965"/>
      <c r="D560" s="965"/>
      <c r="E560" s="965"/>
      <c r="F560" s="965"/>
      <c r="G560" s="965"/>
      <c r="H560" s="965"/>
      <c r="I560" s="965"/>
      <c r="J560" s="965"/>
      <c r="K560" s="965"/>
      <c r="L560" s="965"/>
    </row>
    <row r="561" spans="2:12">
      <c r="B561" s="446"/>
      <c r="C561" s="452"/>
      <c r="D561" s="452"/>
      <c r="E561" s="452"/>
      <c r="F561" s="452"/>
      <c r="G561" s="452"/>
      <c r="H561" s="452"/>
      <c r="I561" s="452"/>
      <c r="J561" s="452"/>
      <c r="K561" s="452"/>
      <c r="L561" s="440"/>
    </row>
    <row r="562" spans="2:12">
      <c r="B562" s="964" t="s">
        <v>93</v>
      </c>
      <c r="C562" s="964"/>
      <c r="D562" s="964"/>
      <c r="E562" s="964"/>
      <c r="F562" s="964"/>
      <c r="G562" s="964"/>
      <c r="H562" s="964"/>
      <c r="I562" s="964"/>
      <c r="J562" s="964"/>
      <c r="K562" s="964"/>
      <c r="L562" s="964"/>
    </row>
    <row r="563" spans="2:12">
      <c r="B563" s="965" t="s">
        <v>689</v>
      </c>
      <c r="C563" s="965"/>
      <c r="D563" s="965"/>
      <c r="E563" s="965"/>
      <c r="F563" s="965"/>
      <c r="G563" s="965"/>
      <c r="H563" s="965"/>
      <c r="I563" s="965"/>
      <c r="J563" s="965"/>
      <c r="K563" s="965"/>
      <c r="L563" s="965"/>
    </row>
    <row r="564" spans="2:12">
      <c r="B564" s="965"/>
      <c r="C564" s="965"/>
      <c r="D564" s="965"/>
      <c r="E564" s="965"/>
      <c r="F564" s="965"/>
      <c r="G564" s="965"/>
      <c r="H564" s="965"/>
      <c r="I564" s="965"/>
      <c r="J564" s="965"/>
      <c r="K564" s="965"/>
      <c r="L564" s="965"/>
    </row>
    <row r="565" spans="2:12">
      <c r="B565" s="965"/>
      <c r="C565" s="965"/>
      <c r="D565" s="965"/>
      <c r="E565" s="965"/>
      <c r="F565" s="965"/>
      <c r="G565" s="965"/>
      <c r="H565" s="965"/>
      <c r="I565" s="965"/>
      <c r="J565" s="965"/>
      <c r="K565" s="965"/>
      <c r="L565" s="965"/>
    </row>
    <row r="566" spans="2:12">
      <c r="B566" s="965"/>
      <c r="C566" s="965"/>
      <c r="D566" s="965"/>
      <c r="E566" s="965"/>
      <c r="F566" s="965"/>
      <c r="G566" s="965"/>
      <c r="H566" s="965"/>
      <c r="I566" s="965"/>
      <c r="J566" s="965"/>
      <c r="K566" s="965"/>
      <c r="L566" s="965"/>
    </row>
    <row r="567" spans="2:12">
      <c r="B567" s="965"/>
      <c r="C567" s="965"/>
      <c r="D567" s="965"/>
      <c r="E567" s="965"/>
      <c r="F567" s="965"/>
      <c r="G567" s="965"/>
      <c r="H567" s="965"/>
      <c r="I567" s="965"/>
      <c r="J567" s="965"/>
      <c r="K567" s="965"/>
      <c r="L567" s="965"/>
    </row>
    <row r="568" spans="2:12">
      <c r="B568" s="446"/>
      <c r="C568" s="452"/>
      <c r="D568" s="452"/>
      <c r="E568" s="452"/>
      <c r="F568" s="452"/>
      <c r="G568" s="452"/>
      <c r="H568" s="452"/>
      <c r="I568" s="452"/>
      <c r="J568" s="452"/>
      <c r="K568" s="452"/>
      <c r="L568" s="440"/>
    </row>
    <row r="569" spans="2:12">
      <c r="B569" s="964" t="s">
        <v>236</v>
      </c>
      <c r="C569" s="964"/>
      <c r="D569" s="964"/>
      <c r="E569" s="964"/>
      <c r="F569" s="964"/>
      <c r="G569" s="964"/>
      <c r="H569" s="964"/>
      <c r="I569" s="964"/>
      <c r="J569" s="964"/>
      <c r="K569" s="964"/>
      <c r="L569" s="964"/>
    </row>
    <row r="570" spans="2:12">
      <c r="B570" s="965" t="s">
        <v>689</v>
      </c>
      <c r="C570" s="965"/>
      <c r="D570" s="965"/>
      <c r="E570" s="965"/>
      <c r="F570" s="965"/>
      <c r="G570" s="965"/>
      <c r="H570" s="965"/>
      <c r="I570" s="965"/>
      <c r="J570" s="965"/>
      <c r="K570" s="965"/>
      <c r="L570" s="965"/>
    </row>
    <row r="571" spans="2:12">
      <c r="B571" s="965"/>
      <c r="C571" s="965"/>
      <c r="D571" s="965"/>
      <c r="E571" s="965"/>
      <c r="F571" s="965"/>
      <c r="G571" s="965"/>
      <c r="H571" s="965"/>
      <c r="I571" s="965"/>
      <c r="J571" s="965"/>
      <c r="K571" s="965"/>
      <c r="L571" s="965"/>
    </row>
    <row r="572" spans="2:12">
      <c r="B572" s="965"/>
      <c r="C572" s="965"/>
      <c r="D572" s="965"/>
      <c r="E572" s="965"/>
      <c r="F572" s="965"/>
      <c r="G572" s="965"/>
      <c r="H572" s="965"/>
      <c r="I572" s="965"/>
      <c r="J572" s="965"/>
      <c r="K572" s="965"/>
      <c r="L572" s="965"/>
    </row>
    <row r="573" spans="2:12">
      <c r="B573" s="965"/>
      <c r="C573" s="965"/>
      <c r="D573" s="965"/>
      <c r="E573" s="965"/>
      <c r="F573" s="965"/>
      <c r="G573" s="965"/>
      <c r="H573" s="965"/>
      <c r="I573" s="965"/>
      <c r="J573" s="965"/>
      <c r="K573" s="965"/>
      <c r="L573" s="965"/>
    </row>
    <row r="574" spans="2:12">
      <c r="B574" s="453"/>
      <c r="C574" s="453"/>
      <c r="D574" s="453"/>
      <c r="E574" s="453"/>
      <c r="F574" s="453"/>
      <c r="G574" s="453"/>
      <c r="H574" s="453"/>
      <c r="I574" s="453"/>
      <c r="J574" s="453"/>
      <c r="K574" s="453"/>
      <c r="L574" s="440"/>
    </row>
    <row r="575" spans="2:12">
      <c r="B575" s="964" t="s">
        <v>235</v>
      </c>
      <c r="C575" s="964"/>
      <c r="D575" s="964"/>
      <c r="E575" s="964"/>
      <c r="F575" s="964"/>
      <c r="G575" s="964"/>
      <c r="H575" s="964"/>
      <c r="I575" s="964"/>
      <c r="J575" s="964"/>
      <c r="K575" s="964"/>
      <c r="L575" s="964"/>
    </row>
    <row r="576" spans="2:12">
      <c r="B576" s="965" t="s">
        <v>689</v>
      </c>
      <c r="C576" s="965"/>
      <c r="D576" s="965"/>
      <c r="E576" s="965"/>
      <c r="F576" s="965"/>
      <c r="G576" s="965"/>
      <c r="H576" s="965"/>
      <c r="I576" s="965"/>
      <c r="J576" s="965"/>
      <c r="K576" s="965"/>
      <c r="L576" s="965"/>
    </row>
    <row r="577" spans="2:12">
      <c r="B577" s="965"/>
      <c r="C577" s="965"/>
      <c r="D577" s="965"/>
      <c r="E577" s="965"/>
      <c r="F577" s="965"/>
      <c r="G577" s="965"/>
      <c r="H577" s="965"/>
      <c r="I577" s="965"/>
      <c r="J577" s="965"/>
      <c r="K577" s="965"/>
      <c r="L577" s="965"/>
    </row>
    <row r="578" spans="2:12">
      <c r="B578" s="965"/>
      <c r="C578" s="965"/>
      <c r="D578" s="965"/>
      <c r="E578" s="965"/>
      <c r="F578" s="965"/>
      <c r="G578" s="965"/>
      <c r="H578" s="965"/>
      <c r="I578" s="965"/>
      <c r="J578" s="965"/>
      <c r="K578" s="965"/>
      <c r="L578" s="965"/>
    </row>
    <row r="579" spans="2:12">
      <c r="B579" s="965"/>
      <c r="C579" s="965"/>
      <c r="D579" s="965"/>
      <c r="E579" s="965"/>
      <c r="F579" s="965"/>
      <c r="G579" s="965"/>
      <c r="H579" s="965"/>
      <c r="I579" s="965"/>
      <c r="J579" s="965"/>
      <c r="K579" s="965"/>
      <c r="L579" s="965"/>
    </row>
    <row r="580" spans="2:12">
      <c r="B580" s="440"/>
      <c r="C580" s="440"/>
      <c r="D580" s="440"/>
      <c r="E580" s="440"/>
      <c r="F580" s="440"/>
      <c r="G580" s="440"/>
      <c r="H580" s="440"/>
      <c r="I580" s="440"/>
      <c r="J580" s="440"/>
      <c r="K580" s="440"/>
      <c r="L580" s="440"/>
    </row>
    <row r="581" spans="2:12">
      <c r="B581" s="440"/>
      <c r="C581" s="440"/>
      <c r="D581" s="440"/>
      <c r="E581" s="440"/>
      <c r="F581" s="440"/>
      <c r="G581" s="440"/>
      <c r="H581" s="440"/>
      <c r="I581" s="440"/>
      <c r="J581" s="440"/>
      <c r="K581" s="440"/>
      <c r="L581" s="440"/>
    </row>
    <row r="582" spans="2:12">
      <c r="B582" s="440"/>
      <c r="C582" s="440"/>
      <c r="D582" s="440"/>
      <c r="E582" s="440"/>
      <c r="F582" s="440"/>
      <c r="G582" s="440"/>
      <c r="H582" s="440"/>
      <c r="I582" s="440"/>
      <c r="J582" s="440"/>
      <c r="K582" s="440"/>
      <c r="L582" s="440"/>
    </row>
    <row r="583" spans="2:12">
      <c r="B583" s="440"/>
      <c r="C583" s="440"/>
      <c r="D583" s="440"/>
      <c r="E583" s="440"/>
      <c r="F583" s="440"/>
      <c r="G583" s="440"/>
      <c r="H583" s="440"/>
      <c r="I583" s="440"/>
      <c r="J583" s="440"/>
      <c r="K583" s="454"/>
      <c r="L583" s="440"/>
    </row>
    <row r="584" spans="2:12">
      <c r="B584" s="923" t="s">
        <v>82</v>
      </c>
      <c r="C584" s="924"/>
      <c r="D584" s="924"/>
      <c r="E584" s="924"/>
      <c r="F584" s="924"/>
      <c r="G584" s="924"/>
      <c r="H584" s="924"/>
      <c r="I584" s="924"/>
      <c r="J584" s="924"/>
      <c r="K584" s="924"/>
      <c r="L584" s="925"/>
    </row>
    <row r="585" spans="2:12">
      <c r="B585" s="446"/>
      <c r="C585" s="446"/>
      <c r="D585" s="446"/>
      <c r="E585" s="446"/>
      <c r="F585" s="446"/>
      <c r="G585" s="446"/>
      <c r="H585" s="446"/>
      <c r="I585" s="446"/>
      <c r="J585" s="446"/>
      <c r="K585" s="446"/>
      <c r="L585" s="440"/>
    </row>
    <row r="586" spans="2:12">
      <c r="B586" s="926" t="s">
        <v>84</v>
      </c>
      <c r="C586" s="927"/>
      <c r="D586" s="927"/>
      <c r="E586" s="927"/>
      <c r="F586" s="927"/>
      <c r="G586" s="927"/>
      <c r="H586" s="927"/>
      <c r="I586" s="927"/>
      <c r="J586" s="927"/>
      <c r="K586" s="927"/>
      <c r="L586" s="928"/>
    </row>
    <row r="587" spans="2:12">
      <c r="B587" s="929" t="s">
        <v>83</v>
      </c>
      <c r="C587" s="930"/>
      <c r="D587" s="930"/>
      <c r="E587" s="930"/>
      <c r="F587" s="930"/>
      <c r="G587" s="930"/>
      <c r="H587" s="930"/>
      <c r="I587" s="930"/>
      <c r="J587" s="930"/>
      <c r="K587" s="930"/>
      <c r="L587" s="931"/>
    </row>
    <row r="588" spans="2:12">
      <c r="B588" s="932"/>
      <c r="C588" s="933"/>
      <c r="D588" s="933"/>
      <c r="E588" s="933"/>
      <c r="F588" s="933"/>
      <c r="G588" s="933"/>
      <c r="H588" s="933"/>
      <c r="I588" s="933"/>
      <c r="J588" s="933"/>
      <c r="K588" s="933"/>
      <c r="L588" s="934"/>
    </row>
    <row r="589" spans="2:12">
      <c r="B589" s="932"/>
      <c r="C589" s="933"/>
      <c r="D589" s="933"/>
      <c r="E589" s="933"/>
      <c r="F589" s="933"/>
      <c r="G589" s="933"/>
      <c r="H589" s="933"/>
      <c r="I589" s="933"/>
      <c r="J589" s="933"/>
      <c r="K589" s="933"/>
      <c r="L589" s="934"/>
    </row>
    <row r="590" spans="2:12">
      <c r="B590" s="932"/>
      <c r="C590" s="933"/>
      <c r="D590" s="933"/>
      <c r="E590" s="933"/>
      <c r="F590" s="933"/>
      <c r="G590" s="933"/>
      <c r="H590" s="933"/>
      <c r="I590" s="933"/>
      <c r="J590" s="933"/>
      <c r="K590" s="933"/>
      <c r="L590" s="934"/>
    </row>
    <row r="591" spans="2:12">
      <c r="B591" s="935"/>
      <c r="C591" s="936"/>
      <c r="D591" s="936"/>
      <c r="E591" s="936"/>
      <c r="F591" s="936"/>
      <c r="G591" s="936"/>
      <c r="H591" s="936"/>
      <c r="I591" s="936"/>
      <c r="J591" s="936"/>
      <c r="K591" s="936"/>
      <c r="L591" s="937"/>
    </row>
    <row r="592" spans="2:12">
      <c r="B592" s="455"/>
      <c r="C592" s="455"/>
      <c r="D592" s="455"/>
      <c r="E592" s="455"/>
      <c r="F592" s="455"/>
      <c r="G592" s="455"/>
      <c r="H592" s="455"/>
      <c r="I592" s="455"/>
      <c r="J592" s="455"/>
      <c r="K592" s="455"/>
      <c r="L592" s="440"/>
    </row>
    <row r="593" spans="2:12">
      <c r="B593" s="938" t="s">
        <v>85</v>
      </c>
      <c r="C593" s="939"/>
      <c r="D593" s="939"/>
      <c r="E593" s="939"/>
      <c r="F593" s="939"/>
      <c r="G593" s="939"/>
      <c r="H593" s="939"/>
      <c r="I593" s="939"/>
      <c r="J593" s="939"/>
      <c r="K593" s="939"/>
      <c r="L593" s="940"/>
    </row>
    <row r="594" spans="2:12">
      <c r="B594" s="941" t="s">
        <v>126</v>
      </c>
      <c r="C594" s="942"/>
      <c r="D594" s="942"/>
      <c r="E594" s="942"/>
      <c r="F594" s="942"/>
      <c r="G594" s="942"/>
      <c r="H594" s="942"/>
      <c r="I594" s="942"/>
      <c r="J594" s="942"/>
      <c r="K594" s="942"/>
      <c r="L594" s="943"/>
    </row>
    <row r="595" spans="2:12">
      <c r="B595" s="944"/>
      <c r="C595" s="945"/>
      <c r="D595" s="945"/>
      <c r="E595" s="945"/>
      <c r="F595" s="945"/>
      <c r="G595" s="945"/>
      <c r="H595" s="945"/>
      <c r="I595" s="945"/>
      <c r="J595" s="945"/>
      <c r="K595" s="945"/>
      <c r="L595" s="946"/>
    </row>
    <row r="596" spans="2:12">
      <c r="B596" s="944"/>
      <c r="C596" s="945"/>
      <c r="D596" s="945"/>
      <c r="E596" s="945"/>
      <c r="F596" s="945"/>
      <c r="G596" s="945"/>
      <c r="H596" s="945"/>
      <c r="I596" s="945"/>
      <c r="J596" s="945"/>
      <c r="K596" s="945"/>
      <c r="L596" s="946"/>
    </row>
    <row r="597" spans="2:12">
      <c r="B597" s="947"/>
      <c r="C597" s="948"/>
      <c r="D597" s="948"/>
      <c r="E597" s="948"/>
      <c r="F597" s="948"/>
      <c r="G597" s="948"/>
      <c r="H597" s="948"/>
      <c r="I597" s="948"/>
      <c r="J597" s="948"/>
      <c r="K597" s="948"/>
      <c r="L597" s="949"/>
    </row>
    <row r="598" spans="2:12">
      <c r="B598" s="455"/>
      <c r="C598" s="456"/>
      <c r="D598" s="456"/>
      <c r="E598" s="456"/>
      <c r="F598" s="456"/>
      <c r="G598" s="456"/>
      <c r="H598" s="456"/>
      <c r="I598" s="456"/>
      <c r="J598" s="456"/>
      <c r="K598" s="456"/>
      <c r="L598" s="440"/>
    </row>
    <row r="599" spans="2:12">
      <c r="B599" s="457"/>
      <c r="C599" s="457"/>
      <c r="D599" s="457"/>
      <c r="E599" s="457"/>
      <c r="F599" s="457"/>
      <c r="G599" s="457"/>
      <c r="H599" s="457"/>
      <c r="I599" s="457"/>
      <c r="J599" s="457"/>
      <c r="K599" s="457"/>
      <c r="L599" s="440"/>
    </row>
    <row r="600" spans="2:12">
      <c r="B600" s="457"/>
      <c r="C600" s="457"/>
      <c r="D600" s="457"/>
      <c r="E600" s="457"/>
      <c r="F600" s="457"/>
      <c r="G600" s="457"/>
      <c r="H600" s="457"/>
      <c r="I600" s="457"/>
      <c r="J600" s="457"/>
      <c r="K600" s="457"/>
      <c r="L600" s="440"/>
    </row>
    <row r="601" spans="2:12">
      <c r="B601" s="457"/>
      <c r="C601" s="950" t="s">
        <v>19</v>
      </c>
      <c r="D601" s="951"/>
      <c r="E601" s="951"/>
      <c r="F601" s="951"/>
      <c r="G601" s="458"/>
      <c r="H601" s="459"/>
      <c r="I601" s="952" t="s">
        <v>88</v>
      </c>
      <c r="J601" s="953"/>
      <c r="K601" s="953"/>
      <c r="L601" s="457"/>
    </row>
    <row r="602" spans="2:12">
      <c r="B602" s="457"/>
      <c r="C602" s="954" t="s">
        <v>86</v>
      </c>
      <c r="D602" s="954"/>
      <c r="E602" s="954"/>
      <c r="F602" s="954"/>
      <c r="G602" s="698"/>
      <c r="H602" s="458"/>
      <c r="I602" s="955"/>
      <c r="J602" s="956"/>
      <c r="K602" s="957"/>
      <c r="L602" s="457"/>
    </row>
    <row r="603" spans="2:12">
      <c r="B603" s="457"/>
      <c r="C603" s="966" t="s">
        <v>741</v>
      </c>
      <c r="D603" s="966"/>
      <c r="E603" s="966"/>
      <c r="F603" s="966"/>
      <c r="G603" s="698"/>
      <c r="H603" s="458"/>
      <c r="I603" s="958"/>
      <c r="J603" s="959"/>
      <c r="K603" s="960"/>
      <c r="L603" s="457"/>
    </row>
    <row r="604" spans="2:12">
      <c r="B604" s="457"/>
      <c r="C604" s="457"/>
      <c r="D604" s="457"/>
      <c r="E604" s="457"/>
      <c r="F604" s="457"/>
      <c r="G604" s="457"/>
      <c r="H604" s="458"/>
      <c r="I604" s="958"/>
      <c r="J604" s="959"/>
      <c r="K604" s="960"/>
      <c r="L604" s="457"/>
    </row>
    <row r="605" spans="2:12">
      <c r="B605" s="457"/>
      <c r="C605" s="453"/>
      <c r="D605" s="453"/>
      <c r="E605" s="453"/>
      <c r="F605" s="453"/>
      <c r="G605" s="453"/>
      <c r="H605" s="458"/>
      <c r="I605" s="961"/>
      <c r="J605" s="962"/>
      <c r="K605" s="963"/>
      <c r="L605" s="457"/>
    </row>
    <row r="606" spans="2:12">
      <c r="B606" s="457"/>
      <c r="C606" s="453"/>
      <c r="D606" s="453"/>
      <c r="E606" s="453"/>
      <c r="F606" s="453"/>
      <c r="G606" s="453"/>
      <c r="H606" s="458"/>
      <c r="I606" s="697" t="s">
        <v>87</v>
      </c>
      <c r="J606" s="914"/>
      <c r="K606" s="915"/>
      <c r="L606" s="457"/>
    </row>
  </sheetData>
  <customSheetViews>
    <customSheetView guid="{C8D3ADBE-1DC8-41F6-91E5-D751EDAC156D}" scale="75" showPageBreaks="1" hiddenRows="1" view="pageLayout" topLeftCell="A31">
      <selection activeCell="M67" sqref="M67"/>
      <rowBreaks count="758" manualBreakCount="758">
        <brk id="47" max="17" man="1"/>
        <brk id="105" max="16383" man="1"/>
        <brk id="164" max="16383" man="1"/>
        <brk id="238" max="16383" man="1"/>
        <brk id="326" max="16383" man="1"/>
        <brk id="329" max="16383" man="1"/>
        <brk id="416" max="16383" man="1"/>
        <brk id="421" max="16383" man="1"/>
        <brk id="508" max="16383" man="1"/>
        <brk id="513" max="16383" man="1"/>
        <brk id="600" max="16383" man="1"/>
        <brk id="605" max="16383" man="1"/>
        <brk id="692" max="16383" man="1"/>
        <brk id="779" max="16383" man="1"/>
        <brk id="866" max="16383" man="1"/>
        <brk id="953" max="16383" man="1"/>
        <brk id="1040" max="16383" man="1"/>
        <brk id="1127" max="16383" man="1"/>
        <brk id="1214" max="16383" man="1"/>
        <brk id="1301" max="16383" man="1"/>
        <brk id="1388" max="16383" man="1"/>
        <brk id="1475" max="16383" man="1"/>
        <brk id="1562" max="16383" man="1"/>
        <brk id="1649" max="16383" man="1"/>
        <brk id="1736" max="16383" man="1"/>
        <brk id="1823" max="16383" man="1"/>
        <brk id="1910" max="16383" man="1"/>
        <brk id="1997" max="16383" man="1"/>
        <brk id="2084" max="16383" man="1"/>
        <brk id="2171" max="16383" man="1"/>
        <brk id="2258" max="16383" man="1"/>
        <brk id="2345" max="16383" man="1"/>
        <brk id="2432" max="16383" man="1"/>
        <brk id="2519" max="16383" man="1"/>
        <brk id="2606" max="16383" man="1"/>
        <brk id="2693" max="16383" man="1"/>
        <brk id="2780" max="16383" man="1"/>
        <brk id="2867" max="16383" man="1"/>
        <brk id="2954" max="16383" man="1"/>
        <brk id="3041" max="16383" man="1"/>
        <brk id="3128" max="16383" man="1"/>
        <brk id="3215" max="16383" man="1"/>
        <brk id="3302" max="16383" man="1"/>
        <brk id="3389" max="16383" man="1"/>
        <brk id="3476" max="16383" man="1"/>
        <brk id="3563" max="16383" man="1"/>
        <brk id="3650" max="16383" man="1"/>
        <brk id="3737" max="16383" man="1"/>
        <brk id="3824" max="16383" man="1"/>
        <brk id="3911" max="16383" man="1"/>
        <brk id="3998" max="16383" man="1"/>
        <brk id="4085" max="16383" man="1"/>
        <brk id="4172" max="16383" man="1"/>
        <brk id="4259" max="16383" man="1"/>
        <brk id="4346" max="16383" man="1"/>
        <brk id="4433" max="16383" man="1"/>
        <brk id="4520" max="16383" man="1"/>
        <brk id="4607" max="16383" man="1"/>
        <brk id="4694" max="16383" man="1"/>
        <brk id="4781" max="16383" man="1"/>
        <brk id="4868" max="16383" man="1"/>
        <brk id="4955" max="16383" man="1"/>
        <brk id="5042" max="16383" man="1"/>
        <brk id="5129" max="16383" man="1"/>
        <brk id="5216" max="16383" man="1"/>
        <brk id="5303" max="16383" man="1"/>
        <brk id="5390" max="16383" man="1"/>
        <brk id="5477" max="16383" man="1"/>
        <brk id="5564" max="16383" man="1"/>
        <brk id="5651" max="16383" man="1"/>
        <brk id="5738" max="16383" man="1"/>
        <brk id="5825" max="16383" man="1"/>
        <brk id="5912" max="16383" man="1"/>
        <brk id="5999" max="16383" man="1"/>
        <brk id="6086" max="16383" man="1"/>
        <brk id="6173" max="16383" man="1"/>
        <brk id="6260" max="16383" man="1"/>
        <brk id="6347" max="16383" man="1"/>
        <brk id="6434" max="16383" man="1"/>
        <brk id="6521" max="16383" man="1"/>
        <brk id="6608" max="16383" man="1"/>
        <brk id="6695" max="16383" man="1"/>
        <brk id="6782" max="16383" man="1"/>
        <brk id="6869" max="16383" man="1"/>
        <brk id="6956" max="16383" man="1"/>
        <brk id="7043" max="16383" man="1"/>
        <brk id="7130" max="16383" man="1"/>
        <brk id="7217" max="16383" man="1"/>
        <brk id="7304" max="16383" man="1"/>
        <brk id="7391" max="16383" man="1"/>
        <brk id="7478" max="16383" man="1"/>
        <brk id="7565" max="16383" man="1"/>
        <brk id="7652" max="16383" man="1"/>
        <brk id="7739" max="16383" man="1"/>
        <brk id="7826" max="16383" man="1"/>
        <brk id="7913" max="16383" man="1"/>
        <brk id="8000" max="16383" man="1"/>
        <brk id="8087" max="16383" man="1"/>
        <brk id="8174" max="16383" man="1"/>
        <brk id="8261" max="16383" man="1"/>
        <brk id="8348" max="16383" man="1"/>
        <brk id="8435" max="16383" man="1"/>
        <brk id="8522" max="16383" man="1"/>
        <brk id="8609" max="16383" man="1"/>
        <brk id="8696" max="16383" man="1"/>
        <brk id="8783" max="16383" man="1"/>
        <brk id="8870" max="16383" man="1"/>
        <brk id="8957" max="16383" man="1"/>
        <brk id="9044" max="16383" man="1"/>
        <brk id="9131" max="16383" man="1"/>
        <brk id="9218" max="16383" man="1"/>
        <brk id="9305" max="16383" man="1"/>
        <brk id="9392" max="16383" man="1"/>
        <brk id="9479" max="16383" man="1"/>
        <brk id="9566" max="16383" man="1"/>
        <brk id="9653" max="16383" man="1"/>
        <brk id="9740" max="16383" man="1"/>
        <brk id="9827" max="16383" man="1"/>
        <brk id="9914" max="16383" man="1"/>
        <brk id="10001" max="16383" man="1"/>
        <brk id="10088" max="16383" man="1"/>
        <brk id="10175" max="16383" man="1"/>
        <brk id="10262" max="16383" man="1"/>
        <brk id="10349" max="16383" man="1"/>
        <brk id="10436" max="16383" man="1"/>
        <brk id="10523" max="16383" man="1"/>
        <brk id="10610" max="16383" man="1"/>
        <brk id="10697" max="16383" man="1"/>
        <brk id="10784" max="16383" man="1"/>
        <brk id="10871" max="16383" man="1"/>
        <brk id="10958" max="16383" man="1"/>
        <brk id="11045" max="16383" man="1"/>
        <brk id="11132" max="16383" man="1"/>
        <brk id="11219" max="16383" man="1"/>
        <brk id="11306" max="16383" man="1"/>
        <brk id="11393" max="16383" man="1"/>
        <brk id="11480" max="16383" man="1"/>
        <brk id="11567" max="16383" man="1"/>
        <brk id="11654" max="16383" man="1"/>
        <brk id="11741" max="16383" man="1"/>
        <brk id="11828" max="16383" man="1"/>
        <brk id="11915" max="16383" man="1"/>
        <brk id="12002" max="16383" man="1"/>
        <brk id="12089" max="16383" man="1"/>
        <brk id="12176" max="16383" man="1"/>
        <brk id="12263" max="16383" man="1"/>
        <brk id="12350" max="16383" man="1"/>
        <brk id="12437" max="16383" man="1"/>
        <brk id="12524" max="16383" man="1"/>
        <brk id="12611" max="16383" man="1"/>
        <brk id="12698" max="16383" man="1"/>
        <brk id="12785" max="16383" man="1"/>
        <brk id="12872" max="16383" man="1"/>
        <brk id="12959" max="16383" man="1"/>
        <brk id="13046" max="16383" man="1"/>
        <brk id="13133" max="16383" man="1"/>
        <brk id="13220" max="16383" man="1"/>
        <brk id="13307" max="16383" man="1"/>
        <brk id="13394" max="16383" man="1"/>
        <brk id="13481" max="16383" man="1"/>
        <brk id="13568" max="16383" man="1"/>
        <brk id="13655" max="16383" man="1"/>
        <brk id="13742" max="16383" man="1"/>
        <brk id="13829" max="16383" man="1"/>
        <brk id="13916" max="16383" man="1"/>
        <brk id="14003" max="16383" man="1"/>
        <brk id="14090" max="16383" man="1"/>
        <brk id="14177" max="16383" man="1"/>
        <brk id="14264" max="16383" man="1"/>
        <brk id="14351" max="16383" man="1"/>
        <brk id="14438" max="16383" man="1"/>
        <brk id="14525" max="16383" man="1"/>
        <brk id="14612" max="16383" man="1"/>
        <brk id="14699" max="16383" man="1"/>
        <brk id="14786" max="16383" man="1"/>
        <brk id="14873" max="16383" man="1"/>
        <brk id="14960" max="16383" man="1"/>
        <brk id="15047" max="16383" man="1"/>
        <brk id="15134" max="16383" man="1"/>
        <brk id="15221" max="16383" man="1"/>
        <brk id="15308" max="16383" man="1"/>
        <brk id="15395" max="16383" man="1"/>
        <brk id="15482" max="16383" man="1"/>
        <brk id="15569" max="16383" man="1"/>
        <brk id="15656" max="16383" man="1"/>
        <brk id="15743" max="16383" man="1"/>
        <brk id="15830" max="16383" man="1"/>
        <brk id="15917" max="16383" man="1"/>
        <brk id="16004" max="16383" man="1"/>
        <brk id="16091" max="16383" man="1"/>
        <brk id="16178" max="16383" man="1"/>
        <brk id="16265" max="16383" man="1"/>
        <brk id="16352" max="16383" man="1"/>
        <brk id="16439" max="16383" man="1"/>
        <brk id="16526" max="16383" man="1"/>
        <brk id="16613" max="16383" man="1"/>
        <brk id="16700" max="16383" man="1"/>
        <brk id="16787" max="16383" man="1"/>
        <brk id="16874" max="16383" man="1"/>
        <brk id="16961" max="16383" man="1"/>
        <brk id="17048" max="16383" man="1"/>
        <brk id="17135" max="16383" man="1"/>
        <brk id="17222" max="16383" man="1"/>
        <brk id="17309" max="16383" man="1"/>
        <brk id="17396" max="16383" man="1"/>
        <brk id="17483" max="16383" man="1"/>
        <brk id="17570" max="16383" man="1"/>
        <brk id="17657" max="16383" man="1"/>
        <brk id="17744" max="16383" man="1"/>
        <brk id="17831" max="16383" man="1"/>
        <brk id="17918" max="16383" man="1"/>
        <brk id="18005" max="16383" man="1"/>
        <brk id="18092" max="16383" man="1"/>
        <brk id="18179" max="16383" man="1"/>
        <brk id="18266" max="16383" man="1"/>
        <brk id="18353" max="16383" man="1"/>
        <brk id="18440" max="16383" man="1"/>
        <brk id="18527" max="16383" man="1"/>
        <brk id="18614" max="16383" man="1"/>
        <brk id="18701" max="16383" man="1"/>
        <brk id="18788" max="16383" man="1"/>
        <brk id="18875" max="16383" man="1"/>
        <brk id="18962" max="16383" man="1"/>
        <brk id="19049" max="16383" man="1"/>
        <brk id="19136" max="16383" man="1"/>
        <brk id="19223" max="16383" man="1"/>
        <brk id="19310" max="16383" man="1"/>
        <brk id="19397" max="16383" man="1"/>
        <brk id="19484" max="16383" man="1"/>
        <brk id="19571" max="16383" man="1"/>
        <brk id="19658" max="16383" man="1"/>
        <brk id="19745" max="16383" man="1"/>
        <brk id="19832" max="16383" man="1"/>
        <brk id="19919" max="16383" man="1"/>
        <brk id="20006" max="16383" man="1"/>
        <brk id="20093" max="16383" man="1"/>
        <brk id="20180" max="16383" man="1"/>
        <brk id="20267" max="16383" man="1"/>
        <brk id="20354" max="16383" man="1"/>
        <brk id="20441" max="16383" man="1"/>
        <brk id="20528" max="16383" man="1"/>
        <brk id="20615" max="16383" man="1"/>
        <brk id="20702" max="16383" man="1"/>
        <brk id="20789" max="16383" man="1"/>
        <brk id="20876" max="16383" man="1"/>
        <brk id="20963" max="16383" man="1"/>
        <brk id="21050" max="16383" man="1"/>
        <brk id="21137" max="16383" man="1"/>
        <brk id="21224" max="16383" man="1"/>
        <brk id="21311" max="16383" man="1"/>
        <brk id="21398" max="16383" man="1"/>
        <brk id="21485" max="16383" man="1"/>
        <brk id="21572" max="16383" man="1"/>
        <brk id="21659" max="16383" man="1"/>
        <brk id="21746" max="16383" man="1"/>
        <brk id="21833" max="16383" man="1"/>
        <brk id="21920" max="16383" man="1"/>
        <brk id="22007" max="16383" man="1"/>
        <brk id="22094" max="16383" man="1"/>
        <brk id="22181" max="16383" man="1"/>
        <brk id="22268" max="16383" man="1"/>
        <brk id="22355" max="16383" man="1"/>
        <brk id="22442" max="16383" man="1"/>
        <brk id="22529" max="16383" man="1"/>
        <brk id="22616" max="16383" man="1"/>
        <brk id="22703" max="16383" man="1"/>
        <brk id="22790" max="16383" man="1"/>
        <brk id="22877" max="16383" man="1"/>
        <brk id="22964" max="16383" man="1"/>
        <brk id="23051" max="16383" man="1"/>
        <brk id="23138" max="16383" man="1"/>
        <brk id="23225" max="16383" man="1"/>
        <brk id="23312" max="16383" man="1"/>
        <brk id="23399" max="16383" man="1"/>
        <brk id="23486" max="16383" man="1"/>
        <brk id="23573" max="16383" man="1"/>
        <brk id="23660" max="16383" man="1"/>
        <brk id="23747" max="16383" man="1"/>
        <brk id="23834" max="16383" man="1"/>
        <brk id="23921" max="16383" man="1"/>
        <brk id="24008" max="16383" man="1"/>
        <brk id="24095" max="16383" man="1"/>
        <brk id="24182" max="16383" man="1"/>
        <brk id="24269" max="16383" man="1"/>
        <brk id="24356" max="16383" man="1"/>
        <brk id="24443" max="16383" man="1"/>
        <brk id="24530" max="16383" man="1"/>
        <brk id="24617" max="16383" man="1"/>
        <brk id="24704" max="16383" man="1"/>
        <brk id="24791" max="16383" man="1"/>
        <brk id="24878" max="16383" man="1"/>
        <brk id="24965" max="16383" man="1"/>
        <brk id="25052" max="16383" man="1"/>
        <brk id="25139" max="16383" man="1"/>
        <brk id="25226" max="16383" man="1"/>
        <brk id="25313" max="16383" man="1"/>
        <brk id="25400" max="16383" man="1"/>
        <brk id="25487" max="16383" man="1"/>
        <brk id="25574" max="16383" man="1"/>
        <brk id="25661" max="16383" man="1"/>
        <brk id="25748" max="16383" man="1"/>
        <brk id="25835" max="16383" man="1"/>
        <brk id="25922" max="16383" man="1"/>
        <brk id="26009" max="16383" man="1"/>
        <brk id="26096" max="16383" man="1"/>
        <brk id="26183" max="16383" man="1"/>
        <brk id="26270" max="16383" man="1"/>
        <brk id="26357" max="16383" man="1"/>
        <brk id="26444" max="16383" man="1"/>
        <brk id="26531" max="16383" man="1"/>
        <brk id="26618" max="16383" man="1"/>
        <brk id="26705" max="16383" man="1"/>
        <brk id="26792" max="16383" man="1"/>
        <brk id="26879" max="16383" man="1"/>
        <brk id="26966" max="16383" man="1"/>
        <brk id="27053" max="16383" man="1"/>
        <brk id="27140" max="16383" man="1"/>
        <brk id="27227" max="16383" man="1"/>
        <brk id="27314" max="16383" man="1"/>
        <brk id="27401" max="16383" man="1"/>
        <brk id="27488" max="16383" man="1"/>
        <brk id="27575" max="16383" man="1"/>
        <brk id="27662" max="16383" man="1"/>
        <brk id="27749" max="16383" man="1"/>
        <brk id="27836" max="16383" man="1"/>
        <brk id="27923" max="16383" man="1"/>
        <brk id="28010" max="16383" man="1"/>
        <brk id="28097" max="16383" man="1"/>
        <brk id="28184" max="16383" man="1"/>
        <brk id="28271" max="16383" man="1"/>
        <brk id="28358" max="16383" man="1"/>
        <brk id="28445" max="16383" man="1"/>
        <brk id="28532" max="16383" man="1"/>
        <brk id="28619" max="16383" man="1"/>
        <brk id="28706" max="16383" man="1"/>
        <brk id="28793" max="16383" man="1"/>
        <brk id="28880" max="16383" man="1"/>
        <brk id="28967" max="16383" man="1"/>
        <brk id="29054" max="16383" man="1"/>
        <brk id="29141" max="16383" man="1"/>
        <brk id="29228" max="16383" man="1"/>
        <brk id="29315" max="16383" man="1"/>
        <brk id="29402" max="16383" man="1"/>
        <brk id="29489" max="16383" man="1"/>
        <brk id="29576" max="16383" man="1"/>
        <brk id="29663" max="16383" man="1"/>
        <brk id="29750" max="16383" man="1"/>
        <brk id="29837" max="16383" man="1"/>
        <brk id="29924" max="16383" man="1"/>
        <brk id="30011" max="16383" man="1"/>
        <brk id="30098" max="16383" man="1"/>
        <brk id="30185" max="16383" man="1"/>
        <brk id="30272" max="16383" man="1"/>
        <brk id="30359" max="16383" man="1"/>
        <brk id="30446" max="16383" man="1"/>
        <brk id="30533" max="16383" man="1"/>
        <brk id="30620" max="16383" man="1"/>
        <brk id="30707" max="16383" man="1"/>
        <brk id="30794" max="16383" man="1"/>
        <brk id="30881" max="16383" man="1"/>
        <brk id="30968" max="16383" man="1"/>
        <brk id="31055" max="16383" man="1"/>
        <brk id="31142" max="16383" man="1"/>
        <brk id="31229" max="16383" man="1"/>
        <brk id="31316" max="16383" man="1"/>
        <brk id="31403" max="16383" man="1"/>
        <brk id="31490" max="16383" man="1"/>
        <brk id="31577" max="16383" man="1"/>
        <brk id="31664" max="16383" man="1"/>
        <brk id="31751" max="16383" man="1"/>
        <brk id="31838" max="16383" man="1"/>
        <brk id="31925" max="16383" man="1"/>
        <brk id="32012" max="16383" man="1"/>
        <brk id="32099" max="16383" man="1"/>
        <brk id="32186" max="16383" man="1"/>
        <brk id="32273" max="16383" man="1"/>
        <brk id="32360" max="16383" man="1"/>
        <brk id="32447" max="16383" man="1"/>
        <brk id="32534" max="16383" man="1"/>
        <brk id="32621" max="16383" man="1"/>
        <brk id="32708" max="16383" man="1"/>
        <brk id="32795" max="16383" man="1"/>
        <brk id="32882" max="16383" man="1"/>
        <brk id="32969" max="16383" man="1"/>
        <brk id="33056" max="16383" man="1"/>
        <brk id="33143" max="16383" man="1"/>
        <brk id="33230" max="16383" man="1"/>
        <brk id="33317" max="16383" man="1"/>
        <brk id="33404" max="16383" man="1"/>
        <brk id="33491" max="16383" man="1"/>
        <brk id="33578" max="16383" man="1"/>
        <brk id="33665" max="16383" man="1"/>
        <brk id="33752" max="16383" man="1"/>
        <brk id="33839" max="16383" man="1"/>
        <brk id="33926" max="16383" man="1"/>
        <brk id="34013" max="16383" man="1"/>
        <brk id="34100" max="16383" man="1"/>
        <brk id="34187" max="16383" man="1"/>
        <brk id="34274" max="16383" man="1"/>
        <brk id="34361" max="16383" man="1"/>
        <brk id="34448" max="16383" man="1"/>
        <brk id="34535" max="16383" man="1"/>
        <brk id="34622" max="16383" man="1"/>
        <brk id="34709" max="16383" man="1"/>
        <brk id="34796" max="16383" man="1"/>
        <brk id="34883" max="16383" man="1"/>
        <brk id="34970" max="16383" man="1"/>
        <brk id="35057" max="16383" man="1"/>
        <brk id="35144" max="16383" man="1"/>
        <brk id="35231" max="16383" man="1"/>
        <brk id="35318" max="16383" man="1"/>
        <brk id="35405" max="16383" man="1"/>
        <brk id="35492" max="16383" man="1"/>
        <brk id="35579" max="16383" man="1"/>
        <brk id="35666" max="16383" man="1"/>
        <brk id="35753" max="16383" man="1"/>
        <brk id="35840" max="16383" man="1"/>
        <brk id="35927" max="16383" man="1"/>
        <brk id="36014" max="16383" man="1"/>
        <brk id="36101" max="16383" man="1"/>
        <brk id="36188" max="16383" man="1"/>
        <brk id="36275" max="16383" man="1"/>
        <brk id="36362" max="16383" man="1"/>
        <brk id="36449" max="16383" man="1"/>
        <brk id="36536" max="16383" man="1"/>
        <brk id="36623" max="16383" man="1"/>
        <brk id="36710" max="16383" man="1"/>
        <brk id="36797" max="16383" man="1"/>
        <brk id="36884" max="16383" man="1"/>
        <brk id="36971" max="16383" man="1"/>
        <brk id="37058" max="16383" man="1"/>
        <brk id="37145" max="16383" man="1"/>
        <brk id="37232" max="16383" man="1"/>
        <brk id="37319" max="16383" man="1"/>
        <brk id="37406" max="16383" man="1"/>
        <brk id="37493" max="16383" man="1"/>
        <brk id="37580" max="16383" man="1"/>
        <brk id="37667" max="16383" man="1"/>
        <brk id="37754" max="16383" man="1"/>
        <brk id="37841" max="16383" man="1"/>
        <brk id="37928" max="16383" man="1"/>
        <brk id="38015" max="16383" man="1"/>
        <brk id="38102" max="16383" man="1"/>
        <brk id="38189" max="16383" man="1"/>
        <brk id="38276" max="16383" man="1"/>
        <brk id="38363" max="16383" man="1"/>
        <brk id="38450" max="16383" man="1"/>
        <brk id="38537" max="16383" man="1"/>
        <brk id="38624" max="16383" man="1"/>
        <brk id="38711" max="16383" man="1"/>
        <brk id="38798" max="16383" man="1"/>
        <brk id="38885" max="16383" man="1"/>
        <brk id="38972" max="16383" man="1"/>
        <brk id="39059" max="16383" man="1"/>
        <brk id="39146" max="16383" man="1"/>
        <brk id="39233" max="16383" man="1"/>
        <brk id="39320" max="16383" man="1"/>
        <brk id="39407" max="16383" man="1"/>
        <brk id="39494" max="16383" man="1"/>
        <brk id="39581" max="16383" man="1"/>
        <brk id="39668" max="16383" man="1"/>
        <brk id="39755" max="16383" man="1"/>
        <brk id="39842" max="16383" man="1"/>
        <brk id="39929" max="16383" man="1"/>
        <brk id="40016" max="16383" man="1"/>
        <brk id="40103" max="16383" man="1"/>
        <brk id="40190" max="16383" man="1"/>
        <brk id="40277" max="16383" man="1"/>
        <brk id="40364" max="16383" man="1"/>
        <brk id="40451" max="16383" man="1"/>
        <brk id="40538" max="16383" man="1"/>
        <brk id="40625" max="16383" man="1"/>
        <brk id="40712" max="16383" man="1"/>
        <brk id="40799" max="16383" man="1"/>
        <brk id="40886" max="16383" man="1"/>
        <brk id="40973" max="16383" man="1"/>
        <brk id="41060" max="16383" man="1"/>
        <brk id="41147" max="16383" man="1"/>
        <brk id="41234" max="16383" man="1"/>
        <brk id="41321" max="16383" man="1"/>
        <brk id="41408" max="16383" man="1"/>
        <brk id="41495" max="16383" man="1"/>
        <brk id="41582" max="16383" man="1"/>
        <brk id="41669" max="16383" man="1"/>
        <brk id="41756" max="16383" man="1"/>
        <brk id="41843" max="16383" man="1"/>
        <brk id="41930" max="16383" man="1"/>
        <brk id="42017" max="16383" man="1"/>
        <brk id="42104" max="16383" man="1"/>
        <brk id="42191" max="16383" man="1"/>
        <brk id="42278" max="16383" man="1"/>
        <brk id="42365" max="16383" man="1"/>
        <brk id="42452" max="16383" man="1"/>
        <brk id="42539" max="16383" man="1"/>
        <brk id="42626" max="16383" man="1"/>
        <brk id="42713" max="16383" man="1"/>
        <brk id="42800" max="16383" man="1"/>
        <brk id="42887" max="16383" man="1"/>
        <brk id="42974" max="16383" man="1"/>
        <brk id="43061" max="16383" man="1"/>
        <brk id="43148" max="16383" man="1"/>
        <brk id="43235" max="16383" man="1"/>
        <brk id="43322" max="16383" man="1"/>
        <brk id="43409" max="16383" man="1"/>
        <brk id="43496" max="16383" man="1"/>
        <brk id="43583" max="16383" man="1"/>
        <brk id="43670" max="16383" man="1"/>
        <brk id="43757" max="16383" man="1"/>
        <brk id="43844" max="16383" man="1"/>
        <brk id="43931" max="16383" man="1"/>
        <brk id="44018" max="16383" man="1"/>
        <brk id="44105" max="16383" man="1"/>
        <brk id="44192" max="16383" man="1"/>
        <brk id="44279" max="16383" man="1"/>
        <brk id="44366" max="16383" man="1"/>
        <brk id="44453" max="16383" man="1"/>
        <brk id="44540" max="16383" man="1"/>
        <brk id="44627" max="16383" man="1"/>
        <brk id="44714" max="16383" man="1"/>
        <brk id="44801" max="16383" man="1"/>
        <brk id="44888" max="16383" man="1"/>
        <brk id="44975" max="16383" man="1"/>
        <brk id="45062" max="16383" man="1"/>
        <brk id="45149" max="16383" man="1"/>
        <brk id="45236" max="16383" man="1"/>
        <brk id="45323" max="16383" man="1"/>
        <brk id="45410" max="16383" man="1"/>
        <brk id="45497" max="16383" man="1"/>
        <brk id="45584" max="16383" man="1"/>
        <brk id="45671" max="16383" man="1"/>
        <brk id="45758" max="16383" man="1"/>
        <brk id="45845" max="16383" man="1"/>
        <brk id="45932" max="16383" man="1"/>
        <brk id="46019" max="16383" man="1"/>
        <brk id="46106" max="16383" man="1"/>
        <brk id="46193" max="16383" man="1"/>
        <brk id="46280" max="16383" man="1"/>
        <brk id="46367" max="16383" man="1"/>
        <brk id="46454" max="16383" man="1"/>
        <brk id="46541" max="16383" man="1"/>
        <brk id="46628" max="16383" man="1"/>
        <brk id="46715" max="16383" man="1"/>
        <brk id="46802" max="16383" man="1"/>
        <brk id="46889" max="16383" man="1"/>
        <brk id="46976" max="16383" man="1"/>
        <brk id="47063" max="16383" man="1"/>
        <brk id="47150" max="16383" man="1"/>
        <brk id="47237" max="16383" man="1"/>
        <brk id="47324" max="16383" man="1"/>
        <brk id="47411" max="16383" man="1"/>
        <brk id="47498" max="16383" man="1"/>
        <brk id="47585" max="16383" man="1"/>
        <brk id="47672" max="16383" man="1"/>
        <brk id="47759" max="16383" man="1"/>
        <brk id="47846" max="16383" man="1"/>
        <brk id="47933" max="16383" man="1"/>
        <brk id="48020" max="16383" man="1"/>
        <brk id="48107" max="16383" man="1"/>
        <brk id="48194" max="16383" man="1"/>
        <brk id="48281" max="16383" man="1"/>
        <brk id="48368" max="16383" man="1"/>
        <brk id="48455" max="16383" man="1"/>
        <brk id="48542" max="16383" man="1"/>
        <brk id="48629" max="16383" man="1"/>
        <brk id="48716" max="16383" man="1"/>
        <brk id="48803" max="16383" man="1"/>
        <brk id="48890" max="16383" man="1"/>
        <brk id="48977" max="16383" man="1"/>
        <brk id="49064" max="16383" man="1"/>
        <brk id="49151" max="16383" man="1"/>
        <brk id="49238" max="16383" man="1"/>
        <brk id="49325" max="16383" man="1"/>
        <brk id="49412" max="16383" man="1"/>
        <brk id="49499" max="16383" man="1"/>
        <brk id="49586" max="16383" man="1"/>
        <brk id="49673" max="16383" man="1"/>
        <brk id="49760" max="16383" man="1"/>
        <brk id="49847" max="16383" man="1"/>
        <brk id="49934" max="16383" man="1"/>
        <brk id="50021" max="16383" man="1"/>
        <brk id="50108" max="16383" man="1"/>
        <brk id="50195" max="16383" man="1"/>
        <brk id="50282" max="16383" man="1"/>
        <brk id="50369" max="16383" man="1"/>
        <brk id="50456" max="16383" man="1"/>
        <brk id="50543" max="16383" man="1"/>
        <brk id="50630" max="16383" man="1"/>
        <brk id="50717" max="16383" man="1"/>
        <brk id="50804" max="16383" man="1"/>
        <brk id="50891" max="16383" man="1"/>
        <brk id="50978" max="16383" man="1"/>
        <brk id="51065" max="16383" man="1"/>
        <brk id="51152" max="16383" man="1"/>
        <brk id="51239" max="16383" man="1"/>
        <brk id="51326" max="16383" man="1"/>
        <brk id="51413" max="16383" man="1"/>
        <brk id="51500" max="16383" man="1"/>
        <brk id="51587" max="16383" man="1"/>
        <brk id="51674" max="16383" man="1"/>
        <brk id="51761" max="16383" man="1"/>
        <brk id="51848" max="16383" man="1"/>
        <brk id="51935" max="16383" man="1"/>
        <brk id="52022" max="16383" man="1"/>
        <brk id="52109" max="16383" man="1"/>
        <brk id="52196" max="16383" man="1"/>
        <brk id="52283" max="16383" man="1"/>
        <brk id="52370" max="16383" man="1"/>
        <brk id="52457" max="16383" man="1"/>
        <brk id="52544" max="16383" man="1"/>
        <brk id="52631" max="16383" man="1"/>
        <brk id="52718" max="16383" man="1"/>
        <brk id="52805" max="16383" man="1"/>
        <brk id="52892" max="16383" man="1"/>
        <brk id="52979" max="16383" man="1"/>
        <brk id="53066" max="16383" man="1"/>
        <brk id="53153" max="16383" man="1"/>
        <brk id="53240" max="16383" man="1"/>
        <brk id="53327" max="16383" man="1"/>
        <brk id="53414" max="16383" man="1"/>
        <brk id="53501" max="16383" man="1"/>
        <brk id="53588" max="16383" man="1"/>
        <brk id="53675" max="16383" man="1"/>
        <brk id="53762" max="16383" man="1"/>
        <brk id="53849" max="16383" man="1"/>
        <brk id="53936" max="16383" man="1"/>
        <brk id="54023" max="16383" man="1"/>
        <brk id="54110" max="16383" man="1"/>
        <brk id="54197" max="16383" man="1"/>
        <brk id="54284" max="16383" man="1"/>
        <brk id="54371" max="16383" man="1"/>
        <brk id="54458" max="16383" man="1"/>
        <brk id="54545" max="16383" man="1"/>
        <brk id="54632" max="16383" man="1"/>
        <brk id="54719" max="16383" man="1"/>
        <brk id="54806" max="16383" man="1"/>
        <brk id="54893" max="16383" man="1"/>
        <brk id="54980" max="16383" man="1"/>
        <brk id="55067" max="16383" man="1"/>
        <brk id="55154" max="16383" man="1"/>
        <brk id="55241" max="16383" man="1"/>
        <brk id="55328" max="16383" man="1"/>
        <brk id="55415" max="16383" man="1"/>
        <brk id="55502" max="16383" man="1"/>
        <brk id="55589" max="16383" man="1"/>
        <brk id="55676" max="16383" man="1"/>
        <brk id="55763" max="16383" man="1"/>
        <brk id="55850" max="16383" man="1"/>
        <brk id="55937" max="16383" man="1"/>
        <brk id="56024" max="16383" man="1"/>
        <brk id="56111" max="16383" man="1"/>
        <brk id="56198" max="16383" man="1"/>
        <brk id="56285" max="16383" man="1"/>
        <brk id="56372" max="16383" man="1"/>
        <brk id="56459" max="16383" man="1"/>
        <brk id="56546" max="16383" man="1"/>
        <brk id="56633" max="16383" man="1"/>
        <brk id="56720" max="16383" man="1"/>
        <brk id="56807" max="16383" man="1"/>
        <brk id="56894" max="16383" man="1"/>
        <brk id="56981" max="16383" man="1"/>
        <brk id="57068" max="16383" man="1"/>
        <brk id="57155" max="16383" man="1"/>
        <brk id="57242" max="16383" man="1"/>
        <brk id="57329" max="16383" man="1"/>
        <brk id="57416" max="16383" man="1"/>
        <brk id="57503" max="16383" man="1"/>
        <brk id="57590" max="16383" man="1"/>
        <brk id="57677" max="16383" man="1"/>
        <brk id="57764" max="16383" man="1"/>
        <brk id="57851" max="16383" man="1"/>
        <brk id="57938" max="16383" man="1"/>
        <brk id="58025" max="16383" man="1"/>
        <brk id="58112" max="16383" man="1"/>
        <brk id="58199" max="16383" man="1"/>
        <brk id="58286" max="16383" man="1"/>
        <brk id="58373" max="16383" man="1"/>
        <brk id="58460" max="16383" man="1"/>
        <brk id="58547" max="16383" man="1"/>
        <brk id="58634" max="16383" man="1"/>
        <brk id="58721" max="16383" man="1"/>
        <brk id="58808" max="16383" man="1"/>
        <brk id="58895" max="16383" man="1"/>
        <brk id="58982" max="16383" man="1"/>
        <brk id="59069" max="16383" man="1"/>
        <brk id="59156" max="16383" man="1"/>
        <brk id="59243" max="16383" man="1"/>
        <brk id="59330" max="16383" man="1"/>
        <brk id="59417" max="16383" man="1"/>
        <brk id="59504" max="16383" man="1"/>
        <brk id="59591" max="16383" man="1"/>
        <brk id="59678" max="16383" man="1"/>
        <brk id="59765" max="16383" man="1"/>
        <brk id="59852" max="16383" man="1"/>
        <brk id="59939" max="16383" man="1"/>
        <brk id="60026" max="16383" man="1"/>
        <brk id="60113" max="16383" man="1"/>
        <brk id="60200" max="16383" man="1"/>
        <brk id="60287" max="16383" man="1"/>
        <brk id="60374" max="16383" man="1"/>
        <brk id="60461" max="16383" man="1"/>
        <brk id="60548" max="16383" man="1"/>
        <brk id="60635" max="16383" man="1"/>
        <brk id="60722" max="16383" man="1"/>
        <brk id="60809" max="16383" man="1"/>
        <brk id="60896" max="16383" man="1"/>
        <brk id="60983" max="16383" man="1"/>
        <brk id="61070" max="16383" man="1"/>
        <brk id="61157" max="16383" man="1"/>
        <brk id="61244" max="16383" man="1"/>
        <brk id="61331" max="16383" man="1"/>
        <brk id="61418" max="16383" man="1"/>
        <brk id="61505" max="16383" man="1"/>
        <brk id="61592" max="16383" man="1"/>
        <brk id="61679" max="16383" man="1"/>
        <brk id="61766" max="16383" man="1"/>
        <brk id="61853" max="16383" man="1"/>
        <brk id="61940" max="16383" man="1"/>
        <brk id="62027" max="16383" man="1"/>
        <brk id="62114" max="16383" man="1"/>
        <brk id="62201" max="16383" man="1"/>
        <brk id="62288" max="16383" man="1"/>
        <brk id="62375" max="16383" man="1"/>
        <brk id="62462" max="16383" man="1"/>
        <brk id="62549" max="16383" man="1"/>
        <brk id="62636" max="16383" man="1"/>
        <brk id="62723" max="16383" man="1"/>
        <brk id="62810" max="16383" man="1"/>
        <brk id="62897" max="16383" man="1"/>
        <brk id="62984" max="16383" man="1"/>
        <brk id="63071" max="16383" man="1"/>
        <brk id="63158" max="16383" man="1"/>
        <brk id="63245" max="16383" man="1"/>
        <brk id="63332" max="16383" man="1"/>
        <brk id="63419" max="16383" man="1"/>
        <brk id="63506" max="16383" man="1"/>
        <brk id="63593" max="16383" man="1"/>
        <brk id="63680" max="16383" man="1"/>
        <brk id="63767" max="16383" man="1"/>
        <brk id="63854" max="16383" man="1"/>
        <brk id="63941" max="16383" man="1"/>
        <brk id="64028" max="16383" man="1"/>
        <brk id="64115" max="16383" man="1"/>
        <brk id="64202" max="16383" man="1"/>
        <brk id="64289" max="16383" man="1"/>
        <brk id="64376" max="16383" man="1"/>
        <brk id="64463" max="16383" man="1"/>
        <brk id="64550" max="16383" man="1"/>
        <brk id="64637" max="16383" man="1"/>
        <brk id="64724" max="16383" man="1"/>
        <brk id="64811" max="16383" man="1"/>
        <brk id="64898" max="16383" man="1"/>
        <brk id="64985" max="16383" man="1"/>
        <brk id="65072" max="16383" man="1"/>
        <brk id="65159" max="16383" man="1"/>
        <brk id="65246" max="16383" man="1"/>
        <brk id="65333" max="16383" man="1"/>
        <brk id="65420" max="16383" man="1"/>
        <brk id="65507" max="16383" man="1"/>
      </rowBreaks>
      <pageMargins left="0.70866141732283472" right="0.51181102362204722" top="0.74803149606299213" bottom="0.74803149606299213" header="0.31496062992125984" footer="0.31496062992125984"/>
      <printOptions horizontalCentered="1"/>
      <pageSetup paperSize="9" scale="58" orientation="portrait" r:id="rId1"/>
    </customSheetView>
    <customSheetView guid="{F221F33E-0E1C-4976-B177-E2EB9B60E99A}" scale="75" showPageBreaks="1" hiddenRows="1" view="pageLayout" topLeftCell="A97">
      <selection activeCell="M67" sqref="M67"/>
      <rowBreaks count="9" manualBreakCount="9">
        <brk id="47" max="17" man="1"/>
        <brk id="105" max="16383" man="1"/>
        <brk id="164" max="16383" man="1"/>
        <brk id="238" max="16383" man="1"/>
        <brk id="327" max="16383" man="1"/>
        <brk id="329" max="16383" man="1"/>
        <brk id="421" max="16383" man="1"/>
        <brk id="513" max="16383" man="1"/>
        <brk id="605" max="16383" man="1"/>
      </rowBreaks>
      <pageMargins left="0.70866141732283472" right="0.51181102362204722" top="0.74803149606299213" bottom="0.74803149606299213" header="0.31496062992125984" footer="0.31496062992125984"/>
      <printOptions horizontalCentered="1"/>
      <pageSetup paperSize="9" scale="58" orientation="portrait" r:id="rId2"/>
    </customSheetView>
    <customSheetView guid="{4702533F-4104-4A8B-A612-EB1AA37E2852}" scale="90" showPageBreaks="1" hiddenRows="1" view="pageBreakPreview" topLeftCell="A127">
      <selection activeCell="G115" sqref="G115"/>
      <rowBreaks count="8" manualBreakCount="8">
        <brk id="47" max="17" man="1"/>
        <brk id="105" max="16383" man="1"/>
        <brk id="164" max="16383" man="1"/>
        <brk id="238" max="16383" man="1"/>
        <brk id="329" max="16383" man="1"/>
        <brk id="421" max="16383" man="1"/>
        <brk id="513" max="16383" man="1"/>
        <brk id="605" max="16383" man="1"/>
      </rowBreaks>
      <pageMargins left="0.70866141732283472" right="0.70866141732283472" top="0.74803149606299213" bottom="0.74803149606299213" header="0.31496062992125984" footer="0.31496062992125984"/>
      <printOptions horizontalCentered="1"/>
      <pageSetup paperSize="9" scale="58" orientation="portrait" r:id="rId3"/>
    </customSheetView>
    <customSheetView guid="{EA9C586C-6490-4376-8545-D93F3F302A58}" scale="90" showPageBreaks="1" hiddenRows="1" view="pageLayout">
      <selection activeCell="M67" sqref="M67"/>
      <rowBreaks count="9" manualBreakCount="9">
        <brk id="47" max="17" man="1"/>
        <brk id="105" max="16383" man="1"/>
        <brk id="164" max="16383" man="1"/>
        <brk id="238" max="16383" man="1"/>
        <brk id="326" max="16383" man="1"/>
        <brk id="329" max="16383" man="1"/>
        <brk id="421" max="16383" man="1"/>
        <brk id="513" max="16383" man="1"/>
        <brk id="605" max="16383" man="1"/>
      </rowBreaks>
      <pageMargins left="0.70866141732283472" right="0.70866141732283472" top="0.74803149606299213" bottom="0.74803149606299213" header="0.31496062992125984" footer="0.31496062992125984"/>
      <printOptions horizontalCentered="1"/>
      <pageSetup paperSize="9" scale="58" orientation="portrait" r:id="rId4"/>
    </customSheetView>
  </customSheetViews>
  <mergeCells count="716">
    <mergeCell ref="J606:K606"/>
    <mergeCell ref="B409:L410"/>
    <mergeCell ref="B412:L412"/>
    <mergeCell ref="B413:E413"/>
    <mergeCell ref="F413:L413"/>
    <mergeCell ref="B414:E414"/>
    <mergeCell ref="F414:L414"/>
    <mergeCell ref="B415:E415"/>
    <mergeCell ref="F415:L415"/>
    <mergeCell ref="B416:E416"/>
    <mergeCell ref="F416:L416"/>
    <mergeCell ref="B417:E417"/>
    <mergeCell ref="F417:L417"/>
    <mergeCell ref="B418:E418"/>
    <mergeCell ref="F418:L418"/>
    <mergeCell ref="B419:E419"/>
    <mergeCell ref="F419:L419"/>
    <mergeCell ref="B420:E420"/>
    <mergeCell ref="G420:H420"/>
    <mergeCell ref="J420:K420"/>
    <mergeCell ref="B421:E421"/>
    <mergeCell ref="F421:L421"/>
    <mergeCell ref="B422:E422"/>
    <mergeCell ref="F422:L422"/>
    <mergeCell ref="B584:L584"/>
    <mergeCell ref="B586:L586"/>
    <mergeCell ref="B587:L591"/>
    <mergeCell ref="B593:L593"/>
    <mergeCell ref="B594:L597"/>
    <mergeCell ref="C601:F601"/>
    <mergeCell ref="I601:K601"/>
    <mergeCell ref="C602:F602"/>
    <mergeCell ref="I602:K605"/>
    <mergeCell ref="C603:F603"/>
    <mergeCell ref="B549:L553"/>
    <mergeCell ref="B555:L555"/>
    <mergeCell ref="B556:L560"/>
    <mergeCell ref="B562:L562"/>
    <mergeCell ref="B563:L567"/>
    <mergeCell ref="B569:L569"/>
    <mergeCell ref="B570:L573"/>
    <mergeCell ref="B575:L575"/>
    <mergeCell ref="B576:L579"/>
    <mergeCell ref="B527:L527"/>
    <mergeCell ref="B528:L528"/>
    <mergeCell ref="B529:L529"/>
    <mergeCell ref="B532:L532"/>
    <mergeCell ref="B534:L534"/>
    <mergeCell ref="B535:L539"/>
    <mergeCell ref="B541:L541"/>
    <mergeCell ref="B542:L546"/>
    <mergeCell ref="B548:L548"/>
    <mergeCell ref="B521:L521"/>
    <mergeCell ref="B522:C522"/>
    <mergeCell ref="D522:E522"/>
    <mergeCell ref="J522:L522"/>
    <mergeCell ref="B523:C523"/>
    <mergeCell ref="D523:E523"/>
    <mergeCell ref="J523:L523"/>
    <mergeCell ref="B524:C524"/>
    <mergeCell ref="D524:E524"/>
    <mergeCell ref="J524:L524"/>
    <mergeCell ref="B516:L516"/>
    <mergeCell ref="B517:C517"/>
    <mergeCell ref="D517:E517"/>
    <mergeCell ref="J517:L517"/>
    <mergeCell ref="B518:C518"/>
    <mergeCell ref="D518:E518"/>
    <mergeCell ref="J518:L518"/>
    <mergeCell ref="B519:C519"/>
    <mergeCell ref="D519:E519"/>
    <mergeCell ref="J519:L519"/>
    <mergeCell ref="B512:C512"/>
    <mergeCell ref="D512:E512"/>
    <mergeCell ref="J512:L512"/>
    <mergeCell ref="B513:C513"/>
    <mergeCell ref="D513:E513"/>
    <mergeCell ref="J513:L513"/>
    <mergeCell ref="B514:C514"/>
    <mergeCell ref="D514:E514"/>
    <mergeCell ref="J514:L514"/>
    <mergeCell ref="B505:C505"/>
    <mergeCell ref="D505:E505"/>
    <mergeCell ref="J505:L505"/>
    <mergeCell ref="B506:I506"/>
    <mergeCell ref="J506:L506"/>
    <mergeCell ref="B507:I507"/>
    <mergeCell ref="J507:L507"/>
    <mergeCell ref="B509:L509"/>
    <mergeCell ref="B511:L511"/>
    <mergeCell ref="B502:C502"/>
    <mergeCell ref="D502:E502"/>
    <mergeCell ref="J502:L502"/>
    <mergeCell ref="B503:C503"/>
    <mergeCell ref="D503:E503"/>
    <mergeCell ref="J503:L503"/>
    <mergeCell ref="B504:C504"/>
    <mergeCell ref="D504:E504"/>
    <mergeCell ref="J504:L504"/>
    <mergeCell ref="B499:C499"/>
    <mergeCell ref="D499:E499"/>
    <mergeCell ref="J499:L499"/>
    <mergeCell ref="B500:C500"/>
    <mergeCell ref="D500:E500"/>
    <mergeCell ref="J500:L500"/>
    <mergeCell ref="B501:C501"/>
    <mergeCell ref="D501:E501"/>
    <mergeCell ref="J501:L501"/>
    <mergeCell ref="B496:C496"/>
    <mergeCell ref="D496:E496"/>
    <mergeCell ref="J496:L496"/>
    <mergeCell ref="B497:C497"/>
    <mergeCell ref="D497:E497"/>
    <mergeCell ref="J497:L497"/>
    <mergeCell ref="B498:C498"/>
    <mergeCell ref="D498:E498"/>
    <mergeCell ref="J498:L498"/>
    <mergeCell ref="B487:D487"/>
    <mergeCell ref="E487:F487"/>
    <mergeCell ref="H487:J487"/>
    <mergeCell ref="K487:L487"/>
    <mergeCell ref="B489:K489"/>
    <mergeCell ref="B490:K490"/>
    <mergeCell ref="B492:L492"/>
    <mergeCell ref="B494:L494"/>
    <mergeCell ref="B495:C495"/>
    <mergeCell ref="D495:E495"/>
    <mergeCell ref="J495:K495"/>
    <mergeCell ref="D480:I480"/>
    <mergeCell ref="J480:L480"/>
    <mergeCell ref="D481:I481"/>
    <mergeCell ref="J481:L481"/>
    <mergeCell ref="D482:I482"/>
    <mergeCell ref="J482:L482"/>
    <mergeCell ref="B483:L483"/>
    <mergeCell ref="C484:L484"/>
    <mergeCell ref="B485:C485"/>
    <mergeCell ref="D485:L485"/>
    <mergeCell ref="B474:L474"/>
    <mergeCell ref="C475:L475"/>
    <mergeCell ref="B476:C476"/>
    <mergeCell ref="D476:L476"/>
    <mergeCell ref="B477:L477"/>
    <mergeCell ref="D478:I478"/>
    <mergeCell ref="J478:L478"/>
    <mergeCell ref="D479:I479"/>
    <mergeCell ref="J479:L479"/>
    <mergeCell ref="D469:I469"/>
    <mergeCell ref="J469:L469"/>
    <mergeCell ref="D470:I470"/>
    <mergeCell ref="J470:L470"/>
    <mergeCell ref="D471:I471"/>
    <mergeCell ref="J471:L471"/>
    <mergeCell ref="D472:I472"/>
    <mergeCell ref="J472:L472"/>
    <mergeCell ref="D473:I473"/>
    <mergeCell ref="J473:L473"/>
    <mergeCell ref="B462:L462"/>
    <mergeCell ref="C463:L463"/>
    <mergeCell ref="B464:C464"/>
    <mergeCell ref="D464:L464"/>
    <mergeCell ref="B465:L465"/>
    <mergeCell ref="C466:L466"/>
    <mergeCell ref="B467:C467"/>
    <mergeCell ref="D467:L467"/>
    <mergeCell ref="B468:L468"/>
    <mergeCell ref="D457:I457"/>
    <mergeCell ref="J457:L457"/>
    <mergeCell ref="D458:I458"/>
    <mergeCell ref="J458:L458"/>
    <mergeCell ref="D459:I459"/>
    <mergeCell ref="J459:L459"/>
    <mergeCell ref="D460:I460"/>
    <mergeCell ref="J460:L460"/>
    <mergeCell ref="D461:I461"/>
    <mergeCell ref="J461:L461"/>
    <mergeCell ref="B452:L452"/>
    <mergeCell ref="C453:L453"/>
    <mergeCell ref="B454:C454"/>
    <mergeCell ref="D454:L454"/>
    <mergeCell ref="B455:L455"/>
    <mergeCell ref="D456:I456"/>
    <mergeCell ref="J456:L456"/>
    <mergeCell ref="B450:C450"/>
    <mergeCell ref="D450:H450"/>
    <mergeCell ref="J450:K450"/>
    <mergeCell ref="B451:C451"/>
    <mergeCell ref="D451:H451"/>
    <mergeCell ref="J451:K451"/>
    <mergeCell ref="B447:C447"/>
    <mergeCell ref="D447:H447"/>
    <mergeCell ref="J447:K447"/>
    <mergeCell ref="B448:C448"/>
    <mergeCell ref="D448:H448"/>
    <mergeCell ref="J448:K448"/>
    <mergeCell ref="B449:C449"/>
    <mergeCell ref="D449:H449"/>
    <mergeCell ref="J449:K449"/>
    <mergeCell ref="B444:C444"/>
    <mergeCell ref="D444:H444"/>
    <mergeCell ref="J444:K444"/>
    <mergeCell ref="B445:C445"/>
    <mergeCell ref="D445:H445"/>
    <mergeCell ref="J445:K445"/>
    <mergeCell ref="B446:C446"/>
    <mergeCell ref="D446:H446"/>
    <mergeCell ref="J446:K446"/>
    <mergeCell ref="C434:L434"/>
    <mergeCell ref="B436:K436"/>
    <mergeCell ref="B437:K437"/>
    <mergeCell ref="B438:L438"/>
    <mergeCell ref="B441:L441"/>
    <mergeCell ref="B442:L442"/>
    <mergeCell ref="B443:C443"/>
    <mergeCell ref="D443:H443"/>
    <mergeCell ref="J443:K443"/>
    <mergeCell ref="B427:I427"/>
    <mergeCell ref="J427:L427"/>
    <mergeCell ref="B428:J428"/>
    <mergeCell ref="K428:L428"/>
    <mergeCell ref="B429:I429"/>
    <mergeCell ref="J429:L429"/>
    <mergeCell ref="B430:J430"/>
    <mergeCell ref="K430:L430"/>
    <mergeCell ref="C433:I433"/>
    <mergeCell ref="J433:L433"/>
    <mergeCell ref="B423:L423"/>
    <mergeCell ref="B424:L424"/>
    <mergeCell ref="B425:J425"/>
    <mergeCell ref="K425:L425"/>
    <mergeCell ref="B426:J426"/>
    <mergeCell ref="K426:L426"/>
    <mergeCell ref="J93:L93"/>
    <mergeCell ref="B92:C92"/>
    <mergeCell ref="D92:E92"/>
    <mergeCell ref="J92:L92"/>
    <mergeCell ref="B188:L191"/>
    <mergeCell ref="C196:F196"/>
    <mergeCell ref="I196:K199"/>
    <mergeCell ref="C197:F197"/>
    <mergeCell ref="J200:K200"/>
    <mergeCell ref="J116:L116"/>
    <mergeCell ref="B163:L163"/>
    <mergeCell ref="B164:L167"/>
    <mergeCell ref="B111:C111"/>
    <mergeCell ref="D111:E111"/>
    <mergeCell ref="J111:L111"/>
    <mergeCell ref="B108:C108"/>
    <mergeCell ref="D108:E108"/>
    <mergeCell ref="J108:L108"/>
    <mergeCell ref="B1:L2"/>
    <mergeCell ref="D54:I54"/>
    <mergeCell ref="J54:L54"/>
    <mergeCell ref="D55:I55"/>
    <mergeCell ref="J55:L55"/>
    <mergeCell ref="B91:C91"/>
    <mergeCell ref="D91:E91"/>
    <mergeCell ref="J91:L91"/>
    <mergeCell ref="B86:L86"/>
    <mergeCell ref="J90:L90"/>
    <mergeCell ref="B71:L71"/>
    <mergeCell ref="B79:C79"/>
    <mergeCell ref="D79:L79"/>
    <mergeCell ref="B59:L59"/>
    <mergeCell ref="J63:L63"/>
    <mergeCell ref="D66:I66"/>
    <mergeCell ref="J66:L66"/>
    <mergeCell ref="D67:I67"/>
    <mergeCell ref="J67:L67"/>
    <mergeCell ref="B13:E13"/>
    <mergeCell ref="F13:L13"/>
    <mergeCell ref="B14:E14"/>
    <mergeCell ref="F14:L14"/>
    <mergeCell ref="B15:L15"/>
    <mergeCell ref="B96:C96"/>
    <mergeCell ref="D96:E96"/>
    <mergeCell ref="J96:L96"/>
    <mergeCell ref="B97:C97"/>
    <mergeCell ref="D97:E97"/>
    <mergeCell ref="B9:E9"/>
    <mergeCell ref="F9:L9"/>
    <mergeCell ref="B10:E10"/>
    <mergeCell ref="F10:L10"/>
    <mergeCell ref="B11:E11"/>
    <mergeCell ref="F11:L11"/>
    <mergeCell ref="B12:E12"/>
    <mergeCell ref="G12:H12"/>
    <mergeCell ref="J12:K12"/>
    <mergeCell ref="B16:L16"/>
    <mergeCell ref="B17:J17"/>
    <mergeCell ref="K17:L17"/>
    <mergeCell ref="B18:J18"/>
    <mergeCell ref="K18:L18"/>
    <mergeCell ref="B19:I19"/>
    <mergeCell ref="J19:L19"/>
    <mergeCell ref="B20:J20"/>
    <mergeCell ref="K20:L20"/>
    <mergeCell ref="B21:I21"/>
    <mergeCell ref="B4:L4"/>
    <mergeCell ref="B5:E5"/>
    <mergeCell ref="F5:L5"/>
    <mergeCell ref="B6:E6"/>
    <mergeCell ref="F6:L6"/>
    <mergeCell ref="B7:E7"/>
    <mergeCell ref="F7:L7"/>
    <mergeCell ref="B8:E8"/>
    <mergeCell ref="F8:L8"/>
    <mergeCell ref="J21:L21"/>
    <mergeCell ref="B22:J22"/>
    <mergeCell ref="K22:L22"/>
    <mergeCell ref="C25:I25"/>
    <mergeCell ref="J25:L25"/>
    <mergeCell ref="C26:L26"/>
    <mergeCell ref="B28:K28"/>
    <mergeCell ref="B29:K29"/>
    <mergeCell ref="B30:L30"/>
    <mergeCell ref="B33:L33"/>
    <mergeCell ref="B34:L34"/>
    <mergeCell ref="B35:C35"/>
    <mergeCell ref="D35:H35"/>
    <mergeCell ref="J35:K35"/>
    <mergeCell ref="B36:C36"/>
    <mergeCell ref="D36:H36"/>
    <mergeCell ref="J36:K36"/>
    <mergeCell ref="B46:L46"/>
    <mergeCell ref="D39:H39"/>
    <mergeCell ref="D40:H40"/>
    <mergeCell ref="D43:H43"/>
    <mergeCell ref="C47:L47"/>
    <mergeCell ref="B44:C44"/>
    <mergeCell ref="D44:H44"/>
    <mergeCell ref="J44:K44"/>
    <mergeCell ref="D45:H45"/>
    <mergeCell ref="J45:K45"/>
    <mergeCell ref="J37:K37"/>
    <mergeCell ref="J38:K38"/>
    <mergeCell ref="J39:K39"/>
    <mergeCell ref="J40:K40"/>
    <mergeCell ref="J43:K43"/>
    <mergeCell ref="B41:C41"/>
    <mergeCell ref="D41:H41"/>
    <mergeCell ref="J41:K41"/>
    <mergeCell ref="B42:C42"/>
    <mergeCell ref="D42:H42"/>
    <mergeCell ref="J42:K42"/>
    <mergeCell ref="B37:C37"/>
    <mergeCell ref="B38:C38"/>
    <mergeCell ref="B39:C39"/>
    <mergeCell ref="B40:C40"/>
    <mergeCell ref="B43:C43"/>
    <mergeCell ref="D37:H37"/>
    <mergeCell ref="D38:H38"/>
    <mergeCell ref="D50:I50"/>
    <mergeCell ref="J50:L50"/>
    <mergeCell ref="D51:I51"/>
    <mergeCell ref="J51:L51"/>
    <mergeCell ref="B48:C48"/>
    <mergeCell ref="D48:L48"/>
    <mergeCell ref="B49:L49"/>
    <mergeCell ref="B56:L56"/>
    <mergeCell ref="C57:L57"/>
    <mergeCell ref="B58:C58"/>
    <mergeCell ref="D58:L58"/>
    <mergeCell ref="D52:I52"/>
    <mergeCell ref="J52:L52"/>
    <mergeCell ref="D53:I53"/>
    <mergeCell ref="J53:L53"/>
    <mergeCell ref="J65:L65"/>
    <mergeCell ref="B62:L62"/>
    <mergeCell ref="C60:L60"/>
    <mergeCell ref="B61:C61"/>
    <mergeCell ref="D61:L61"/>
    <mergeCell ref="D63:I63"/>
    <mergeCell ref="J64:L64"/>
    <mergeCell ref="D65:I65"/>
    <mergeCell ref="D64:I64"/>
    <mergeCell ref="D75:I75"/>
    <mergeCell ref="J75:L75"/>
    <mergeCell ref="B68:L68"/>
    <mergeCell ref="C69:L69"/>
    <mergeCell ref="B70:C70"/>
    <mergeCell ref="D70:L70"/>
    <mergeCell ref="D72:I72"/>
    <mergeCell ref="J72:L72"/>
    <mergeCell ref="D73:I73"/>
    <mergeCell ref="J73:L73"/>
    <mergeCell ref="D74:I74"/>
    <mergeCell ref="J74:L74"/>
    <mergeCell ref="B81:D81"/>
    <mergeCell ref="E81:F81"/>
    <mergeCell ref="H81:J81"/>
    <mergeCell ref="K81:L81"/>
    <mergeCell ref="B77:L77"/>
    <mergeCell ref="D76:I76"/>
    <mergeCell ref="J76:L76"/>
    <mergeCell ref="C78:L78"/>
    <mergeCell ref="B95:C95"/>
    <mergeCell ref="D95:E95"/>
    <mergeCell ref="B89:C89"/>
    <mergeCell ref="D89:E89"/>
    <mergeCell ref="J89:K89"/>
    <mergeCell ref="B83:K83"/>
    <mergeCell ref="B84:K84"/>
    <mergeCell ref="B88:L88"/>
    <mergeCell ref="B90:C90"/>
    <mergeCell ref="D90:E90"/>
    <mergeCell ref="B94:C94"/>
    <mergeCell ref="D94:E94"/>
    <mergeCell ref="J94:L94"/>
    <mergeCell ref="J95:L95"/>
    <mergeCell ref="B93:C93"/>
    <mergeCell ref="D93:E93"/>
    <mergeCell ref="J97:L97"/>
    <mergeCell ref="B98:C98"/>
    <mergeCell ref="D98:E98"/>
    <mergeCell ref="J98:L98"/>
    <mergeCell ref="B99:C99"/>
    <mergeCell ref="D99:E99"/>
    <mergeCell ref="J99:L99"/>
    <mergeCell ref="B105:L105"/>
    <mergeCell ref="B103:L103"/>
    <mergeCell ref="J100:L100"/>
    <mergeCell ref="J101:L101"/>
    <mergeCell ref="B100:I100"/>
    <mergeCell ref="B101:I101"/>
    <mergeCell ref="J106:L106"/>
    <mergeCell ref="J107:L107"/>
    <mergeCell ref="B106:C106"/>
    <mergeCell ref="D106:E106"/>
    <mergeCell ref="B107:C107"/>
    <mergeCell ref="D107:E107"/>
    <mergeCell ref="B112:C112"/>
    <mergeCell ref="D112:E112"/>
    <mergeCell ref="J112:L112"/>
    <mergeCell ref="B110:L110"/>
    <mergeCell ref="B170:L173"/>
    <mergeCell ref="B187:L187"/>
    <mergeCell ref="D117:E117"/>
    <mergeCell ref="J117:L117"/>
    <mergeCell ref="B115:L115"/>
    <mergeCell ref="B116:C116"/>
    <mergeCell ref="D116:E116"/>
    <mergeCell ref="B136:L140"/>
    <mergeCell ref="B129:L133"/>
    <mergeCell ref="B135:L135"/>
    <mergeCell ref="B128:L128"/>
    <mergeCell ref="B126:L126"/>
    <mergeCell ref="B121:L121"/>
    <mergeCell ref="B122:L122"/>
    <mergeCell ref="B123:L123"/>
    <mergeCell ref="B118:C118"/>
    <mergeCell ref="D118:E118"/>
    <mergeCell ref="J118:L118"/>
    <mergeCell ref="B113:C113"/>
    <mergeCell ref="D113:E113"/>
    <mergeCell ref="J113:L113"/>
    <mergeCell ref="B117:C117"/>
    <mergeCell ref="B213:E213"/>
    <mergeCell ref="F213:L213"/>
    <mergeCell ref="B214:E214"/>
    <mergeCell ref="F214:L214"/>
    <mergeCell ref="C195:F195"/>
    <mergeCell ref="B142:L142"/>
    <mergeCell ref="B143:L147"/>
    <mergeCell ref="B209:E209"/>
    <mergeCell ref="F209:L209"/>
    <mergeCell ref="B178:L178"/>
    <mergeCell ref="B180:L180"/>
    <mergeCell ref="B181:L185"/>
    <mergeCell ref="B169:L169"/>
    <mergeCell ref="B149:L149"/>
    <mergeCell ref="B204:L205"/>
    <mergeCell ref="B207:L207"/>
    <mergeCell ref="I195:K195"/>
    <mergeCell ref="B150:L154"/>
    <mergeCell ref="B156:L156"/>
    <mergeCell ref="B157:L161"/>
    <mergeCell ref="B215:E215"/>
    <mergeCell ref="G215:H215"/>
    <mergeCell ref="J215:K215"/>
    <mergeCell ref="B208:E208"/>
    <mergeCell ref="F208:L208"/>
    <mergeCell ref="B212:E212"/>
    <mergeCell ref="F212:L212"/>
    <mergeCell ref="B210:E210"/>
    <mergeCell ref="F210:L210"/>
    <mergeCell ref="B211:E211"/>
    <mergeCell ref="F211:L211"/>
    <mergeCell ref="B216:E216"/>
    <mergeCell ref="F216:L216"/>
    <mergeCell ref="B217:E217"/>
    <mergeCell ref="F217:L217"/>
    <mergeCell ref="B218:L218"/>
    <mergeCell ref="B219:L219"/>
    <mergeCell ref="B220:J220"/>
    <mergeCell ref="K220:L220"/>
    <mergeCell ref="B221:J221"/>
    <mergeCell ref="K221:L221"/>
    <mergeCell ref="B222:I222"/>
    <mergeCell ref="J222:L222"/>
    <mergeCell ref="B223:J223"/>
    <mergeCell ref="K223:L223"/>
    <mergeCell ref="B224:I224"/>
    <mergeCell ref="J224:L224"/>
    <mergeCell ref="B225:J225"/>
    <mergeCell ref="K225:L225"/>
    <mergeCell ref="C228:I228"/>
    <mergeCell ref="J228:L228"/>
    <mergeCell ref="C229:L229"/>
    <mergeCell ref="B231:K231"/>
    <mergeCell ref="B232:K232"/>
    <mergeCell ref="B233:L233"/>
    <mergeCell ref="B236:L236"/>
    <mergeCell ref="B237:L237"/>
    <mergeCell ref="B238:C238"/>
    <mergeCell ref="D238:H238"/>
    <mergeCell ref="J238:K238"/>
    <mergeCell ref="B239:C239"/>
    <mergeCell ref="D239:H239"/>
    <mergeCell ref="J239:K239"/>
    <mergeCell ref="B247:C247"/>
    <mergeCell ref="D247:H247"/>
    <mergeCell ref="J247:K247"/>
    <mergeCell ref="B240:C240"/>
    <mergeCell ref="D240:H240"/>
    <mergeCell ref="J240:K240"/>
    <mergeCell ref="B241:C241"/>
    <mergeCell ref="D241:H241"/>
    <mergeCell ref="J241:K241"/>
    <mergeCell ref="B242:C242"/>
    <mergeCell ref="D242:H242"/>
    <mergeCell ref="J242:K242"/>
    <mergeCell ref="B243:C243"/>
    <mergeCell ref="D243:H243"/>
    <mergeCell ref="J243:K243"/>
    <mergeCell ref="B246:C246"/>
    <mergeCell ref="D246:H246"/>
    <mergeCell ref="J246:K246"/>
    <mergeCell ref="B244:C244"/>
    <mergeCell ref="D244:H244"/>
    <mergeCell ref="J244:K244"/>
    <mergeCell ref="B245:C245"/>
    <mergeCell ref="D245:H245"/>
    <mergeCell ref="J245:K245"/>
    <mergeCell ref="D251:H251"/>
    <mergeCell ref="J251:K251"/>
    <mergeCell ref="B252:L252"/>
    <mergeCell ref="C253:L253"/>
    <mergeCell ref="B254:C254"/>
    <mergeCell ref="D254:L254"/>
    <mergeCell ref="B255:L255"/>
    <mergeCell ref="D256:I256"/>
    <mergeCell ref="J256:L256"/>
    <mergeCell ref="D257:I257"/>
    <mergeCell ref="J257:L257"/>
    <mergeCell ref="D258:I258"/>
    <mergeCell ref="J258:L258"/>
    <mergeCell ref="D259:I259"/>
    <mergeCell ref="J259:L259"/>
    <mergeCell ref="D260:I260"/>
    <mergeCell ref="J260:L260"/>
    <mergeCell ref="D261:I261"/>
    <mergeCell ref="J261:L261"/>
    <mergeCell ref="B262:L262"/>
    <mergeCell ref="C263:L263"/>
    <mergeCell ref="B264:C264"/>
    <mergeCell ref="D264:L264"/>
    <mergeCell ref="B265:L265"/>
    <mergeCell ref="C266:L266"/>
    <mergeCell ref="B267:C267"/>
    <mergeCell ref="D267:L267"/>
    <mergeCell ref="B268:L268"/>
    <mergeCell ref="D269:I269"/>
    <mergeCell ref="J269:L269"/>
    <mergeCell ref="D270:I270"/>
    <mergeCell ref="J270:L270"/>
    <mergeCell ref="D271:I271"/>
    <mergeCell ref="J271:L271"/>
    <mergeCell ref="D272:I272"/>
    <mergeCell ref="J272:L272"/>
    <mergeCell ref="D273:I273"/>
    <mergeCell ref="J273:L273"/>
    <mergeCell ref="B274:L274"/>
    <mergeCell ref="C275:L275"/>
    <mergeCell ref="B276:C276"/>
    <mergeCell ref="D276:L276"/>
    <mergeCell ref="B277:L277"/>
    <mergeCell ref="D278:I278"/>
    <mergeCell ref="J278:L278"/>
    <mergeCell ref="D279:I279"/>
    <mergeCell ref="J279:L279"/>
    <mergeCell ref="D280:I280"/>
    <mergeCell ref="J280:L280"/>
    <mergeCell ref="D281:I281"/>
    <mergeCell ref="J281:L281"/>
    <mergeCell ref="D282:I282"/>
    <mergeCell ref="J282:L282"/>
    <mergeCell ref="B283:L283"/>
    <mergeCell ref="C284:L284"/>
    <mergeCell ref="B285:C285"/>
    <mergeCell ref="D285:L285"/>
    <mergeCell ref="B287:D287"/>
    <mergeCell ref="E287:F287"/>
    <mergeCell ref="H287:J287"/>
    <mergeCell ref="K287:L287"/>
    <mergeCell ref="B289:K289"/>
    <mergeCell ref="B290:K290"/>
    <mergeCell ref="B292:L292"/>
    <mergeCell ref="B294:L294"/>
    <mergeCell ref="B295:C295"/>
    <mergeCell ref="D295:E295"/>
    <mergeCell ref="J295:K295"/>
    <mergeCell ref="B296:C296"/>
    <mergeCell ref="D296:E296"/>
    <mergeCell ref="J296:L296"/>
    <mergeCell ref="B297:C297"/>
    <mergeCell ref="D297:E297"/>
    <mergeCell ref="J297:L297"/>
    <mergeCell ref="B298:C298"/>
    <mergeCell ref="D298:E298"/>
    <mergeCell ref="J298:L298"/>
    <mergeCell ref="B299:C299"/>
    <mergeCell ref="D299:E299"/>
    <mergeCell ref="J299:L299"/>
    <mergeCell ref="B300:C300"/>
    <mergeCell ref="D300:E300"/>
    <mergeCell ref="J300:L300"/>
    <mergeCell ref="B301:C301"/>
    <mergeCell ref="D301:E301"/>
    <mergeCell ref="J301:L301"/>
    <mergeCell ref="B302:C302"/>
    <mergeCell ref="D302:E302"/>
    <mergeCell ref="J302:L302"/>
    <mergeCell ref="B303:C303"/>
    <mergeCell ref="D303:E303"/>
    <mergeCell ref="J303:L303"/>
    <mergeCell ref="B304:C304"/>
    <mergeCell ref="D304:E304"/>
    <mergeCell ref="J304:L304"/>
    <mergeCell ref="B305:C305"/>
    <mergeCell ref="D305:E305"/>
    <mergeCell ref="J305:L305"/>
    <mergeCell ref="B306:I306"/>
    <mergeCell ref="J306:L306"/>
    <mergeCell ref="B307:I307"/>
    <mergeCell ref="J307:L307"/>
    <mergeCell ref="B309:L309"/>
    <mergeCell ref="B311:L311"/>
    <mergeCell ref="B312:C312"/>
    <mergeCell ref="D312:E312"/>
    <mergeCell ref="J312:L312"/>
    <mergeCell ref="B313:C313"/>
    <mergeCell ref="D313:E313"/>
    <mergeCell ref="J313:L313"/>
    <mergeCell ref="B314:C314"/>
    <mergeCell ref="D314:E314"/>
    <mergeCell ref="J314:L314"/>
    <mergeCell ref="B316:L316"/>
    <mergeCell ref="B317:C317"/>
    <mergeCell ref="D317:E317"/>
    <mergeCell ref="J317:L317"/>
    <mergeCell ref="B318:C318"/>
    <mergeCell ref="D318:E318"/>
    <mergeCell ref="J318:L318"/>
    <mergeCell ref="B319:C319"/>
    <mergeCell ref="D319:E319"/>
    <mergeCell ref="J319:L319"/>
    <mergeCell ref="B321:L321"/>
    <mergeCell ref="B322:C322"/>
    <mergeCell ref="D322:E322"/>
    <mergeCell ref="J322:L322"/>
    <mergeCell ref="B323:C323"/>
    <mergeCell ref="D323:E323"/>
    <mergeCell ref="J323:L323"/>
    <mergeCell ref="B324:C324"/>
    <mergeCell ref="D324:E324"/>
    <mergeCell ref="J324:L324"/>
    <mergeCell ref="B327:L327"/>
    <mergeCell ref="B328:L328"/>
    <mergeCell ref="B329:L329"/>
    <mergeCell ref="B342:L346"/>
    <mergeCell ref="B348:L348"/>
    <mergeCell ref="C403:F403"/>
    <mergeCell ref="B349:L353"/>
    <mergeCell ref="B355:L355"/>
    <mergeCell ref="B356:L360"/>
    <mergeCell ref="B362:L362"/>
    <mergeCell ref="B363:L367"/>
    <mergeCell ref="B369:L369"/>
    <mergeCell ref="B370:L373"/>
    <mergeCell ref="B375:L375"/>
    <mergeCell ref="B376:L379"/>
    <mergeCell ref="J406:K406"/>
    <mergeCell ref="B249:C249"/>
    <mergeCell ref="D249:H249"/>
    <mergeCell ref="J249:K249"/>
    <mergeCell ref="B248:C248"/>
    <mergeCell ref="D248:H248"/>
    <mergeCell ref="J248:K248"/>
    <mergeCell ref="B251:C251"/>
    <mergeCell ref="B250:C250"/>
    <mergeCell ref="D250:H250"/>
    <mergeCell ref="J250:K250"/>
    <mergeCell ref="B384:L384"/>
    <mergeCell ref="B386:L386"/>
    <mergeCell ref="B387:L391"/>
    <mergeCell ref="B393:L393"/>
    <mergeCell ref="B394:L397"/>
    <mergeCell ref="C401:F401"/>
    <mergeCell ref="I401:K401"/>
    <mergeCell ref="C402:F402"/>
    <mergeCell ref="I402:K405"/>
    <mergeCell ref="B332:L332"/>
    <mergeCell ref="B334:L334"/>
    <mergeCell ref="B335:L339"/>
    <mergeCell ref="B341:L341"/>
  </mergeCells>
  <phoneticPr fontId="32" type="noConversion"/>
  <printOptions horizontalCentered="1"/>
  <pageMargins left="0.70866141732283472" right="0.51181102362204722" top="0.74803149606299213" bottom="0.74803149606299213" header="0.31496062992125984" footer="0.31496062992125984"/>
  <pageSetup paperSize="9" scale="70" fitToHeight="0" orientation="portrait" r:id="rId5"/>
  <rowBreaks count="752" manualBreakCount="752">
    <brk id="37" min="1" max="11" man="1"/>
    <brk id="84" min="1" max="11" man="1"/>
    <brk id="133" min="1" max="11" man="1"/>
    <brk id="202" min="1" max="11" man="1"/>
    <brk id="243" min="1" max="11" man="1"/>
    <brk id="291" min="1" max="11" man="1"/>
    <brk id="346" min="1" max="11" man="1"/>
    <brk id="408" min="1" max="11" man="1"/>
    <brk id="464" min="1" max="11" man="1"/>
    <brk id="508" min="1" max="11" man="1"/>
    <brk id="547" max="16383" man="1"/>
    <brk id="634" max="16383" man="1"/>
    <brk id="721" max="16383" man="1"/>
    <brk id="808" max="16383" man="1"/>
    <brk id="895" max="16383" man="1"/>
    <brk id="982" max="16383" man="1"/>
    <brk id="1069" max="16383" man="1"/>
    <brk id="1156" max="16383" man="1"/>
    <brk id="1243" max="16383" man="1"/>
    <brk id="1330" max="16383" man="1"/>
    <brk id="1417" max="16383" man="1"/>
    <brk id="1504" max="16383" man="1"/>
    <brk id="1591" max="16383" man="1"/>
    <brk id="1678" max="16383" man="1"/>
    <brk id="1765" max="16383" man="1"/>
    <brk id="1852" max="16383" man="1"/>
    <brk id="1939" max="16383" man="1"/>
    <brk id="2026" max="16383" man="1"/>
    <brk id="2113" max="16383" man="1"/>
    <brk id="2200" max="16383" man="1"/>
    <brk id="2287" max="16383" man="1"/>
    <brk id="2374" max="16383" man="1"/>
    <brk id="2461" max="16383" man="1"/>
    <brk id="2548" max="16383" man="1"/>
    <brk id="2635" max="16383" man="1"/>
    <brk id="2722" max="16383" man="1"/>
    <brk id="2809" max="16383" man="1"/>
    <brk id="2896" max="16383" man="1"/>
    <brk id="2983" max="16383" man="1"/>
    <brk id="3070" max="16383" man="1"/>
    <brk id="3157" max="16383" man="1"/>
    <brk id="3244" max="16383" man="1"/>
    <brk id="3331" max="16383" man="1"/>
    <brk id="3418" max="16383" man="1"/>
    <brk id="3505" max="16383" man="1"/>
    <brk id="3592" max="16383" man="1"/>
    <brk id="3679" max="16383" man="1"/>
    <brk id="3766" max="16383" man="1"/>
    <brk id="3853" max="16383" man="1"/>
    <brk id="3940" max="16383" man="1"/>
    <brk id="4027" max="16383" man="1"/>
    <brk id="4114" max="16383" man="1"/>
    <brk id="4201" max="16383" man="1"/>
    <brk id="4288" max="16383" man="1"/>
    <brk id="4375" max="16383" man="1"/>
    <brk id="4462" max="16383" man="1"/>
    <brk id="4549" max="16383" man="1"/>
    <brk id="4636" max="16383" man="1"/>
    <brk id="4723" max="16383" man="1"/>
    <brk id="4810" max="16383" man="1"/>
    <brk id="4897" max="16383" man="1"/>
    <brk id="4984" max="16383" man="1"/>
    <brk id="5071" max="16383" man="1"/>
    <brk id="5158" max="16383" man="1"/>
    <brk id="5245" max="16383" man="1"/>
    <brk id="5332" max="16383" man="1"/>
    <brk id="5419" max="16383" man="1"/>
    <brk id="5506" max="16383" man="1"/>
    <brk id="5593" max="16383" man="1"/>
    <brk id="5680" max="16383" man="1"/>
    <brk id="5767" max="16383" man="1"/>
    <brk id="5854" max="16383" man="1"/>
    <brk id="5941" max="16383" man="1"/>
    <brk id="6028" max="16383" man="1"/>
    <brk id="6115" max="16383" man="1"/>
    <brk id="6202" max="16383" man="1"/>
    <brk id="6289" max="16383" man="1"/>
    <brk id="6376" max="16383" man="1"/>
    <brk id="6463" max="16383" man="1"/>
    <brk id="6550" max="16383" man="1"/>
    <brk id="6637" max="16383" man="1"/>
    <brk id="6724" max="16383" man="1"/>
    <brk id="6811" max="16383" man="1"/>
    <brk id="6898" max="16383" man="1"/>
    <brk id="6985" max="16383" man="1"/>
    <brk id="7072" max="16383" man="1"/>
    <brk id="7159" max="16383" man="1"/>
    <brk id="7246" max="16383" man="1"/>
    <brk id="7333" max="16383" man="1"/>
    <brk id="7420" max="16383" man="1"/>
    <brk id="7507" max="16383" man="1"/>
    <brk id="7594" max="16383" man="1"/>
    <brk id="7681" max="16383" man="1"/>
    <brk id="7768" max="16383" man="1"/>
    <brk id="7855" max="16383" man="1"/>
    <brk id="7942" max="16383" man="1"/>
    <brk id="8029" max="16383" man="1"/>
    <brk id="8116" max="16383" man="1"/>
    <brk id="8203" max="16383" man="1"/>
    <brk id="8290" max="16383" man="1"/>
    <brk id="8377" max="16383" man="1"/>
    <brk id="8464" max="16383" man="1"/>
    <brk id="8551" max="16383" man="1"/>
    <brk id="8638" max="16383" man="1"/>
    <brk id="8725" max="16383" man="1"/>
    <brk id="8812" max="16383" man="1"/>
    <brk id="8899" max="16383" man="1"/>
    <brk id="8986" max="16383" man="1"/>
    <brk id="9073" max="16383" man="1"/>
    <brk id="9160" max="16383" man="1"/>
    <brk id="9247" max="16383" man="1"/>
    <brk id="9334" max="16383" man="1"/>
    <brk id="9421" max="16383" man="1"/>
    <brk id="9508" max="16383" man="1"/>
    <brk id="9595" max="16383" man="1"/>
    <brk id="9682" max="16383" man="1"/>
    <brk id="9769" max="16383" man="1"/>
    <brk id="9856" max="16383" man="1"/>
    <brk id="9943" max="16383" man="1"/>
    <brk id="10030" max="16383" man="1"/>
    <brk id="10117" max="16383" man="1"/>
    <brk id="10204" max="16383" man="1"/>
    <brk id="10291" max="16383" man="1"/>
    <brk id="10378" max="16383" man="1"/>
    <brk id="10465" max="16383" man="1"/>
    <brk id="10552" max="16383" man="1"/>
    <brk id="10639" max="16383" man="1"/>
    <brk id="10726" max="16383" man="1"/>
    <brk id="10813" max="16383" man="1"/>
    <brk id="10900" max="16383" man="1"/>
    <brk id="10987" max="16383" man="1"/>
    <brk id="11074" max="16383" man="1"/>
    <brk id="11161" max="16383" man="1"/>
    <brk id="11248" max="16383" man="1"/>
    <brk id="11335" max="16383" man="1"/>
    <brk id="11422" max="16383" man="1"/>
    <brk id="11509" max="16383" man="1"/>
    <brk id="11596" max="16383" man="1"/>
    <brk id="11683" max="16383" man="1"/>
    <brk id="11770" max="16383" man="1"/>
    <brk id="11857" max="16383" man="1"/>
    <brk id="11944" max="16383" man="1"/>
    <brk id="12031" max="16383" man="1"/>
    <brk id="12118" max="16383" man="1"/>
    <brk id="12205" max="16383" man="1"/>
    <brk id="12292" max="16383" man="1"/>
    <brk id="12379" max="16383" man="1"/>
    <brk id="12466" max="16383" man="1"/>
    <brk id="12553" max="16383" man="1"/>
    <brk id="12640" max="16383" man="1"/>
    <brk id="12727" max="16383" man="1"/>
    <brk id="12814" max="16383" man="1"/>
    <brk id="12901" max="16383" man="1"/>
    <brk id="12988" max="16383" man="1"/>
    <brk id="13075" max="16383" man="1"/>
    <brk id="13162" max="16383" man="1"/>
    <brk id="13249" max="16383" man="1"/>
    <brk id="13336" max="16383" man="1"/>
    <brk id="13423" max="16383" man="1"/>
    <brk id="13510" max="16383" man="1"/>
    <brk id="13597" max="16383" man="1"/>
    <brk id="13684" max="16383" man="1"/>
    <brk id="13771" max="16383" man="1"/>
    <brk id="13858" max="16383" man="1"/>
    <brk id="13945" max="16383" man="1"/>
    <brk id="14032" max="16383" man="1"/>
    <brk id="14119" max="16383" man="1"/>
    <brk id="14206" max="16383" man="1"/>
    <brk id="14293" max="16383" man="1"/>
    <brk id="14380" max="16383" man="1"/>
    <brk id="14467" max="16383" man="1"/>
    <brk id="14554" max="16383" man="1"/>
    <brk id="14641" max="16383" man="1"/>
    <brk id="14728" max="16383" man="1"/>
    <brk id="14815" max="16383" man="1"/>
    <brk id="14902" max="16383" man="1"/>
    <brk id="14989" max="16383" man="1"/>
    <brk id="15076" max="16383" man="1"/>
    <brk id="15163" max="16383" man="1"/>
    <brk id="15250" max="16383" man="1"/>
    <brk id="15337" max="16383" man="1"/>
    <brk id="15424" max="16383" man="1"/>
    <brk id="15511" max="16383" man="1"/>
    <brk id="15598" max="16383" man="1"/>
    <brk id="15685" max="16383" man="1"/>
    <brk id="15772" max="16383" man="1"/>
    <brk id="15859" max="16383" man="1"/>
    <brk id="15946" max="16383" man="1"/>
    <brk id="16033" max="16383" man="1"/>
    <brk id="16120" max="16383" man="1"/>
    <brk id="16207" max="16383" man="1"/>
    <brk id="16294" max="16383" man="1"/>
    <brk id="16381" max="16383" man="1"/>
    <brk id="16468" max="16383" man="1"/>
    <brk id="16555" max="16383" man="1"/>
    <brk id="16642" max="16383" man="1"/>
    <brk id="16729" max="16383" man="1"/>
    <brk id="16816" max="16383" man="1"/>
    <brk id="16903" max="16383" man="1"/>
    <brk id="16990" max="16383" man="1"/>
    <brk id="17077" max="16383" man="1"/>
    <brk id="17164" max="16383" man="1"/>
    <brk id="17251" max="16383" man="1"/>
    <brk id="17338" max="16383" man="1"/>
    <brk id="17425" max="16383" man="1"/>
    <brk id="17512" max="16383" man="1"/>
    <brk id="17599" max="16383" man="1"/>
    <brk id="17686" max="16383" man="1"/>
    <brk id="17773" max="16383" man="1"/>
    <brk id="17860" max="16383" man="1"/>
    <brk id="17947" max="16383" man="1"/>
    <brk id="18034" max="16383" man="1"/>
    <brk id="18121" max="16383" man="1"/>
    <brk id="18208" max="16383" man="1"/>
    <brk id="18295" max="16383" man="1"/>
    <brk id="18382" max="16383" man="1"/>
    <brk id="18469" max="16383" man="1"/>
    <brk id="18556" max="16383" man="1"/>
    <brk id="18643" max="16383" man="1"/>
    <brk id="18730" max="16383" man="1"/>
    <brk id="18817" max="16383" man="1"/>
    <brk id="18904" max="16383" man="1"/>
    <brk id="18991" max="16383" man="1"/>
    <brk id="19078" max="16383" man="1"/>
    <brk id="19165" max="16383" man="1"/>
    <brk id="19252" max="16383" man="1"/>
    <brk id="19339" max="16383" man="1"/>
    <brk id="19426" max="16383" man="1"/>
    <brk id="19513" max="16383" man="1"/>
    <brk id="19600" max="16383" man="1"/>
    <brk id="19687" max="16383" man="1"/>
    <brk id="19774" max="16383" man="1"/>
    <brk id="19861" max="16383" man="1"/>
    <brk id="19948" max="16383" man="1"/>
    <brk id="20035" max="16383" man="1"/>
    <brk id="20122" max="16383" man="1"/>
    <brk id="20209" max="16383" man="1"/>
    <brk id="20296" max="16383" man="1"/>
    <brk id="20383" max="16383" man="1"/>
    <brk id="20470" max="16383" man="1"/>
    <brk id="20557" max="16383" man="1"/>
    <brk id="20644" max="16383" man="1"/>
    <brk id="20731" max="16383" man="1"/>
    <brk id="20818" max="16383" man="1"/>
    <brk id="20905" max="16383" man="1"/>
    <brk id="20992" max="16383" man="1"/>
    <brk id="21079" max="16383" man="1"/>
    <brk id="21166" max="16383" man="1"/>
    <brk id="21253" max="16383" man="1"/>
    <brk id="21340" max="16383" man="1"/>
    <brk id="21427" max="16383" man="1"/>
    <brk id="21514" max="16383" man="1"/>
    <brk id="21601" max="16383" man="1"/>
    <brk id="21688" max="16383" man="1"/>
    <brk id="21775" max="16383" man="1"/>
    <brk id="21862" max="16383" man="1"/>
    <brk id="21949" max="16383" man="1"/>
    <brk id="22036" max="16383" man="1"/>
    <brk id="22123" max="16383" man="1"/>
    <brk id="22210" max="16383" man="1"/>
    <brk id="22297" max="16383" man="1"/>
    <brk id="22384" max="16383" man="1"/>
    <brk id="22471" max="16383" man="1"/>
    <brk id="22558" max="16383" man="1"/>
    <brk id="22645" max="16383" man="1"/>
    <brk id="22732" max="16383" man="1"/>
    <brk id="22819" max="16383" man="1"/>
    <brk id="22906" max="16383" man="1"/>
    <brk id="22993" max="16383" man="1"/>
    <brk id="23080" max="16383" man="1"/>
    <brk id="23167" max="16383" man="1"/>
    <brk id="23254" max="16383" man="1"/>
    <brk id="23341" max="16383" man="1"/>
    <brk id="23428" max="16383" man="1"/>
    <brk id="23515" max="16383" man="1"/>
    <brk id="23602" max="16383" man="1"/>
    <brk id="23689" max="16383" man="1"/>
    <brk id="23776" max="16383" man="1"/>
    <brk id="23863" max="16383" man="1"/>
    <brk id="23950" max="16383" man="1"/>
    <brk id="24037" max="16383" man="1"/>
    <brk id="24124" max="16383" man="1"/>
    <brk id="24211" max="16383" man="1"/>
    <brk id="24298" max="16383" man="1"/>
    <brk id="24385" max="16383" man="1"/>
    <brk id="24472" max="16383" man="1"/>
    <brk id="24559" max="16383" man="1"/>
    <brk id="24646" max="16383" man="1"/>
    <brk id="24733" max="16383" man="1"/>
    <brk id="24820" max="16383" man="1"/>
    <brk id="24907" max="16383" man="1"/>
    <brk id="24994" max="16383" man="1"/>
    <brk id="25081" max="16383" man="1"/>
    <brk id="25168" max="16383" man="1"/>
    <brk id="25255" max="16383" man="1"/>
    <brk id="25342" max="16383" man="1"/>
    <brk id="25429" max="16383" man="1"/>
    <brk id="25516" max="16383" man="1"/>
    <brk id="25603" max="16383" man="1"/>
    <brk id="25690" max="16383" man="1"/>
    <brk id="25777" max="16383" man="1"/>
    <brk id="25864" max="16383" man="1"/>
    <brk id="25951" max="16383" man="1"/>
    <brk id="26038" max="16383" man="1"/>
    <brk id="26125" max="16383" man="1"/>
    <brk id="26212" max="16383" man="1"/>
    <brk id="26299" max="16383" man="1"/>
    <brk id="26386" max="16383" man="1"/>
    <brk id="26473" max="16383" man="1"/>
    <brk id="26560" max="16383" man="1"/>
    <brk id="26647" max="16383" man="1"/>
    <brk id="26734" max="16383" man="1"/>
    <brk id="26821" max="16383" man="1"/>
    <brk id="26908" max="16383" man="1"/>
    <brk id="26995" max="16383" man="1"/>
    <brk id="27082" max="16383" man="1"/>
    <brk id="27169" max="16383" man="1"/>
    <brk id="27256" max="16383" man="1"/>
    <brk id="27343" max="16383" man="1"/>
    <brk id="27430" max="16383" man="1"/>
    <brk id="27517" max="16383" man="1"/>
    <brk id="27604" max="16383" man="1"/>
    <brk id="27691" max="16383" man="1"/>
    <brk id="27778" max="16383" man="1"/>
    <brk id="27865" max="16383" man="1"/>
    <brk id="27952" max="16383" man="1"/>
    <brk id="28039" max="16383" man="1"/>
    <brk id="28126" max="16383" man="1"/>
    <brk id="28213" max="16383" man="1"/>
    <brk id="28300" max="16383" man="1"/>
    <brk id="28387" max="16383" man="1"/>
    <brk id="28474" max="16383" man="1"/>
    <brk id="28561" max="16383" man="1"/>
    <brk id="28648" max="16383" man="1"/>
    <brk id="28735" max="16383" man="1"/>
    <brk id="28822" max="16383" man="1"/>
    <brk id="28909" max="16383" man="1"/>
    <brk id="28996" max="16383" man="1"/>
    <brk id="29083" max="16383" man="1"/>
    <brk id="29170" max="16383" man="1"/>
    <brk id="29257" max="16383" man="1"/>
    <brk id="29344" max="16383" man="1"/>
    <brk id="29431" max="16383" man="1"/>
    <brk id="29518" max="16383" man="1"/>
    <brk id="29605" max="16383" man="1"/>
    <brk id="29692" max="16383" man="1"/>
    <brk id="29779" max="16383" man="1"/>
    <brk id="29866" max="16383" man="1"/>
    <brk id="29953" max="16383" man="1"/>
    <brk id="30040" max="16383" man="1"/>
    <brk id="30127" max="16383" man="1"/>
    <brk id="30214" max="16383" man="1"/>
    <brk id="30301" max="16383" man="1"/>
    <brk id="30388" max="16383" man="1"/>
    <brk id="30475" max="16383" man="1"/>
    <brk id="30562" max="16383" man="1"/>
    <brk id="30649" max="16383" man="1"/>
    <brk id="30736" max="16383" man="1"/>
    <brk id="30823" max="16383" man="1"/>
    <brk id="30910" max="16383" man="1"/>
    <brk id="30997" max="16383" man="1"/>
    <brk id="31084" max="16383" man="1"/>
    <brk id="31171" max="16383" man="1"/>
    <brk id="31258" max="16383" man="1"/>
    <brk id="31345" max="16383" man="1"/>
    <brk id="31432" max="16383" man="1"/>
    <brk id="31519" max="16383" man="1"/>
    <brk id="31606" max="16383" man="1"/>
    <brk id="31693" max="16383" man="1"/>
    <brk id="31780" max="16383" man="1"/>
    <brk id="31867" max="16383" man="1"/>
    <brk id="31954" max="16383" man="1"/>
    <brk id="32041" max="16383" man="1"/>
    <brk id="32128" max="16383" man="1"/>
    <brk id="32215" max="16383" man="1"/>
    <brk id="32302" max="16383" man="1"/>
    <brk id="32389" max="16383" man="1"/>
    <brk id="32476" max="16383" man="1"/>
    <brk id="32563" max="16383" man="1"/>
    <brk id="32650" max="16383" man="1"/>
    <brk id="32737" max="16383" man="1"/>
    <brk id="32824" max="16383" man="1"/>
    <brk id="32911" max="16383" man="1"/>
    <brk id="32998" max="16383" man="1"/>
    <brk id="33085" max="16383" man="1"/>
    <brk id="33172" max="16383" man="1"/>
    <brk id="33259" max="16383" man="1"/>
    <brk id="33346" max="16383" man="1"/>
    <brk id="33433" max="16383" man="1"/>
    <brk id="33520" max="16383" man="1"/>
    <brk id="33607" max="16383" man="1"/>
    <brk id="33694" max="16383" man="1"/>
    <brk id="33781" max="16383" man="1"/>
    <brk id="33868" max="16383" man="1"/>
    <brk id="33955" max="16383" man="1"/>
    <brk id="34042" max="16383" man="1"/>
    <brk id="34129" max="16383" man="1"/>
    <brk id="34216" max="16383" man="1"/>
    <brk id="34303" max="16383" man="1"/>
    <brk id="34390" max="16383" man="1"/>
    <brk id="34477" max="16383" man="1"/>
    <brk id="34564" max="16383" man="1"/>
    <brk id="34651" max="16383" man="1"/>
    <brk id="34738" max="16383" man="1"/>
    <brk id="34825" max="16383" man="1"/>
    <brk id="34912" max="16383" man="1"/>
    <brk id="34999" max="16383" man="1"/>
    <brk id="35086" max="16383" man="1"/>
    <brk id="35173" max="16383" man="1"/>
    <brk id="35260" max="16383" man="1"/>
    <brk id="35347" max="16383" man="1"/>
    <brk id="35434" max="16383" man="1"/>
    <brk id="35521" max="16383" man="1"/>
    <brk id="35608" max="16383" man="1"/>
    <brk id="35695" max="16383" man="1"/>
    <brk id="35782" max="16383" man="1"/>
    <brk id="35869" max="16383" man="1"/>
    <brk id="35956" max="16383" man="1"/>
    <brk id="36043" max="16383" man="1"/>
    <brk id="36130" max="16383" man="1"/>
    <brk id="36217" max="16383" man="1"/>
    <brk id="36304" max="16383" man="1"/>
    <brk id="36391" max="16383" man="1"/>
    <brk id="36478" max="16383" man="1"/>
    <brk id="36565" max="16383" man="1"/>
    <brk id="36652" max="16383" man="1"/>
    <brk id="36739" max="16383" man="1"/>
    <brk id="36826" max="16383" man="1"/>
    <brk id="36913" max="16383" man="1"/>
    <brk id="37000" max="16383" man="1"/>
    <brk id="37087" max="16383" man="1"/>
    <brk id="37174" max="16383" man="1"/>
    <brk id="37261" max="16383" man="1"/>
    <brk id="37348" max="16383" man="1"/>
    <brk id="37435" max="16383" man="1"/>
    <brk id="37522" max="16383" man="1"/>
    <brk id="37609" max="16383" man="1"/>
    <brk id="37696" max="16383" man="1"/>
    <brk id="37783" max="16383" man="1"/>
    <brk id="37870" max="16383" man="1"/>
    <brk id="37957" max="16383" man="1"/>
    <brk id="38044" max="16383" man="1"/>
    <brk id="38131" max="16383" man="1"/>
    <brk id="38218" max="16383" man="1"/>
    <brk id="38305" max="16383" man="1"/>
    <brk id="38392" max="16383" man="1"/>
    <brk id="38479" max="16383" man="1"/>
    <brk id="38566" max="16383" man="1"/>
    <brk id="38653" max="16383" man="1"/>
    <brk id="38740" max="16383" man="1"/>
    <brk id="38827" max="16383" man="1"/>
    <brk id="38914" max="16383" man="1"/>
    <brk id="39001" max="16383" man="1"/>
    <brk id="39088" max="16383" man="1"/>
    <brk id="39175" max="16383" man="1"/>
    <brk id="39262" max="16383" man="1"/>
    <brk id="39349" max="16383" man="1"/>
    <brk id="39436" max="16383" man="1"/>
    <brk id="39523" max="16383" man="1"/>
    <brk id="39610" max="16383" man="1"/>
    <brk id="39697" max="16383" man="1"/>
    <brk id="39784" max="16383" man="1"/>
    <brk id="39871" max="16383" man="1"/>
    <brk id="39958" max="16383" man="1"/>
    <brk id="40045" max="16383" man="1"/>
    <brk id="40132" max="16383" man="1"/>
    <brk id="40219" max="16383" man="1"/>
    <brk id="40306" max="16383" man="1"/>
    <brk id="40393" max="16383" man="1"/>
    <brk id="40480" max="16383" man="1"/>
    <brk id="40567" max="16383" man="1"/>
    <brk id="40654" max="16383" man="1"/>
    <brk id="40741" max="16383" man="1"/>
    <brk id="40828" max="16383" man="1"/>
    <brk id="40915" max="16383" man="1"/>
    <brk id="41002" max="16383" man="1"/>
    <brk id="41089" max="16383" man="1"/>
    <brk id="41176" max="16383" man="1"/>
    <brk id="41263" max="16383" man="1"/>
    <brk id="41350" max="16383" man="1"/>
    <brk id="41437" max="16383" man="1"/>
    <brk id="41524" max="16383" man="1"/>
    <brk id="41611" max="16383" man="1"/>
    <brk id="41698" max="16383" man="1"/>
    <brk id="41785" max="16383" man="1"/>
    <brk id="41872" max="16383" man="1"/>
    <brk id="41959" max="16383" man="1"/>
    <brk id="42046" max="16383" man="1"/>
    <brk id="42133" max="16383" man="1"/>
    <brk id="42220" max="16383" man="1"/>
    <brk id="42307" max="16383" man="1"/>
    <brk id="42394" max="16383" man="1"/>
    <brk id="42481" max="16383" man="1"/>
    <brk id="42568" max="16383" man="1"/>
    <brk id="42655" max="16383" man="1"/>
    <brk id="42742" max="16383" man="1"/>
    <brk id="42829" max="16383" man="1"/>
    <brk id="42916" max="16383" man="1"/>
    <brk id="43003" max="16383" man="1"/>
    <brk id="43090" max="16383" man="1"/>
    <brk id="43177" max="16383" man="1"/>
    <brk id="43264" max="16383" man="1"/>
    <brk id="43351" max="16383" man="1"/>
    <brk id="43438" max="16383" man="1"/>
    <brk id="43525" max="16383" man="1"/>
    <brk id="43612" max="16383" man="1"/>
    <brk id="43699" max="16383" man="1"/>
    <brk id="43786" max="16383" man="1"/>
    <brk id="43873" max="16383" man="1"/>
    <brk id="43960" max="16383" man="1"/>
    <brk id="44047" max="16383" man="1"/>
    <brk id="44134" max="16383" man="1"/>
    <brk id="44221" max="16383" man="1"/>
    <brk id="44308" max="16383" man="1"/>
    <brk id="44395" max="16383" man="1"/>
    <brk id="44482" max="16383" man="1"/>
    <brk id="44569" max="16383" man="1"/>
    <brk id="44656" max="16383" man="1"/>
    <brk id="44743" max="16383" man="1"/>
    <brk id="44830" max="16383" man="1"/>
    <brk id="44917" max="16383" man="1"/>
    <brk id="45004" max="16383" man="1"/>
    <brk id="45091" max="16383" man="1"/>
    <brk id="45178" max="16383" man="1"/>
    <brk id="45265" max="16383" man="1"/>
    <brk id="45352" max="16383" man="1"/>
    <brk id="45439" max="16383" man="1"/>
    <brk id="45526" max="16383" man="1"/>
    <brk id="45613" max="16383" man="1"/>
    <brk id="45700" max="16383" man="1"/>
    <brk id="45787" max="16383" man="1"/>
    <brk id="45874" max="16383" man="1"/>
    <brk id="45961" max="16383" man="1"/>
    <brk id="46048" max="16383" man="1"/>
    <brk id="46135" max="16383" man="1"/>
    <brk id="46222" max="16383" man="1"/>
    <brk id="46309" max="16383" man="1"/>
    <brk id="46396" max="16383" man="1"/>
    <brk id="46483" max="16383" man="1"/>
    <brk id="46570" max="16383" man="1"/>
    <brk id="46657" max="16383" man="1"/>
    <brk id="46744" max="16383" man="1"/>
    <brk id="46831" max="16383" man="1"/>
    <brk id="46918" max="16383" man="1"/>
    <brk id="47005" max="16383" man="1"/>
    <brk id="47092" max="16383" man="1"/>
    <brk id="47179" max="16383" man="1"/>
    <brk id="47266" max="16383" man="1"/>
    <brk id="47353" max="16383" man="1"/>
    <brk id="47440" max="16383" man="1"/>
    <brk id="47527" max="16383" man="1"/>
    <brk id="47614" max="16383" man="1"/>
    <brk id="47701" max="16383" man="1"/>
    <brk id="47788" max="16383" man="1"/>
    <brk id="47875" max="16383" man="1"/>
    <brk id="47962" max="16383" man="1"/>
    <brk id="48049" max="16383" man="1"/>
    <brk id="48136" max="16383" man="1"/>
    <brk id="48223" max="16383" man="1"/>
    <brk id="48310" max="16383" man="1"/>
    <brk id="48397" max="16383" man="1"/>
    <brk id="48484" max="16383" man="1"/>
    <brk id="48571" max="16383" man="1"/>
    <brk id="48658" max="16383" man="1"/>
    <brk id="48745" max="16383" man="1"/>
    <brk id="48832" max="16383" man="1"/>
    <brk id="48919" max="16383" man="1"/>
    <brk id="49006" max="16383" man="1"/>
    <brk id="49093" max="16383" man="1"/>
    <brk id="49180" max="16383" man="1"/>
    <brk id="49267" max="16383" man="1"/>
    <brk id="49354" max="16383" man="1"/>
    <brk id="49441" max="16383" man="1"/>
    <brk id="49528" max="16383" man="1"/>
    <brk id="49615" max="16383" man="1"/>
    <brk id="49702" max="16383" man="1"/>
    <brk id="49789" max="16383" man="1"/>
    <brk id="49876" max="16383" man="1"/>
    <brk id="49963" max="16383" man="1"/>
    <brk id="50050" max="16383" man="1"/>
    <brk id="50137" max="16383" man="1"/>
    <brk id="50224" max="16383" man="1"/>
    <brk id="50311" max="16383" man="1"/>
    <brk id="50398" max="16383" man="1"/>
    <brk id="50485" max="16383" man="1"/>
    <brk id="50572" max="16383" man="1"/>
    <brk id="50659" max="16383" man="1"/>
    <brk id="50746" max="16383" man="1"/>
    <brk id="50833" max="16383" man="1"/>
    <brk id="50920" max="16383" man="1"/>
    <brk id="51007" max="16383" man="1"/>
    <brk id="51094" max="16383" man="1"/>
    <brk id="51181" max="16383" man="1"/>
    <brk id="51268" max="16383" man="1"/>
    <brk id="51355" max="16383" man="1"/>
    <brk id="51442" max="16383" man="1"/>
    <brk id="51529" max="16383" man="1"/>
    <brk id="51616" max="16383" man="1"/>
    <brk id="51703" max="16383" man="1"/>
    <brk id="51790" max="16383" man="1"/>
    <brk id="51877" max="16383" man="1"/>
    <brk id="51964" max="16383" man="1"/>
    <brk id="52051" max="16383" man="1"/>
    <brk id="52138" max="16383" man="1"/>
    <brk id="52225" max="16383" man="1"/>
    <brk id="52312" max="16383" man="1"/>
    <brk id="52399" max="16383" man="1"/>
    <brk id="52486" max="16383" man="1"/>
    <brk id="52573" max="16383" man="1"/>
    <brk id="52660" max="16383" man="1"/>
    <brk id="52747" max="16383" man="1"/>
    <brk id="52834" max="16383" man="1"/>
    <brk id="52921" max="16383" man="1"/>
    <brk id="53008" max="16383" man="1"/>
    <brk id="53095" max="16383" man="1"/>
    <brk id="53182" max="16383" man="1"/>
    <brk id="53269" max="16383" man="1"/>
    <brk id="53356" max="16383" man="1"/>
    <brk id="53443" max="16383" man="1"/>
    <brk id="53530" max="16383" man="1"/>
    <brk id="53617" max="16383" man="1"/>
    <brk id="53704" max="16383" man="1"/>
    <brk id="53791" max="16383" man="1"/>
    <brk id="53878" max="16383" man="1"/>
    <brk id="53965" max="16383" man="1"/>
    <brk id="54052" max="16383" man="1"/>
    <brk id="54139" max="16383" man="1"/>
    <brk id="54226" max="16383" man="1"/>
    <brk id="54313" max="16383" man="1"/>
    <brk id="54400" max="16383" man="1"/>
    <brk id="54487" max="16383" man="1"/>
    <brk id="54574" max="16383" man="1"/>
    <brk id="54661" max="16383" man="1"/>
    <brk id="54748" max="16383" man="1"/>
    <brk id="54835" max="16383" man="1"/>
    <brk id="54922" max="16383" man="1"/>
    <brk id="55009" max="16383" man="1"/>
    <brk id="55096" max="16383" man="1"/>
    <brk id="55183" max="16383" man="1"/>
    <brk id="55270" max="16383" man="1"/>
    <brk id="55357" max="16383" man="1"/>
    <brk id="55444" max="16383" man="1"/>
    <brk id="55531" max="16383" man="1"/>
    <brk id="55618" max="16383" man="1"/>
    <brk id="55705" max="16383" man="1"/>
    <brk id="55792" max="16383" man="1"/>
    <brk id="55879" max="16383" man="1"/>
    <brk id="55966" max="16383" man="1"/>
    <brk id="56053" max="16383" man="1"/>
    <brk id="56140" max="16383" man="1"/>
    <brk id="56227" max="16383" man="1"/>
    <brk id="56314" max="16383" man="1"/>
    <brk id="56401" max="16383" man="1"/>
    <brk id="56488" max="16383" man="1"/>
    <brk id="56575" max="16383" man="1"/>
    <brk id="56662" max="16383" man="1"/>
    <brk id="56749" max="16383" man="1"/>
    <brk id="56836" max="16383" man="1"/>
    <brk id="56923" max="16383" man="1"/>
    <brk id="57010" max="16383" man="1"/>
    <brk id="57097" max="16383" man="1"/>
    <brk id="57184" max="16383" man="1"/>
    <brk id="57271" max="16383" man="1"/>
    <brk id="57358" max="16383" man="1"/>
    <brk id="57445" max="16383" man="1"/>
    <brk id="57532" max="16383" man="1"/>
    <brk id="57619" max="16383" man="1"/>
    <brk id="57706" max="16383" man="1"/>
    <brk id="57793" max="16383" man="1"/>
    <brk id="57880" max="16383" man="1"/>
    <brk id="57967" max="16383" man="1"/>
    <brk id="58054" max="16383" man="1"/>
    <brk id="58141" max="16383" man="1"/>
    <brk id="58228" max="16383" man="1"/>
    <brk id="58315" max="16383" man="1"/>
    <brk id="58402" max="16383" man="1"/>
    <brk id="58489" max="16383" man="1"/>
    <brk id="58576" max="16383" man="1"/>
    <brk id="58663" max="16383" man="1"/>
    <brk id="58750" max="16383" man="1"/>
    <brk id="58837" max="16383" man="1"/>
    <brk id="58924" max="16383" man="1"/>
    <brk id="59011" max="16383" man="1"/>
    <brk id="59098" max="16383" man="1"/>
    <brk id="59185" max="16383" man="1"/>
    <brk id="59272" max="16383" man="1"/>
    <brk id="59359" max="16383" man="1"/>
    <brk id="59446" max="16383" man="1"/>
    <brk id="59533" max="16383" man="1"/>
    <brk id="59620" max="16383" man="1"/>
    <brk id="59707" max="16383" man="1"/>
    <brk id="59794" max="16383" man="1"/>
    <brk id="59881" max="16383" man="1"/>
    <brk id="59968" max="16383" man="1"/>
    <brk id="60055" max="16383" man="1"/>
    <brk id="60142" max="16383" man="1"/>
    <brk id="60229" max="16383" man="1"/>
    <brk id="60316" max="16383" man="1"/>
    <brk id="60403" max="16383" man="1"/>
    <brk id="60490" max="16383" man="1"/>
    <brk id="60577" max="16383" man="1"/>
    <brk id="60664" max="16383" man="1"/>
    <brk id="60751" max="16383" man="1"/>
    <brk id="60838" max="16383" man="1"/>
    <brk id="60925" max="16383" man="1"/>
    <brk id="61012" max="16383" man="1"/>
    <brk id="61099" max="16383" man="1"/>
    <brk id="61186" max="16383" man="1"/>
    <brk id="61273" max="16383" man="1"/>
    <brk id="61360" max="16383" man="1"/>
    <brk id="61447" max="16383" man="1"/>
    <brk id="61534" max="16383" man="1"/>
    <brk id="61621" max="16383" man="1"/>
    <brk id="61708" max="16383" man="1"/>
    <brk id="61795" max="16383" man="1"/>
    <brk id="61882" max="16383" man="1"/>
    <brk id="61969" max="16383" man="1"/>
    <brk id="62056" max="16383" man="1"/>
    <brk id="62143" max="16383" man="1"/>
    <brk id="62230" max="16383" man="1"/>
    <brk id="62317" max="16383" man="1"/>
    <brk id="62404" max="16383" man="1"/>
    <brk id="62491" max="16383" man="1"/>
    <brk id="62578" max="16383" man="1"/>
    <brk id="62665" max="16383" man="1"/>
    <brk id="62752" max="16383" man="1"/>
    <brk id="62839" max="16383" man="1"/>
    <brk id="62926" max="16383" man="1"/>
    <brk id="63013" max="16383" man="1"/>
    <brk id="63100" max="16383" man="1"/>
    <brk id="63187" max="16383" man="1"/>
    <brk id="63274" max="16383" man="1"/>
    <brk id="63361" max="16383" man="1"/>
    <brk id="63448" max="16383" man="1"/>
    <brk id="63535" max="16383" man="1"/>
    <brk id="63622" max="16383" man="1"/>
    <brk id="63709" max="16383" man="1"/>
    <brk id="63796" max="16383" man="1"/>
    <brk id="63883" max="16383" man="1"/>
    <brk id="63970" max="16383" man="1"/>
    <brk id="64057" max="16383" man="1"/>
    <brk id="64144" max="16383" man="1"/>
    <brk id="64231" max="16383" man="1"/>
    <brk id="64318" max="16383" man="1"/>
    <brk id="64405" max="16383" man="1"/>
    <brk id="64492" max="16383" man="1"/>
    <brk id="64579" max="16383" man="1"/>
    <brk id="64666" max="16383" man="1"/>
    <brk id="64753" max="16383" man="1"/>
    <brk id="64840" max="16383" man="1"/>
    <brk id="64927" max="16383" man="1"/>
    <brk id="6501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dimension ref="B1:M302"/>
  <sheetViews>
    <sheetView topLeftCell="A155" zoomScaleNormal="100" zoomScaleSheetLayoutView="55" zoomScalePageLayoutView="90" workbookViewId="0">
      <selection activeCell="G164" sqref="G164"/>
    </sheetView>
  </sheetViews>
  <sheetFormatPr defaultRowHeight="15"/>
  <cols>
    <col min="1" max="1" width="3.5" style="29" customWidth="1"/>
    <col min="2" max="5" width="9" style="29"/>
    <col min="6" max="6" width="10.375" style="29" customWidth="1"/>
    <col min="7" max="9" width="10.375" style="29" bestFit="1" customWidth="1"/>
    <col min="10" max="10" width="9" style="29"/>
    <col min="11" max="11" width="20.875" style="29" customWidth="1"/>
    <col min="12" max="12" width="11.25" style="29" customWidth="1"/>
    <col min="13" max="16384" width="9" style="29"/>
  </cols>
  <sheetData>
    <row r="1" spans="2:12" ht="21" customHeight="1">
      <c r="B1" s="1185" t="s">
        <v>840</v>
      </c>
      <c r="C1" s="1186"/>
      <c r="D1" s="1186"/>
      <c r="E1" s="1186"/>
      <c r="F1" s="1186"/>
      <c r="G1" s="1186"/>
      <c r="H1" s="1186"/>
      <c r="I1" s="1186"/>
      <c r="J1" s="1186"/>
      <c r="K1" s="1187"/>
    </row>
    <row r="2" spans="2:12" ht="13.5" customHeight="1" thickBot="1">
      <c r="B2" s="1188"/>
      <c r="C2" s="1189"/>
      <c r="D2" s="1189"/>
      <c r="E2" s="1189"/>
      <c r="F2" s="1189"/>
      <c r="G2" s="1189"/>
      <c r="H2" s="1189"/>
      <c r="I2" s="1189"/>
      <c r="J2" s="1189"/>
      <c r="K2" s="1190"/>
    </row>
    <row r="3" spans="2:12">
      <c r="B3" s="30"/>
      <c r="C3" s="30"/>
      <c r="D3" s="30"/>
      <c r="E3" s="30"/>
      <c r="F3" s="30"/>
      <c r="G3" s="30"/>
      <c r="H3" s="30"/>
      <c r="I3" s="30"/>
      <c r="J3" s="30"/>
      <c r="K3" s="30"/>
    </row>
    <row r="4" spans="2:12" ht="15" customHeight="1">
      <c r="B4" s="1171" t="s">
        <v>166</v>
      </c>
      <c r="C4" s="1171"/>
      <c r="D4" s="1171"/>
      <c r="E4" s="1171"/>
      <c r="F4" s="1171"/>
      <c r="G4" s="1171"/>
      <c r="H4" s="1171"/>
      <c r="I4" s="1171"/>
      <c r="J4" s="1171"/>
      <c r="K4" s="1171"/>
    </row>
    <row r="5" spans="2:12" ht="28.5" customHeight="1">
      <c r="B5" s="1088" t="s">
        <v>55</v>
      </c>
      <c r="C5" s="1089"/>
      <c r="D5" s="1089"/>
      <c r="E5" s="1089"/>
      <c r="F5" s="1089"/>
      <c r="G5" s="1089"/>
      <c r="H5" s="1089"/>
      <c r="I5" s="1090"/>
      <c r="J5" s="469" t="s">
        <v>690</v>
      </c>
      <c r="K5" s="470"/>
    </row>
    <row r="6" spans="2:12">
      <c r="B6" s="1172" t="s">
        <v>44</v>
      </c>
      <c r="C6" s="1173"/>
      <c r="D6" s="1173"/>
      <c r="E6" s="1173"/>
      <c r="F6" s="1173"/>
      <c r="G6" s="1173"/>
      <c r="H6" s="1173"/>
      <c r="I6" s="1173"/>
      <c r="J6" s="1173"/>
      <c r="K6" s="1174"/>
    </row>
    <row r="7" spans="2:12" ht="79.5" customHeight="1">
      <c r="B7" s="1175" t="s">
        <v>118</v>
      </c>
      <c r="C7" s="1176"/>
      <c r="D7" s="1177" t="s">
        <v>50</v>
      </c>
      <c r="E7" s="1178"/>
      <c r="F7" s="1178"/>
      <c r="G7" s="1178"/>
      <c r="H7" s="1178"/>
      <c r="I7" s="6" t="s">
        <v>69</v>
      </c>
      <c r="J7" s="1179" t="s">
        <v>169</v>
      </c>
      <c r="K7" s="1180"/>
      <c r="L7" s="101" t="s">
        <v>250</v>
      </c>
    </row>
    <row r="8" spans="2:12" ht="33" customHeight="1">
      <c r="B8" s="1170" t="s">
        <v>734</v>
      </c>
      <c r="C8" s="1170"/>
      <c r="D8" s="1068" t="s">
        <v>777</v>
      </c>
      <c r="E8" s="1068"/>
      <c r="F8" s="1068"/>
      <c r="G8" s="1068"/>
      <c r="H8" s="1068"/>
      <c r="I8" s="428">
        <v>0.25</v>
      </c>
      <c r="J8" s="918">
        <v>0.45</v>
      </c>
      <c r="K8" s="922"/>
      <c r="L8" s="429" t="s">
        <v>559</v>
      </c>
    </row>
    <row r="9" spans="2:12" ht="30.75" customHeight="1">
      <c r="B9" s="1170" t="s">
        <v>774</v>
      </c>
      <c r="C9" s="1170"/>
      <c r="D9" s="1068" t="s">
        <v>775</v>
      </c>
      <c r="E9" s="1068"/>
      <c r="F9" s="1068"/>
      <c r="G9" s="1068"/>
      <c r="H9" s="1068"/>
      <c r="I9" s="428">
        <v>0.2</v>
      </c>
      <c r="J9" s="918">
        <v>0.2</v>
      </c>
      <c r="K9" s="922"/>
      <c r="L9" s="429" t="s">
        <v>559</v>
      </c>
    </row>
    <row r="10" spans="2:12" ht="30" customHeight="1">
      <c r="B10" s="1170" t="s">
        <v>774</v>
      </c>
      <c r="C10" s="1170"/>
      <c r="D10" s="1068" t="s">
        <v>776</v>
      </c>
      <c r="E10" s="1068"/>
      <c r="F10" s="1068"/>
      <c r="G10" s="1068"/>
      <c r="H10" s="1068"/>
      <c r="I10" s="428">
        <v>0.24</v>
      </c>
      <c r="J10" s="918">
        <v>0.45</v>
      </c>
      <c r="K10" s="922"/>
      <c r="L10" s="429" t="s">
        <v>559</v>
      </c>
    </row>
    <row r="11" spans="2:12" ht="37.5" customHeight="1">
      <c r="B11" s="1170" t="s">
        <v>685</v>
      </c>
      <c r="C11" s="1170"/>
      <c r="D11" s="1068" t="s">
        <v>778</v>
      </c>
      <c r="E11" s="1068"/>
      <c r="F11" s="1068"/>
      <c r="G11" s="1068"/>
      <c r="H11" s="1068"/>
      <c r="I11" s="428">
        <v>0.24</v>
      </c>
      <c r="J11" s="918">
        <v>0.13</v>
      </c>
      <c r="K11" s="922"/>
      <c r="L11" s="429" t="s">
        <v>559</v>
      </c>
    </row>
    <row r="12" spans="2:12" ht="37.5" customHeight="1">
      <c r="B12" s="921" t="s">
        <v>684</v>
      </c>
      <c r="C12" s="922"/>
      <c r="D12" s="918" t="s">
        <v>780</v>
      </c>
      <c r="E12" s="919"/>
      <c r="F12" s="919"/>
      <c r="G12" s="919"/>
      <c r="H12" s="920"/>
      <c r="I12" s="597">
        <v>0.24</v>
      </c>
      <c r="J12" s="918">
        <v>0.25</v>
      </c>
      <c r="K12" s="920"/>
      <c r="L12" s="429" t="s">
        <v>559</v>
      </c>
    </row>
    <row r="13" spans="2:12" ht="37.5" customHeight="1">
      <c r="B13" s="921" t="s">
        <v>781</v>
      </c>
      <c r="C13" s="922"/>
      <c r="D13" s="918" t="s">
        <v>782</v>
      </c>
      <c r="E13" s="919"/>
      <c r="F13" s="919"/>
      <c r="G13" s="919"/>
      <c r="H13" s="920"/>
      <c r="I13" s="597">
        <v>1.3</v>
      </c>
      <c r="J13" s="918">
        <v>1.3</v>
      </c>
      <c r="K13" s="920"/>
      <c r="L13" s="429" t="s">
        <v>559</v>
      </c>
    </row>
    <row r="14" spans="2:12" ht="37.5" customHeight="1">
      <c r="B14" s="921" t="s">
        <v>759</v>
      </c>
      <c r="C14" s="922"/>
      <c r="D14" s="918" t="s">
        <v>783</v>
      </c>
      <c r="E14" s="919"/>
      <c r="F14" s="919"/>
      <c r="G14" s="919"/>
      <c r="H14" s="920"/>
      <c r="I14" s="597">
        <v>0.9</v>
      </c>
      <c r="J14" s="918">
        <v>0.9</v>
      </c>
      <c r="K14" s="920"/>
      <c r="L14" s="429" t="s">
        <v>559</v>
      </c>
    </row>
    <row r="15" spans="2:12">
      <c r="B15" s="921" t="s">
        <v>685</v>
      </c>
      <c r="C15" s="922"/>
      <c r="D15" s="918" t="s">
        <v>779</v>
      </c>
      <c r="E15" s="919"/>
      <c r="F15" s="919"/>
      <c r="G15" s="919"/>
      <c r="H15" s="920"/>
      <c r="I15" s="428">
        <v>0.14000000000000001</v>
      </c>
      <c r="J15" s="918">
        <v>0.15</v>
      </c>
      <c r="K15" s="920"/>
      <c r="L15" s="429" t="s">
        <v>559</v>
      </c>
    </row>
    <row r="16" spans="2:12">
      <c r="B16" s="1159" t="s">
        <v>119</v>
      </c>
      <c r="C16" s="1160"/>
      <c r="D16" s="1160"/>
      <c r="E16" s="1160"/>
      <c r="F16" s="1160"/>
      <c r="G16" s="1160"/>
      <c r="H16" s="1160"/>
      <c r="I16" s="1160"/>
      <c r="J16" s="1160"/>
      <c r="K16" s="1161"/>
    </row>
    <row r="17" spans="2:13" ht="54" customHeight="1">
      <c r="B17" s="5" t="s">
        <v>222</v>
      </c>
      <c r="C17" s="1163" t="s">
        <v>784</v>
      </c>
      <c r="D17" s="1163"/>
      <c r="E17" s="1163"/>
      <c r="F17" s="1163"/>
      <c r="G17" s="1163"/>
      <c r="H17" s="1163"/>
      <c r="I17" s="1163"/>
      <c r="J17" s="1163"/>
      <c r="K17" s="1163"/>
    </row>
    <row r="18" spans="2:13">
      <c r="B18" s="1164" t="s">
        <v>52</v>
      </c>
      <c r="C18" s="1165"/>
      <c r="D18" s="1165"/>
      <c r="E18" s="1165"/>
      <c r="F18" s="1165"/>
      <c r="G18" s="1165"/>
      <c r="H18" s="1165"/>
      <c r="I18" s="1165"/>
      <c r="J18" s="1165"/>
      <c r="K18" s="1166"/>
    </row>
    <row r="19" spans="2:13">
      <c r="B19" s="67"/>
      <c r="C19" s="7"/>
      <c r="D19" s="1162" t="s">
        <v>57</v>
      </c>
      <c r="E19" s="1162"/>
      <c r="F19" s="1162"/>
      <c r="G19" s="1162"/>
      <c r="H19" s="1162"/>
      <c r="I19" s="1162"/>
      <c r="J19" s="1051">
        <v>0.88</v>
      </c>
      <c r="K19" s="1053"/>
      <c r="L19"/>
      <c r="M19"/>
    </row>
    <row r="20" spans="2:13">
      <c r="B20" s="68"/>
      <c r="C20" s="8"/>
      <c r="D20" s="1162" t="s">
        <v>112</v>
      </c>
      <c r="E20" s="1162"/>
      <c r="F20" s="1162"/>
      <c r="G20" s="1162"/>
      <c r="H20" s="1162"/>
      <c r="I20" s="1162"/>
      <c r="J20" s="1051">
        <v>0.9</v>
      </c>
      <c r="K20" s="1053"/>
      <c r="L20"/>
      <c r="M20"/>
    </row>
    <row r="21" spans="2:13">
      <c r="B21" s="68"/>
      <c r="C21" s="8"/>
      <c r="D21" s="1162" t="s">
        <v>58</v>
      </c>
      <c r="E21" s="1162"/>
      <c r="F21" s="1162"/>
      <c r="G21" s="1162"/>
      <c r="H21" s="1162"/>
      <c r="I21" s="1162"/>
      <c r="J21" s="1051">
        <v>1</v>
      </c>
      <c r="K21" s="1053"/>
      <c r="L21"/>
      <c r="M21"/>
    </row>
    <row r="22" spans="2:13" ht="15" customHeight="1">
      <c r="B22" s="68"/>
      <c r="C22" s="8"/>
      <c r="D22" s="1162" t="s">
        <v>113</v>
      </c>
      <c r="E22" s="1162"/>
      <c r="F22" s="1162"/>
      <c r="G22" s="1162"/>
      <c r="H22" s="1162"/>
      <c r="I22" s="1162"/>
      <c r="J22" s="1051">
        <v>0.87</v>
      </c>
      <c r="K22" s="1053"/>
      <c r="L22"/>
      <c r="M22"/>
    </row>
    <row r="23" spans="2:13" ht="15" customHeight="1">
      <c r="B23" s="69"/>
      <c r="C23" s="8"/>
      <c r="D23" s="1162" t="s">
        <v>59</v>
      </c>
      <c r="E23" s="1162"/>
      <c r="F23" s="1162"/>
      <c r="G23" s="1162"/>
      <c r="H23" s="1162"/>
      <c r="I23" s="1162"/>
      <c r="J23" s="1051">
        <f>J19*J20*J21*J22</f>
        <v>0.68903999999999999</v>
      </c>
      <c r="K23" s="1053"/>
      <c r="L23"/>
      <c r="M23"/>
    </row>
    <row r="24" spans="2:13" ht="15" customHeight="1">
      <c r="B24" s="1159" t="s">
        <v>46</v>
      </c>
      <c r="C24" s="1160"/>
      <c r="D24" s="1160"/>
      <c r="E24" s="1160"/>
      <c r="F24" s="1160"/>
      <c r="G24" s="1160"/>
      <c r="H24" s="1160"/>
      <c r="I24" s="1160"/>
      <c r="J24" s="1160"/>
      <c r="K24" s="1161"/>
      <c r="L24"/>
      <c r="M24"/>
    </row>
    <row r="25" spans="2:13" ht="15" customHeight="1">
      <c r="B25" s="5" t="s">
        <v>51</v>
      </c>
      <c r="C25" s="1163" t="s">
        <v>785</v>
      </c>
      <c r="D25" s="1163"/>
      <c r="E25" s="1163"/>
      <c r="F25" s="1163"/>
      <c r="G25" s="1163"/>
      <c r="H25" s="1163"/>
      <c r="I25" s="1163"/>
      <c r="J25" s="1163"/>
      <c r="K25" s="1163"/>
      <c r="L25"/>
      <c r="M25"/>
    </row>
    <row r="26" spans="2:13" ht="15" customHeight="1">
      <c r="B26" s="1159" t="s">
        <v>239</v>
      </c>
      <c r="C26" s="1160"/>
      <c r="D26" s="1160"/>
      <c r="E26" s="1160"/>
      <c r="F26" s="1160"/>
      <c r="G26" s="1160"/>
      <c r="H26" s="1160"/>
      <c r="I26" s="1160"/>
      <c r="J26" s="1160"/>
      <c r="K26" s="1161"/>
    </row>
    <row r="27" spans="2:13" ht="15" customHeight="1">
      <c r="B27" s="5" t="s">
        <v>51</v>
      </c>
      <c r="C27" s="1163" t="s">
        <v>686</v>
      </c>
      <c r="D27" s="1163"/>
      <c r="E27" s="1163"/>
      <c r="F27" s="1163"/>
      <c r="G27" s="1163"/>
      <c r="H27" s="1163"/>
      <c r="I27" s="1163"/>
      <c r="J27" s="1163"/>
      <c r="K27" s="1163"/>
    </row>
    <row r="28" spans="2:13">
      <c r="B28" s="1164" t="s">
        <v>53</v>
      </c>
      <c r="C28" s="1165"/>
      <c r="D28" s="1165"/>
      <c r="E28" s="1165"/>
      <c r="F28" s="1165"/>
      <c r="G28" s="1165"/>
      <c r="H28" s="1165"/>
      <c r="I28" s="1165"/>
      <c r="J28" s="1165"/>
      <c r="K28" s="1166"/>
    </row>
    <row r="29" spans="2:13">
      <c r="B29" s="67"/>
      <c r="C29" s="7"/>
      <c r="D29" s="1162" t="s">
        <v>48</v>
      </c>
      <c r="E29" s="1162"/>
      <c r="F29" s="1162" t="s">
        <v>48</v>
      </c>
      <c r="G29" s="1162"/>
      <c r="H29" s="1162" t="s">
        <v>48</v>
      </c>
      <c r="I29" s="1162"/>
      <c r="J29" s="1182">
        <v>0</v>
      </c>
      <c r="K29" s="1182"/>
    </row>
    <row r="30" spans="2:13">
      <c r="B30" s="68"/>
      <c r="C30" s="8"/>
      <c r="D30" s="1162" t="s">
        <v>60</v>
      </c>
      <c r="E30" s="1162"/>
      <c r="F30" s="1162" t="s">
        <v>60</v>
      </c>
      <c r="G30" s="1162"/>
      <c r="H30" s="1162" t="s">
        <v>60</v>
      </c>
      <c r="I30" s="1162"/>
      <c r="J30" s="1182">
        <v>0</v>
      </c>
      <c r="K30" s="1182"/>
    </row>
    <row r="31" spans="2:13">
      <c r="B31" s="68"/>
      <c r="C31" s="8"/>
      <c r="D31" s="1162" t="s">
        <v>61</v>
      </c>
      <c r="E31" s="1162"/>
      <c r="F31" s="1162" t="s">
        <v>61</v>
      </c>
      <c r="G31" s="1162"/>
      <c r="H31" s="1162" t="s">
        <v>61</v>
      </c>
      <c r="I31" s="1162"/>
      <c r="J31" s="1182">
        <v>0</v>
      </c>
      <c r="K31" s="1182"/>
    </row>
    <row r="32" spans="2:13" ht="15" customHeight="1">
      <c r="B32" s="68"/>
      <c r="C32" s="8"/>
      <c r="D32" s="1162" t="s">
        <v>62</v>
      </c>
      <c r="E32" s="1162"/>
      <c r="F32" s="1162" t="s">
        <v>62</v>
      </c>
      <c r="G32" s="1162"/>
      <c r="H32" s="1162" t="s">
        <v>62</v>
      </c>
      <c r="I32" s="1162"/>
      <c r="J32" s="1182">
        <v>0</v>
      </c>
      <c r="K32" s="1182"/>
    </row>
    <row r="33" spans="2:12" ht="15" customHeight="1">
      <c r="B33" s="69"/>
      <c r="C33" s="8"/>
      <c r="D33" s="1162" t="s">
        <v>63</v>
      </c>
      <c r="E33" s="1162"/>
      <c r="F33" s="1162"/>
      <c r="G33" s="1162"/>
      <c r="H33" s="1162"/>
      <c r="I33" s="1162"/>
      <c r="J33" s="1182">
        <f>J29*J30*J31*J32</f>
        <v>0</v>
      </c>
      <c r="K33" s="1182"/>
    </row>
    <row r="34" spans="2:12" ht="15" customHeight="1">
      <c r="B34" s="1159" t="s">
        <v>120</v>
      </c>
      <c r="C34" s="1160"/>
      <c r="D34" s="1160"/>
      <c r="E34" s="1160"/>
      <c r="F34" s="1160"/>
      <c r="G34" s="1160"/>
      <c r="H34" s="1160"/>
      <c r="I34" s="1160"/>
      <c r="J34" s="1160"/>
      <c r="K34" s="1161"/>
    </row>
    <row r="35" spans="2:12" ht="46.5" customHeight="1">
      <c r="B35" s="5" t="s">
        <v>51</v>
      </c>
      <c r="C35" s="1183" t="s">
        <v>693</v>
      </c>
      <c r="D35" s="1183"/>
      <c r="E35" s="1183"/>
      <c r="F35" s="1183"/>
      <c r="G35" s="1183"/>
      <c r="H35" s="1183"/>
      <c r="I35" s="1183"/>
      <c r="J35" s="1183"/>
      <c r="K35" s="1183"/>
    </row>
    <row r="36" spans="2:12" ht="15" customHeight="1">
      <c r="B36" s="1164" t="s">
        <v>54</v>
      </c>
      <c r="C36" s="1165" t="s">
        <v>45</v>
      </c>
      <c r="D36" s="1165"/>
      <c r="E36" s="1165"/>
      <c r="F36" s="1165"/>
      <c r="G36" s="1165"/>
      <c r="H36" s="1165"/>
      <c r="I36" s="1165"/>
      <c r="J36" s="1165"/>
      <c r="K36" s="1166"/>
    </row>
    <row r="37" spans="2:12" ht="15" customHeight="1">
      <c r="B37" s="67"/>
      <c r="C37" s="7"/>
      <c r="D37" s="1162" t="s">
        <v>114</v>
      </c>
      <c r="E37" s="1162"/>
      <c r="F37" s="1162"/>
      <c r="G37" s="1162"/>
      <c r="H37" s="1162"/>
      <c r="I37" s="1162"/>
      <c r="J37" s="1181">
        <v>0.85</v>
      </c>
      <c r="K37" s="1181"/>
      <c r="L37" s="604"/>
    </row>
    <row r="38" spans="2:12">
      <c r="B38" s="68"/>
      <c r="C38" s="8"/>
      <c r="D38" s="1162" t="s">
        <v>115</v>
      </c>
      <c r="E38" s="1162"/>
      <c r="F38" s="1162"/>
      <c r="G38" s="1162"/>
      <c r="H38" s="1162"/>
      <c r="I38" s="1162"/>
      <c r="J38" s="1181">
        <v>0.6</v>
      </c>
      <c r="K38" s="1181"/>
      <c r="L38" s="604"/>
    </row>
    <row r="39" spans="2:12">
      <c r="B39" s="68"/>
      <c r="C39" s="8"/>
      <c r="D39" s="1162" t="s">
        <v>64</v>
      </c>
      <c r="E39" s="1162"/>
      <c r="F39" s="1162"/>
      <c r="G39" s="1162"/>
      <c r="H39" s="1162"/>
      <c r="I39" s="1162"/>
      <c r="J39" s="1181">
        <v>0.85</v>
      </c>
      <c r="K39" s="1181"/>
      <c r="L39" s="604"/>
    </row>
    <row r="40" spans="2:12" ht="18" customHeight="1">
      <c r="B40" s="68"/>
      <c r="C40" s="8"/>
      <c r="D40" s="1162" t="s">
        <v>116</v>
      </c>
      <c r="E40" s="1162"/>
      <c r="F40" s="1162"/>
      <c r="G40" s="1162"/>
      <c r="H40" s="1162"/>
      <c r="I40" s="1162"/>
      <c r="J40" s="1181">
        <v>1</v>
      </c>
      <c r="K40" s="1181"/>
      <c r="L40" s="604"/>
    </row>
    <row r="41" spans="2:12" ht="15" customHeight="1">
      <c r="B41" s="69"/>
      <c r="C41" s="8"/>
      <c r="D41" s="1162" t="s">
        <v>65</v>
      </c>
      <c r="E41" s="1162"/>
      <c r="F41" s="1162"/>
      <c r="G41" s="1162"/>
      <c r="H41" s="1162"/>
      <c r="I41" s="1162"/>
      <c r="J41" s="1181">
        <f>J37*J38*J39*J40</f>
        <v>0.4335</v>
      </c>
      <c r="K41" s="1181"/>
      <c r="L41" s="604"/>
    </row>
    <row r="42" spans="2:12" ht="15" customHeight="1">
      <c r="B42" s="1159" t="s">
        <v>121</v>
      </c>
      <c r="C42" s="1160"/>
      <c r="D42" s="1160"/>
      <c r="E42" s="1160"/>
      <c r="F42" s="1160"/>
      <c r="G42" s="1160"/>
      <c r="H42" s="1160"/>
      <c r="I42" s="1160"/>
      <c r="J42" s="1160"/>
      <c r="K42" s="1161"/>
    </row>
    <row r="43" spans="2:12" ht="169.5" customHeight="1">
      <c r="B43" s="5" t="s">
        <v>51</v>
      </c>
      <c r="C43" s="1163" t="s">
        <v>844</v>
      </c>
      <c r="D43" s="1163"/>
      <c r="E43" s="1163"/>
      <c r="F43" s="1163"/>
      <c r="G43" s="1163"/>
      <c r="H43" s="1163"/>
      <c r="I43" s="1163"/>
      <c r="J43" s="1163"/>
      <c r="K43" s="1163"/>
    </row>
    <row r="44" spans="2:12" ht="15" customHeight="1">
      <c r="B44" s="1153" t="s">
        <v>238</v>
      </c>
      <c r="C44" s="1154"/>
      <c r="D44" s="1154"/>
      <c r="E44" s="1154" t="s">
        <v>687</v>
      </c>
      <c r="F44" s="1155"/>
      <c r="G44" s="441">
        <v>6.96</v>
      </c>
      <c r="H44" s="1156" t="s">
        <v>694</v>
      </c>
      <c r="I44" s="1156"/>
      <c r="J44" s="1156"/>
      <c r="K44" s="441">
        <v>440.7</v>
      </c>
    </row>
    <row r="45" spans="2:12" ht="15" customHeight="1">
      <c r="B45" s="93"/>
      <c r="C45" s="93"/>
      <c r="D45" s="93"/>
      <c r="E45" s="93"/>
      <c r="F45" s="94"/>
      <c r="G45" s="93"/>
      <c r="H45" s="4"/>
      <c r="I45" s="4"/>
      <c r="J45" s="95"/>
      <c r="K45" s="95"/>
    </row>
    <row r="46" spans="2:12" ht="15.75">
      <c r="B46" s="1027" t="s">
        <v>223</v>
      </c>
      <c r="C46" s="1028"/>
      <c r="D46" s="1028"/>
      <c r="E46" s="1028"/>
      <c r="F46" s="1028"/>
      <c r="G46" s="1028"/>
      <c r="H46" s="1028"/>
      <c r="I46" s="1028"/>
      <c r="J46" s="1028"/>
      <c r="K46" s="1028"/>
    </row>
    <row r="47" spans="2:12">
      <c r="B47" s="1157" t="s">
        <v>244</v>
      </c>
      <c r="C47" s="1158"/>
      <c r="D47" s="1158"/>
      <c r="E47" s="1158"/>
      <c r="F47" s="1158"/>
      <c r="G47" s="1158"/>
      <c r="H47" s="1158"/>
      <c r="I47" s="1158"/>
      <c r="J47" s="1158"/>
      <c r="K47" s="1158"/>
    </row>
    <row r="48" spans="2:12" ht="15.75">
      <c r="B48" s="1027" t="s">
        <v>237</v>
      </c>
      <c r="C48" s="1028"/>
      <c r="D48" s="1028"/>
      <c r="E48" s="1028"/>
      <c r="F48" s="1028"/>
      <c r="G48" s="1028"/>
      <c r="H48" s="1028"/>
      <c r="I48" s="1028"/>
      <c r="J48" s="1028"/>
      <c r="K48" s="1028"/>
    </row>
    <row r="49" spans="2:12">
      <c r="B49" s="97"/>
      <c r="C49" s="96"/>
      <c r="D49" s="96"/>
      <c r="E49" s="96"/>
      <c r="F49" s="96"/>
      <c r="G49" s="96"/>
      <c r="H49" s="96"/>
      <c r="I49" s="96"/>
      <c r="J49" s="96"/>
      <c r="K49" s="96"/>
    </row>
    <row r="50" spans="2:12">
      <c r="B50" s="1159" t="s">
        <v>101</v>
      </c>
      <c r="C50" s="1160"/>
      <c r="D50" s="1160"/>
      <c r="E50" s="1160"/>
      <c r="F50" s="1160"/>
      <c r="G50" s="1160"/>
      <c r="H50" s="1160"/>
      <c r="I50" s="1160"/>
      <c r="J50" s="1160"/>
      <c r="K50" s="1161"/>
    </row>
    <row r="51" spans="2:12" ht="15" customHeight="1">
      <c r="B51" s="11"/>
      <c r="C51" s="12"/>
      <c r="D51" s="12"/>
      <c r="E51" s="12"/>
      <c r="F51" s="12"/>
      <c r="G51" s="12"/>
      <c r="H51" s="12"/>
      <c r="I51" s="12"/>
      <c r="J51" s="12"/>
      <c r="K51" s="13"/>
      <c r="L51" s="34"/>
    </row>
    <row r="52" spans="2:12">
      <c r="B52" s="1029" t="s">
        <v>240</v>
      </c>
      <c r="C52" s="1030"/>
      <c r="D52" s="1030"/>
      <c r="E52" s="1030"/>
      <c r="F52" s="1030"/>
      <c r="G52" s="1030"/>
      <c r="H52" s="1030"/>
      <c r="I52" s="1030"/>
      <c r="J52" s="1030"/>
      <c r="K52" s="1031"/>
    </row>
    <row r="53" spans="2:12" ht="29.25" customHeight="1">
      <c r="B53" s="1015" t="s">
        <v>66</v>
      </c>
      <c r="C53" s="1015"/>
      <c r="D53" s="1017" t="s">
        <v>254</v>
      </c>
      <c r="E53" s="1019"/>
      <c r="F53" s="14" t="s">
        <v>77</v>
      </c>
      <c r="G53" s="15" t="s">
        <v>34</v>
      </c>
      <c r="H53" s="14" t="s">
        <v>35</v>
      </c>
      <c r="I53" s="14" t="s">
        <v>257</v>
      </c>
      <c r="J53" s="1017" t="s">
        <v>36</v>
      </c>
      <c r="K53" s="1019"/>
    </row>
    <row r="54" spans="2:12">
      <c r="B54" s="1025" t="s">
        <v>70</v>
      </c>
      <c r="C54" s="1025"/>
      <c r="D54" s="967"/>
      <c r="E54" s="967"/>
      <c r="F54" s="442"/>
      <c r="G54" s="443"/>
      <c r="H54" s="442"/>
      <c r="I54" s="444"/>
      <c r="J54" s="989">
        <f>SUM(D54:I54)</f>
        <v>0</v>
      </c>
      <c r="K54" s="991"/>
    </row>
    <row r="55" spans="2:12">
      <c r="B55" s="1025" t="s">
        <v>37</v>
      </c>
      <c r="C55" s="1025"/>
      <c r="D55" s="967">
        <v>12900</v>
      </c>
      <c r="E55" s="967"/>
      <c r="F55" s="445">
        <v>4014</v>
      </c>
      <c r="G55" s="443"/>
      <c r="H55" s="442"/>
      <c r="I55" s="442"/>
      <c r="J55" s="989">
        <f t="shared" ref="J55:J62" si="0">SUM(D55:I55)</f>
        <v>16914</v>
      </c>
      <c r="K55" s="991"/>
    </row>
    <row r="56" spans="2:12">
      <c r="B56" s="1025" t="s">
        <v>71</v>
      </c>
      <c r="C56" s="1025"/>
      <c r="D56" s="967"/>
      <c r="E56" s="967"/>
      <c r="F56" s="445"/>
      <c r="G56" s="443"/>
      <c r="H56" s="442"/>
      <c r="I56" s="442"/>
      <c r="J56" s="989">
        <f t="shared" si="0"/>
        <v>0</v>
      </c>
      <c r="K56" s="991"/>
    </row>
    <row r="57" spans="2:12">
      <c r="B57" s="1025" t="s">
        <v>72</v>
      </c>
      <c r="C57" s="1025"/>
      <c r="D57" s="967"/>
      <c r="E57" s="967"/>
      <c r="F57" s="445"/>
      <c r="G57" s="443"/>
      <c r="H57" s="442"/>
      <c r="I57" s="442"/>
      <c r="J57" s="989">
        <f t="shared" si="0"/>
        <v>0</v>
      </c>
      <c r="K57" s="991"/>
    </row>
    <row r="58" spans="2:12">
      <c r="B58" s="1025" t="s">
        <v>73</v>
      </c>
      <c r="C58" s="1025"/>
      <c r="D58" s="967"/>
      <c r="E58" s="967"/>
      <c r="F58" s="445"/>
      <c r="G58" s="443"/>
      <c r="H58" s="442"/>
      <c r="I58" s="442"/>
      <c r="J58" s="989">
        <f t="shared" si="0"/>
        <v>0</v>
      </c>
      <c r="K58" s="991"/>
    </row>
    <row r="59" spans="2:12">
      <c r="B59" s="1025" t="s">
        <v>74</v>
      </c>
      <c r="C59" s="1025"/>
      <c r="D59" s="967"/>
      <c r="E59" s="967"/>
      <c r="F59" s="445"/>
      <c r="G59" s="443"/>
      <c r="H59" s="442"/>
      <c r="I59" s="442"/>
      <c r="J59" s="989">
        <f t="shared" si="0"/>
        <v>0</v>
      </c>
      <c r="K59" s="991"/>
    </row>
    <row r="60" spans="2:12" ht="27.75" customHeight="1">
      <c r="B60" s="1026" t="s">
        <v>75</v>
      </c>
      <c r="C60" s="1025"/>
      <c r="D60" s="967"/>
      <c r="E60" s="967"/>
      <c r="F60" s="445"/>
      <c r="G60" s="443"/>
      <c r="H60" s="442"/>
      <c r="I60" s="442"/>
      <c r="J60" s="989">
        <f t="shared" si="0"/>
        <v>0</v>
      </c>
      <c r="K60" s="991"/>
    </row>
    <row r="61" spans="2:12">
      <c r="B61" s="1026" t="s">
        <v>102</v>
      </c>
      <c r="C61" s="1025"/>
      <c r="D61" s="967"/>
      <c r="E61" s="967"/>
      <c r="F61" s="445"/>
      <c r="G61" s="443"/>
      <c r="H61" s="442"/>
      <c r="I61" s="442"/>
      <c r="J61" s="989">
        <f t="shared" si="0"/>
        <v>0</v>
      </c>
      <c r="K61" s="991"/>
    </row>
    <row r="62" spans="2:12" ht="46.5" customHeight="1">
      <c r="B62" s="1023" t="s">
        <v>76</v>
      </c>
      <c r="C62" s="1024"/>
      <c r="D62" s="967"/>
      <c r="E62" s="967"/>
      <c r="F62" s="445"/>
      <c r="G62" s="443"/>
      <c r="H62" s="442">
        <v>4602</v>
      </c>
      <c r="I62" s="442">
        <v>577.79</v>
      </c>
      <c r="J62" s="989">
        <f t="shared" si="0"/>
        <v>5179.79</v>
      </c>
      <c r="K62" s="991"/>
    </row>
    <row r="63" spans="2:12" ht="88.5" customHeight="1">
      <c r="B63" s="1023" t="s">
        <v>272</v>
      </c>
      <c r="C63" s="1024"/>
      <c r="D63" s="967"/>
      <c r="E63" s="967"/>
      <c r="F63" s="445"/>
      <c r="G63" s="443"/>
      <c r="H63" s="442"/>
      <c r="I63" s="442"/>
      <c r="J63" s="989">
        <f>SUM(D63:I63)</f>
        <v>0</v>
      </c>
      <c r="K63" s="991"/>
    </row>
    <row r="64" spans="2:12" ht="15" customHeight="1">
      <c r="B64" s="1003" t="s">
        <v>227</v>
      </c>
      <c r="C64" s="1004"/>
      <c r="D64" s="1004"/>
      <c r="E64" s="1004"/>
      <c r="F64" s="1004"/>
      <c r="G64" s="1004"/>
      <c r="H64" s="1004"/>
      <c r="I64" s="1005"/>
      <c r="J64" s="1006">
        <f>SUM(J54:K63)</f>
        <v>22093.79</v>
      </c>
      <c r="K64" s="1008"/>
    </row>
    <row r="65" spans="2:12" ht="15" customHeight="1">
      <c r="B65" s="1003" t="s">
        <v>228</v>
      </c>
      <c r="C65" s="1004"/>
      <c r="D65" s="1004"/>
      <c r="E65" s="1004"/>
      <c r="F65" s="1004"/>
      <c r="G65" s="1004"/>
      <c r="H65" s="1004"/>
      <c r="I65" s="1005"/>
      <c r="J65" s="1150">
        <f>J55*1.1+J62*3</f>
        <v>34144.770000000004</v>
      </c>
      <c r="K65" s="1151"/>
    </row>
    <row r="66" spans="2:12" ht="15" customHeight="1">
      <c r="B66" s="9"/>
      <c r="C66" s="9"/>
      <c r="D66" s="577"/>
      <c r="E66" s="577"/>
      <c r="F66" s="577"/>
      <c r="G66" s="35"/>
      <c r="H66" s="577"/>
      <c r="I66" s="577"/>
      <c r="J66" s="577"/>
      <c r="K66" s="577"/>
    </row>
    <row r="67" spans="2:12" ht="15" customHeight="1">
      <c r="B67" s="1012" t="s">
        <v>79</v>
      </c>
      <c r="C67" s="1013"/>
      <c r="D67" s="1013"/>
      <c r="E67" s="1013"/>
      <c r="F67" s="1013"/>
      <c r="G67" s="1013"/>
      <c r="H67" s="1013"/>
      <c r="I67" s="1013"/>
      <c r="J67" s="1013"/>
      <c r="K67" s="1014"/>
    </row>
    <row r="68" spans="2:12">
      <c r="B68" s="16"/>
      <c r="C68" s="16"/>
      <c r="D68" s="16"/>
      <c r="E68" s="16"/>
      <c r="F68" s="16"/>
      <c r="G68" s="16"/>
      <c r="H68" s="16"/>
      <c r="I68" s="16"/>
      <c r="J68" s="16"/>
      <c r="K68" s="16"/>
      <c r="L68" s="34"/>
    </row>
    <row r="69" spans="2:12" ht="16.5">
      <c r="B69" s="1148" t="s">
        <v>241</v>
      </c>
      <c r="C69" s="1148"/>
      <c r="D69" s="1148"/>
      <c r="E69" s="1148"/>
      <c r="F69" s="1148"/>
      <c r="G69" s="1148"/>
      <c r="H69" s="1148"/>
      <c r="I69" s="1148"/>
      <c r="J69" s="1148"/>
      <c r="K69" s="1148"/>
    </row>
    <row r="70" spans="2:12" ht="28.5">
      <c r="B70" s="1015"/>
      <c r="C70" s="1015"/>
      <c r="D70" s="1016" t="s">
        <v>68</v>
      </c>
      <c r="E70" s="1016"/>
      <c r="F70" s="14" t="s">
        <v>77</v>
      </c>
      <c r="G70" s="17" t="s">
        <v>34</v>
      </c>
      <c r="H70" s="14" t="s">
        <v>35</v>
      </c>
      <c r="I70" s="14" t="s">
        <v>257</v>
      </c>
      <c r="J70" s="1016" t="s">
        <v>36</v>
      </c>
      <c r="K70" s="1016"/>
    </row>
    <row r="71" spans="2:12" ht="18">
      <c r="B71" s="988" t="s">
        <v>229</v>
      </c>
      <c r="C71" s="988"/>
      <c r="D71" s="967">
        <f>D55*J23/371.48</f>
        <v>23.927576181759449</v>
      </c>
      <c r="E71" s="967"/>
      <c r="F71" s="594">
        <f>F55*J41/371.48</f>
        <v>4.684152578873694</v>
      </c>
      <c r="G71" s="594">
        <v>0</v>
      </c>
      <c r="H71" s="594">
        <v>0</v>
      </c>
      <c r="I71" s="594">
        <v>0</v>
      </c>
      <c r="J71" s="1022">
        <f>SUM(D71:I71)</f>
        <v>28.611728760633142</v>
      </c>
      <c r="K71" s="1022"/>
    </row>
    <row r="72" spans="2:12">
      <c r="B72" s="988" t="s">
        <v>38</v>
      </c>
      <c r="C72" s="988"/>
      <c r="D72" s="971">
        <f>D71/J71</f>
        <v>0.8362855800129555</v>
      </c>
      <c r="E72" s="971"/>
      <c r="F72" s="602">
        <f>F71/J71</f>
        <v>0.16371441998704447</v>
      </c>
      <c r="G72" s="602">
        <v>0</v>
      </c>
      <c r="H72" s="602">
        <v>0</v>
      </c>
      <c r="I72" s="603">
        <v>0</v>
      </c>
      <c r="J72" s="1149">
        <f>SUM(D72:I72)</f>
        <v>1</v>
      </c>
      <c r="K72" s="1149"/>
    </row>
    <row r="73" spans="2:12">
      <c r="B73" s="9"/>
      <c r="C73" s="9"/>
      <c r="D73" s="577"/>
      <c r="E73" s="577"/>
      <c r="F73" s="577"/>
      <c r="G73" s="35"/>
      <c r="H73" s="577"/>
      <c r="I73" s="577"/>
      <c r="J73" s="577"/>
      <c r="K73" s="577"/>
    </row>
    <row r="74" spans="2:12" ht="16.5">
      <c r="B74" s="1148" t="s">
        <v>242</v>
      </c>
      <c r="C74" s="1148"/>
      <c r="D74" s="1148"/>
      <c r="E74" s="1148"/>
      <c r="F74" s="1148"/>
      <c r="G74" s="1148"/>
      <c r="H74" s="1148"/>
      <c r="I74" s="1148"/>
      <c r="J74" s="1148"/>
      <c r="K74" s="1148"/>
    </row>
    <row r="75" spans="2:12" ht="25.5">
      <c r="B75" s="1015"/>
      <c r="C75" s="1015"/>
      <c r="D75" s="1016" t="s">
        <v>68</v>
      </c>
      <c r="E75" s="1016"/>
      <c r="F75" s="14" t="s">
        <v>77</v>
      </c>
      <c r="G75" s="17" t="s">
        <v>34</v>
      </c>
      <c r="H75" s="14" t="s">
        <v>35</v>
      </c>
      <c r="I75" s="14" t="s">
        <v>78</v>
      </c>
      <c r="J75" s="1016" t="s">
        <v>36</v>
      </c>
      <c r="K75" s="1016"/>
    </row>
    <row r="76" spans="2:12" ht="18">
      <c r="B76" s="988" t="s">
        <v>231</v>
      </c>
      <c r="C76" s="988"/>
      <c r="D76" s="967">
        <f>D55/371.48</f>
        <v>34.725961020781739</v>
      </c>
      <c r="E76" s="967"/>
      <c r="F76" s="442">
        <f>F55/371.48</f>
        <v>10.805426940885107</v>
      </c>
      <c r="G76" s="442">
        <v>0</v>
      </c>
      <c r="H76" s="442">
        <f>H62/371.48</f>
        <v>12.388284699041671</v>
      </c>
      <c r="I76" s="442">
        <f>I62/371.48</f>
        <v>1.555373102185851</v>
      </c>
      <c r="J76" s="1022">
        <f>SUM(D76:I76)</f>
        <v>59.475045762894368</v>
      </c>
      <c r="K76" s="1022"/>
    </row>
    <row r="77" spans="2:12">
      <c r="B77" s="988" t="s">
        <v>38</v>
      </c>
      <c r="C77" s="988"/>
      <c r="D77" s="971">
        <f>D76/J76</f>
        <v>0.58387447332485742</v>
      </c>
      <c r="E77" s="971"/>
      <c r="F77" s="602">
        <f>F76/J76</f>
        <v>0.18168001053689745</v>
      </c>
      <c r="G77" s="602">
        <v>0</v>
      </c>
      <c r="H77" s="602">
        <f>H76/J76</f>
        <v>0.20829382373961192</v>
      </c>
      <c r="I77" s="603">
        <f>I76/J76</f>
        <v>2.615169239863328E-2</v>
      </c>
      <c r="J77" s="1149">
        <f>SUM(D77:I77)</f>
        <v>1</v>
      </c>
      <c r="K77" s="1149"/>
    </row>
    <row r="78" spans="2:12">
      <c r="B78" s="9"/>
      <c r="C78" s="9"/>
      <c r="D78" s="578"/>
      <c r="E78" s="578"/>
      <c r="F78" s="578"/>
      <c r="G78" s="447"/>
      <c r="H78" s="578"/>
      <c r="I78" s="578"/>
      <c r="J78" s="577"/>
      <c r="K78" s="577"/>
    </row>
    <row r="79" spans="2:12" ht="21.75" customHeight="1">
      <c r="B79" s="1148" t="s">
        <v>243</v>
      </c>
      <c r="C79" s="1148"/>
      <c r="D79" s="1148"/>
      <c r="E79" s="1148"/>
      <c r="F79" s="1148"/>
      <c r="G79" s="1148"/>
      <c r="H79" s="1148"/>
      <c r="I79" s="1148"/>
      <c r="J79" s="1148"/>
      <c r="K79" s="1148"/>
    </row>
    <row r="80" spans="2:12" ht="25.5">
      <c r="B80" s="1015"/>
      <c r="C80" s="1015"/>
      <c r="D80" s="1016" t="s">
        <v>68</v>
      </c>
      <c r="E80" s="1016"/>
      <c r="F80" s="14" t="s">
        <v>77</v>
      </c>
      <c r="G80" s="17" t="s">
        <v>34</v>
      </c>
      <c r="H80" s="14" t="s">
        <v>35</v>
      </c>
      <c r="I80" s="14" t="s">
        <v>78</v>
      </c>
      <c r="J80" s="1016" t="s">
        <v>36</v>
      </c>
      <c r="K80" s="1016"/>
    </row>
    <row r="81" spans="2:11" ht="18">
      <c r="B81" s="988" t="s">
        <v>233</v>
      </c>
      <c r="C81" s="988"/>
      <c r="D81" s="967">
        <f>D76*1.1</f>
        <v>38.198557122859917</v>
      </c>
      <c r="E81" s="967"/>
      <c r="F81" s="442">
        <f>F76*1.1</f>
        <v>11.88596963497362</v>
      </c>
      <c r="G81" s="442">
        <v>0</v>
      </c>
      <c r="H81" s="442">
        <f>H76*3</f>
        <v>37.164854097125016</v>
      </c>
      <c r="I81" s="442">
        <f>I76*3</f>
        <v>4.6661193065575528</v>
      </c>
      <c r="J81" s="1022">
        <f>SUM(D81:I81)</f>
        <v>91.915500161516107</v>
      </c>
      <c r="K81" s="1022"/>
    </row>
    <row r="82" spans="2:11">
      <c r="B82" s="988" t="s">
        <v>38</v>
      </c>
      <c r="C82" s="988"/>
      <c r="D82" s="971">
        <f>D81/J81</f>
        <v>0.41558341145657157</v>
      </c>
      <c r="E82" s="971"/>
      <c r="F82" s="602">
        <f>F81/J81</f>
        <v>0.12931409407648667</v>
      </c>
      <c r="G82" s="602">
        <v>0</v>
      </c>
      <c r="H82" s="602">
        <f>H81/J81</f>
        <v>0.40433717960320131</v>
      </c>
      <c r="I82" s="603">
        <f>I81/J81</f>
        <v>5.0765314863740467E-2</v>
      </c>
      <c r="J82" s="1149">
        <f>SUM(D82:I82)</f>
        <v>1</v>
      </c>
      <c r="K82" s="1149"/>
    </row>
    <row r="83" spans="2:11">
      <c r="B83" s="74"/>
      <c r="C83" s="74"/>
      <c r="D83" s="579"/>
      <c r="E83" s="579"/>
      <c r="F83" s="579"/>
      <c r="G83" s="579"/>
      <c r="H83" s="579"/>
      <c r="I83" s="580"/>
      <c r="J83" s="577"/>
      <c r="K83" s="577"/>
    </row>
    <row r="84" spans="2:11" ht="25.5" customHeight="1">
      <c r="B84" s="1137" t="s">
        <v>258</v>
      </c>
      <c r="C84" s="1137"/>
      <c r="D84" s="1138">
        <f>D81+F81</f>
        <v>50.084526757833537</v>
      </c>
      <c r="E84" s="1139"/>
      <c r="F84" s="1140"/>
      <c r="G84" s="471">
        <f>G81</f>
        <v>0</v>
      </c>
      <c r="H84" s="471">
        <f>H81</f>
        <v>37.164854097125016</v>
      </c>
      <c r="I84" s="30"/>
      <c r="J84" s="30"/>
      <c r="K84" s="30"/>
    </row>
    <row r="85" spans="2:11" ht="16.5">
      <c r="B85" s="1137" t="s">
        <v>167</v>
      </c>
      <c r="C85" s="1137"/>
      <c r="D85" s="1141">
        <v>45</v>
      </c>
      <c r="E85" s="1142"/>
      <c r="F85" s="1143"/>
      <c r="G85" s="442"/>
      <c r="H85" s="442">
        <v>50</v>
      </c>
      <c r="I85" s="30"/>
      <c r="J85" s="30"/>
      <c r="K85" s="30"/>
    </row>
    <row r="86" spans="2:11" ht="24">
      <c r="B86" s="1144"/>
      <c r="C86" s="1145"/>
      <c r="D86" s="1146" t="str">
        <f>IF(D85&lt;&gt;"",IF(D84&lt;D85,"Warunek spełniony","Wskaźnik przekroczony"),"")</f>
        <v>Wskaźnik przekroczony</v>
      </c>
      <c r="E86" s="1147"/>
      <c r="F86" s="1147"/>
      <c r="G86" s="75" t="str">
        <f>IF(G85&lt;&gt;"",IF(G84&lt;G85,"Warunek spełniony","Wskaźnik przekroczony"),"")</f>
        <v/>
      </c>
      <c r="H86" s="75" t="str">
        <f>IF(H85&lt;&gt;"",IF(H84&lt;H85,"Warunek spełniony","Wskaźnik przekroczony"),"")</f>
        <v>Warunek spełniony</v>
      </c>
      <c r="I86" s="30"/>
      <c r="J86" s="30"/>
      <c r="K86" s="30"/>
    </row>
    <row r="87" spans="2:11">
      <c r="B87" s="74"/>
      <c r="C87" s="74"/>
      <c r="D87" s="72"/>
      <c r="E87" s="72"/>
      <c r="F87" s="72"/>
      <c r="G87" s="72"/>
      <c r="H87" s="72"/>
      <c r="I87" s="73"/>
      <c r="J87" s="10"/>
      <c r="K87" s="10"/>
    </row>
    <row r="88" spans="2:11">
      <c r="B88" s="52"/>
      <c r="C88" s="52"/>
      <c r="D88" s="63"/>
      <c r="E88" s="63"/>
      <c r="F88" s="31"/>
      <c r="G88" s="70"/>
      <c r="H88" s="70"/>
      <c r="I88" s="51"/>
      <c r="J88" s="71"/>
      <c r="K88" s="71"/>
    </row>
    <row r="89" spans="2:11" ht="27" customHeight="1">
      <c r="B89" s="1135" t="s">
        <v>276</v>
      </c>
      <c r="C89" s="1135"/>
      <c r="D89" s="1135"/>
      <c r="E89" s="1135"/>
      <c r="F89" s="1135"/>
      <c r="G89" s="1135"/>
      <c r="H89" s="1135"/>
      <c r="I89" s="1135"/>
      <c r="J89" s="1135"/>
      <c r="K89" s="1135"/>
    </row>
    <row r="90" spans="2:11" ht="31.5" customHeight="1">
      <c r="B90" s="1135" t="s">
        <v>275</v>
      </c>
      <c r="C90" s="1135"/>
      <c r="D90" s="1135"/>
      <c r="E90" s="1135"/>
      <c r="F90" s="1135"/>
      <c r="G90" s="1135"/>
      <c r="H90" s="1135"/>
      <c r="I90" s="1135"/>
      <c r="J90" s="1135"/>
      <c r="K90" s="1135"/>
    </row>
    <row r="91" spans="2:11" ht="27" customHeight="1">
      <c r="B91" s="1135" t="s">
        <v>274</v>
      </c>
      <c r="C91" s="1135"/>
      <c r="D91" s="1135"/>
      <c r="E91" s="1135"/>
      <c r="F91" s="1135"/>
      <c r="G91" s="1135"/>
      <c r="H91" s="1135"/>
      <c r="I91" s="1135"/>
      <c r="J91" s="1135"/>
      <c r="K91" s="1135"/>
    </row>
    <row r="92" spans="2:11" ht="27.75" customHeight="1">
      <c r="B92" s="1135" t="s">
        <v>273</v>
      </c>
      <c r="C92" s="1135"/>
      <c r="D92" s="1135"/>
      <c r="E92" s="1135"/>
      <c r="F92" s="1135"/>
      <c r="G92" s="1135"/>
      <c r="H92" s="1135"/>
      <c r="I92" s="1135"/>
      <c r="J92" s="1135"/>
      <c r="K92" s="1135"/>
    </row>
    <row r="93" spans="2:11">
      <c r="B93" s="1135" t="s">
        <v>277</v>
      </c>
      <c r="C93" s="1135"/>
      <c r="D93" s="1135"/>
      <c r="E93" s="1135"/>
      <c r="F93" s="1135"/>
      <c r="G93" s="1135"/>
      <c r="H93" s="1135"/>
      <c r="I93" s="1135"/>
      <c r="J93" s="1135"/>
      <c r="K93" s="1135"/>
    </row>
    <row r="94" spans="2:11">
      <c r="B94" s="63"/>
      <c r="C94" s="63"/>
      <c r="D94" s="63"/>
      <c r="E94" s="63"/>
      <c r="F94" s="63"/>
      <c r="G94" s="63"/>
      <c r="H94" s="63"/>
      <c r="I94" s="63"/>
      <c r="J94" s="63"/>
      <c r="K94" s="63"/>
    </row>
    <row r="95" spans="2:11">
      <c r="B95" s="30"/>
      <c r="C95" s="952" t="s">
        <v>19</v>
      </c>
      <c r="D95" s="953"/>
      <c r="E95" s="953"/>
      <c r="F95" s="953"/>
      <c r="G95" s="18"/>
      <c r="H95" s="952" t="s">
        <v>88</v>
      </c>
      <c r="I95" s="953"/>
      <c r="J95" s="953"/>
      <c r="K95" s="30"/>
    </row>
    <row r="96" spans="2:11">
      <c r="B96" s="30"/>
      <c r="C96" s="1136" t="s">
        <v>86</v>
      </c>
      <c r="D96" s="1136"/>
      <c r="E96" s="1136"/>
      <c r="F96" s="1136"/>
      <c r="G96" s="19"/>
      <c r="H96" s="955"/>
      <c r="I96" s="956"/>
      <c r="J96" s="957"/>
      <c r="K96" s="30"/>
    </row>
    <row r="97" spans="2:12">
      <c r="B97" s="30"/>
      <c r="C97" s="1184" t="s">
        <v>786</v>
      </c>
      <c r="D97" s="1184"/>
      <c r="E97" s="1184"/>
      <c r="F97" s="1184"/>
      <c r="G97" s="19"/>
      <c r="H97" s="958"/>
      <c r="I97" s="959"/>
      <c r="J97" s="960"/>
      <c r="K97" s="30"/>
    </row>
    <row r="98" spans="2:12">
      <c r="B98" s="30"/>
      <c r="C98" s="30"/>
      <c r="D98" s="30"/>
      <c r="E98" s="30"/>
      <c r="F98" s="30"/>
      <c r="G98" s="19"/>
      <c r="H98" s="958"/>
      <c r="I98" s="959"/>
      <c r="J98" s="960"/>
      <c r="K98" s="30"/>
    </row>
    <row r="99" spans="2:12">
      <c r="B99" s="30"/>
      <c r="C99" s="30"/>
      <c r="D99" s="30"/>
      <c r="E99" s="30"/>
      <c r="F99" s="30"/>
      <c r="G99" s="19"/>
      <c r="H99" s="961"/>
      <c r="I99" s="962"/>
      <c r="J99" s="963"/>
      <c r="K99" s="30"/>
    </row>
    <row r="100" spans="2:12">
      <c r="B100" s="30"/>
      <c r="C100" s="30"/>
      <c r="D100" s="30"/>
      <c r="E100" s="30"/>
      <c r="F100" s="30"/>
      <c r="G100" s="19"/>
      <c r="H100" s="20" t="s">
        <v>87</v>
      </c>
      <c r="I100" s="914"/>
      <c r="J100" s="915"/>
      <c r="K100" s="30"/>
    </row>
    <row r="101" spans="2:12">
      <c r="B101" s="30"/>
      <c r="C101" s="30"/>
      <c r="D101" s="30"/>
      <c r="E101" s="30"/>
      <c r="F101" s="30"/>
      <c r="G101" s="19"/>
      <c r="H101" s="19"/>
      <c r="I101" s="19"/>
      <c r="J101" s="18"/>
      <c r="K101" s="30"/>
    </row>
    <row r="103" spans="2:12" ht="15.75" thickBot="1"/>
    <row r="104" spans="2:12">
      <c r="B104" s="1126" t="s">
        <v>787</v>
      </c>
      <c r="C104" s="1127"/>
      <c r="D104" s="1127"/>
      <c r="E104" s="1127"/>
      <c r="F104" s="1127"/>
      <c r="G104" s="1127"/>
      <c r="H104" s="1127"/>
      <c r="I104" s="1127"/>
      <c r="J104" s="1127"/>
      <c r="K104" s="1127"/>
      <c r="L104" s="1128"/>
    </row>
    <row r="105" spans="2:12" ht="15" customHeight="1" thickBot="1">
      <c r="B105" s="1129"/>
      <c r="C105" s="1130"/>
      <c r="D105" s="1130"/>
      <c r="E105" s="1130"/>
      <c r="F105" s="1130"/>
      <c r="G105" s="1130"/>
      <c r="H105" s="1130"/>
      <c r="I105" s="1130"/>
      <c r="J105" s="1130"/>
      <c r="K105" s="1130"/>
      <c r="L105" s="1131"/>
    </row>
    <row r="106" spans="2:12" ht="15.75" customHeight="1">
      <c r="B106" s="30"/>
      <c r="C106" s="30"/>
      <c r="D106" s="30"/>
      <c r="E106" s="30"/>
      <c r="F106" s="30"/>
      <c r="G106" s="30"/>
      <c r="H106" s="30"/>
      <c r="I106" s="30"/>
      <c r="J106" s="30"/>
      <c r="K106" s="30"/>
    </row>
    <row r="107" spans="2:12">
      <c r="B107" s="1171" t="s">
        <v>166</v>
      </c>
      <c r="C107" s="1171"/>
      <c r="D107" s="1171"/>
      <c r="E107" s="1171"/>
      <c r="F107" s="1171"/>
      <c r="G107" s="1171"/>
      <c r="H107" s="1171"/>
      <c r="I107" s="1171"/>
      <c r="J107" s="1171"/>
      <c r="K107" s="1171"/>
    </row>
    <row r="108" spans="2:12" ht="15" customHeight="1">
      <c r="B108" s="1088" t="s">
        <v>55</v>
      </c>
      <c r="C108" s="1089"/>
      <c r="D108" s="1089"/>
      <c r="E108" s="1089"/>
      <c r="F108" s="1089"/>
      <c r="G108" s="1089"/>
      <c r="H108" s="1089"/>
      <c r="I108" s="1090"/>
      <c r="J108" s="469" t="s">
        <v>681</v>
      </c>
      <c r="K108" s="470"/>
    </row>
    <row r="109" spans="2:12">
      <c r="B109" s="1172" t="s">
        <v>44</v>
      </c>
      <c r="C109" s="1173"/>
      <c r="D109" s="1173"/>
      <c r="E109" s="1173"/>
      <c r="F109" s="1173"/>
      <c r="G109" s="1173"/>
      <c r="H109" s="1173"/>
      <c r="I109" s="1173"/>
      <c r="J109" s="1173"/>
      <c r="K109" s="1174"/>
    </row>
    <row r="110" spans="2:12" ht="89.25" customHeight="1">
      <c r="B110" s="1175" t="s">
        <v>118</v>
      </c>
      <c r="C110" s="1176"/>
      <c r="D110" s="1177" t="s">
        <v>50</v>
      </c>
      <c r="E110" s="1178"/>
      <c r="F110" s="1178"/>
      <c r="G110" s="1178"/>
      <c r="H110" s="1178"/>
      <c r="I110" s="6" t="s">
        <v>69</v>
      </c>
      <c r="J110" s="1179" t="s">
        <v>169</v>
      </c>
      <c r="K110" s="1180"/>
      <c r="L110" s="101" t="s">
        <v>250</v>
      </c>
    </row>
    <row r="111" spans="2:12" ht="30.75" customHeight="1">
      <c r="B111" s="1170" t="s">
        <v>684</v>
      </c>
      <c r="C111" s="1170"/>
      <c r="D111" s="1068" t="s">
        <v>788</v>
      </c>
      <c r="E111" s="1068"/>
      <c r="F111" s="1068"/>
      <c r="G111" s="1068"/>
      <c r="H111" s="1068"/>
      <c r="I111" s="428">
        <v>0.14000000000000001</v>
      </c>
      <c r="J111" s="918">
        <v>0.15</v>
      </c>
      <c r="K111" s="922"/>
      <c r="L111" s="429" t="s">
        <v>559</v>
      </c>
    </row>
    <row r="112" spans="2:12" ht="28.5" customHeight="1">
      <c r="B112" s="1170" t="s">
        <v>752</v>
      </c>
      <c r="C112" s="1170"/>
      <c r="D112" s="1068" t="s">
        <v>789</v>
      </c>
      <c r="E112" s="1068"/>
      <c r="F112" s="1068"/>
      <c r="G112" s="1068"/>
      <c r="H112" s="1068"/>
      <c r="I112" s="428">
        <v>0.28999999999999998</v>
      </c>
      <c r="J112" s="918">
        <v>0.3</v>
      </c>
      <c r="K112" s="922"/>
      <c r="L112" s="429" t="s">
        <v>559</v>
      </c>
    </row>
    <row r="113" spans="2:12" ht="35.25" customHeight="1">
      <c r="B113" s="921" t="s">
        <v>766</v>
      </c>
      <c r="C113" s="922"/>
      <c r="D113" s="918" t="s">
        <v>791</v>
      </c>
      <c r="E113" s="919"/>
      <c r="F113" s="919"/>
      <c r="G113" s="919"/>
      <c r="H113" s="920"/>
      <c r="I113" s="597">
        <v>0.15</v>
      </c>
      <c r="J113" s="918">
        <v>0.15</v>
      </c>
      <c r="K113" s="920"/>
      <c r="L113" s="429" t="s">
        <v>559</v>
      </c>
    </row>
    <row r="114" spans="2:12" ht="35.25" customHeight="1">
      <c r="B114" s="921" t="s">
        <v>759</v>
      </c>
      <c r="C114" s="922"/>
      <c r="D114" s="918" t="s">
        <v>783</v>
      </c>
      <c r="E114" s="919"/>
      <c r="F114" s="919"/>
      <c r="G114" s="919"/>
      <c r="H114" s="920"/>
      <c r="I114" s="597">
        <v>0.9</v>
      </c>
      <c r="J114" s="918">
        <v>0.9</v>
      </c>
      <c r="K114" s="920"/>
      <c r="L114" s="429" t="s">
        <v>559</v>
      </c>
    </row>
    <row r="115" spans="2:12" ht="35.25" customHeight="1">
      <c r="B115" s="921" t="s">
        <v>759</v>
      </c>
      <c r="C115" s="922"/>
      <c r="D115" s="918" t="s">
        <v>793</v>
      </c>
      <c r="E115" s="919"/>
      <c r="F115" s="919"/>
      <c r="G115" s="919"/>
      <c r="H115" s="920"/>
      <c r="I115" s="597">
        <v>0.9</v>
      </c>
      <c r="J115" s="918">
        <v>0.9</v>
      </c>
      <c r="K115" s="920"/>
      <c r="L115" s="429" t="s">
        <v>559</v>
      </c>
    </row>
    <row r="116" spans="2:12" ht="35.25" customHeight="1">
      <c r="B116" s="921" t="s">
        <v>759</v>
      </c>
      <c r="C116" s="922"/>
      <c r="D116" s="918" t="s">
        <v>792</v>
      </c>
      <c r="E116" s="919"/>
      <c r="F116" s="919"/>
      <c r="G116" s="919"/>
      <c r="H116" s="920"/>
      <c r="I116" s="597">
        <v>0.9</v>
      </c>
      <c r="J116" s="918">
        <v>0.9</v>
      </c>
      <c r="K116" s="920"/>
      <c r="L116" s="429" t="s">
        <v>559</v>
      </c>
    </row>
    <row r="117" spans="2:12" ht="35.25" customHeight="1">
      <c r="B117" s="921" t="s">
        <v>781</v>
      </c>
      <c r="C117" s="922"/>
      <c r="D117" s="918" t="s">
        <v>782</v>
      </c>
      <c r="E117" s="919"/>
      <c r="F117" s="919"/>
      <c r="G117" s="919"/>
      <c r="H117" s="920"/>
      <c r="I117" s="597">
        <v>1.3</v>
      </c>
      <c r="J117" s="918">
        <v>1.3</v>
      </c>
      <c r="K117" s="920"/>
      <c r="L117" s="429" t="s">
        <v>559</v>
      </c>
    </row>
    <row r="118" spans="2:12" ht="30" customHeight="1">
      <c r="B118" s="1170" t="s">
        <v>685</v>
      </c>
      <c r="C118" s="1170"/>
      <c r="D118" s="1068" t="s">
        <v>790</v>
      </c>
      <c r="E118" s="1068"/>
      <c r="F118" s="1068"/>
      <c r="G118" s="1068"/>
      <c r="H118" s="1068"/>
      <c r="I118" s="428">
        <v>0.15</v>
      </c>
      <c r="J118" s="918">
        <v>0.15</v>
      </c>
      <c r="K118" s="920"/>
      <c r="L118" s="429" t="s">
        <v>559</v>
      </c>
    </row>
    <row r="119" spans="2:12">
      <c r="B119" s="1069" t="s">
        <v>119</v>
      </c>
      <c r="C119" s="1070"/>
      <c r="D119" s="1070"/>
      <c r="E119" s="1070"/>
      <c r="F119" s="1070"/>
      <c r="G119" s="1070"/>
      <c r="H119" s="1070"/>
      <c r="I119" s="1070"/>
      <c r="J119" s="1070"/>
      <c r="K119" s="1070"/>
      <c r="L119" s="1071"/>
    </row>
    <row r="120" spans="2:12" ht="18">
      <c r="B120" s="464" t="s">
        <v>222</v>
      </c>
      <c r="C120" s="1167" t="s">
        <v>702</v>
      </c>
      <c r="D120" s="1168"/>
      <c r="E120" s="1168"/>
      <c r="F120" s="1168"/>
      <c r="G120" s="1168"/>
      <c r="H120" s="1168"/>
      <c r="I120" s="1168"/>
      <c r="J120" s="1168"/>
      <c r="K120" s="1168"/>
      <c r="L120" s="1169"/>
    </row>
    <row r="121" spans="2:12">
      <c r="B121" s="1060" t="s">
        <v>52</v>
      </c>
      <c r="C121" s="1061"/>
      <c r="D121" s="1061"/>
      <c r="E121" s="1061"/>
      <c r="F121" s="1061"/>
      <c r="G121" s="1061"/>
      <c r="H121" s="1061"/>
      <c r="I121" s="1061"/>
      <c r="J121" s="1061"/>
      <c r="K121" s="1061"/>
      <c r="L121" s="1062"/>
    </row>
    <row r="122" spans="2:12">
      <c r="B122" s="430"/>
      <c r="C122" s="431"/>
      <c r="D122" s="1050" t="s">
        <v>112</v>
      </c>
      <c r="E122" s="1050"/>
      <c r="F122" s="1050"/>
      <c r="G122" s="1050"/>
      <c r="H122" s="1050"/>
      <c r="I122" s="1050"/>
      <c r="J122" s="1051">
        <v>0.96</v>
      </c>
      <c r="K122" s="1052"/>
      <c r="L122" s="1053"/>
    </row>
    <row r="123" spans="2:12">
      <c r="B123" s="432"/>
      <c r="C123" s="433"/>
      <c r="D123" s="1050" t="s">
        <v>58</v>
      </c>
      <c r="E123" s="1050"/>
      <c r="F123" s="1050"/>
      <c r="G123" s="1050"/>
      <c r="H123" s="1050"/>
      <c r="I123" s="1050"/>
      <c r="J123" s="1051">
        <v>1</v>
      </c>
      <c r="K123" s="1052"/>
      <c r="L123" s="1053"/>
    </row>
    <row r="124" spans="2:12">
      <c r="B124" s="432"/>
      <c r="C124" s="433"/>
      <c r="D124" s="1050" t="s">
        <v>697</v>
      </c>
      <c r="E124" s="1050"/>
      <c r="F124" s="1050"/>
      <c r="G124" s="1050"/>
      <c r="H124" s="1050"/>
      <c r="I124" s="1050"/>
      <c r="J124" s="1051">
        <v>0.88</v>
      </c>
      <c r="K124" s="1052"/>
      <c r="L124" s="1053"/>
    </row>
    <row r="125" spans="2:12">
      <c r="B125" s="432"/>
      <c r="C125" s="433"/>
      <c r="D125" s="1050" t="s">
        <v>113</v>
      </c>
      <c r="E125" s="1050"/>
      <c r="F125" s="1050"/>
      <c r="G125" s="1050"/>
      <c r="H125" s="1050"/>
      <c r="I125" s="1050"/>
      <c r="J125" s="1051">
        <v>0.94</v>
      </c>
      <c r="K125" s="1052"/>
      <c r="L125" s="1053"/>
    </row>
    <row r="126" spans="2:12">
      <c r="B126" s="432"/>
      <c r="C126" s="433"/>
      <c r="D126" s="1050" t="s">
        <v>59</v>
      </c>
      <c r="E126" s="1050"/>
      <c r="F126" s="1050"/>
      <c r="G126" s="1050"/>
      <c r="H126" s="1050"/>
      <c r="I126" s="1050"/>
      <c r="J126" s="1063">
        <f>J122*J123*J124*J125</f>
        <v>0.79411199999999993</v>
      </c>
      <c r="K126" s="1064"/>
      <c r="L126" s="1065"/>
    </row>
    <row r="127" spans="2:12">
      <c r="B127" s="1159" t="s">
        <v>46</v>
      </c>
      <c r="C127" s="1160"/>
      <c r="D127" s="1160"/>
      <c r="E127" s="1160"/>
      <c r="F127" s="1160"/>
      <c r="G127" s="1160"/>
      <c r="H127" s="1160"/>
      <c r="I127" s="1160"/>
      <c r="J127" s="1160"/>
      <c r="K127" s="1161"/>
      <c r="L127" s="582"/>
    </row>
    <row r="128" spans="2:12" ht="15" customHeight="1">
      <c r="B128" s="5" t="s">
        <v>51</v>
      </c>
      <c r="C128" s="918" t="s">
        <v>877</v>
      </c>
      <c r="D128" s="919"/>
      <c r="E128" s="919"/>
      <c r="F128" s="919"/>
      <c r="G128" s="919"/>
      <c r="H128" s="919"/>
      <c r="I128" s="919"/>
      <c r="J128" s="919"/>
      <c r="K128" s="919"/>
      <c r="L128" s="920"/>
    </row>
    <row r="129" spans="2:12" ht="15" customHeight="1">
      <c r="B129" s="995" t="s">
        <v>47</v>
      </c>
      <c r="C129" s="996"/>
      <c r="D129" s="996"/>
      <c r="E129" s="996"/>
      <c r="F129" s="996"/>
      <c r="G129" s="996"/>
      <c r="H129" s="996"/>
      <c r="I129" s="996"/>
      <c r="J129" s="996"/>
      <c r="K129" s="996"/>
      <c r="L129" s="997"/>
    </row>
    <row r="130" spans="2:12" ht="15" customHeight="1">
      <c r="B130" s="465" t="s">
        <v>51</v>
      </c>
      <c r="C130" s="918" t="s">
        <v>686</v>
      </c>
      <c r="D130" s="919"/>
      <c r="E130" s="919"/>
      <c r="F130" s="919"/>
      <c r="G130" s="919"/>
      <c r="H130" s="919"/>
      <c r="I130" s="919"/>
      <c r="J130" s="919"/>
      <c r="K130" s="919"/>
      <c r="L130" s="920"/>
    </row>
    <row r="131" spans="2:12" ht="15" customHeight="1">
      <c r="B131" s="1043" t="s">
        <v>104</v>
      </c>
      <c r="C131" s="1043"/>
      <c r="D131" s="918"/>
      <c r="E131" s="919"/>
      <c r="F131" s="919"/>
      <c r="G131" s="919"/>
      <c r="H131" s="919"/>
      <c r="I131" s="919"/>
      <c r="J131" s="919"/>
      <c r="K131" s="919"/>
      <c r="L131" s="920"/>
    </row>
    <row r="132" spans="2:12" ht="15" customHeight="1">
      <c r="B132" s="1060" t="s">
        <v>53</v>
      </c>
      <c r="C132" s="1061"/>
      <c r="D132" s="1061"/>
      <c r="E132" s="1061"/>
      <c r="F132" s="1061"/>
      <c r="G132" s="1061"/>
      <c r="H132" s="1061"/>
      <c r="I132" s="1061"/>
      <c r="J132" s="1061"/>
      <c r="K132" s="1061"/>
      <c r="L132" s="1062"/>
    </row>
    <row r="133" spans="2:12" ht="15" customHeight="1">
      <c r="B133" s="434"/>
      <c r="C133" s="431"/>
      <c r="D133" s="1050" t="s">
        <v>48</v>
      </c>
      <c r="E133" s="1050"/>
      <c r="F133" s="1050" t="s">
        <v>48</v>
      </c>
      <c r="G133" s="1050"/>
      <c r="H133" s="1050" t="s">
        <v>48</v>
      </c>
      <c r="I133" s="1050"/>
      <c r="J133" s="1051">
        <v>0</v>
      </c>
      <c r="K133" s="1052"/>
      <c r="L133" s="1053"/>
    </row>
    <row r="134" spans="2:12">
      <c r="B134" s="432"/>
      <c r="C134" s="433"/>
      <c r="D134" s="1050" t="s">
        <v>60</v>
      </c>
      <c r="E134" s="1050"/>
      <c r="F134" s="1050" t="s">
        <v>60</v>
      </c>
      <c r="G134" s="1050"/>
      <c r="H134" s="1050" t="s">
        <v>60</v>
      </c>
      <c r="I134" s="1050"/>
      <c r="J134" s="1051">
        <v>0</v>
      </c>
      <c r="K134" s="1052"/>
      <c r="L134" s="1053"/>
    </row>
    <row r="135" spans="2:12">
      <c r="B135" s="432"/>
      <c r="C135" s="433"/>
      <c r="D135" s="1050" t="s">
        <v>61</v>
      </c>
      <c r="E135" s="1050"/>
      <c r="F135" s="1050" t="s">
        <v>61</v>
      </c>
      <c r="G135" s="1050"/>
      <c r="H135" s="1050" t="s">
        <v>61</v>
      </c>
      <c r="I135" s="1050"/>
      <c r="J135" s="1051">
        <v>0</v>
      </c>
      <c r="K135" s="1052"/>
      <c r="L135" s="1053"/>
    </row>
    <row r="136" spans="2:12">
      <c r="B136" s="432"/>
      <c r="C136" s="433"/>
      <c r="D136" s="1050" t="s">
        <v>62</v>
      </c>
      <c r="E136" s="1050"/>
      <c r="F136" s="1050" t="s">
        <v>62</v>
      </c>
      <c r="G136" s="1050"/>
      <c r="H136" s="1050" t="s">
        <v>62</v>
      </c>
      <c r="I136" s="1050"/>
      <c r="J136" s="1051">
        <v>0</v>
      </c>
      <c r="K136" s="1052"/>
      <c r="L136" s="1053"/>
    </row>
    <row r="137" spans="2:12">
      <c r="B137" s="435"/>
      <c r="C137" s="433"/>
      <c r="D137" s="1050" t="s">
        <v>63</v>
      </c>
      <c r="E137" s="1050"/>
      <c r="F137" s="1050"/>
      <c r="G137" s="1050"/>
      <c r="H137" s="1050"/>
      <c r="I137" s="1050"/>
      <c r="J137" s="1051">
        <f>J133*J134*J135*J136</f>
        <v>0</v>
      </c>
      <c r="K137" s="1052"/>
      <c r="L137" s="1053"/>
    </row>
    <row r="138" spans="2:12" ht="15" customHeight="1">
      <c r="B138" s="1159" t="s">
        <v>120</v>
      </c>
      <c r="C138" s="1160"/>
      <c r="D138" s="1160"/>
      <c r="E138" s="1160"/>
      <c r="F138" s="1160"/>
      <c r="G138" s="1160"/>
      <c r="H138" s="1160"/>
      <c r="I138" s="1160"/>
      <c r="J138" s="1160"/>
      <c r="K138" s="1161"/>
    </row>
    <row r="139" spans="2:12" ht="15" customHeight="1">
      <c r="B139" s="5" t="s">
        <v>51</v>
      </c>
      <c r="C139" s="1163" t="s">
        <v>698</v>
      </c>
      <c r="D139" s="1163"/>
      <c r="E139" s="1163"/>
      <c r="F139" s="1163"/>
      <c r="G139" s="1163"/>
      <c r="H139" s="1163"/>
      <c r="I139" s="1163"/>
      <c r="J139" s="1163"/>
      <c r="K139" s="1163"/>
    </row>
    <row r="140" spans="2:12" ht="15" customHeight="1">
      <c r="B140" s="1164" t="s">
        <v>54</v>
      </c>
      <c r="C140" s="1165" t="s">
        <v>45</v>
      </c>
      <c r="D140" s="1165"/>
      <c r="E140" s="1165"/>
      <c r="F140" s="1165"/>
      <c r="G140" s="1165"/>
      <c r="H140" s="1165"/>
      <c r="I140" s="1165"/>
      <c r="J140" s="1165"/>
      <c r="K140" s="1166"/>
    </row>
    <row r="141" spans="2:12" ht="15" customHeight="1">
      <c r="B141" s="67"/>
      <c r="C141" s="7"/>
      <c r="D141" s="1162" t="s">
        <v>114</v>
      </c>
      <c r="E141" s="1162"/>
      <c r="F141" s="1162"/>
      <c r="G141" s="1162"/>
      <c r="H141" s="1162"/>
      <c r="I141" s="1162"/>
      <c r="J141" s="1051">
        <v>0.99</v>
      </c>
      <c r="K141" s="1052">
        <v>0.93</v>
      </c>
      <c r="L141" s="1053"/>
    </row>
    <row r="142" spans="2:12" ht="15" customHeight="1">
      <c r="B142" s="68"/>
      <c r="C142" s="8"/>
      <c r="D142" s="1162" t="s">
        <v>115</v>
      </c>
      <c r="E142" s="1162"/>
      <c r="F142" s="1162"/>
      <c r="G142" s="1162"/>
      <c r="H142" s="1162"/>
      <c r="I142" s="1162"/>
      <c r="J142" s="1051">
        <v>1</v>
      </c>
      <c r="K142" s="1052">
        <v>0.8</v>
      </c>
      <c r="L142" s="1053"/>
    </row>
    <row r="143" spans="2:12" ht="15" customHeight="1">
      <c r="B143" s="68"/>
      <c r="C143" s="8"/>
      <c r="D143" s="1162" t="s">
        <v>64</v>
      </c>
      <c r="E143" s="1162"/>
      <c r="F143" s="1162"/>
      <c r="G143" s="1162"/>
      <c r="H143" s="1162"/>
      <c r="I143" s="1162"/>
      <c r="J143" s="1051">
        <v>1</v>
      </c>
      <c r="K143" s="1052">
        <v>0.84</v>
      </c>
      <c r="L143" s="1053"/>
    </row>
    <row r="144" spans="2:12">
      <c r="B144" s="68"/>
      <c r="C144" s="8"/>
      <c r="D144" s="1162" t="s">
        <v>116</v>
      </c>
      <c r="E144" s="1162"/>
      <c r="F144" s="1162"/>
      <c r="G144" s="1162"/>
      <c r="H144" s="1162"/>
      <c r="I144" s="1162"/>
      <c r="J144" s="1054">
        <v>1</v>
      </c>
      <c r="K144" s="1055">
        <v>0</v>
      </c>
      <c r="L144" s="1056"/>
    </row>
    <row r="145" spans="2:12">
      <c r="B145" s="69"/>
      <c r="C145" s="8"/>
      <c r="D145" s="1162" t="s">
        <v>65</v>
      </c>
      <c r="E145" s="1162"/>
      <c r="F145" s="1162"/>
      <c r="G145" s="1162"/>
      <c r="H145" s="1162"/>
      <c r="I145" s="1162"/>
      <c r="J145" s="1054">
        <v>0.99</v>
      </c>
      <c r="K145" s="1055">
        <v>0.62</v>
      </c>
      <c r="L145" s="1056"/>
    </row>
    <row r="146" spans="2:12" ht="15" customHeight="1">
      <c r="B146" s="1159" t="s">
        <v>121</v>
      </c>
      <c r="C146" s="1160"/>
      <c r="D146" s="1160"/>
      <c r="E146" s="1160"/>
      <c r="F146" s="1160"/>
      <c r="G146" s="1160"/>
      <c r="H146" s="1160"/>
      <c r="I146" s="1160"/>
      <c r="J146" s="1160"/>
      <c r="K146" s="1161"/>
    </row>
    <row r="147" spans="2:12" ht="160.5" customHeight="1">
      <c r="B147" s="5" t="s">
        <v>51</v>
      </c>
      <c r="C147" s="1152" t="s">
        <v>845</v>
      </c>
      <c r="D147" s="1152"/>
      <c r="E147" s="1152"/>
      <c r="F147" s="1152"/>
      <c r="G147" s="1152"/>
      <c r="H147" s="1152"/>
      <c r="I147" s="1152"/>
      <c r="J147" s="1152"/>
      <c r="K147" s="1152"/>
    </row>
    <row r="148" spans="2:12" ht="15" customHeight="1">
      <c r="B148" s="1153" t="s">
        <v>238</v>
      </c>
      <c r="C148" s="1154"/>
      <c r="D148" s="1154"/>
      <c r="E148" s="1154" t="s">
        <v>687</v>
      </c>
      <c r="F148" s="1155"/>
      <c r="G148" s="441">
        <v>8.0399999999999991</v>
      </c>
      <c r="H148" s="1156" t="s">
        <v>694</v>
      </c>
      <c r="I148" s="1156"/>
      <c r="J148" s="1156"/>
      <c r="K148" s="441">
        <v>615.37</v>
      </c>
    </row>
    <row r="149" spans="2:12" ht="15" customHeight="1">
      <c r="B149" s="93"/>
      <c r="C149" s="93"/>
      <c r="D149" s="93"/>
      <c r="E149" s="93"/>
      <c r="F149" s="94"/>
      <c r="G149" s="93"/>
      <c r="H149" s="4"/>
      <c r="I149" s="4"/>
      <c r="J149" s="95"/>
      <c r="K149" s="95"/>
    </row>
    <row r="150" spans="2:12" ht="15" customHeight="1">
      <c r="B150" s="1027" t="s">
        <v>223</v>
      </c>
      <c r="C150" s="1028"/>
      <c r="D150" s="1028"/>
      <c r="E150" s="1028"/>
      <c r="F150" s="1028"/>
      <c r="G150" s="1028"/>
      <c r="H150" s="1028"/>
      <c r="I150" s="1028"/>
      <c r="J150" s="1028"/>
      <c r="K150" s="1028"/>
    </row>
    <row r="151" spans="2:12" ht="15" customHeight="1">
      <c r="B151" s="1157" t="s">
        <v>244</v>
      </c>
      <c r="C151" s="1158"/>
      <c r="D151" s="1158"/>
      <c r="E151" s="1158"/>
      <c r="F151" s="1158"/>
      <c r="G151" s="1158"/>
      <c r="H151" s="1158"/>
      <c r="I151" s="1158"/>
      <c r="J151" s="1158"/>
      <c r="K151" s="1158"/>
    </row>
    <row r="152" spans="2:12" ht="15.75">
      <c r="B152" s="1027" t="s">
        <v>237</v>
      </c>
      <c r="C152" s="1028"/>
      <c r="D152" s="1028"/>
      <c r="E152" s="1028"/>
      <c r="F152" s="1028"/>
      <c r="G152" s="1028"/>
      <c r="H152" s="1028"/>
      <c r="I152" s="1028"/>
      <c r="J152" s="1028"/>
      <c r="K152" s="1028"/>
    </row>
    <row r="153" spans="2:12">
      <c r="B153" s="97"/>
      <c r="C153" s="96"/>
      <c r="D153" s="96"/>
      <c r="E153" s="96"/>
      <c r="F153" s="96"/>
      <c r="G153" s="96"/>
      <c r="H153" s="96"/>
      <c r="I153" s="96"/>
      <c r="J153" s="96"/>
      <c r="K153" s="96"/>
    </row>
    <row r="154" spans="2:12">
      <c r="B154" s="1159" t="s">
        <v>101</v>
      </c>
      <c r="C154" s="1160"/>
      <c r="D154" s="1160"/>
      <c r="E154" s="1160"/>
      <c r="F154" s="1160"/>
      <c r="G154" s="1160"/>
      <c r="H154" s="1160"/>
      <c r="I154" s="1160"/>
      <c r="J154" s="1160"/>
      <c r="K154" s="1161"/>
    </row>
    <row r="155" spans="2:12">
      <c r="B155" s="11"/>
      <c r="C155" s="12"/>
      <c r="D155" s="12"/>
      <c r="E155" s="12"/>
      <c r="F155" s="12"/>
      <c r="G155" s="12"/>
      <c r="H155" s="12"/>
      <c r="I155" s="12"/>
      <c r="J155" s="12"/>
      <c r="K155" s="13"/>
      <c r="L155" s="34"/>
    </row>
    <row r="156" spans="2:12">
      <c r="B156" s="1029" t="s">
        <v>240</v>
      </c>
      <c r="C156" s="1030"/>
      <c r="D156" s="1030"/>
      <c r="E156" s="1030"/>
      <c r="F156" s="1030"/>
      <c r="G156" s="1030"/>
      <c r="H156" s="1030"/>
      <c r="I156" s="1030"/>
      <c r="J156" s="1030"/>
      <c r="K156" s="1031"/>
    </row>
    <row r="157" spans="2:12" ht="36" customHeight="1">
      <c r="B157" s="1015" t="s">
        <v>66</v>
      </c>
      <c r="C157" s="1015"/>
      <c r="D157" s="1017" t="s">
        <v>254</v>
      </c>
      <c r="E157" s="1019"/>
      <c r="F157" s="14" t="s">
        <v>77</v>
      </c>
      <c r="G157" s="15" t="s">
        <v>34</v>
      </c>
      <c r="H157" s="14" t="s">
        <v>35</v>
      </c>
      <c r="I157" s="14" t="s">
        <v>257</v>
      </c>
      <c r="J157" s="1017" t="s">
        <v>36</v>
      </c>
      <c r="K157" s="1019"/>
    </row>
    <row r="158" spans="2:12">
      <c r="B158" s="1025" t="s">
        <v>70</v>
      </c>
      <c r="C158" s="1025"/>
      <c r="D158" s="967"/>
      <c r="E158" s="967"/>
      <c r="F158" s="442"/>
      <c r="G158" s="443"/>
      <c r="H158" s="442"/>
      <c r="I158" s="444"/>
      <c r="J158" s="989">
        <f>SUM(D158:I158)</f>
        <v>0</v>
      </c>
      <c r="K158" s="991"/>
    </row>
    <row r="159" spans="2:12">
      <c r="B159" s="1025" t="s">
        <v>37</v>
      </c>
      <c r="C159" s="1025"/>
      <c r="D159" s="967">
        <v>83581</v>
      </c>
      <c r="E159" s="967"/>
      <c r="F159" s="445"/>
      <c r="G159" s="443"/>
      <c r="H159" s="442"/>
      <c r="I159" s="442"/>
      <c r="J159" s="989">
        <f t="shared" ref="J159:J166" si="1">SUM(D159:I159)</f>
        <v>83581</v>
      </c>
      <c r="K159" s="991"/>
    </row>
    <row r="160" spans="2:12">
      <c r="B160" s="1025" t="s">
        <v>71</v>
      </c>
      <c r="C160" s="1025"/>
      <c r="D160" s="967"/>
      <c r="E160" s="967"/>
      <c r="F160" s="445"/>
      <c r="G160" s="443"/>
      <c r="H160" s="442"/>
      <c r="I160" s="442"/>
      <c r="J160" s="989">
        <f t="shared" si="1"/>
        <v>0</v>
      </c>
      <c r="K160" s="991"/>
    </row>
    <row r="161" spans="2:12">
      <c r="B161" s="1025" t="s">
        <v>72</v>
      </c>
      <c r="C161" s="1025"/>
      <c r="D161" s="967"/>
      <c r="E161" s="967"/>
      <c r="F161" s="445"/>
      <c r="G161" s="443"/>
      <c r="H161" s="442"/>
      <c r="I161" s="442"/>
      <c r="J161" s="989">
        <f t="shared" si="1"/>
        <v>0</v>
      </c>
      <c r="K161" s="991"/>
    </row>
    <row r="162" spans="2:12" ht="15" customHeight="1">
      <c r="B162" s="1025" t="s">
        <v>73</v>
      </c>
      <c r="C162" s="1025"/>
      <c r="D162" s="967"/>
      <c r="E162" s="967"/>
      <c r="F162" s="445"/>
      <c r="G162" s="443"/>
      <c r="H162" s="442"/>
      <c r="I162" s="442"/>
      <c r="J162" s="989">
        <f t="shared" si="1"/>
        <v>0</v>
      </c>
      <c r="K162" s="991"/>
    </row>
    <row r="163" spans="2:12">
      <c r="B163" s="1025" t="s">
        <v>74</v>
      </c>
      <c r="C163" s="1025"/>
      <c r="D163" s="967"/>
      <c r="E163" s="967"/>
      <c r="F163" s="445"/>
      <c r="G163" s="443"/>
      <c r="H163" s="442"/>
      <c r="I163" s="442"/>
      <c r="J163" s="989">
        <f t="shared" si="1"/>
        <v>0</v>
      </c>
      <c r="K163" s="991"/>
    </row>
    <row r="164" spans="2:12" ht="33.75" customHeight="1">
      <c r="B164" s="1026" t="s">
        <v>75</v>
      </c>
      <c r="C164" s="1025"/>
      <c r="D164" s="967"/>
      <c r="E164" s="967"/>
      <c r="F164" s="445"/>
      <c r="G164" s="443"/>
      <c r="H164" s="442"/>
      <c r="I164" s="442"/>
      <c r="J164" s="989">
        <f t="shared" si="1"/>
        <v>0</v>
      </c>
      <c r="K164" s="991"/>
    </row>
    <row r="165" spans="2:12" ht="36" customHeight="1">
      <c r="B165" s="1026" t="s">
        <v>703</v>
      </c>
      <c r="C165" s="1025"/>
      <c r="D165" s="967"/>
      <c r="E165" s="967"/>
      <c r="F165" s="445"/>
      <c r="G165" s="443"/>
      <c r="H165" s="442"/>
      <c r="I165" s="442"/>
      <c r="J165" s="989">
        <f t="shared" si="1"/>
        <v>0</v>
      </c>
      <c r="K165" s="991"/>
    </row>
    <row r="166" spans="2:12" ht="34.5" customHeight="1">
      <c r="B166" s="1023" t="s">
        <v>76</v>
      </c>
      <c r="C166" s="1024"/>
      <c r="D166" s="967"/>
      <c r="E166" s="967"/>
      <c r="F166" s="445">
        <v>2128</v>
      </c>
      <c r="G166" s="443"/>
      <c r="H166" s="442">
        <v>3681.6</v>
      </c>
      <c r="I166" s="442">
        <v>580</v>
      </c>
      <c r="J166" s="989">
        <f t="shared" si="1"/>
        <v>6389.6</v>
      </c>
      <c r="K166" s="991"/>
    </row>
    <row r="167" spans="2:12" ht="32.25" customHeight="1">
      <c r="B167" s="1023" t="s">
        <v>272</v>
      </c>
      <c r="C167" s="1024"/>
      <c r="D167" s="967"/>
      <c r="E167" s="967"/>
      <c r="F167" s="445"/>
      <c r="G167" s="443"/>
      <c r="H167" s="442"/>
      <c r="I167" s="442"/>
      <c r="J167" s="989">
        <f>SUM(D167:I167)</f>
        <v>0</v>
      </c>
      <c r="K167" s="991"/>
    </row>
    <row r="168" spans="2:12">
      <c r="B168" s="1003" t="s">
        <v>227</v>
      </c>
      <c r="C168" s="1004"/>
      <c r="D168" s="1004"/>
      <c r="E168" s="1004"/>
      <c r="F168" s="1004"/>
      <c r="G168" s="1004"/>
      <c r="H168" s="1004"/>
      <c r="I168" s="1005"/>
      <c r="J168" s="1006">
        <f>SUM(J158:K167)</f>
        <v>89970.6</v>
      </c>
      <c r="K168" s="1008"/>
    </row>
    <row r="169" spans="2:12">
      <c r="B169" s="1003" t="s">
        <v>228</v>
      </c>
      <c r="C169" s="1004"/>
      <c r="D169" s="1004"/>
      <c r="E169" s="1004"/>
      <c r="F169" s="1004"/>
      <c r="G169" s="1004"/>
      <c r="H169" s="1004"/>
      <c r="I169" s="1005"/>
      <c r="J169" s="1150">
        <f>J159*1.1+J166*3</f>
        <v>111107.90000000001</v>
      </c>
      <c r="K169" s="1151"/>
    </row>
    <row r="170" spans="2:12" ht="15" customHeight="1">
      <c r="B170" s="9"/>
      <c r="C170" s="9"/>
      <c r="D170" s="577"/>
      <c r="E170" s="577"/>
      <c r="F170" s="577"/>
      <c r="G170" s="35"/>
      <c r="H170" s="577"/>
      <c r="I170" s="577"/>
      <c r="J170" s="577"/>
      <c r="K170" s="577"/>
    </row>
    <row r="171" spans="2:12" ht="15" customHeight="1">
      <c r="B171" s="1012" t="s">
        <v>79</v>
      </c>
      <c r="C171" s="1013"/>
      <c r="D171" s="1013"/>
      <c r="E171" s="1013"/>
      <c r="F171" s="1013"/>
      <c r="G171" s="1013"/>
      <c r="H171" s="1013"/>
      <c r="I171" s="1013"/>
      <c r="J171" s="1013"/>
      <c r="K171" s="1014"/>
    </row>
    <row r="172" spans="2:12" ht="15" customHeight="1">
      <c r="B172" s="16"/>
      <c r="C172" s="16"/>
      <c r="D172" s="16"/>
      <c r="E172" s="16"/>
      <c r="F172" s="16"/>
      <c r="G172" s="16"/>
      <c r="H172" s="16"/>
      <c r="I172" s="16"/>
      <c r="J172" s="16"/>
      <c r="K172" s="16"/>
      <c r="L172" s="34"/>
    </row>
    <row r="173" spans="2:12" ht="15" customHeight="1">
      <c r="B173" s="1148" t="s">
        <v>241</v>
      </c>
      <c r="C173" s="1148"/>
      <c r="D173" s="1148"/>
      <c r="E173" s="1148"/>
      <c r="F173" s="1148"/>
      <c r="G173" s="1148"/>
      <c r="H173" s="1148"/>
      <c r="I173" s="1148"/>
      <c r="J173" s="1148"/>
      <c r="K173" s="1148"/>
    </row>
    <row r="174" spans="2:12" ht="28.5">
      <c r="B174" s="1015"/>
      <c r="C174" s="1015"/>
      <c r="D174" s="1016" t="s">
        <v>68</v>
      </c>
      <c r="E174" s="1016"/>
      <c r="F174" s="14" t="s">
        <v>77</v>
      </c>
      <c r="G174" s="17" t="s">
        <v>34</v>
      </c>
      <c r="H174" s="14" t="s">
        <v>35</v>
      </c>
      <c r="I174" s="14" t="s">
        <v>257</v>
      </c>
      <c r="J174" s="1016" t="s">
        <v>36</v>
      </c>
      <c r="K174" s="1016"/>
    </row>
    <row r="175" spans="2:12" ht="18">
      <c r="B175" s="988" t="s">
        <v>229</v>
      </c>
      <c r="C175" s="988"/>
      <c r="D175" s="967">
        <f>D159*J126/449.61</f>
        <v>147.62277323013276</v>
      </c>
      <c r="E175" s="967"/>
      <c r="F175" s="442">
        <f>F166*J145/449.61</f>
        <v>4.6856609061186356</v>
      </c>
      <c r="G175" s="442">
        <v>0</v>
      </c>
      <c r="H175" s="442">
        <v>0</v>
      </c>
      <c r="I175" s="442">
        <v>0</v>
      </c>
      <c r="J175" s="1022">
        <f>SUM(D175:I175)</f>
        <v>152.30843413625141</v>
      </c>
      <c r="K175" s="1022"/>
    </row>
    <row r="176" spans="2:12">
      <c r="B176" s="988" t="s">
        <v>38</v>
      </c>
      <c r="C176" s="988"/>
      <c r="D176" s="971">
        <f>D175/J175</f>
        <v>0.96923570954759497</v>
      </c>
      <c r="E176" s="971"/>
      <c r="F176" s="602">
        <f>F175/J175</f>
        <v>3.0764290452405006E-2</v>
      </c>
      <c r="G176" s="602">
        <v>0</v>
      </c>
      <c r="H176" s="602">
        <v>0</v>
      </c>
      <c r="I176" s="603">
        <v>0</v>
      </c>
      <c r="J176" s="1149">
        <f>SUM(D176:I176)</f>
        <v>1</v>
      </c>
      <c r="K176" s="1149"/>
    </row>
    <row r="177" spans="2:12">
      <c r="B177" s="9"/>
      <c r="C177" s="9"/>
      <c r="D177" s="577"/>
      <c r="E177" s="577"/>
      <c r="F177" s="577"/>
      <c r="G177" s="35"/>
      <c r="H177" s="577"/>
      <c r="I177" s="577"/>
      <c r="J177" s="577"/>
      <c r="K177" s="577"/>
    </row>
    <row r="178" spans="2:12" ht="16.5">
      <c r="B178" s="1148" t="s">
        <v>242</v>
      </c>
      <c r="C178" s="1148"/>
      <c r="D178" s="1148"/>
      <c r="E178" s="1148"/>
      <c r="F178" s="1148"/>
      <c r="G178" s="1148"/>
      <c r="H178" s="1148"/>
      <c r="I178" s="1148"/>
      <c r="J178" s="1148"/>
      <c r="K178" s="1148"/>
    </row>
    <row r="179" spans="2:12" ht="25.5">
      <c r="B179" s="1015"/>
      <c r="C179" s="1015"/>
      <c r="D179" s="1016" t="s">
        <v>68</v>
      </c>
      <c r="E179" s="1016"/>
      <c r="F179" s="14" t="s">
        <v>77</v>
      </c>
      <c r="G179" s="17" t="s">
        <v>34</v>
      </c>
      <c r="H179" s="14" t="s">
        <v>35</v>
      </c>
      <c r="I179" s="14" t="s">
        <v>78</v>
      </c>
      <c r="J179" s="1016" t="s">
        <v>36</v>
      </c>
      <c r="K179" s="1016"/>
    </row>
    <row r="180" spans="2:12" ht="28.5" customHeight="1">
      <c r="B180" s="988" t="s">
        <v>231</v>
      </c>
      <c r="C180" s="988"/>
      <c r="D180" s="967">
        <f>D159/449.61</f>
        <v>185.89666599942171</v>
      </c>
      <c r="E180" s="967"/>
      <c r="F180" s="442">
        <f>F166/449.61</f>
        <v>4.7329908142612487</v>
      </c>
      <c r="G180" s="442">
        <v>0</v>
      </c>
      <c r="H180" s="442">
        <f>H166/449.61</f>
        <v>8.1884299726429575</v>
      </c>
      <c r="I180" s="442">
        <f>I166/449.61</f>
        <v>1.2900068948644381</v>
      </c>
      <c r="J180" s="1022">
        <f>SUM(D180:I180)</f>
        <v>200.10809368119035</v>
      </c>
      <c r="K180" s="1022"/>
    </row>
    <row r="181" spans="2:12">
      <c r="B181" s="988" t="s">
        <v>38</v>
      </c>
      <c r="C181" s="988"/>
      <c r="D181" s="971">
        <f>D180/J180</f>
        <v>0.92898124498447276</v>
      </c>
      <c r="E181" s="971"/>
      <c r="F181" s="602">
        <f>F180/J180</f>
        <v>2.3652170820245726E-2</v>
      </c>
      <c r="G181" s="602">
        <v>0</v>
      </c>
      <c r="H181" s="602">
        <f>H180/J180</f>
        <v>4.0920033877733394E-2</v>
      </c>
      <c r="I181" s="603">
        <f>I180/J180</f>
        <v>6.4465503175481775E-3</v>
      </c>
      <c r="J181" s="1149">
        <f>SUM(D181:I181)</f>
        <v>1</v>
      </c>
      <c r="K181" s="1149"/>
    </row>
    <row r="182" spans="2:12">
      <c r="B182" s="9"/>
      <c r="C182" s="9"/>
      <c r="D182" s="578"/>
      <c r="E182" s="578"/>
      <c r="F182" s="578"/>
      <c r="G182" s="447"/>
      <c r="H182" s="578"/>
      <c r="I182" s="578"/>
      <c r="J182" s="577"/>
      <c r="K182" s="577"/>
    </row>
    <row r="183" spans="2:12" ht="16.5">
      <c r="B183" s="1148" t="s">
        <v>243</v>
      </c>
      <c r="C183" s="1148"/>
      <c r="D183" s="1148"/>
      <c r="E183" s="1148"/>
      <c r="F183" s="1148"/>
      <c r="G183" s="1148"/>
      <c r="H183" s="1148"/>
      <c r="I183" s="1148"/>
      <c r="J183" s="1148"/>
      <c r="K183" s="1148"/>
    </row>
    <row r="184" spans="2:12" ht="25.5">
      <c r="B184" s="1015"/>
      <c r="C184" s="1015"/>
      <c r="D184" s="1016" t="s">
        <v>68</v>
      </c>
      <c r="E184" s="1016"/>
      <c r="F184" s="14" t="s">
        <v>77</v>
      </c>
      <c r="G184" s="17" t="s">
        <v>34</v>
      </c>
      <c r="H184" s="14" t="s">
        <v>35</v>
      </c>
      <c r="I184" s="14" t="s">
        <v>78</v>
      </c>
      <c r="J184" s="1016" t="s">
        <v>36</v>
      </c>
      <c r="K184" s="1016"/>
    </row>
    <row r="185" spans="2:12" ht="25.5" customHeight="1">
      <c r="B185" s="988" t="s">
        <v>233</v>
      </c>
      <c r="C185" s="988"/>
      <c r="D185" s="967">
        <f>D180*1.1</f>
        <v>204.48633259936389</v>
      </c>
      <c r="E185" s="967"/>
      <c r="F185" s="442">
        <f>F180*3</f>
        <v>14.198972442783745</v>
      </c>
      <c r="G185" s="442">
        <v>0</v>
      </c>
      <c r="H185" s="442">
        <f>H180*3</f>
        <v>24.565289917928872</v>
      </c>
      <c r="I185" s="442">
        <f>I180*3</f>
        <v>3.8700206845933143</v>
      </c>
      <c r="J185" s="1022">
        <f>SUM(D185:I185)</f>
        <v>247.12061564466984</v>
      </c>
      <c r="K185" s="1022"/>
    </row>
    <row r="186" spans="2:12">
      <c r="B186" s="988" t="s">
        <v>38</v>
      </c>
      <c r="C186" s="988"/>
      <c r="D186" s="971">
        <f>D185/J185</f>
        <v>0.82747581405102599</v>
      </c>
      <c r="E186" s="971"/>
      <c r="F186" s="602">
        <f>F185/J185</f>
        <v>5.7457660526389204E-2</v>
      </c>
      <c r="G186" s="602">
        <v>0</v>
      </c>
      <c r="H186" s="602">
        <f>H185/J185</f>
        <v>9.9406072835504941E-2</v>
      </c>
      <c r="I186" s="603">
        <f>I185/J185</f>
        <v>1.5660452587079765E-2</v>
      </c>
      <c r="J186" s="1149">
        <f>SUM(D186:I186)</f>
        <v>1</v>
      </c>
      <c r="K186" s="1149"/>
    </row>
    <row r="187" spans="2:12">
      <c r="B187" s="74"/>
      <c r="C187" s="74"/>
      <c r="D187" s="579"/>
      <c r="E187" s="579"/>
      <c r="F187" s="579"/>
      <c r="G187" s="579"/>
      <c r="H187" s="579"/>
      <c r="I187" s="580"/>
      <c r="J187" s="577"/>
      <c r="K187" s="577"/>
    </row>
    <row r="188" spans="2:12">
      <c r="B188" s="1137" t="s">
        <v>258</v>
      </c>
      <c r="C188" s="1137"/>
      <c r="D188" s="1138">
        <f>D185+F185</f>
        <v>218.68530504214763</v>
      </c>
      <c r="E188" s="1139"/>
      <c r="F188" s="1140"/>
      <c r="G188" s="471">
        <f>G185</f>
        <v>0</v>
      </c>
      <c r="H188" s="471">
        <f>H185</f>
        <v>24.565289917928872</v>
      </c>
      <c r="I188" s="30"/>
      <c r="J188" s="30"/>
      <c r="K188" s="30"/>
    </row>
    <row r="189" spans="2:12" ht="16.5">
      <c r="B189" s="1137" t="s">
        <v>167</v>
      </c>
      <c r="C189" s="1137"/>
      <c r="D189" s="1141">
        <v>45</v>
      </c>
      <c r="E189" s="1142"/>
      <c r="F189" s="1143"/>
      <c r="G189" s="442"/>
      <c r="H189" s="442">
        <v>50</v>
      </c>
      <c r="I189" s="30"/>
      <c r="J189" s="30"/>
      <c r="K189" s="30"/>
    </row>
    <row r="190" spans="2:12" ht="25.5" customHeight="1">
      <c r="B190" s="1144"/>
      <c r="C190" s="1145"/>
      <c r="D190" s="1146" t="str">
        <f>IF(D189&lt;&gt;"",IF(D188&lt;D189,"Warunek spełniony","Wskaźnik przekroczony"),"")</f>
        <v>Wskaźnik przekroczony</v>
      </c>
      <c r="E190" s="1147"/>
      <c r="F190" s="1147"/>
      <c r="G190" s="75" t="str">
        <f>IF(G189&lt;&gt;"",IF(G188&lt;G189,"Warunek spełniony","Wskaźnik przekroczony"),"")</f>
        <v/>
      </c>
      <c r="H190" s="75" t="str">
        <f>IF(H189&lt;&gt;"",IF(H188&lt;H189,"Warunek spełniony","Wskaźnik przekroczony"),"")</f>
        <v>Warunek spełniony</v>
      </c>
      <c r="I190" s="30"/>
      <c r="J190" s="30"/>
      <c r="K190" s="30"/>
    </row>
    <row r="191" spans="2:12">
      <c r="B191" s="30"/>
      <c r="C191" s="30"/>
      <c r="D191" s="30"/>
      <c r="E191" s="30"/>
      <c r="F191" s="30"/>
      <c r="G191" s="30"/>
      <c r="H191" s="30"/>
      <c r="I191" s="30"/>
      <c r="J191" s="30"/>
      <c r="K191" s="30"/>
    </row>
    <row r="192" spans="2:12">
      <c r="B192" s="52"/>
      <c r="C192" s="52"/>
      <c r="D192" s="63"/>
      <c r="E192" s="63"/>
      <c r="F192" s="31"/>
      <c r="G192" s="70"/>
      <c r="H192" s="70"/>
      <c r="I192" s="51"/>
      <c r="J192" s="71"/>
      <c r="K192" s="71"/>
      <c r="L192" s="31"/>
    </row>
    <row r="193" spans="2:12" ht="28.5" customHeight="1">
      <c r="B193" s="1135" t="s">
        <v>276</v>
      </c>
      <c r="C193" s="1135"/>
      <c r="D193" s="1135"/>
      <c r="E193" s="1135"/>
      <c r="F193" s="1135"/>
      <c r="G193" s="1135"/>
      <c r="H193" s="1135"/>
      <c r="I193" s="1135"/>
      <c r="J193" s="1135"/>
      <c r="K193" s="1135"/>
    </row>
    <row r="194" spans="2:12" ht="33" customHeight="1">
      <c r="B194" s="1135" t="s">
        <v>275</v>
      </c>
      <c r="C194" s="1135"/>
      <c r="D194" s="1135"/>
      <c r="E194" s="1135"/>
      <c r="F194" s="1135"/>
      <c r="G194" s="1135"/>
      <c r="H194" s="1135"/>
      <c r="I194" s="1135"/>
      <c r="J194" s="1135"/>
      <c r="K194" s="1135"/>
    </row>
    <row r="195" spans="2:12" ht="32.25" customHeight="1">
      <c r="B195" s="1135" t="s">
        <v>274</v>
      </c>
      <c r="C195" s="1135"/>
      <c r="D195" s="1135"/>
      <c r="E195" s="1135"/>
      <c r="F195" s="1135"/>
      <c r="G195" s="1135"/>
      <c r="H195" s="1135"/>
      <c r="I195" s="1135"/>
      <c r="J195" s="1135"/>
      <c r="K195" s="1135"/>
    </row>
    <row r="196" spans="2:12" ht="30" customHeight="1">
      <c r="B196" s="1135" t="s">
        <v>273</v>
      </c>
      <c r="C196" s="1135"/>
      <c r="D196" s="1135"/>
      <c r="E196" s="1135"/>
      <c r="F196" s="1135"/>
      <c r="G196" s="1135"/>
      <c r="H196" s="1135"/>
      <c r="I196" s="1135"/>
      <c r="J196" s="1135"/>
      <c r="K196" s="1135"/>
      <c r="L196" s="37"/>
    </row>
    <row r="197" spans="2:12">
      <c r="B197" s="1135" t="s">
        <v>277</v>
      </c>
      <c r="C197" s="1135"/>
      <c r="D197" s="1135"/>
      <c r="E197" s="1135"/>
      <c r="F197" s="1135"/>
      <c r="G197" s="1135"/>
      <c r="H197" s="1135"/>
      <c r="I197" s="1135"/>
      <c r="J197" s="1135"/>
      <c r="K197" s="1135"/>
    </row>
    <row r="198" spans="2:12">
      <c r="B198" s="63"/>
      <c r="C198" s="63"/>
      <c r="D198" s="63"/>
      <c r="E198" s="63"/>
      <c r="F198" s="63"/>
      <c r="G198" s="63"/>
      <c r="H198" s="63"/>
      <c r="I198" s="63"/>
      <c r="J198" s="63"/>
      <c r="K198" s="63"/>
    </row>
    <row r="199" spans="2:12" ht="15" customHeight="1">
      <c r="B199" s="30"/>
      <c r="C199" s="952" t="s">
        <v>19</v>
      </c>
      <c r="D199" s="953"/>
      <c r="E199" s="953"/>
      <c r="F199" s="953"/>
      <c r="G199" s="18"/>
      <c r="H199" s="952" t="s">
        <v>88</v>
      </c>
      <c r="I199" s="953"/>
      <c r="J199" s="953"/>
      <c r="K199" s="30"/>
    </row>
    <row r="200" spans="2:12" ht="15" customHeight="1">
      <c r="B200" s="30"/>
      <c r="C200" s="1136" t="s">
        <v>86</v>
      </c>
      <c r="D200" s="1136"/>
      <c r="E200" s="1136"/>
      <c r="F200" s="1136"/>
      <c r="G200" s="19"/>
      <c r="H200" s="955"/>
      <c r="I200" s="956"/>
      <c r="J200" s="957"/>
      <c r="K200" s="30"/>
    </row>
    <row r="201" spans="2:12" ht="15" customHeight="1">
      <c r="B201" s="30"/>
      <c r="C201" s="966" t="s">
        <v>741</v>
      </c>
      <c r="D201" s="966"/>
      <c r="E201" s="966"/>
      <c r="F201" s="966"/>
      <c r="G201" s="19"/>
      <c r="H201" s="958"/>
      <c r="I201" s="959"/>
      <c r="J201" s="960"/>
      <c r="K201" s="30"/>
    </row>
    <row r="202" spans="2:12" ht="15" customHeight="1">
      <c r="B202" s="30"/>
      <c r="C202" s="30"/>
      <c r="D202" s="30"/>
      <c r="E202" s="30"/>
      <c r="F202" s="30"/>
      <c r="G202" s="19"/>
      <c r="H202" s="958"/>
      <c r="I202" s="959"/>
      <c r="J202" s="960"/>
      <c r="K202" s="30"/>
    </row>
    <row r="203" spans="2:12" ht="15" customHeight="1">
      <c r="B203" s="30"/>
      <c r="C203" s="30"/>
      <c r="D203" s="30"/>
      <c r="E203" s="30"/>
      <c r="F203" s="30"/>
      <c r="G203" s="19"/>
      <c r="H203" s="961"/>
      <c r="I203" s="962"/>
      <c r="J203" s="963"/>
      <c r="K203" s="30"/>
    </row>
    <row r="204" spans="2:12">
      <c r="B204" s="30"/>
      <c r="C204" s="30"/>
      <c r="D204" s="30"/>
      <c r="E204" s="30"/>
      <c r="F204" s="30"/>
      <c r="G204" s="19"/>
      <c r="H204" s="20" t="s">
        <v>87</v>
      </c>
      <c r="I204" s="914"/>
      <c r="J204" s="915"/>
      <c r="K204" s="30"/>
    </row>
    <row r="206" spans="2:12" ht="15.75" thickBot="1"/>
    <row r="207" spans="2:12" ht="15" customHeight="1">
      <c r="B207" s="1126" t="s">
        <v>863</v>
      </c>
      <c r="C207" s="1127"/>
      <c r="D207" s="1127"/>
      <c r="E207" s="1127"/>
      <c r="F207" s="1127"/>
      <c r="G207" s="1127"/>
      <c r="H207" s="1127"/>
      <c r="I207" s="1127"/>
      <c r="J207" s="1127"/>
      <c r="K207" s="1127"/>
      <c r="L207" s="1128"/>
    </row>
    <row r="208" spans="2:12" ht="15.75" customHeight="1" thickBot="1">
      <c r="B208" s="1129"/>
      <c r="C208" s="1130"/>
      <c r="D208" s="1130"/>
      <c r="E208" s="1130"/>
      <c r="F208" s="1130"/>
      <c r="G208" s="1130"/>
      <c r="H208" s="1130"/>
      <c r="I208" s="1130"/>
      <c r="J208" s="1130"/>
      <c r="K208" s="1130"/>
      <c r="L208" s="1131"/>
    </row>
    <row r="209" spans="2:12">
      <c r="B209" s="30"/>
      <c r="C209" s="30"/>
      <c r="D209" s="30"/>
      <c r="E209" s="30"/>
      <c r="F209" s="30"/>
      <c r="G209" s="30"/>
      <c r="H209" s="30"/>
      <c r="I209" s="30"/>
      <c r="J209" s="30"/>
      <c r="K209" s="30"/>
    </row>
    <row r="210" spans="2:12">
      <c r="B210" s="1171" t="s">
        <v>166</v>
      </c>
      <c r="C210" s="1171"/>
      <c r="D210" s="1171"/>
      <c r="E210" s="1171"/>
      <c r="F210" s="1171"/>
      <c r="G210" s="1171"/>
      <c r="H210" s="1171"/>
      <c r="I210" s="1171"/>
      <c r="J210" s="1171"/>
      <c r="K210" s="1171"/>
    </row>
    <row r="211" spans="2:12" ht="18">
      <c r="B211" s="1088" t="s">
        <v>55</v>
      </c>
      <c r="C211" s="1089"/>
      <c r="D211" s="1089"/>
      <c r="E211" s="1089"/>
      <c r="F211" s="1089"/>
      <c r="G211" s="1089"/>
      <c r="H211" s="1089"/>
      <c r="I211" s="1090"/>
      <c r="J211" s="469" t="s">
        <v>681</v>
      </c>
      <c r="K211" s="706"/>
    </row>
    <row r="212" spans="2:12">
      <c r="B212" s="1172" t="s">
        <v>44</v>
      </c>
      <c r="C212" s="1173"/>
      <c r="D212" s="1173"/>
      <c r="E212" s="1173"/>
      <c r="F212" s="1173"/>
      <c r="G212" s="1173"/>
      <c r="H212" s="1173"/>
      <c r="I212" s="1173"/>
      <c r="J212" s="1173"/>
      <c r="K212" s="1174"/>
    </row>
    <row r="213" spans="2:12" ht="30.75">
      <c r="B213" s="1175" t="s">
        <v>118</v>
      </c>
      <c r="C213" s="1176"/>
      <c r="D213" s="1177" t="s">
        <v>50</v>
      </c>
      <c r="E213" s="1178"/>
      <c r="F213" s="1178"/>
      <c r="G213" s="1178"/>
      <c r="H213" s="1178"/>
      <c r="I213" s="709" t="s">
        <v>69</v>
      </c>
      <c r="J213" s="1179" t="s">
        <v>169</v>
      </c>
      <c r="K213" s="1180"/>
      <c r="L213" s="101" t="s">
        <v>250</v>
      </c>
    </row>
    <row r="214" spans="2:12">
      <c r="B214" s="1170" t="s">
        <v>684</v>
      </c>
      <c r="C214" s="1170"/>
      <c r="D214" s="1068" t="s">
        <v>864</v>
      </c>
      <c r="E214" s="1068"/>
      <c r="F214" s="1068"/>
      <c r="G214" s="1068"/>
      <c r="H214" s="1068"/>
      <c r="I214" s="707">
        <v>0.24</v>
      </c>
      <c r="J214" s="918">
        <v>0.25</v>
      </c>
      <c r="K214" s="922"/>
      <c r="L214" s="429" t="s">
        <v>559</v>
      </c>
    </row>
    <row r="215" spans="2:12" ht="15" customHeight="1">
      <c r="B215" s="1170" t="s">
        <v>685</v>
      </c>
      <c r="C215" s="1170"/>
      <c r="D215" s="1068" t="s">
        <v>865</v>
      </c>
      <c r="E215" s="1068"/>
      <c r="F215" s="1068"/>
      <c r="G215" s="1068"/>
      <c r="H215" s="1068"/>
      <c r="I215" s="707">
        <v>0.15</v>
      </c>
      <c r="J215" s="918">
        <v>0.15</v>
      </c>
      <c r="K215" s="920"/>
      <c r="L215" s="429" t="s">
        <v>559</v>
      </c>
    </row>
    <row r="216" spans="2:12" ht="15" customHeight="1">
      <c r="B216" s="921" t="s">
        <v>781</v>
      </c>
      <c r="C216" s="922"/>
      <c r="D216" s="918" t="s">
        <v>782</v>
      </c>
      <c r="E216" s="919"/>
      <c r="F216" s="919"/>
      <c r="G216" s="919"/>
      <c r="H216" s="920"/>
      <c r="I216" s="707">
        <v>1.3</v>
      </c>
      <c r="J216" s="918">
        <v>1.3</v>
      </c>
      <c r="K216" s="920"/>
      <c r="L216" s="429" t="s">
        <v>559</v>
      </c>
    </row>
    <row r="217" spans="2:12">
      <c r="B217" s="1069" t="s">
        <v>119</v>
      </c>
      <c r="C217" s="1070"/>
      <c r="D217" s="1070"/>
      <c r="E217" s="1070"/>
      <c r="F217" s="1070"/>
      <c r="G217" s="1070"/>
      <c r="H217" s="1070"/>
      <c r="I217" s="1070"/>
      <c r="J217" s="1070"/>
      <c r="K217" s="1070"/>
      <c r="L217" s="1071"/>
    </row>
    <row r="218" spans="2:12" ht="18">
      <c r="B218" s="464" t="s">
        <v>222</v>
      </c>
      <c r="C218" s="1167" t="s">
        <v>866</v>
      </c>
      <c r="D218" s="1168"/>
      <c r="E218" s="1168"/>
      <c r="F218" s="1168"/>
      <c r="G218" s="1168"/>
      <c r="H218" s="1168"/>
      <c r="I218" s="1168"/>
      <c r="J218" s="1168"/>
      <c r="K218" s="1168"/>
      <c r="L218" s="1169"/>
    </row>
    <row r="219" spans="2:12">
      <c r="B219" s="1060" t="s">
        <v>52</v>
      </c>
      <c r="C219" s="1061"/>
      <c r="D219" s="1061"/>
      <c r="E219" s="1061"/>
      <c r="F219" s="1061"/>
      <c r="G219" s="1061"/>
      <c r="H219" s="1061"/>
      <c r="I219" s="1061"/>
      <c r="J219" s="1061"/>
      <c r="K219" s="1061"/>
      <c r="L219" s="1062"/>
    </row>
    <row r="220" spans="2:12">
      <c r="B220" s="430"/>
      <c r="C220" s="431"/>
      <c r="D220" s="1050" t="s">
        <v>112</v>
      </c>
      <c r="E220" s="1050"/>
      <c r="F220" s="1050"/>
      <c r="G220" s="1050"/>
      <c r="H220" s="1050"/>
      <c r="I220" s="1050"/>
      <c r="J220" s="1051">
        <v>1</v>
      </c>
      <c r="K220" s="1052"/>
      <c r="L220" s="1053"/>
    </row>
    <row r="221" spans="2:12">
      <c r="B221" s="432"/>
      <c r="C221" s="433"/>
      <c r="D221" s="1050" t="s">
        <v>58</v>
      </c>
      <c r="E221" s="1050"/>
      <c r="F221" s="1050"/>
      <c r="G221" s="1050"/>
      <c r="H221" s="1050"/>
      <c r="I221" s="1050"/>
      <c r="J221" s="1051">
        <v>1</v>
      </c>
      <c r="K221" s="1052"/>
      <c r="L221" s="1053"/>
    </row>
    <row r="222" spans="2:12">
      <c r="B222" s="432"/>
      <c r="C222" s="433"/>
      <c r="D222" s="1050" t="s">
        <v>697</v>
      </c>
      <c r="E222" s="1050"/>
      <c r="F222" s="1050"/>
      <c r="G222" s="1050"/>
      <c r="H222" s="1050"/>
      <c r="I222" s="1050"/>
      <c r="J222" s="1051">
        <v>0.88</v>
      </c>
      <c r="K222" s="1052"/>
      <c r="L222" s="1053"/>
    </row>
    <row r="223" spans="2:12">
      <c r="B223" s="432"/>
      <c r="C223" s="433"/>
      <c r="D223" s="1050" t="s">
        <v>113</v>
      </c>
      <c r="E223" s="1050"/>
      <c r="F223" s="1050"/>
      <c r="G223" s="1050"/>
      <c r="H223" s="1050"/>
      <c r="I223" s="1050"/>
      <c r="J223" s="1051">
        <v>0.87</v>
      </c>
      <c r="K223" s="1052"/>
      <c r="L223" s="1053"/>
    </row>
    <row r="224" spans="2:12">
      <c r="B224" s="432"/>
      <c r="C224" s="433"/>
      <c r="D224" s="1050" t="s">
        <v>59</v>
      </c>
      <c r="E224" s="1050"/>
      <c r="F224" s="1050"/>
      <c r="G224" s="1050"/>
      <c r="H224" s="1050"/>
      <c r="I224" s="1050"/>
      <c r="J224" s="1063">
        <f>J220*J221*J222*J223</f>
        <v>0.76559999999999995</v>
      </c>
      <c r="K224" s="1064"/>
      <c r="L224" s="1065"/>
    </row>
    <row r="225" spans="2:12">
      <c r="B225" s="1159" t="s">
        <v>46</v>
      </c>
      <c r="C225" s="1160"/>
      <c r="D225" s="1160"/>
      <c r="E225" s="1160"/>
      <c r="F225" s="1160"/>
      <c r="G225" s="1160"/>
      <c r="H225" s="1160"/>
      <c r="I225" s="1160"/>
      <c r="J225" s="1160"/>
      <c r="K225" s="1161"/>
      <c r="L225" s="582"/>
    </row>
    <row r="226" spans="2:12">
      <c r="B226" s="5" t="s">
        <v>51</v>
      </c>
      <c r="C226" s="918" t="s">
        <v>860</v>
      </c>
      <c r="D226" s="919"/>
      <c r="E226" s="919"/>
      <c r="F226" s="919"/>
      <c r="G226" s="919"/>
      <c r="H226" s="919"/>
      <c r="I226" s="919"/>
      <c r="J226" s="919"/>
      <c r="K226" s="919"/>
      <c r="L226" s="920"/>
    </row>
    <row r="227" spans="2:12">
      <c r="B227" s="995" t="s">
        <v>47</v>
      </c>
      <c r="C227" s="996"/>
      <c r="D227" s="996"/>
      <c r="E227" s="996"/>
      <c r="F227" s="996"/>
      <c r="G227" s="996"/>
      <c r="H227" s="996"/>
      <c r="I227" s="996"/>
      <c r="J227" s="996"/>
      <c r="K227" s="996"/>
      <c r="L227" s="997"/>
    </row>
    <row r="228" spans="2:12">
      <c r="B228" s="465" t="s">
        <v>51</v>
      </c>
      <c r="C228" s="918" t="s">
        <v>686</v>
      </c>
      <c r="D228" s="919"/>
      <c r="E228" s="919"/>
      <c r="F228" s="919"/>
      <c r="G228" s="919"/>
      <c r="H228" s="919"/>
      <c r="I228" s="919"/>
      <c r="J228" s="919"/>
      <c r="K228" s="919"/>
      <c r="L228" s="920"/>
    </row>
    <row r="229" spans="2:12">
      <c r="B229" s="1043" t="s">
        <v>104</v>
      </c>
      <c r="C229" s="1043"/>
      <c r="D229" s="918"/>
      <c r="E229" s="919"/>
      <c r="F229" s="919"/>
      <c r="G229" s="919"/>
      <c r="H229" s="919"/>
      <c r="I229" s="919"/>
      <c r="J229" s="919"/>
      <c r="K229" s="919"/>
      <c r="L229" s="920"/>
    </row>
    <row r="230" spans="2:12">
      <c r="B230" s="1060" t="s">
        <v>53</v>
      </c>
      <c r="C230" s="1061"/>
      <c r="D230" s="1061"/>
      <c r="E230" s="1061"/>
      <c r="F230" s="1061"/>
      <c r="G230" s="1061"/>
      <c r="H230" s="1061"/>
      <c r="I230" s="1061"/>
      <c r="J230" s="1061"/>
      <c r="K230" s="1061"/>
      <c r="L230" s="1062"/>
    </row>
    <row r="231" spans="2:12">
      <c r="B231" s="434"/>
      <c r="C231" s="431"/>
      <c r="D231" s="1050" t="s">
        <v>48</v>
      </c>
      <c r="E231" s="1050"/>
      <c r="F231" s="1050" t="s">
        <v>48</v>
      </c>
      <c r="G231" s="1050"/>
      <c r="H231" s="1050" t="s">
        <v>48</v>
      </c>
      <c r="I231" s="1050"/>
      <c r="J231" s="1051">
        <v>0</v>
      </c>
      <c r="K231" s="1052"/>
      <c r="L231" s="1053"/>
    </row>
    <row r="232" spans="2:12">
      <c r="B232" s="432"/>
      <c r="C232" s="433"/>
      <c r="D232" s="1050" t="s">
        <v>60</v>
      </c>
      <c r="E232" s="1050"/>
      <c r="F232" s="1050" t="s">
        <v>60</v>
      </c>
      <c r="G232" s="1050"/>
      <c r="H232" s="1050" t="s">
        <v>60</v>
      </c>
      <c r="I232" s="1050"/>
      <c r="J232" s="1051">
        <v>0</v>
      </c>
      <c r="K232" s="1052"/>
      <c r="L232" s="1053"/>
    </row>
    <row r="233" spans="2:12">
      <c r="B233" s="432"/>
      <c r="C233" s="433"/>
      <c r="D233" s="1050" t="s">
        <v>61</v>
      </c>
      <c r="E233" s="1050"/>
      <c r="F233" s="1050" t="s">
        <v>61</v>
      </c>
      <c r="G233" s="1050"/>
      <c r="H233" s="1050" t="s">
        <v>61</v>
      </c>
      <c r="I233" s="1050"/>
      <c r="J233" s="1051">
        <v>0</v>
      </c>
      <c r="K233" s="1052"/>
      <c r="L233" s="1053"/>
    </row>
    <row r="234" spans="2:12">
      <c r="B234" s="432"/>
      <c r="C234" s="433"/>
      <c r="D234" s="1050" t="s">
        <v>62</v>
      </c>
      <c r="E234" s="1050"/>
      <c r="F234" s="1050" t="s">
        <v>62</v>
      </c>
      <c r="G234" s="1050"/>
      <c r="H234" s="1050" t="s">
        <v>62</v>
      </c>
      <c r="I234" s="1050"/>
      <c r="J234" s="1051">
        <v>0</v>
      </c>
      <c r="K234" s="1052"/>
      <c r="L234" s="1053"/>
    </row>
    <row r="235" spans="2:12">
      <c r="B235" s="435"/>
      <c r="C235" s="433"/>
      <c r="D235" s="1050" t="s">
        <v>63</v>
      </c>
      <c r="E235" s="1050"/>
      <c r="F235" s="1050"/>
      <c r="G235" s="1050"/>
      <c r="H235" s="1050"/>
      <c r="I235" s="1050"/>
      <c r="J235" s="1051">
        <f>J231*J232*J233*J234</f>
        <v>0</v>
      </c>
      <c r="K235" s="1052"/>
      <c r="L235" s="1053"/>
    </row>
    <row r="236" spans="2:12">
      <c r="B236" s="1159" t="s">
        <v>120</v>
      </c>
      <c r="C236" s="1160"/>
      <c r="D236" s="1160"/>
      <c r="E236" s="1160"/>
      <c r="F236" s="1160"/>
      <c r="G236" s="1160"/>
      <c r="H236" s="1160"/>
      <c r="I236" s="1160"/>
      <c r="J236" s="1160"/>
      <c r="K236" s="1161"/>
    </row>
    <row r="237" spans="2:12">
      <c r="B237" s="5" t="s">
        <v>51</v>
      </c>
      <c r="C237" s="1163" t="s">
        <v>698</v>
      </c>
      <c r="D237" s="1163"/>
      <c r="E237" s="1163"/>
      <c r="F237" s="1163"/>
      <c r="G237" s="1163"/>
      <c r="H237" s="1163"/>
      <c r="I237" s="1163"/>
      <c r="J237" s="1163"/>
      <c r="K237" s="1163"/>
    </row>
    <row r="238" spans="2:12">
      <c r="B238" s="1164" t="s">
        <v>54</v>
      </c>
      <c r="C238" s="1165" t="s">
        <v>45</v>
      </c>
      <c r="D238" s="1165"/>
      <c r="E238" s="1165"/>
      <c r="F238" s="1165"/>
      <c r="G238" s="1165"/>
      <c r="H238" s="1165"/>
      <c r="I238" s="1165"/>
      <c r="J238" s="1165"/>
      <c r="K238" s="1166"/>
    </row>
    <row r="239" spans="2:12">
      <c r="B239" s="67"/>
      <c r="C239" s="7"/>
      <c r="D239" s="1162" t="s">
        <v>114</v>
      </c>
      <c r="E239" s="1162"/>
      <c r="F239" s="1162"/>
      <c r="G239" s="1162"/>
      <c r="H239" s="1162"/>
      <c r="I239" s="1162"/>
      <c r="J239" s="1051">
        <v>0.99</v>
      </c>
      <c r="K239" s="1052">
        <v>0.93</v>
      </c>
      <c r="L239" s="1053"/>
    </row>
    <row r="240" spans="2:12">
      <c r="B240" s="68"/>
      <c r="C240" s="8"/>
      <c r="D240" s="1162" t="s">
        <v>115</v>
      </c>
      <c r="E240" s="1162"/>
      <c r="F240" s="1162"/>
      <c r="G240" s="1162"/>
      <c r="H240" s="1162"/>
      <c r="I240" s="1162"/>
      <c r="J240" s="1051">
        <v>1</v>
      </c>
      <c r="K240" s="1052">
        <v>0.8</v>
      </c>
      <c r="L240" s="1053"/>
    </row>
    <row r="241" spans="2:12">
      <c r="B241" s="68"/>
      <c r="C241" s="8"/>
      <c r="D241" s="1162" t="s">
        <v>64</v>
      </c>
      <c r="E241" s="1162"/>
      <c r="F241" s="1162"/>
      <c r="G241" s="1162"/>
      <c r="H241" s="1162"/>
      <c r="I241" s="1162"/>
      <c r="J241" s="1051">
        <v>1</v>
      </c>
      <c r="K241" s="1052">
        <v>0.84</v>
      </c>
      <c r="L241" s="1053"/>
    </row>
    <row r="242" spans="2:12">
      <c r="B242" s="68"/>
      <c r="C242" s="8"/>
      <c r="D242" s="1162" t="s">
        <v>116</v>
      </c>
      <c r="E242" s="1162"/>
      <c r="F242" s="1162"/>
      <c r="G242" s="1162"/>
      <c r="H242" s="1162"/>
      <c r="I242" s="1162"/>
      <c r="J242" s="1054">
        <v>1</v>
      </c>
      <c r="K242" s="1055">
        <v>0</v>
      </c>
      <c r="L242" s="1056"/>
    </row>
    <row r="243" spans="2:12">
      <c r="B243" s="69"/>
      <c r="C243" s="8"/>
      <c r="D243" s="1162" t="s">
        <v>65</v>
      </c>
      <c r="E243" s="1162"/>
      <c r="F243" s="1162"/>
      <c r="G243" s="1162"/>
      <c r="H243" s="1162"/>
      <c r="I243" s="1162"/>
      <c r="J243" s="1054">
        <v>0.99</v>
      </c>
      <c r="K243" s="1055">
        <v>0.62</v>
      </c>
      <c r="L243" s="1056"/>
    </row>
    <row r="244" spans="2:12">
      <c r="B244" s="1159" t="s">
        <v>121</v>
      </c>
      <c r="C244" s="1160"/>
      <c r="D244" s="1160"/>
      <c r="E244" s="1160"/>
      <c r="F244" s="1160"/>
      <c r="G244" s="1160"/>
      <c r="H244" s="1160"/>
      <c r="I244" s="1160"/>
      <c r="J244" s="1160"/>
      <c r="K244" s="1161"/>
    </row>
    <row r="245" spans="2:12" ht="99" customHeight="1">
      <c r="B245" s="5" t="s">
        <v>51</v>
      </c>
      <c r="C245" s="1152" t="s">
        <v>867</v>
      </c>
      <c r="D245" s="1152"/>
      <c r="E245" s="1152"/>
      <c r="F245" s="1152"/>
      <c r="G245" s="1152"/>
      <c r="H245" s="1152"/>
      <c r="I245" s="1152"/>
      <c r="J245" s="1152"/>
      <c r="K245" s="1152"/>
    </row>
    <row r="246" spans="2:12" ht="16.5">
      <c r="B246" s="1153" t="s">
        <v>238</v>
      </c>
      <c r="C246" s="1154"/>
      <c r="D246" s="1154"/>
      <c r="E246" s="1154" t="s">
        <v>687</v>
      </c>
      <c r="F246" s="1155"/>
      <c r="G246" s="581">
        <f>7012.5/K246</f>
        <v>11.025943396226415</v>
      </c>
      <c r="H246" s="1156" t="s">
        <v>694</v>
      </c>
      <c r="I246" s="1156"/>
      <c r="J246" s="1156"/>
      <c r="K246" s="441">
        <v>636</v>
      </c>
    </row>
    <row r="247" spans="2:12">
      <c r="B247" s="93"/>
      <c r="C247" s="93"/>
      <c r="D247" s="93"/>
      <c r="E247" s="93"/>
      <c r="F247" s="94"/>
      <c r="G247" s="93"/>
      <c r="H247" s="4"/>
      <c r="I247" s="4"/>
      <c r="J247" s="95"/>
      <c r="K247" s="95"/>
    </row>
    <row r="248" spans="2:12" ht="15.75">
      <c r="B248" s="1027" t="s">
        <v>223</v>
      </c>
      <c r="C248" s="1028"/>
      <c r="D248" s="1028"/>
      <c r="E248" s="1028"/>
      <c r="F248" s="1028"/>
      <c r="G248" s="1028"/>
      <c r="H248" s="1028"/>
      <c r="I248" s="1028"/>
      <c r="J248" s="1028"/>
      <c r="K248" s="1028"/>
    </row>
    <row r="249" spans="2:12">
      <c r="B249" s="1157" t="s">
        <v>244</v>
      </c>
      <c r="C249" s="1158"/>
      <c r="D249" s="1158"/>
      <c r="E249" s="1158"/>
      <c r="F249" s="1158"/>
      <c r="G249" s="1158"/>
      <c r="H249" s="1158"/>
      <c r="I249" s="1158"/>
      <c r="J249" s="1158"/>
      <c r="K249" s="1158"/>
    </row>
    <row r="250" spans="2:12" ht="15.75">
      <c r="B250" s="1027" t="s">
        <v>237</v>
      </c>
      <c r="C250" s="1028"/>
      <c r="D250" s="1028"/>
      <c r="E250" s="1028"/>
      <c r="F250" s="1028"/>
      <c r="G250" s="1028"/>
      <c r="H250" s="1028"/>
      <c r="I250" s="1028"/>
      <c r="J250" s="1028"/>
      <c r="K250" s="1028"/>
    </row>
    <row r="251" spans="2:12">
      <c r="B251" s="704"/>
      <c r="C251" s="705"/>
      <c r="D251" s="705"/>
      <c r="E251" s="705"/>
      <c r="F251" s="705"/>
      <c r="G251" s="705"/>
      <c r="H251" s="705"/>
      <c r="I251" s="705"/>
      <c r="J251" s="705"/>
      <c r="K251" s="705"/>
    </row>
    <row r="252" spans="2:12">
      <c r="B252" s="1159" t="s">
        <v>101</v>
      </c>
      <c r="C252" s="1160"/>
      <c r="D252" s="1160"/>
      <c r="E252" s="1160"/>
      <c r="F252" s="1160"/>
      <c r="G252" s="1160"/>
      <c r="H252" s="1160"/>
      <c r="I252" s="1160"/>
      <c r="J252" s="1160"/>
      <c r="K252" s="1161"/>
    </row>
    <row r="253" spans="2:12">
      <c r="B253" s="11"/>
      <c r="C253" s="12"/>
      <c r="D253" s="12"/>
      <c r="E253" s="12"/>
      <c r="F253" s="12"/>
      <c r="G253" s="12"/>
      <c r="H253" s="12"/>
      <c r="I253" s="12"/>
      <c r="J253" s="12"/>
      <c r="K253" s="13"/>
      <c r="L253" s="34"/>
    </row>
    <row r="254" spans="2:12">
      <c r="B254" s="1029" t="s">
        <v>240</v>
      </c>
      <c r="C254" s="1030"/>
      <c r="D254" s="1030"/>
      <c r="E254" s="1030"/>
      <c r="F254" s="1030"/>
      <c r="G254" s="1030"/>
      <c r="H254" s="1030"/>
      <c r="I254" s="1030"/>
      <c r="J254" s="1030"/>
      <c r="K254" s="1031"/>
    </row>
    <row r="255" spans="2:12" ht="28.5">
      <c r="B255" s="1015" t="s">
        <v>66</v>
      </c>
      <c r="C255" s="1015"/>
      <c r="D255" s="1017" t="s">
        <v>254</v>
      </c>
      <c r="E255" s="1019"/>
      <c r="F255" s="703" t="s">
        <v>77</v>
      </c>
      <c r="G255" s="15" t="s">
        <v>34</v>
      </c>
      <c r="H255" s="703" t="s">
        <v>35</v>
      </c>
      <c r="I255" s="703" t="s">
        <v>257</v>
      </c>
      <c r="J255" s="1017" t="s">
        <v>36</v>
      </c>
      <c r="K255" s="1019"/>
    </row>
    <row r="256" spans="2:12">
      <c r="B256" s="1025" t="s">
        <v>70</v>
      </c>
      <c r="C256" s="1025"/>
      <c r="D256" s="967"/>
      <c r="E256" s="967"/>
      <c r="F256" s="701"/>
      <c r="G256" s="443"/>
      <c r="H256" s="701"/>
      <c r="I256" s="444"/>
      <c r="J256" s="989">
        <f>SUM(D256:I256)</f>
        <v>0</v>
      </c>
      <c r="K256" s="991"/>
    </row>
    <row r="257" spans="2:12">
      <c r="B257" s="1025" t="s">
        <v>37</v>
      </c>
      <c r="C257" s="1025"/>
      <c r="D257" s="967">
        <v>75901.8</v>
      </c>
      <c r="E257" s="967"/>
      <c r="F257" s="445"/>
      <c r="G257" s="443"/>
      <c r="H257" s="701"/>
      <c r="I257" s="701"/>
      <c r="J257" s="989">
        <f t="shared" ref="J257:J264" si="2">SUM(D257:I257)</f>
        <v>75901.8</v>
      </c>
      <c r="K257" s="991"/>
    </row>
    <row r="258" spans="2:12">
      <c r="B258" s="1025" t="s">
        <v>71</v>
      </c>
      <c r="C258" s="1025"/>
      <c r="D258" s="967"/>
      <c r="E258" s="967"/>
      <c r="F258" s="445"/>
      <c r="G258" s="443"/>
      <c r="H258" s="701"/>
      <c r="I258" s="701"/>
      <c r="J258" s="989">
        <f t="shared" si="2"/>
        <v>0</v>
      </c>
      <c r="K258" s="991"/>
    </row>
    <row r="259" spans="2:12">
      <c r="B259" s="1025" t="s">
        <v>72</v>
      </c>
      <c r="C259" s="1025"/>
      <c r="D259" s="967"/>
      <c r="E259" s="967"/>
      <c r="F259" s="445"/>
      <c r="G259" s="443"/>
      <c r="H259" s="701"/>
      <c r="I259" s="701"/>
      <c r="J259" s="989">
        <f t="shared" si="2"/>
        <v>0</v>
      </c>
      <c r="K259" s="991"/>
    </row>
    <row r="260" spans="2:12">
      <c r="B260" s="1025" t="s">
        <v>73</v>
      </c>
      <c r="C260" s="1025"/>
      <c r="D260" s="967"/>
      <c r="E260" s="967"/>
      <c r="F260" s="445"/>
      <c r="G260" s="443"/>
      <c r="H260" s="701"/>
      <c r="I260" s="701"/>
      <c r="J260" s="989">
        <f t="shared" si="2"/>
        <v>0</v>
      </c>
      <c r="K260" s="991"/>
    </row>
    <row r="261" spans="2:12">
      <c r="B261" s="1025" t="s">
        <v>74</v>
      </c>
      <c r="C261" s="1025"/>
      <c r="D261" s="967"/>
      <c r="E261" s="967"/>
      <c r="F261" s="445"/>
      <c r="G261" s="443"/>
      <c r="H261" s="701"/>
      <c r="I261" s="701"/>
      <c r="J261" s="989">
        <f t="shared" si="2"/>
        <v>0</v>
      </c>
      <c r="K261" s="991"/>
    </row>
    <row r="262" spans="2:12">
      <c r="B262" s="1026" t="s">
        <v>75</v>
      </c>
      <c r="C262" s="1025"/>
      <c r="D262" s="967"/>
      <c r="E262" s="967"/>
      <c r="F262" s="445"/>
      <c r="G262" s="443"/>
      <c r="H262" s="701"/>
      <c r="I262" s="701"/>
      <c r="J262" s="989">
        <f t="shared" si="2"/>
        <v>0</v>
      </c>
      <c r="K262" s="991"/>
    </row>
    <row r="263" spans="2:12">
      <c r="B263" s="1026" t="s">
        <v>703</v>
      </c>
      <c r="C263" s="1025"/>
      <c r="D263" s="967"/>
      <c r="E263" s="967"/>
      <c r="F263" s="445"/>
      <c r="G263" s="443"/>
      <c r="H263" s="701"/>
      <c r="I263" s="701"/>
      <c r="J263" s="989">
        <f t="shared" si="2"/>
        <v>0</v>
      </c>
      <c r="K263" s="991"/>
    </row>
    <row r="264" spans="2:12" ht="21.75" customHeight="1">
      <c r="B264" s="1023" t="s">
        <v>76</v>
      </c>
      <c r="C264" s="1024"/>
      <c r="D264" s="967"/>
      <c r="E264" s="967"/>
      <c r="F264" s="445">
        <v>1916.67</v>
      </c>
      <c r="G264" s="443"/>
      <c r="H264" s="701">
        <v>7012.5</v>
      </c>
      <c r="I264" s="701">
        <f>'1. Ocena char. bud. przed'!I504</f>
        <v>290.25</v>
      </c>
      <c r="J264" s="989">
        <f t="shared" si="2"/>
        <v>9219.42</v>
      </c>
      <c r="K264" s="991"/>
    </row>
    <row r="265" spans="2:12" ht="30.75" customHeight="1">
      <c r="B265" s="1023" t="s">
        <v>272</v>
      </c>
      <c r="C265" s="1024"/>
      <c r="D265" s="967"/>
      <c r="E265" s="967"/>
      <c r="F265" s="445"/>
      <c r="G265" s="443"/>
      <c r="H265" s="701"/>
      <c r="I265" s="701"/>
      <c r="J265" s="989">
        <f>SUM(D265:I265)</f>
        <v>0</v>
      </c>
      <c r="K265" s="991"/>
    </row>
    <row r="266" spans="2:12">
      <c r="B266" s="1003" t="s">
        <v>227</v>
      </c>
      <c r="C266" s="1004"/>
      <c r="D266" s="1004"/>
      <c r="E266" s="1004"/>
      <c r="F266" s="1004"/>
      <c r="G266" s="1004"/>
      <c r="H266" s="1004"/>
      <c r="I266" s="1005"/>
      <c r="J266" s="1006">
        <f>SUM(J256:K265)</f>
        <v>85121.22</v>
      </c>
      <c r="K266" s="1008"/>
    </row>
    <row r="267" spans="2:12">
      <c r="B267" s="1003" t="s">
        <v>228</v>
      </c>
      <c r="C267" s="1004"/>
      <c r="D267" s="1004"/>
      <c r="E267" s="1004"/>
      <c r="F267" s="1004"/>
      <c r="G267" s="1004"/>
      <c r="H267" s="1004"/>
      <c r="I267" s="1005"/>
      <c r="J267" s="1150">
        <f>J257*1.1+J264*3</f>
        <v>111150.24000000002</v>
      </c>
      <c r="K267" s="1151"/>
    </row>
    <row r="268" spans="2:12">
      <c r="B268" s="9"/>
      <c r="C268" s="9"/>
      <c r="D268" s="577"/>
      <c r="E268" s="577"/>
      <c r="F268" s="577"/>
      <c r="G268" s="35"/>
      <c r="H268" s="577"/>
      <c r="I268" s="577"/>
      <c r="J268" s="577"/>
      <c r="K268" s="577"/>
    </row>
    <row r="269" spans="2:12">
      <c r="B269" s="1012" t="s">
        <v>79</v>
      </c>
      <c r="C269" s="1013"/>
      <c r="D269" s="1013"/>
      <c r="E269" s="1013"/>
      <c r="F269" s="1013"/>
      <c r="G269" s="1013"/>
      <c r="H269" s="1013"/>
      <c r="I269" s="1013"/>
      <c r="J269" s="1013"/>
      <c r="K269" s="1014"/>
    </row>
    <row r="270" spans="2:12">
      <c r="B270" s="16"/>
      <c r="C270" s="16"/>
      <c r="D270" s="16"/>
      <c r="E270" s="16"/>
      <c r="F270" s="16"/>
      <c r="G270" s="16"/>
      <c r="H270" s="16"/>
      <c r="I270" s="16"/>
      <c r="J270" s="16"/>
      <c r="K270" s="16"/>
      <c r="L270" s="34"/>
    </row>
    <row r="271" spans="2:12" ht="16.5">
      <c r="B271" s="1148" t="s">
        <v>241</v>
      </c>
      <c r="C271" s="1148"/>
      <c r="D271" s="1148"/>
      <c r="E271" s="1148"/>
      <c r="F271" s="1148"/>
      <c r="G271" s="1148"/>
      <c r="H271" s="1148"/>
      <c r="I271" s="1148"/>
      <c r="J271" s="1148"/>
      <c r="K271" s="1148"/>
    </row>
    <row r="272" spans="2:12" ht="28.5">
      <c r="B272" s="1015"/>
      <c r="C272" s="1015"/>
      <c r="D272" s="1016" t="s">
        <v>68</v>
      </c>
      <c r="E272" s="1016"/>
      <c r="F272" s="703" t="s">
        <v>77</v>
      </c>
      <c r="G272" s="17" t="s">
        <v>34</v>
      </c>
      <c r="H272" s="703" t="s">
        <v>35</v>
      </c>
      <c r="I272" s="703" t="s">
        <v>257</v>
      </c>
      <c r="J272" s="1016" t="s">
        <v>36</v>
      </c>
      <c r="K272" s="1016"/>
    </row>
    <row r="273" spans="2:11" ht="18">
      <c r="B273" s="988" t="s">
        <v>229</v>
      </c>
      <c r="C273" s="988"/>
      <c r="D273" s="967">
        <f>D257*J224/450.3</f>
        <v>129.04823024650233</v>
      </c>
      <c r="E273" s="967"/>
      <c r="F273" s="701">
        <f>F264*J243/450.3</f>
        <v>4.213864756828781</v>
      </c>
      <c r="G273" s="701">
        <v>0</v>
      </c>
      <c r="H273" s="701">
        <v>0</v>
      </c>
      <c r="I273" s="701">
        <v>0</v>
      </c>
      <c r="J273" s="1022">
        <f>SUM(D273:I273)</f>
        <v>133.2620950033311</v>
      </c>
      <c r="K273" s="1022"/>
    </row>
    <row r="274" spans="2:11">
      <c r="B274" s="988" t="s">
        <v>38</v>
      </c>
      <c r="C274" s="988"/>
      <c r="D274" s="971">
        <f>D273/J273</f>
        <v>0.96837911968348211</v>
      </c>
      <c r="E274" s="971"/>
      <c r="F274" s="602">
        <f>F273/J273</f>
        <v>3.1620880316517976E-2</v>
      </c>
      <c r="G274" s="602">
        <v>0</v>
      </c>
      <c r="H274" s="602">
        <v>0</v>
      </c>
      <c r="I274" s="702">
        <v>0</v>
      </c>
      <c r="J274" s="1149">
        <f>SUM(D274:I274)</f>
        <v>1</v>
      </c>
      <c r="K274" s="1149"/>
    </row>
    <row r="275" spans="2:11">
      <c r="B275" s="9"/>
      <c r="C275" s="9"/>
      <c r="D275" s="577"/>
      <c r="E275" s="577"/>
      <c r="F275" s="577"/>
      <c r="G275" s="35"/>
      <c r="H275" s="577"/>
      <c r="I275" s="577"/>
      <c r="J275" s="577"/>
      <c r="K275" s="577"/>
    </row>
    <row r="276" spans="2:11" ht="16.5">
      <c r="B276" s="1148" t="s">
        <v>242</v>
      </c>
      <c r="C276" s="1148"/>
      <c r="D276" s="1148"/>
      <c r="E276" s="1148"/>
      <c r="F276" s="1148"/>
      <c r="G276" s="1148"/>
      <c r="H276" s="1148"/>
      <c r="I276" s="1148"/>
      <c r="J276" s="1148"/>
      <c r="K276" s="1148"/>
    </row>
    <row r="277" spans="2:11" ht="25.5">
      <c r="B277" s="1015"/>
      <c r="C277" s="1015"/>
      <c r="D277" s="1016" t="s">
        <v>68</v>
      </c>
      <c r="E277" s="1016"/>
      <c r="F277" s="703" t="s">
        <v>77</v>
      </c>
      <c r="G277" s="17" t="s">
        <v>34</v>
      </c>
      <c r="H277" s="703" t="s">
        <v>35</v>
      </c>
      <c r="I277" s="703" t="s">
        <v>78</v>
      </c>
      <c r="J277" s="1016" t="s">
        <v>36</v>
      </c>
      <c r="K277" s="1016"/>
    </row>
    <row r="278" spans="2:11" ht="18">
      <c r="B278" s="988" t="s">
        <v>231</v>
      </c>
      <c r="C278" s="988"/>
      <c r="D278" s="967">
        <f>D257/450.3</f>
        <v>168.5582944703531</v>
      </c>
      <c r="E278" s="967"/>
      <c r="F278" s="701">
        <f>F264/450.3</f>
        <v>4.2564290473017987</v>
      </c>
      <c r="G278" s="701">
        <v>0</v>
      </c>
      <c r="H278" s="701">
        <f>H264/450.3</f>
        <v>15.572951365756163</v>
      </c>
      <c r="I278" s="701">
        <f>I264/450.3</f>
        <v>0.64457028647568282</v>
      </c>
      <c r="J278" s="1022">
        <f>SUM(D278:I278)</f>
        <v>189.03224516988672</v>
      </c>
      <c r="K278" s="1022"/>
    </row>
    <row r="279" spans="2:11">
      <c r="B279" s="988" t="s">
        <v>38</v>
      </c>
      <c r="C279" s="988"/>
      <c r="D279" s="971">
        <f>D278/J278</f>
        <v>0.89169069710232085</v>
      </c>
      <c r="E279" s="971"/>
      <c r="F279" s="602">
        <f>F278/J278</f>
        <v>2.2516947008043353E-2</v>
      </c>
      <c r="G279" s="602">
        <v>0</v>
      </c>
      <c r="H279" s="602">
        <f>H278/J278</f>
        <v>8.2382512844623237E-2</v>
      </c>
      <c r="I279" s="702">
        <f>I278/J278</f>
        <v>3.4098430450127479E-3</v>
      </c>
      <c r="J279" s="1149">
        <f>SUM(D279:I279)</f>
        <v>1.0000000000000002</v>
      </c>
      <c r="K279" s="1149"/>
    </row>
    <row r="280" spans="2:11">
      <c r="B280" s="9"/>
      <c r="C280" s="9"/>
      <c r="D280" s="578"/>
      <c r="E280" s="578"/>
      <c r="F280" s="578"/>
      <c r="G280" s="447"/>
      <c r="H280" s="578"/>
      <c r="I280" s="578"/>
      <c r="J280" s="577"/>
      <c r="K280" s="577"/>
    </row>
    <row r="281" spans="2:11" ht="16.5">
      <c r="B281" s="1148" t="s">
        <v>243</v>
      </c>
      <c r="C281" s="1148"/>
      <c r="D281" s="1148"/>
      <c r="E281" s="1148"/>
      <c r="F281" s="1148"/>
      <c r="G281" s="1148"/>
      <c r="H281" s="1148"/>
      <c r="I281" s="1148"/>
      <c r="J281" s="1148"/>
      <c r="K281" s="1148"/>
    </row>
    <row r="282" spans="2:11" ht="25.5">
      <c r="B282" s="1015"/>
      <c r="C282" s="1015"/>
      <c r="D282" s="1016" t="s">
        <v>68</v>
      </c>
      <c r="E282" s="1016"/>
      <c r="F282" s="703" t="s">
        <v>77</v>
      </c>
      <c r="G282" s="17" t="s">
        <v>34</v>
      </c>
      <c r="H282" s="703" t="s">
        <v>35</v>
      </c>
      <c r="I282" s="703" t="s">
        <v>78</v>
      </c>
      <c r="J282" s="1016" t="s">
        <v>36</v>
      </c>
      <c r="K282" s="1016"/>
    </row>
    <row r="283" spans="2:11" ht="18">
      <c r="B283" s="988" t="s">
        <v>233</v>
      </c>
      <c r="C283" s="988"/>
      <c r="D283" s="967">
        <f>D278*1.1</f>
        <v>185.41412391738842</v>
      </c>
      <c r="E283" s="967"/>
      <c r="F283" s="701">
        <f>F278*3</f>
        <v>12.769287141905396</v>
      </c>
      <c r="G283" s="701">
        <v>0</v>
      </c>
      <c r="H283" s="701">
        <f>H278*3</f>
        <v>46.71885409726849</v>
      </c>
      <c r="I283" s="701">
        <f>I278*3</f>
        <v>1.9337108594270485</v>
      </c>
      <c r="J283" s="1022">
        <f>SUM(D283:I283)</f>
        <v>246.83597601598936</v>
      </c>
      <c r="K283" s="1022"/>
    </row>
    <row r="284" spans="2:11">
      <c r="B284" s="988" t="s">
        <v>38</v>
      </c>
      <c r="C284" s="988"/>
      <c r="D284" s="971">
        <f>D283/J283</f>
        <v>0.75116329033567542</v>
      </c>
      <c r="E284" s="971"/>
      <c r="F284" s="602">
        <f>F283/J283</f>
        <v>5.1731872103919878E-2</v>
      </c>
      <c r="G284" s="602">
        <v>0</v>
      </c>
      <c r="H284" s="602">
        <f>H283/J283</f>
        <v>0.18927084637873925</v>
      </c>
      <c r="I284" s="702">
        <f>I283/J283</f>
        <v>7.8339911816654641E-3</v>
      </c>
      <c r="J284" s="1149">
        <f>SUM(D284:I284)</f>
        <v>1</v>
      </c>
      <c r="K284" s="1149"/>
    </row>
    <row r="285" spans="2:11">
      <c r="B285" s="74"/>
      <c r="C285" s="74"/>
      <c r="D285" s="579"/>
      <c r="E285" s="579"/>
      <c r="F285" s="579"/>
      <c r="G285" s="579"/>
      <c r="H285" s="579"/>
      <c r="I285" s="580"/>
      <c r="J285" s="577"/>
      <c r="K285" s="577"/>
    </row>
    <row r="286" spans="2:11">
      <c r="B286" s="1137" t="s">
        <v>258</v>
      </c>
      <c r="C286" s="1137"/>
      <c r="D286" s="1138">
        <f>D283+F283</f>
        <v>198.18341105929383</v>
      </c>
      <c r="E286" s="1139"/>
      <c r="F286" s="1140"/>
      <c r="G286" s="471">
        <f>G283</f>
        <v>0</v>
      </c>
      <c r="H286" s="471">
        <f>H283</f>
        <v>46.71885409726849</v>
      </c>
      <c r="I286" s="30"/>
      <c r="J286" s="30"/>
      <c r="K286" s="30"/>
    </row>
    <row r="287" spans="2:11" ht="16.5">
      <c r="B287" s="1137" t="s">
        <v>167</v>
      </c>
      <c r="C287" s="1137"/>
      <c r="D287" s="1141">
        <v>45</v>
      </c>
      <c r="E287" s="1142"/>
      <c r="F287" s="1143"/>
      <c r="G287" s="701"/>
      <c r="H287" s="701">
        <v>50</v>
      </c>
      <c r="I287" s="30"/>
      <c r="J287" s="30"/>
      <c r="K287" s="30"/>
    </row>
    <row r="288" spans="2:11" ht="24">
      <c r="B288" s="1144"/>
      <c r="C288" s="1145"/>
      <c r="D288" s="1146" t="str">
        <f>IF(D287&lt;&gt;"",IF(D286&lt;D287,"Warunek spełniony","Wskaźnik przekroczony"),"")</f>
        <v>Wskaźnik przekroczony</v>
      </c>
      <c r="E288" s="1147"/>
      <c r="F288" s="1147"/>
      <c r="G288" s="75" t="str">
        <f>IF(G287&lt;&gt;"",IF(G286&lt;G287,"Warunek spełniony","Wskaźnik przekroczony"),"")</f>
        <v/>
      </c>
      <c r="H288" s="75" t="str">
        <f>IF(H287&lt;&gt;"",IF(H286&lt;H287,"Warunek spełniony","Wskaźnik przekroczony"),"")</f>
        <v>Warunek spełniony</v>
      </c>
      <c r="I288" s="30"/>
      <c r="J288" s="30"/>
      <c r="K288" s="30"/>
    </row>
    <row r="289" spans="2:12">
      <c r="B289" s="30"/>
      <c r="C289" s="30"/>
      <c r="D289" s="30"/>
      <c r="E289" s="30"/>
      <c r="F289" s="30"/>
      <c r="G289" s="30"/>
      <c r="H289" s="30"/>
      <c r="I289" s="30"/>
      <c r="J289" s="30"/>
      <c r="K289" s="30"/>
    </row>
    <row r="290" spans="2:12">
      <c r="B290" s="52"/>
      <c r="C290" s="52"/>
      <c r="D290" s="708"/>
      <c r="E290" s="708"/>
      <c r="F290" s="31"/>
      <c r="G290" s="70"/>
      <c r="H290" s="70"/>
      <c r="I290" s="51"/>
      <c r="J290" s="71"/>
      <c r="K290" s="71"/>
      <c r="L290" s="31"/>
    </row>
    <row r="291" spans="2:12">
      <c r="B291" s="1135" t="s">
        <v>276</v>
      </c>
      <c r="C291" s="1135"/>
      <c r="D291" s="1135"/>
      <c r="E291" s="1135"/>
      <c r="F291" s="1135"/>
      <c r="G291" s="1135"/>
      <c r="H291" s="1135"/>
      <c r="I291" s="1135"/>
      <c r="J291" s="1135"/>
      <c r="K291" s="1135"/>
    </row>
    <row r="292" spans="2:12">
      <c r="B292" s="1135" t="s">
        <v>275</v>
      </c>
      <c r="C292" s="1135"/>
      <c r="D292" s="1135"/>
      <c r="E292" s="1135"/>
      <c r="F292" s="1135"/>
      <c r="G292" s="1135"/>
      <c r="H292" s="1135"/>
      <c r="I292" s="1135"/>
      <c r="J292" s="1135"/>
      <c r="K292" s="1135"/>
    </row>
    <row r="293" spans="2:12">
      <c r="B293" s="1135" t="s">
        <v>274</v>
      </c>
      <c r="C293" s="1135"/>
      <c r="D293" s="1135"/>
      <c r="E293" s="1135"/>
      <c r="F293" s="1135"/>
      <c r="G293" s="1135"/>
      <c r="H293" s="1135"/>
      <c r="I293" s="1135"/>
      <c r="J293" s="1135"/>
      <c r="K293" s="1135"/>
    </row>
    <row r="294" spans="2:12">
      <c r="B294" s="1135" t="s">
        <v>273</v>
      </c>
      <c r="C294" s="1135"/>
      <c r="D294" s="1135"/>
      <c r="E294" s="1135"/>
      <c r="F294" s="1135"/>
      <c r="G294" s="1135"/>
      <c r="H294" s="1135"/>
      <c r="I294" s="1135"/>
      <c r="J294" s="1135"/>
      <c r="K294" s="1135"/>
      <c r="L294" s="37"/>
    </row>
    <row r="295" spans="2:12">
      <c r="B295" s="1135" t="s">
        <v>277</v>
      </c>
      <c r="C295" s="1135"/>
      <c r="D295" s="1135"/>
      <c r="E295" s="1135"/>
      <c r="F295" s="1135"/>
      <c r="G295" s="1135"/>
      <c r="H295" s="1135"/>
      <c r="I295" s="1135"/>
      <c r="J295" s="1135"/>
      <c r="K295" s="1135"/>
    </row>
    <row r="296" spans="2:12">
      <c r="B296" s="708"/>
      <c r="C296" s="708"/>
      <c r="D296" s="708"/>
      <c r="E296" s="708"/>
      <c r="F296" s="708"/>
      <c r="G296" s="708"/>
      <c r="H296" s="708"/>
      <c r="I296" s="708"/>
      <c r="J296" s="708"/>
      <c r="K296" s="708"/>
    </row>
    <row r="297" spans="2:12">
      <c r="B297" s="30"/>
      <c r="C297" s="952" t="s">
        <v>19</v>
      </c>
      <c r="D297" s="953"/>
      <c r="E297" s="953"/>
      <c r="F297" s="953"/>
      <c r="G297" s="18"/>
      <c r="H297" s="952" t="s">
        <v>88</v>
      </c>
      <c r="I297" s="953"/>
      <c r="J297" s="953"/>
      <c r="K297" s="30"/>
    </row>
    <row r="298" spans="2:12">
      <c r="B298" s="30"/>
      <c r="C298" s="1136" t="s">
        <v>86</v>
      </c>
      <c r="D298" s="1136"/>
      <c r="E298" s="1136"/>
      <c r="F298" s="1136"/>
      <c r="G298" s="19"/>
      <c r="H298" s="955"/>
      <c r="I298" s="956"/>
      <c r="J298" s="957"/>
      <c r="K298" s="30"/>
    </row>
    <row r="299" spans="2:12">
      <c r="B299" s="30"/>
      <c r="C299" s="966" t="s">
        <v>741</v>
      </c>
      <c r="D299" s="966"/>
      <c r="E299" s="966"/>
      <c r="F299" s="966"/>
      <c r="G299" s="19"/>
      <c r="H299" s="958"/>
      <c r="I299" s="959"/>
      <c r="J299" s="960"/>
      <c r="K299" s="30"/>
    </row>
    <row r="300" spans="2:12">
      <c r="B300" s="30"/>
      <c r="C300" s="30"/>
      <c r="D300" s="30"/>
      <c r="E300" s="30"/>
      <c r="F300" s="30"/>
      <c r="G300" s="19"/>
      <c r="H300" s="958"/>
      <c r="I300" s="959"/>
      <c r="J300" s="960"/>
      <c r="K300" s="30"/>
    </row>
    <row r="301" spans="2:12">
      <c r="B301" s="30"/>
      <c r="C301" s="30"/>
      <c r="D301" s="30"/>
      <c r="E301" s="30"/>
      <c r="F301" s="30"/>
      <c r="G301" s="19"/>
      <c r="H301" s="961"/>
      <c r="I301" s="962"/>
      <c r="J301" s="963"/>
      <c r="K301" s="30"/>
    </row>
    <row r="302" spans="2:12">
      <c r="B302" s="30"/>
      <c r="C302" s="30"/>
      <c r="D302" s="30"/>
      <c r="E302" s="30"/>
      <c r="F302" s="30"/>
      <c r="G302" s="19"/>
      <c r="H302" s="700" t="s">
        <v>87</v>
      </c>
      <c r="I302" s="914"/>
      <c r="J302" s="915"/>
      <c r="K302" s="30"/>
    </row>
  </sheetData>
  <customSheetViews>
    <customSheetView guid="{C8D3ADBE-1DC8-41F6-91E5-D751EDAC156D}" scale="75" showPageBreaks="1" printArea="1" hiddenRows="1" view="pageLayout">
      <selection activeCell="C95" sqref="C95:J95"/>
      <rowBreaks count="891" manualBreakCount="891">
        <brk id="48" max="16383" man="1"/>
        <brk id="92" max="16383" man="1"/>
        <brk id="150" max="16383" man="1"/>
        <brk id="152" max="16383" man="1"/>
        <brk id="154" max="16383" man="1"/>
        <brk id="229" max="16383" man="1"/>
        <brk id="233" max="16383" man="1"/>
        <brk id="307" max="16383" man="1"/>
        <brk id="311" max="16383" man="1"/>
        <brk id="385" max="16383" man="1"/>
        <brk id="389" max="16383" man="1"/>
        <brk id="463" max="16383" man="1"/>
        <brk id="537" max="16383" man="1"/>
        <brk id="611" max="16383" man="1"/>
        <brk id="685" max="16383" man="1"/>
        <brk id="759" max="16383" man="1"/>
        <brk id="833" max="16383" man="1"/>
        <brk id="907" max="16383" man="1"/>
        <brk id="981" max="16383" man="1"/>
        <brk id="1055" max="16383" man="1"/>
        <brk id="1129" max="16383" man="1"/>
        <brk id="1203" max="16383" man="1"/>
        <brk id="1277" max="16383" man="1"/>
        <brk id="1351" max="16383" man="1"/>
        <brk id="1425" max="16383" man="1"/>
        <brk id="1499" max="16383" man="1"/>
        <brk id="1573" max="16383" man="1"/>
        <brk id="1647" max="16383" man="1"/>
        <brk id="1721" max="16383" man="1"/>
        <brk id="1795" max="16383" man="1"/>
        <brk id="1869" max="16383" man="1"/>
        <brk id="1943" max="16383" man="1"/>
        <brk id="2017" max="16383" man="1"/>
        <brk id="2091" max="16383" man="1"/>
        <brk id="2165" max="16383" man="1"/>
        <brk id="2239" max="16383" man="1"/>
        <brk id="2313" max="16383" man="1"/>
        <brk id="2387" max="16383" man="1"/>
        <brk id="2461" max="16383" man="1"/>
        <brk id="2535" max="16383" man="1"/>
        <brk id="2609" max="16383" man="1"/>
        <brk id="2683" max="16383" man="1"/>
        <brk id="2757" max="16383" man="1"/>
        <brk id="2831" max="16383" man="1"/>
        <brk id="2905" max="16383" man="1"/>
        <brk id="2979" max="16383" man="1"/>
        <brk id="3053" max="16383" man="1"/>
        <brk id="3127" max="16383" man="1"/>
        <brk id="3201" max="16383" man="1"/>
        <brk id="3275" max="16383" man="1"/>
        <brk id="3349" max="16383" man="1"/>
        <brk id="3423" max="16383" man="1"/>
        <brk id="3497" max="16383" man="1"/>
        <brk id="3571" max="16383" man="1"/>
        <brk id="3645" max="16383" man="1"/>
        <brk id="3719" max="16383" man="1"/>
        <brk id="3793" max="16383" man="1"/>
        <brk id="3867" max="16383" man="1"/>
        <brk id="3941" max="16383" man="1"/>
        <brk id="4015" max="16383" man="1"/>
        <brk id="4089" max="16383" man="1"/>
        <brk id="4163" max="16383" man="1"/>
        <brk id="4237" max="16383" man="1"/>
        <brk id="4311" max="16383" man="1"/>
        <brk id="4385" max="16383" man="1"/>
        <brk id="4459" max="16383" man="1"/>
        <brk id="4533" max="16383" man="1"/>
        <brk id="4607" max="16383" man="1"/>
        <brk id="4681" max="16383" man="1"/>
        <brk id="4755" max="16383" man="1"/>
        <brk id="4829" max="16383" man="1"/>
        <brk id="4903" max="16383" man="1"/>
        <brk id="4977" max="16383" man="1"/>
        <brk id="5051" max="16383" man="1"/>
        <brk id="5125" max="16383" man="1"/>
        <brk id="5199" max="16383" man="1"/>
        <brk id="5273" max="16383" man="1"/>
        <brk id="5347" max="16383" man="1"/>
        <brk id="5421" max="16383" man="1"/>
        <brk id="5495" max="16383" man="1"/>
        <brk id="5569" max="16383" man="1"/>
        <brk id="5643" max="16383" man="1"/>
        <brk id="5717" max="16383" man="1"/>
        <brk id="5791" max="16383" man="1"/>
        <brk id="5865" max="16383" man="1"/>
        <brk id="5939" max="16383" man="1"/>
        <brk id="6013" max="16383" man="1"/>
        <brk id="6087" max="16383" man="1"/>
        <brk id="6161" max="16383" man="1"/>
        <brk id="6235" max="16383" man="1"/>
        <brk id="6309" max="16383" man="1"/>
        <brk id="6383" max="16383" man="1"/>
        <brk id="6457" max="16383" man="1"/>
        <brk id="6531" max="16383" man="1"/>
        <brk id="6605" max="16383" man="1"/>
        <brk id="6679" max="16383" man="1"/>
        <brk id="6753" max="16383" man="1"/>
        <brk id="6827" max="16383" man="1"/>
        <brk id="6901" max="16383" man="1"/>
        <brk id="6975" max="16383" man="1"/>
        <brk id="7049" max="16383" man="1"/>
        <brk id="7123" max="16383" man="1"/>
        <brk id="7197" max="16383" man="1"/>
        <brk id="7271" max="16383" man="1"/>
        <brk id="7345" max="16383" man="1"/>
        <brk id="7419" max="16383" man="1"/>
        <brk id="7493" max="16383" man="1"/>
        <brk id="7567" max="16383" man="1"/>
        <brk id="7641" max="16383" man="1"/>
        <brk id="7715" max="16383" man="1"/>
        <brk id="7789" max="16383" man="1"/>
        <brk id="7863" max="16383" man="1"/>
        <brk id="7937" max="16383" man="1"/>
        <brk id="8011" max="16383" man="1"/>
        <brk id="8085" max="16383" man="1"/>
        <brk id="8159" max="16383" man="1"/>
        <brk id="8233" max="16383" man="1"/>
        <brk id="8307" max="16383" man="1"/>
        <brk id="8381" max="16383" man="1"/>
        <brk id="8455" max="16383" man="1"/>
        <brk id="8529" max="16383" man="1"/>
        <brk id="8603" max="16383" man="1"/>
        <brk id="8677" max="16383" man="1"/>
        <brk id="8751" max="16383" man="1"/>
        <brk id="8825" max="16383" man="1"/>
        <brk id="8899" max="16383" man="1"/>
        <brk id="8973" max="16383" man="1"/>
        <brk id="9047" max="16383" man="1"/>
        <brk id="9121" max="16383" man="1"/>
        <brk id="9195" max="16383" man="1"/>
        <brk id="9269" max="16383" man="1"/>
        <brk id="9343" max="16383" man="1"/>
        <brk id="9417" max="16383" man="1"/>
        <brk id="9491" max="16383" man="1"/>
        <brk id="9565" max="16383" man="1"/>
        <brk id="9639" max="16383" man="1"/>
        <brk id="9713" max="16383" man="1"/>
        <brk id="9787" max="16383" man="1"/>
        <brk id="9861" max="16383" man="1"/>
        <brk id="9935" max="16383" man="1"/>
        <brk id="10009" max="16383" man="1"/>
        <brk id="10083" max="16383" man="1"/>
        <brk id="10157" max="16383" man="1"/>
        <brk id="10231" max="16383" man="1"/>
        <brk id="10305" max="16383" man="1"/>
        <brk id="10379" max="16383" man="1"/>
        <brk id="10453" max="16383" man="1"/>
        <brk id="10527" max="16383" man="1"/>
        <brk id="10601" max="16383" man="1"/>
        <brk id="10675" max="16383" man="1"/>
        <brk id="10749" max="16383" man="1"/>
        <brk id="10823" max="16383" man="1"/>
        <brk id="10897" max="16383" man="1"/>
        <brk id="10971" max="16383" man="1"/>
        <brk id="11045" max="16383" man="1"/>
        <brk id="11119" max="16383" man="1"/>
        <brk id="11193" max="16383" man="1"/>
        <brk id="11267" max="16383" man="1"/>
        <brk id="11341" max="16383" man="1"/>
        <brk id="11415" max="16383" man="1"/>
        <brk id="11489" max="16383" man="1"/>
        <brk id="11563" max="16383" man="1"/>
        <brk id="11637" max="16383" man="1"/>
        <brk id="11711" max="16383" man="1"/>
        <brk id="11785" max="16383" man="1"/>
        <brk id="11859" max="16383" man="1"/>
        <brk id="11933" max="16383" man="1"/>
        <brk id="12007" max="16383" man="1"/>
        <brk id="12081" max="16383" man="1"/>
        <brk id="12155" max="16383" man="1"/>
        <brk id="12229" max="16383" man="1"/>
        <brk id="12303" max="16383" man="1"/>
        <brk id="12377" max="16383" man="1"/>
        <brk id="12451" max="16383" man="1"/>
        <brk id="12525" max="16383" man="1"/>
        <brk id="12599" max="16383" man="1"/>
        <brk id="12673" max="16383" man="1"/>
        <brk id="12747" max="16383" man="1"/>
        <brk id="12821" max="16383" man="1"/>
        <brk id="12895" max="16383" man="1"/>
        <brk id="12969" max="16383" man="1"/>
        <brk id="13043" max="16383" man="1"/>
        <brk id="13117" max="16383" man="1"/>
        <brk id="13191" max="16383" man="1"/>
        <brk id="13265" max="16383" man="1"/>
        <brk id="13339" max="16383" man="1"/>
        <brk id="13413" max="16383" man="1"/>
        <brk id="13487" max="16383" man="1"/>
        <brk id="13561" max="16383" man="1"/>
        <brk id="13635" max="16383" man="1"/>
        <brk id="13709" max="16383" man="1"/>
        <brk id="13783" max="16383" man="1"/>
        <brk id="13857" max="16383" man="1"/>
        <brk id="13931" max="16383" man="1"/>
        <brk id="14005" max="16383" man="1"/>
        <brk id="14079" max="16383" man="1"/>
        <brk id="14153" max="16383" man="1"/>
        <brk id="14227" max="16383" man="1"/>
        <brk id="14301" max="16383" man="1"/>
        <brk id="14375" max="16383" man="1"/>
        <brk id="14449" max="16383" man="1"/>
        <brk id="14523" max="16383" man="1"/>
        <brk id="14597" max="16383" man="1"/>
        <brk id="14671" max="16383" man="1"/>
        <brk id="14745" max="16383" man="1"/>
        <brk id="14819" max="16383" man="1"/>
        <brk id="14893" max="16383" man="1"/>
        <brk id="14967" max="16383" man="1"/>
        <brk id="15041" max="16383" man="1"/>
        <brk id="15115" max="16383" man="1"/>
        <brk id="15189" max="16383" man="1"/>
        <brk id="15263" max="16383" man="1"/>
        <brk id="15337" max="16383" man="1"/>
        <brk id="15411" max="16383" man="1"/>
        <brk id="15485" max="16383" man="1"/>
        <brk id="15559" max="16383" man="1"/>
        <brk id="15633" max="16383" man="1"/>
        <brk id="15707" max="16383" man="1"/>
        <brk id="15781" max="16383" man="1"/>
        <brk id="15855" max="16383" man="1"/>
        <brk id="15929" max="16383" man="1"/>
        <brk id="16003" max="16383" man="1"/>
        <brk id="16077" max="16383" man="1"/>
        <brk id="16151" max="16383" man="1"/>
        <brk id="16225" max="16383" man="1"/>
        <brk id="16299" max="16383" man="1"/>
        <brk id="16373" max="16383" man="1"/>
        <brk id="16447" max="16383" man="1"/>
        <brk id="16521" max="16383" man="1"/>
        <brk id="16595" max="16383" man="1"/>
        <brk id="16669" max="16383" man="1"/>
        <brk id="16743" max="16383" man="1"/>
        <brk id="16817" max="16383" man="1"/>
        <brk id="16891" max="16383" man="1"/>
        <brk id="16965" max="16383" man="1"/>
        <brk id="17039" max="16383" man="1"/>
        <brk id="17113" max="16383" man="1"/>
        <brk id="17187" max="16383" man="1"/>
        <brk id="17261" max="16383" man="1"/>
        <brk id="17335" max="16383" man="1"/>
        <brk id="17409" max="16383" man="1"/>
        <brk id="17483" max="16383" man="1"/>
        <brk id="17557" max="16383" man="1"/>
        <brk id="17631" max="16383" man="1"/>
        <brk id="17705" max="16383" man="1"/>
        <brk id="17779" max="16383" man="1"/>
        <brk id="17853" max="16383" man="1"/>
        <brk id="17927" max="16383" man="1"/>
        <brk id="18001" max="16383" man="1"/>
        <brk id="18075" max="16383" man="1"/>
        <brk id="18149" max="16383" man="1"/>
        <brk id="18223" max="16383" man="1"/>
        <brk id="18297" max="16383" man="1"/>
        <brk id="18371" max="16383" man="1"/>
        <brk id="18445" max="16383" man="1"/>
        <brk id="18519" max="16383" man="1"/>
        <brk id="18593" max="16383" man="1"/>
        <brk id="18667" max="16383" man="1"/>
        <brk id="18741" max="16383" man="1"/>
        <brk id="18815" max="16383" man="1"/>
        <brk id="18889" max="16383" man="1"/>
        <brk id="18963" max="16383" man="1"/>
        <brk id="19037" max="16383" man="1"/>
        <brk id="19111" max="16383" man="1"/>
        <brk id="19185" max="16383" man="1"/>
        <brk id="19259" max="16383" man="1"/>
        <brk id="19333" max="16383" man="1"/>
        <brk id="19407" max="16383" man="1"/>
        <brk id="19481" max="16383" man="1"/>
        <brk id="19555" max="16383" man="1"/>
        <brk id="19629" max="16383" man="1"/>
        <brk id="19703" max="16383" man="1"/>
        <brk id="19777" max="16383" man="1"/>
        <brk id="19851" max="16383" man="1"/>
        <brk id="19925" max="16383" man="1"/>
        <brk id="19999" max="16383" man="1"/>
        <brk id="20073" max="16383" man="1"/>
        <brk id="20147" max="16383" man="1"/>
        <brk id="20221" max="16383" man="1"/>
        <brk id="20295" max="16383" man="1"/>
        <brk id="20369" max="16383" man="1"/>
        <brk id="20443" max="16383" man="1"/>
        <brk id="20517" max="16383" man="1"/>
        <brk id="20591" max="16383" man="1"/>
        <brk id="20665" max="16383" man="1"/>
        <brk id="20739" max="16383" man="1"/>
        <brk id="20813" max="16383" man="1"/>
        <brk id="20887" max="16383" man="1"/>
        <brk id="20961" max="16383" man="1"/>
        <brk id="21035" max="16383" man="1"/>
        <brk id="21109" max="16383" man="1"/>
        <brk id="21183" max="16383" man="1"/>
        <brk id="21257" max="16383" man="1"/>
        <brk id="21331" max="16383" man="1"/>
        <brk id="21405" max="16383" man="1"/>
        <brk id="21479" max="16383" man="1"/>
        <brk id="21553" max="16383" man="1"/>
        <brk id="21627" max="16383" man="1"/>
        <brk id="21701" max="16383" man="1"/>
        <brk id="21775" max="16383" man="1"/>
        <brk id="21849" max="16383" man="1"/>
        <brk id="21923" max="16383" man="1"/>
        <brk id="21997" max="16383" man="1"/>
        <brk id="22071" max="16383" man="1"/>
        <brk id="22145" max="16383" man="1"/>
        <brk id="22219" max="16383" man="1"/>
        <brk id="22293" max="16383" man="1"/>
        <brk id="22367" max="16383" man="1"/>
        <brk id="22441" max="16383" man="1"/>
        <brk id="22515" max="16383" man="1"/>
        <brk id="22589" max="16383" man="1"/>
        <brk id="22663" max="16383" man="1"/>
        <brk id="22737" max="16383" man="1"/>
        <brk id="22811" max="16383" man="1"/>
        <brk id="22885" max="16383" man="1"/>
        <brk id="22959" max="16383" man="1"/>
        <brk id="23033" max="16383" man="1"/>
        <brk id="23107" max="16383" man="1"/>
        <brk id="23181" max="16383" man="1"/>
        <brk id="23255" max="16383" man="1"/>
        <brk id="23329" max="16383" man="1"/>
        <brk id="23403" max="16383" man="1"/>
        <brk id="23477" max="16383" man="1"/>
        <brk id="23551" max="16383" man="1"/>
        <brk id="23625" max="16383" man="1"/>
        <brk id="23699" max="16383" man="1"/>
        <brk id="23773" max="16383" man="1"/>
        <brk id="23847" max="16383" man="1"/>
        <brk id="23921" max="16383" man="1"/>
        <brk id="23995" max="16383" man="1"/>
        <brk id="24069" max="16383" man="1"/>
        <brk id="24143" max="16383" man="1"/>
        <brk id="24217" max="16383" man="1"/>
        <brk id="24291" max="16383" man="1"/>
        <brk id="24365" max="16383" man="1"/>
        <brk id="24439" max="16383" man="1"/>
        <brk id="24513" max="16383" man="1"/>
        <brk id="24587" max="16383" man="1"/>
        <brk id="24661" max="16383" man="1"/>
        <brk id="24735" max="16383" man="1"/>
        <brk id="24809" max="16383" man="1"/>
        <brk id="24883" max="16383" man="1"/>
        <brk id="24957" max="16383" man="1"/>
        <brk id="25031" max="16383" man="1"/>
        <brk id="25105" max="16383" man="1"/>
        <brk id="25179" max="16383" man="1"/>
        <brk id="25253" max="16383" man="1"/>
        <brk id="25327" max="16383" man="1"/>
        <brk id="25401" max="16383" man="1"/>
        <brk id="25475" max="16383" man="1"/>
        <brk id="25549" max="16383" man="1"/>
        <brk id="25623" max="16383" man="1"/>
        <brk id="25697" max="16383" man="1"/>
        <brk id="25771" max="16383" man="1"/>
        <brk id="25845" max="16383" man="1"/>
        <brk id="25919" max="16383" man="1"/>
        <brk id="25993" max="16383" man="1"/>
        <brk id="26067" max="16383" man="1"/>
        <brk id="26141" max="16383" man="1"/>
        <brk id="26215" max="16383" man="1"/>
        <brk id="26289" max="16383" man="1"/>
        <brk id="26363" max="16383" man="1"/>
        <brk id="26437" max="16383" man="1"/>
        <brk id="26511" max="16383" man="1"/>
        <brk id="26585" max="16383" man="1"/>
        <brk id="26659" max="16383" man="1"/>
        <brk id="26733" max="16383" man="1"/>
        <brk id="26807" max="16383" man="1"/>
        <brk id="26881" max="16383" man="1"/>
        <brk id="26955" max="16383" man="1"/>
        <brk id="27029" max="16383" man="1"/>
        <brk id="27103" max="16383" man="1"/>
        <brk id="27177" max="16383" man="1"/>
        <brk id="27251" max="16383" man="1"/>
        <brk id="27325" max="16383" man="1"/>
        <brk id="27399" max="16383" man="1"/>
        <brk id="27473" max="16383" man="1"/>
        <brk id="27547" max="16383" man="1"/>
        <brk id="27621" max="16383" man="1"/>
        <brk id="27695" max="16383" man="1"/>
        <brk id="27769" max="16383" man="1"/>
        <brk id="27843" max="16383" man="1"/>
        <brk id="27917" max="16383" man="1"/>
        <brk id="27991" max="16383" man="1"/>
        <brk id="28065" max="16383" man="1"/>
        <brk id="28139" max="16383" man="1"/>
        <brk id="28213" max="16383" man="1"/>
        <brk id="28287" max="16383" man="1"/>
        <brk id="28361" max="16383" man="1"/>
        <brk id="28435" max="16383" man="1"/>
        <brk id="28509" max="16383" man="1"/>
        <brk id="28583" max="16383" man="1"/>
        <brk id="28657" max="16383" man="1"/>
        <brk id="28731" max="16383" man="1"/>
        <brk id="28805" max="16383" man="1"/>
        <brk id="28879" max="16383" man="1"/>
        <brk id="28953" max="16383" man="1"/>
        <brk id="29027" max="16383" man="1"/>
        <brk id="29101" max="16383" man="1"/>
        <brk id="29175" max="16383" man="1"/>
        <brk id="29249" max="16383" man="1"/>
        <brk id="29323" max="16383" man="1"/>
        <brk id="29397" max="16383" man="1"/>
        <brk id="29471" max="16383" man="1"/>
        <brk id="29545" max="16383" man="1"/>
        <brk id="29619" max="16383" man="1"/>
        <brk id="29693" max="16383" man="1"/>
        <brk id="29767" max="16383" man="1"/>
        <brk id="29841" max="16383" man="1"/>
        <brk id="29915" max="16383" man="1"/>
        <brk id="29989" max="16383" man="1"/>
        <brk id="30063" max="16383" man="1"/>
        <brk id="30137" max="16383" man="1"/>
        <brk id="30211" max="16383" man="1"/>
        <brk id="30285" max="16383" man="1"/>
        <brk id="30359" max="16383" man="1"/>
        <brk id="30433" max="16383" man="1"/>
        <brk id="30507" max="16383" man="1"/>
        <brk id="30581" max="16383" man="1"/>
        <brk id="30655" max="16383" man="1"/>
        <brk id="30729" max="16383" man="1"/>
        <brk id="30803" max="16383" man="1"/>
        <brk id="30877" max="16383" man="1"/>
        <brk id="30951" max="16383" man="1"/>
        <brk id="31025" max="16383" man="1"/>
        <brk id="31099" max="16383" man="1"/>
        <brk id="31173" max="16383" man="1"/>
        <brk id="31247" max="16383" man="1"/>
        <brk id="31321" max="16383" man="1"/>
        <brk id="31395" max="16383" man="1"/>
        <brk id="31469" max="16383" man="1"/>
        <brk id="31543" max="16383" man="1"/>
        <brk id="31617" max="16383" man="1"/>
        <brk id="31691" max="16383" man="1"/>
        <brk id="31765" max="16383" man="1"/>
        <brk id="31839" max="16383" man="1"/>
        <brk id="31913" max="16383" man="1"/>
        <brk id="31987" max="16383" man="1"/>
        <brk id="32061" max="16383" man="1"/>
        <brk id="32135" max="16383" man="1"/>
        <brk id="32209" max="16383" man="1"/>
        <brk id="32283" max="16383" man="1"/>
        <brk id="32357" max="16383" man="1"/>
        <brk id="32431" max="16383" man="1"/>
        <brk id="32505" max="16383" man="1"/>
        <brk id="32579" max="16383" man="1"/>
        <brk id="32653" max="16383" man="1"/>
        <brk id="32727" max="16383" man="1"/>
        <brk id="32801" max="16383" man="1"/>
        <brk id="32875" max="16383" man="1"/>
        <brk id="32949" max="16383" man="1"/>
        <brk id="33023" max="16383" man="1"/>
        <brk id="33097" max="16383" man="1"/>
        <brk id="33171" max="16383" man="1"/>
        <brk id="33245" max="16383" man="1"/>
        <brk id="33319" max="16383" man="1"/>
        <brk id="33393" max="16383" man="1"/>
        <brk id="33467" max="16383" man="1"/>
        <brk id="33541" max="16383" man="1"/>
        <brk id="33615" max="16383" man="1"/>
        <brk id="33689" max="16383" man="1"/>
        <brk id="33763" max="16383" man="1"/>
        <brk id="33837" max="16383" man="1"/>
        <brk id="33911" max="16383" man="1"/>
        <brk id="33985" max="16383" man="1"/>
        <brk id="34059" max="16383" man="1"/>
        <brk id="34133" max="16383" man="1"/>
        <brk id="34207" max="16383" man="1"/>
        <brk id="34281" max="16383" man="1"/>
        <brk id="34355" max="16383" man="1"/>
        <brk id="34429" max="16383" man="1"/>
        <brk id="34503" max="16383" man="1"/>
        <brk id="34577" max="16383" man="1"/>
        <brk id="34651" max="16383" man="1"/>
        <brk id="34725" max="16383" man="1"/>
        <brk id="34799" max="16383" man="1"/>
        <brk id="34873" max="16383" man="1"/>
        <brk id="34947" max="16383" man="1"/>
        <brk id="35021" max="16383" man="1"/>
        <brk id="35095" max="16383" man="1"/>
        <brk id="35169" max="16383" man="1"/>
        <brk id="35243" max="16383" man="1"/>
        <brk id="35317" max="16383" man="1"/>
        <brk id="35391" max="16383" man="1"/>
        <brk id="35465" max="16383" man="1"/>
        <brk id="35539" max="16383" man="1"/>
        <brk id="35613" max="16383" man="1"/>
        <brk id="35687" max="16383" man="1"/>
        <brk id="35761" max="16383" man="1"/>
        <brk id="35835" max="16383" man="1"/>
        <brk id="35909" max="16383" man="1"/>
        <brk id="35983" max="16383" man="1"/>
        <brk id="36057" max="16383" man="1"/>
        <brk id="36131" max="16383" man="1"/>
        <brk id="36205" max="16383" man="1"/>
        <brk id="36279" max="16383" man="1"/>
        <brk id="36353" max="16383" man="1"/>
        <brk id="36427" max="16383" man="1"/>
        <brk id="36501" max="16383" man="1"/>
        <brk id="36575" max="16383" man="1"/>
        <brk id="36649" max="16383" man="1"/>
        <brk id="36723" max="16383" man="1"/>
        <brk id="36797" max="16383" man="1"/>
        <brk id="36871" max="16383" man="1"/>
        <brk id="36945" max="16383" man="1"/>
        <brk id="37019" max="16383" man="1"/>
        <brk id="37093" max="16383" man="1"/>
        <brk id="37167" max="16383" man="1"/>
        <brk id="37241" max="16383" man="1"/>
        <brk id="37315" max="16383" man="1"/>
        <brk id="37389" max="16383" man="1"/>
        <brk id="37463" max="16383" man="1"/>
        <brk id="37537" max="16383" man="1"/>
        <brk id="37611" max="16383" man="1"/>
        <brk id="37685" max="16383" man="1"/>
        <brk id="37759" max="16383" man="1"/>
        <brk id="37833" max="16383" man="1"/>
        <brk id="37907" max="16383" man="1"/>
        <brk id="37981" max="16383" man="1"/>
        <brk id="38055" max="16383" man="1"/>
        <brk id="38129" max="16383" man="1"/>
        <brk id="38203" max="16383" man="1"/>
        <brk id="38277" max="16383" man="1"/>
        <brk id="38351" max="16383" man="1"/>
        <brk id="38425" max="16383" man="1"/>
        <brk id="38499" max="16383" man="1"/>
        <brk id="38573" max="16383" man="1"/>
        <brk id="38647" max="16383" man="1"/>
        <brk id="38721" max="16383" man="1"/>
        <brk id="38795" max="16383" man="1"/>
        <brk id="38869" max="16383" man="1"/>
        <brk id="38943" max="16383" man="1"/>
        <brk id="39017" max="16383" man="1"/>
        <brk id="39091" max="16383" man="1"/>
        <brk id="39165" max="16383" man="1"/>
        <brk id="39239" max="16383" man="1"/>
        <brk id="39313" max="16383" man="1"/>
        <brk id="39387" max="16383" man="1"/>
        <brk id="39461" max="16383" man="1"/>
        <brk id="39535" max="16383" man="1"/>
        <brk id="39609" max="16383" man="1"/>
        <brk id="39683" max="16383" man="1"/>
        <brk id="39757" max="16383" man="1"/>
        <brk id="39831" max="16383" man="1"/>
        <brk id="39905" max="16383" man="1"/>
        <brk id="39979" max="16383" man="1"/>
        <brk id="40053" max="16383" man="1"/>
        <brk id="40127" max="16383" man="1"/>
        <brk id="40201" max="16383" man="1"/>
        <brk id="40275" max="16383" man="1"/>
        <brk id="40349" max="16383" man="1"/>
        <brk id="40423" max="16383" man="1"/>
        <brk id="40497" max="16383" man="1"/>
        <brk id="40571" max="16383" man="1"/>
        <brk id="40645" max="16383" man="1"/>
        <brk id="40719" max="16383" man="1"/>
        <brk id="40793" max="16383" man="1"/>
        <brk id="40867" max="16383" man="1"/>
        <brk id="40941" max="16383" man="1"/>
        <brk id="41015" max="16383" man="1"/>
        <brk id="41089" max="16383" man="1"/>
        <brk id="41163" max="16383" man="1"/>
        <brk id="41237" max="16383" man="1"/>
        <brk id="41311" max="16383" man="1"/>
        <brk id="41385" max="16383" man="1"/>
        <brk id="41459" max="16383" man="1"/>
        <brk id="41533" max="16383" man="1"/>
        <brk id="41607" max="16383" man="1"/>
        <brk id="41681" max="16383" man="1"/>
        <brk id="41755" max="16383" man="1"/>
        <brk id="41829" max="16383" man="1"/>
        <brk id="41903" max="16383" man="1"/>
        <brk id="41977" max="16383" man="1"/>
        <brk id="42051" max="16383" man="1"/>
        <brk id="42125" max="16383" man="1"/>
        <brk id="42199" max="16383" man="1"/>
        <brk id="42273" max="16383" man="1"/>
        <brk id="42347" max="16383" man="1"/>
        <brk id="42421" max="16383" man="1"/>
        <brk id="42495" max="16383" man="1"/>
        <brk id="42569" max="16383" man="1"/>
        <brk id="42643" max="16383" man="1"/>
        <brk id="42717" max="16383" man="1"/>
        <brk id="42791" max="16383" man="1"/>
        <brk id="42865" max="16383" man="1"/>
        <brk id="42939" max="16383" man="1"/>
        <brk id="43013" max="16383" man="1"/>
        <brk id="43087" max="16383" man="1"/>
        <brk id="43161" max="16383" man="1"/>
        <brk id="43235" max="16383" man="1"/>
        <brk id="43309" max="16383" man="1"/>
        <brk id="43383" max="16383" man="1"/>
        <brk id="43457" max="16383" man="1"/>
        <brk id="43531" max="16383" man="1"/>
        <brk id="43605" max="16383" man="1"/>
        <brk id="43679" max="16383" man="1"/>
        <brk id="43753" max="16383" man="1"/>
        <brk id="43827" max="16383" man="1"/>
        <brk id="43901" max="16383" man="1"/>
        <brk id="43975" max="16383" man="1"/>
        <brk id="44049" max="16383" man="1"/>
        <brk id="44123" max="16383" man="1"/>
        <brk id="44197" max="16383" man="1"/>
        <brk id="44271" max="16383" man="1"/>
        <brk id="44345" max="16383" man="1"/>
        <brk id="44419" max="16383" man="1"/>
        <brk id="44493" max="16383" man="1"/>
        <brk id="44567" max="16383" man="1"/>
        <brk id="44641" max="16383" man="1"/>
        <brk id="44715" max="16383" man="1"/>
        <brk id="44789" max="16383" man="1"/>
        <brk id="44863" max="16383" man="1"/>
        <brk id="44937" max="16383" man="1"/>
        <brk id="45011" max="16383" man="1"/>
        <brk id="45085" max="16383" man="1"/>
        <brk id="45159" max="16383" man="1"/>
        <brk id="45233" max="16383" man="1"/>
        <brk id="45307" max="16383" man="1"/>
        <brk id="45381" max="16383" man="1"/>
        <brk id="45455" max="16383" man="1"/>
        <brk id="45529" max="16383" man="1"/>
        <brk id="45603" max="16383" man="1"/>
        <brk id="45677" max="16383" man="1"/>
        <brk id="45751" max="16383" man="1"/>
        <brk id="45825" max="16383" man="1"/>
        <brk id="45899" max="16383" man="1"/>
        <brk id="45973" max="16383" man="1"/>
        <brk id="46047" max="16383" man="1"/>
        <brk id="46121" max="16383" man="1"/>
        <brk id="46195" max="16383" man="1"/>
        <brk id="46269" max="16383" man="1"/>
        <brk id="46343" max="16383" man="1"/>
        <brk id="46417" max="16383" man="1"/>
        <brk id="46491" max="16383" man="1"/>
        <brk id="46565" max="16383" man="1"/>
        <brk id="46639" max="16383" man="1"/>
        <brk id="46713" max="16383" man="1"/>
        <brk id="46787" max="16383" man="1"/>
        <brk id="46861" max="16383" man="1"/>
        <brk id="46935" max="16383" man="1"/>
        <brk id="47009" max="16383" man="1"/>
        <brk id="47083" max="16383" man="1"/>
        <brk id="47157" max="16383" man="1"/>
        <brk id="47231" max="16383" man="1"/>
        <brk id="47305" max="16383" man="1"/>
        <brk id="47379" max="16383" man="1"/>
        <brk id="47453" max="16383" man="1"/>
        <brk id="47527" max="16383" man="1"/>
        <brk id="47601" max="16383" man="1"/>
        <brk id="47675" max="16383" man="1"/>
        <brk id="47749" max="16383" man="1"/>
        <brk id="47823" max="16383" man="1"/>
        <brk id="47897" max="16383" man="1"/>
        <brk id="47971" max="16383" man="1"/>
        <brk id="48045" max="16383" man="1"/>
        <brk id="48119" max="16383" man="1"/>
        <brk id="48193" max="16383" man="1"/>
        <brk id="48267" max="16383" man="1"/>
        <brk id="48341" max="16383" man="1"/>
        <brk id="48415" max="16383" man="1"/>
        <brk id="48489" max="16383" man="1"/>
        <brk id="48563" max="16383" man="1"/>
        <brk id="48637" max="16383" man="1"/>
        <brk id="48711" max="16383" man="1"/>
        <brk id="48785" max="16383" man="1"/>
        <brk id="48859" max="16383" man="1"/>
        <brk id="48933" max="16383" man="1"/>
        <brk id="49007" max="16383" man="1"/>
        <brk id="49081" max="16383" man="1"/>
        <brk id="49155" max="16383" man="1"/>
        <brk id="49229" max="16383" man="1"/>
        <brk id="49303" max="16383" man="1"/>
        <brk id="49377" max="16383" man="1"/>
        <brk id="49451" max="16383" man="1"/>
        <brk id="49525" max="16383" man="1"/>
        <brk id="49599" max="16383" man="1"/>
        <brk id="49673" max="16383" man="1"/>
        <brk id="49747" max="16383" man="1"/>
        <brk id="49821" max="16383" man="1"/>
        <brk id="49895" max="16383" man="1"/>
        <brk id="49969" max="16383" man="1"/>
        <brk id="50043" max="16383" man="1"/>
        <brk id="50117" max="16383" man="1"/>
        <brk id="50191" max="16383" man="1"/>
        <brk id="50265" max="16383" man="1"/>
        <brk id="50339" max="16383" man="1"/>
        <brk id="50413" max="16383" man="1"/>
        <brk id="50487" max="16383" man="1"/>
        <brk id="50561" max="16383" man="1"/>
        <brk id="50635" max="16383" man="1"/>
        <brk id="50709" max="16383" man="1"/>
        <brk id="50783" max="16383" man="1"/>
        <brk id="50857" max="16383" man="1"/>
        <brk id="50931" max="16383" man="1"/>
        <brk id="51005" max="16383" man="1"/>
        <brk id="51079" max="16383" man="1"/>
        <brk id="51153" max="16383" man="1"/>
        <brk id="51227" max="16383" man="1"/>
        <brk id="51301" max="16383" man="1"/>
        <brk id="51375" max="16383" man="1"/>
        <brk id="51449" max="16383" man="1"/>
        <brk id="51523" max="16383" man="1"/>
        <brk id="51597" max="16383" man="1"/>
        <brk id="51671" max="16383" man="1"/>
        <brk id="51745" max="16383" man="1"/>
        <brk id="51819" max="16383" man="1"/>
        <brk id="51893" max="16383" man="1"/>
        <brk id="51967" max="16383" man="1"/>
        <brk id="52041" max="16383" man="1"/>
        <brk id="52115" max="16383" man="1"/>
        <brk id="52189" max="16383" man="1"/>
        <brk id="52263" max="16383" man="1"/>
        <brk id="52337" max="16383" man="1"/>
        <brk id="52411" max="16383" man="1"/>
        <brk id="52485" max="16383" man="1"/>
        <brk id="52559" max="16383" man="1"/>
        <brk id="52633" max="16383" man="1"/>
        <brk id="52707" max="16383" man="1"/>
        <brk id="52781" max="16383" man="1"/>
        <brk id="52855" max="16383" man="1"/>
        <brk id="52929" max="16383" man="1"/>
        <brk id="53003" max="16383" man="1"/>
        <brk id="53077" max="16383" man="1"/>
        <brk id="53151" max="16383" man="1"/>
        <brk id="53225" max="16383" man="1"/>
        <brk id="53299" max="16383" man="1"/>
        <brk id="53373" max="16383" man="1"/>
        <brk id="53447" max="16383" man="1"/>
        <brk id="53521" max="16383" man="1"/>
        <brk id="53595" max="16383" man="1"/>
        <brk id="53669" max="16383" man="1"/>
        <brk id="53743" max="16383" man="1"/>
        <brk id="53817" max="16383" man="1"/>
        <brk id="53891" max="16383" man="1"/>
        <brk id="53965" max="16383" man="1"/>
        <brk id="54039" max="16383" man="1"/>
        <brk id="54113" max="16383" man="1"/>
        <brk id="54187" max="16383" man="1"/>
        <brk id="54261" max="16383" man="1"/>
        <brk id="54335" max="16383" man="1"/>
        <brk id="54409" max="16383" man="1"/>
        <brk id="54483" max="16383" man="1"/>
        <brk id="54557" max="16383" man="1"/>
        <brk id="54631" max="16383" man="1"/>
        <brk id="54705" max="16383" man="1"/>
        <brk id="54779" max="16383" man="1"/>
        <brk id="54853" max="16383" man="1"/>
        <brk id="54927" max="16383" man="1"/>
        <brk id="55001" max="16383" man="1"/>
        <brk id="55075" max="16383" man="1"/>
        <brk id="55149" max="16383" man="1"/>
        <brk id="55223" max="16383" man="1"/>
        <brk id="55297" max="16383" man="1"/>
        <brk id="55371" max="16383" man="1"/>
        <brk id="55445" max="16383" man="1"/>
        <brk id="55519" max="16383" man="1"/>
        <brk id="55593" max="16383" man="1"/>
        <brk id="55667" max="16383" man="1"/>
        <brk id="55741" max="16383" man="1"/>
        <brk id="55815" max="16383" man="1"/>
        <brk id="55889" max="16383" man="1"/>
        <brk id="55963" max="16383" man="1"/>
        <brk id="56037" max="16383" man="1"/>
        <brk id="56111" max="16383" man="1"/>
        <brk id="56185" max="16383" man="1"/>
        <brk id="56259" max="16383" man="1"/>
        <brk id="56333" max="16383" man="1"/>
        <brk id="56407" max="16383" man="1"/>
        <brk id="56481" max="16383" man="1"/>
        <brk id="56555" max="16383" man="1"/>
        <brk id="56629" max="16383" man="1"/>
        <brk id="56703" max="16383" man="1"/>
        <brk id="56777" max="16383" man="1"/>
        <brk id="56851" max="16383" man="1"/>
        <brk id="56925" max="16383" man="1"/>
        <brk id="56999" max="16383" man="1"/>
        <brk id="57073" max="16383" man="1"/>
        <brk id="57147" max="16383" man="1"/>
        <brk id="57221" max="16383" man="1"/>
        <brk id="57295" max="16383" man="1"/>
        <brk id="57369" max="16383" man="1"/>
        <brk id="57443" max="16383" man="1"/>
        <brk id="57517" max="16383" man="1"/>
        <brk id="57591" max="16383" man="1"/>
        <brk id="57665" max="16383" man="1"/>
        <brk id="57739" max="16383" man="1"/>
        <brk id="57813" max="16383" man="1"/>
        <brk id="57887" max="16383" man="1"/>
        <brk id="57961" max="16383" man="1"/>
        <brk id="58035" max="16383" man="1"/>
        <brk id="58109" max="16383" man="1"/>
        <brk id="58183" max="16383" man="1"/>
        <brk id="58257" max="16383" man="1"/>
        <brk id="58331" max="16383" man="1"/>
        <brk id="58405" max="16383" man="1"/>
        <brk id="58479" max="16383" man="1"/>
        <brk id="58553" max="16383" man="1"/>
        <brk id="58627" max="16383" man="1"/>
        <brk id="58701" max="16383" man="1"/>
        <brk id="58775" max="16383" man="1"/>
        <brk id="58849" max="16383" man="1"/>
        <brk id="58923" max="16383" man="1"/>
        <brk id="58997" max="16383" man="1"/>
        <brk id="59071" max="16383" man="1"/>
        <brk id="59145" max="16383" man="1"/>
        <brk id="59219" max="16383" man="1"/>
        <brk id="59293" max="16383" man="1"/>
        <brk id="59367" max="16383" man="1"/>
        <brk id="59441" max="16383" man="1"/>
        <brk id="59515" max="16383" man="1"/>
        <brk id="59589" max="16383" man="1"/>
        <brk id="59663" max="16383" man="1"/>
        <brk id="59737" max="16383" man="1"/>
        <brk id="59811" max="16383" man="1"/>
        <brk id="59885" max="16383" man="1"/>
        <brk id="59959" max="16383" man="1"/>
        <brk id="60033" max="16383" man="1"/>
        <brk id="60107" max="16383" man="1"/>
        <brk id="60181" max="16383" man="1"/>
        <brk id="60255" max="16383" man="1"/>
        <brk id="60329" max="16383" man="1"/>
        <brk id="60403" max="16383" man="1"/>
        <brk id="60477" max="16383" man="1"/>
        <brk id="60551" max="16383" man="1"/>
        <brk id="60625" max="16383" man="1"/>
        <brk id="60699" max="16383" man="1"/>
        <brk id="60773" max="16383" man="1"/>
        <brk id="60847" max="16383" man="1"/>
        <brk id="60921" max="16383" man="1"/>
        <brk id="60995" max="16383" man="1"/>
        <brk id="61069" max="16383" man="1"/>
        <brk id="61143" max="16383" man="1"/>
        <brk id="61217" max="16383" man="1"/>
        <brk id="61291" max="16383" man="1"/>
        <brk id="61365" max="16383" man="1"/>
        <brk id="61439" max="16383" man="1"/>
        <brk id="61513" max="16383" man="1"/>
        <brk id="61587" max="16383" man="1"/>
        <brk id="61661" max="16383" man="1"/>
        <brk id="61735" max="16383" man="1"/>
        <brk id="61809" max="16383" man="1"/>
        <brk id="61883" max="16383" man="1"/>
        <brk id="61957" max="16383" man="1"/>
        <brk id="62031" max="16383" man="1"/>
        <brk id="62105" max="16383" man="1"/>
        <brk id="62179" max="16383" man="1"/>
        <brk id="62253" max="16383" man="1"/>
        <brk id="62327" max="16383" man="1"/>
        <brk id="62401" max="16383" man="1"/>
        <brk id="62475" max="16383" man="1"/>
        <brk id="62549" max="16383" man="1"/>
        <brk id="62623" max="16383" man="1"/>
        <brk id="62697" max="16383" man="1"/>
        <brk id="62771" max="16383" man="1"/>
        <brk id="62845" max="16383" man="1"/>
        <brk id="62919" max="16383" man="1"/>
        <brk id="62993" max="16383" man="1"/>
        <brk id="63067" max="16383" man="1"/>
        <brk id="63141" max="16383" man="1"/>
        <brk id="63215" max="16383" man="1"/>
        <brk id="63289" max="16383" man="1"/>
        <brk id="63363" max="16383" man="1"/>
        <brk id="63437" max="16383" man="1"/>
        <brk id="63511" max="16383" man="1"/>
        <brk id="63585" max="16383" man="1"/>
        <brk id="63659" max="16383" man="1"/>
        <brk id="63733" max="16383" man="1"/>
        <brk id="63807" max="16383" man="1"/>
        <brk id="63881" max="16383" man="1"/>
        <brk id="63955" max="16383" man="1"/>
        <brk id="64029" max="16383" man="1"/>
        <brk id="64103" max="16383" man="1"/>
        <brk id="64177" max="16383" man="1"/>
        <brk id="64251" max="16383" man="1"/>
        <brk id="64325" max="16383" man="1"/>
        <brk id="64399" max="16383" man="1"/>
        <brk id="64473" max="16383" man="1"/>
        <brk id="64547" max="16383" man="1"/>
        <brk id="64621" max="16383" man="1"/>
        <brk id="64695" max="16383" man="1"/>
        <brk id="64769" max="16383" man="1"/>
        <brk id="64843" max="16383" man="1"/>
        <brk id="64917" max="16383" man="1"/>
        <brk id="64991" max="16383" man="1"/>
        <brk id="65065" max="16383" man="1"/>
        <brk id="65139" max="16383" man="1"/>
        <brk id="65213" max="16383" man="1"/>
        <brk id="65287" max="16383" man="1"/>
        <brk id="65361" max="16383" man="1"/>
        <brk id="65435" max="16383" man="1"/>
        <brk id="65509" max="16383" man="1"/>
      </rowBreaks>
      <pageMargins left="0.70866141732283472" right="0.70866141732283472" top="0.74803149606299213" bottom="0.74803149606299213" header="0.31496062992125984" footer="0.31496062992125984"/>
      <printOptions horizontalCentered="1"/>
      <pageSetup paperSize="9" scale="68" orientation="portrait" r:id="rId1"/>
    </customSheetView>
    <customSheetView guid="{F221F33E-0E1C-4976-B177-E2EB9B60E99A}" scale="75" showPageBreaks="1" printArea="1" hiddenRows="1" view="pageLayout">
      <selection activeCell="C95" sqref="C95:J95"/>
      <rowBreaks count="7" manualBreakCount="7">
        <brk id="48" max="16383" man="1"/>
        <brk id="92" max="16383" man="1"/>
        <brk id="154" max="16383" man="1"/>
        <brk id="231" max="16383" man="1"/>
        <brk id="233" max="16383" man="1"/>
        <brk id="311" max="16383" man="1"/>
        <brk id="389" max="16383" man="1"/>
      </rowBreaks>
      <pageMargins left="0.70866141732283472" right="0.70866141732283472" top="0.74803149606299213" bottom="0.74803149606299213" header="0.31496062992125984" footer="0.31496062992125984"/>
      <printOptions horizontalCentered="1"/>
      <pageSetup paperSize="9" scale="68" orientation="portrait" r:id="rId2"/>
    </customSheetView>
    <customSheetView guid="{4702533F-4104-4A8B-A612-EB1AA37E2852}" scale="60" showPageBreaks="1" printArea="1" hiddenRows="1" view="pageBreakPreview" topLeftCell="A43">
      <selection activeCell="G55" sqref="G55"/>
      <rowBreaks count="6" manualBreakCount="6">
        <brk id="48" max="16383" man="1"/>
        <brk id="92" max="16383" man="1"/>
        <brk id="154" max="16383" man="1"/>
        <brk id="233" max="16383" man="1"/>
        <brk id="311" max="16383" man="1"/>
        <brk id="389" max="16383" man="1"/>
      </rowBreaks>
      <pageMargins left="0.70866141732283472" right="0.70866141732283472" top="0.74803149606299213" bottom="0.74803149606299213" header="0.31496062992125984" footer="0.31496062992125984"/>
      <printOptions horizontalCentered="1"/>
      <pageSetup paperSize="9" scale="68" orientation="portrait" r:id="rId3"/>
    </customSheetView>
    <customSheetView guid="{EA9C586C-6490-4376-8545-D93F3F302A58}" showPageBreaks="1" printArea="1" hiddenRows="1" view="pageLayout" topLeftCell="A97">
      <selection activeCell="C95" sqref="C95:J95"/>
      <rowBreaks count="7" manualBreakCount="7">
        <brk id="48" max="16383" man="1"/>
        <brk id="92" max="16383" man="1"/>
        <brk id="152" max="16383" man="1"/>
        <brk id="154" max="16383" man="1"/>
        <brk id="233" max="16383" man="1"/>
        <brk id="311" max="16383" man="1"/>
        <brk id="389" max="16383" man="1"/>
      </rowBreaks>
      <pageMargins left="0.70866141732283472" right="0.70866141732283472" top="0.74803149606299213" bottom="0.74803149606299213" header="0.31496062992125984" footer="0.31496062992125984"/>
      <printOptions horizontalCentered="1"/>
      <pageSetup paperSize="9" scale="68" orientation="portrait" r:id="rId4"/>
    </customSheetView>
  </customSheetViews>
  <mergeCells count="490">
    <mergeCell ref="B24:K24"/>
    <mergeCell ref="D23:I23"/>
    <mergeCell ref="J30:K30"/>
    <mergeCell ref="J9:K9"/>
    <mergeCell ref="B1:K2"/>
    <mergeCell ref="B4:K4"/>
    <mergeCell ref="B5:I5"/>
    <mergeCell ref="B6:K6"/>
    <mergeCell ref="B7:C7"/>
    <mergeCell ref="D7:H7"/>
    <mergeCell ref="J7:K7"/>
    <mergeCell ref="J12:K12"/>
    <mergeCell ref="B12:C12"/>
    <mergeCell ref="B10:C10"/>
    <mergeCell ref="B8:C8"/>
    <mergeCell ref="D8:H8"/>
    <mergeCell ref="J8:K8"/>
    <mergeCell ref="B9:C9"/>
    <mergeCell ref="D22:I22"/>
    <mergeCell ref="D10:H10"/>
    <mergeCell ref="J10:K10"/>
    <mergeCell ref="D21:I21"/>
    <mergeCell ref="B11:C11"/>
    <mergeCell ref="D11:H11"/>
    <mergeCell ref="J11:K11"/>
    <mergeCell ref="D19:I19"/>
    <mergeCell ref="D20:I20"/>
    <mergeCell ref="C17:K17"/>
    <mergeCell ref="B18:K18"/>
    <mergeCell ref="J19:K19"/>
    <mergeCell ref="J14:K14"/>
    <mergeCell ref="B14:C14"/>
    <mergeCell ref="B16:K16"/>
    <mergeCell ref="B15:C15"/>
    <mergeCell ref="D15:H15"/>
    <mergeCell ref="J15:K15"/>
    <mergeCell ref="B46:K46"/>
    <mergeCell ref="B50:K50"/>
    <mergeCell ref="B47:K47"/>
    <mergeCell ref="B48:K48"/>
    <mergeCell ref="B44:D44"/>
    <mergeCell ref="E44:F44"/>
    <mergeCell ref="H44:J44"/>
    <mergeCell ref="B52:K52"/>
    <mergeCell ref="B57:C57"/>
    <mergeCell ref="D57:E57"/>
    <mergeCell ref="J57:K57"/>
    <mergeCell ref="B53:C53"/>
    <mergeCell ref="D53:E53"/>
    <mergeCell ref="J53:K53"/>
    <mergeCell ref="B54:C54"/>
    <mergeCell ref="D54:E54"/>
    <mergeCell ref="J54:K54"/>
    <mergeCell ref="B55:C55"/>
    <mergeCell ref="D55:E55"/>
    <mergeCell ref="J55:K55"/>
    <mergeCell ref="B56:C56"/>
    <mergeCell ref="D56:E56"/>
    <mergeCell ref="J56:K56"/>
    <mergeCell ref="B58:C58"/>
    <mergeCell ref="D58:E58"/>
    <mergeCell ref="J58:K58"/>
    <mergeCell ref="B59:C59"/>
    <mergeCell ref="D59:E59"/>
    <mergeCell ref="J59:K59"/>
    <mergeCell ref="J63:K63"/>
    <mergeCell ref="B60:C60"/>
    <mergeCell ref="D60:E60"/>
    <mergeCell ref="J60:K60"/>
    <mergeCell ref="B61:C61"/>
    <mergeCell ref="D61:E61"/>
    <mergeCell ref="J61:K61"/>
    <mergeCell ref="B75:C75"/>
    <mergeCell ref="D75:E75"/>
    <mergeCell ref="J75:K75"/>
    <mergeCell ref="B74:K74"/>
    <mergeCell ref="B69:K69"/>
    <mergeCell ref="B70:C70"/>
    <mergeCell ref="D70:E70"/>
    <mergeCell ref="J70:K70"/>
    <mergeCell ref="B71:C71"/>
    <mergeCell ref="D71:E71"/>
    <mergeCell ref="J71:K71"/>
    <mergeCell ref="B72:C72"/>
    <mergeCell ref="D72:E72"/>
    <mergeCell ref="J72:K72"/>
    <mergeCell ref="J81:K81"/>
    <mergeCell ref="B76:C76"/>
    <mergeCell ref="D76:E76"/>
    <mergeCell ref="J76:K76"/>
    <mergeCell ref="B77:C77"/>
    <mergeCell ref="D77:E77"/>
    <mergeCell ref="J77:K77"/>
    <mergeCell ref="B86:C86"/>
    <mergeCell ref="B79:K79"/>
    <mergeCell ref="B82:C82"/>
    <mergeCell ref="D82:E82"/>
    <mergeCell ref="J82:K82"/>
    <mergeCell ref="J80:K80"/>
    <mergeCell ref="B81:C81"/>
    <mergeCell ref="D84:F84"/>
    <mergeCell ref="D85:F85"/>
    <mergeCell ref="B84:C84"/>
    <mergeCell ref="B85:C85"/>
    <mergeCell ref="B80:C80"/>
    <mergeCell ref="D80:E80"/>
    <mergeCell ref="D81:E81"/>
    <mergeCell ref="D86:F86"/>
    <mergeCell ref="B89:K89"/>
    <mergeCell ref="B90:K90"/>
    <mergeCell ref="B91:K91"/>
    <mergeCell ref="B92:K92"/>
    <mergeCell ref="B93:K93"/>
    <mergeCell ref="C95:F95"/>
    <mergeCell ref="H95:J95"/>
    <mergeCell ref="C96:F96"/>
    <mergeCell ref="H96:J99"/>
    <mergeCell ref="C97:F97"/>
    <mergeCell ref="I100:J100"/>
    <mergeCell ref="B111:C111"/>
    <mergeCell ref="D111:H111"/>
    <mergeCell ref="J111:K111"/>
    <mergeCell ref="B104:L105"/>
    <mergeCell ref="B107:K107"/>
    <mergeCell ref="B108:I108"/>
    <mergeCell ref="B109:K109"/>
    <mergeCell ref="B110:C110"/>
    <mergeCell ref="D110:H110"/>
    <mergeCell ref="J110:K110"/>
    <mergeCell ref="C120:L120"/>
    <mergeCell ref="B112:C112"/>
    <mergeCell ref="D112:H112"/>
    <mergeCell ref="J112:K112"/>
    <mergeCell ref="B118:C118"/>
    <mergeCell ref="D118:H118"/>
    <mergeCell ref="J118:K118"/>
    <mergeCell ref="D123:I123"/>
    <mergeCell ref="J123:L123"/>
    <mergeCell ref="B119:L119"/>
    <mergeCell ref="D117:H117"/>
    <mergeCell ref="J117:K117"/>
    <mergeCell ref="B114:C114"/>
    <mergeCell ref="D114:H114"/>
    <mergeCell ref="J114:K114"/>
    <mergeCell ref="B116:C116"/>
    <mergeCell ref="D116:H116"/>
    <mergeCell ref="J116:K116"/>
    <mergeCell ref="B115:C115"/>
    <mergeCell ref="D115:H115"/>
    <mergeCell ref="J115:K115"/>
    <mergeCell ref="B121:L121"/>
    <mergeCell ref="D122:I122"/>
    <mergeCell ref="J122:L122"/>
    <mergeCell ref="C139:K139"/>
    <mergeCell ref="B140:K140"/>
    <mergeCell ref="D133:I133"/>
    <mergeCell ref="B132:L132"/>
    <mergeCell ref="J133:L133"/>
    <mergeCell ref="D134:I134"/>
    <mergeCell ref="J134:L134"/>
    <mergeCell ref="D137:I137"/>
    <mergeCell ref="J137:L137"/>
    <mergeCell ref="J143:L143"/>
    <mergeCell ref="B146:K146"/>
    <mergeCell ref="D144:I144"/>
    <mergeCell ref="J144:L144"/>
    <mergeCell ref="D145:I145"/>
    <mergeCell ref="J145:L145"/>
    <mergeCell ref="C147:K147"/>
    <mergeCell ref="D124:I124"/>
    <mergeCell ref="J124:L124"/>
    <mergeCell ref="D131:L131"/>
    <mergeCell ref="D135:I135"/>
    <mergeCell ref="J135:L135"/>
    <mergeCell ref="D136:I136"/>
    <mergeCell ref="J136:L136"/>
    <mergeCell ref="B127:K127"/>
    <mergeCell ref="B129:L129"/>
    <mergeCell ref="C130:L130"/>
    <mergeCell ref="D125:I125"/>
    <mergeCell ref="J125:L125"/>
    <mergeCell ref="D126:I126"/>
    <mergeCell ref="J126:L126"/>
    <mergeCell ref="B131:C131"/>
    <mergeCell ref="C128:L128"/>
    <mergeCell ref="B138:K138"/>
    <mergeCell ref="D166:E166"/>
    <mergeCell ref="J166:K166"/>
    <mergeCell ref="B167:C167"/>
    <mergeCell ref="D167:E167"/>
    <mergeCell ref="J167:K167"/>
    <mergeCell ref="J159:K159"/>
    <mergeCell ref="B160:C160"/>
    <mergeCell ref="D160:E160"/>
    <mergeCell ref="J160:K160"/>
    <mergeCell ref="B161:C161"/>
    <mergeCell ref="D161:E161"/>
    <mergeCell ref="J161:K161"/>
    <mergeCell ref="J162:K162"/>
    <mergeCell ref="B164:C164"/>
    <mergeCell ref="D164:E164"/>
    <mergeCell ref="B165:C165"/>
    <mergeCell ref="B163:C163"/>
    <mergeCell ref="D163:E163"/>
    <mergeCell ref="J163:K163"/>
    <mergeCell ref="B159:C159"/>
    <mergeCell ref="D159:E159"/>
    <mergeCell ref="J176:K176"/>
    <mergeCell ref="B178:K178"/>
    <mergeCell ref="B179:C179"/>
    <mergeCell ref="D179:E179"/>
    <mergeCell ref="J179:K179"/>
    <mergeCell ref="J184:K184"/>
    <mergeCell ref="D165:E165"/>
    <mergeCell ref="J165:K165"/>
    <mergeCell ref="B183:K183"/>
    <mergeCell ref="B184:C184"/>
    <mergeCell ref="D184:E184"/>
    <mergeCell ref="B180:C180"/>
    <mergeCell ref="D180:E180"/>
    <mergeCell ref="J180:K180"/>
    <mergeCell ref="B181:C181"/>
    <mergeCell ref="D181:E181"/>
    <mergeCell ref="J181:K181"/>
    <mergeCell ref="B168:I168"/>
    <mergeCell ref="B169:I169"/>
    <mergeCell ref="B171:K171"/>
    <mergeCell ref="B173:K173"/>
    <mergeCell ref="J168:K168"/>
    <mergeCell ref="J169:K169"/>
    <mergeCell ref="B166:C166"/>
    <mergeCell ref="B196:K196"/>
    <mergeCell ref="B197:K197"/>
    <mergeCell ref="C199:F199"/>
    <mergeCell ref="H199:J199"/>
    <mergeCell ref="C200:F200"/>
    <mergeCell ref="H200:J203"/>
    <mergeCell ref="C201:F201"/>
    <mergeCell ref="I204:J204"/>
    <mergeCell ref="D9:H9"/>
    <mergeCell ref="B195:K195"/>
    <mergeCell ref="B190:C190"/>
    <mergeCell ref="B186:C186"/>
    <mergeCell ref="D186:E186"/>
    <mergeCell ref="J186:K186"/>
    <mergeCell ref="B185:C185"/>
    <mergeCell ref="D185:E185"/>
    <mergeCell ref="J185:K185"/>
    <mergeCell ref="B188:C188"/>
    <mergeCell ref="D188:F188"/>
    <mergeCell ref="B189:C189"/>
    <mergeCell ref="D189:F189"/>
    <mergeCell ref="J174:K174"/>
    <mergeCell ref="J175:K175"/>
    <mergeCell ref="B174:C174"/>
    <mergeCell ref="J29:K29"/>
    <mergeCell ref="C25:K25"/>
    <mergeCell ref="D40:I40"/>
    <mergeCell ref="B42:K42"/>
    <mergeCell ref="C43:K43"/>
    <mergeCell ref="D41:I41"/>
    <mergeCell ref="B28:K28"/>
    <mergeCell ref="B26:K26"/>
    <mergeCell ref="C27:K27"/>
    <mergeCell ref="D38:I38"/>
    <mergeCell ref="D39:I39"/>
    <mergeCell ref="D37:I37"/>
    <mergeCell ref="D33:I33"/>
    <mergeCell ref="J33:K33"/>
    <mergeCell ref="B34:K34"/>
    <mergeCell ref="C35:K35"/>
    <mergeCell ref="B36:K36"/>
    <mergeCell ref="J31:K31"/>
    <mergeCell ref="D32:I32"/>
    <mergeCell ref="J32:K32"/>
    <mergeCell ref="D30:I30"/>
    <mergeCell ref="D31:I31"/>
    <mergeCell ref="D29:I29"/>
    <mergeCell ref="B64:I64"/>
    <mergeCell ref="B65:I65"/>
    <mergeCell ref="B67:K67"/>
    <mergeCell ref="J64:K64"/>
    <mergeCell ref="J65:K65"/>
    <mergeCell ref="B62:C62"/>
    <mergeCell ref="D62:E62"/>
    <mergeCell ref="J62:K62"/>
    <mergeCell ref="B63:C63"/>
    <mergeCell ref="D63:E63"/>
    <mergeCell ref="E148:F148"/>
    <mergeCell ref="H148:J148"/>
    <mergeCell ref="D141:I141"/>
    <mergeCell ref="D142:I142"/>
    <mergeCell ref="D143:I143"/>
    <mergeCell ref="J141:L141"/>
    <mergeCell ref="J142:L142"/>
    <mergeCell ref="D190:F190"/>
    <mergeCell ref="B150:K150"/>
    <mergeCell ref="B158:C158"/>
    <mergeCell ref="D158:E158"/>
    <mergeCell ref="J158:K158"/>
    <mergeCell ref="B152:K152"/>
    <mergeCell ref="B156:K156"/>
    <mergeCell ref="B154:K154"/>
    <mergeCell ref="B151:K151"/>
    <mergeCell ref="B157:C157"/>
    <mergeCell ref="D157:E157"/>
    <mergeCell ref="J157:K157"/>
    <mergeCell ref="D174:E174"/>
    <mergeCell ref="B175:C175"/>
    <mergeCell ref="D175:E175"/>
    <mergeCell ref="B176:C176"/>
    <mergeCell ref="D176:E176"/>
    <mergeCell ref="B193:K193"/>
    <mergeCell ref="B194:K194"/>
    <mergeCell ref="D12:H12"/>
    <mergeCell ref="D14:H14"/>
    <mergeCell ref="B13:C13"/>
    <mergeCell ref="D13:H13"/>
    <mergeCell ref="J13:K13"/>
    <mergeCell ref="J20:K20"/>
    <mergeCell ref="J21:K21"/>
    <mergeCell ref="J22:K22"/>
    <mergeCell ref="J23:K23"/>
    <mergeCell ref="J37:K37"/>
    <mergeCell ref="J38:K38"/>
    <mergeCell ref="J39:K39"/>
    <mergeCell ref="J40:K40"/>
    <mergeCell ref="J41:K41"/>
    <mergeCell ref="B113:C113"/>
    <mergeCell ref="D113:H113"/>
    <mergeCell ref="J113:K113"/>
    <mergeCell ref="B117:C117"/>
    <mergeCell ref="B162:C162"/>
    <mergeCell ref="D162:E162"/>
    <mergeCell ref="J164:K164"/>
    <mergeCell ref="B148:D148"/>
    <mergeCell ref="B207:L208"/>
    <mergeCell ref="B210:K210"/>
    <mergeCell ref="B211:I211"/>
    <mergeCell ref="B212:K212"/>
    <mergeCell ref="B213:C213"/>
    <mergeCell ref="D213:H213"/>
    <mergeCell ref="J213:K213"/>
    <mergeCell ref="B214:C214"/>
    <mergeCell ref="D214:H214"/>
    <mergeCell ref="J214:K214"/>
    <mergeCell ref="B217:L217"/>
    <mergeCell ref="C218:L218"/>
    <mergeCell ref="B219:L219"/>
    <mergeCell ref="D220:I220"/>
    <mergeCell ref="J220:L220"/>
    <mergeCell ref="D221:I221"/>
    <mergeCell ref="J221:L221"/>
    <mergeCell ref="B215:C215"/>
    <mergeCell ref="D215:H215"/>
    <mergeCell ref="J215:K215"/>
    <mergeCell ref="B216:C216"/>
    <mergeCell ref="D216:H216"/>
    <mergeCell ref="J216:K216"/>
    <mergeCell ref="D222:I222"/>
    <mergeCell ref="J222:L222"/>
    <mergeCell ref="D223:I223"/>
    <mergeCell ref="J223:L223"/>
    <mergeCell ref="D224:I224"/>
    <mergeCell ref="J224:L224"/>
    <mergeCell ref="B225:K225"/>
    <mergeCell ref="C226:L226"/>
    <mergeCell ref="B227:L227"/>
    <mergeCell ref="C228:L228"/>
    <mergeCell ref="B229:C229"/>
    <mergeCell ref="D229:L229"/>
    <mergeCell ref="B230:L230"/>
    <mergeCell ref="D231:I231"/>
    <mergeCell ref="J231:L231"/>
    <mergeCell ref="D232:I232"/>
    <mergeCell ref="J232:L232"/>
    <mergeCell ref="D233:I233"/>
    <mergeCell ref="J233:L233"/>
    <mergeCell ref="D234:I234"/>
    <mergeCell ref="J234:L234"/>
    <mergeCell ref="D235:I235"/>
    <mergeCell ref="J235:L235"/>
    <mergeCell ref="B236:K236"/>
    <mergeCell ref="C237:K237"/>
    <mergeCell ref="B238:K238"/>
    <mergeCell ref="D239:I239"/>
    <mergeCell ref="J239:L239"/>
    <mergeCell ref="D240:I240"/>
    <mergeCell ref="J240:L240"/>
    <mergeCell ref="D241:I241"/>
    <mergeCell ref="J241:L241"/>
    <mergeCell ref="D242:I242"/>
    <mergeCell ref="J242:L242"/>
    <mergeCell ref="D243:I243"/>
    <mergeCell ref="J243:L243"/>
    <mergeCell ref="B244:K244"/>
    <mergeCell ref="C245:K245"/>
    <mergeCell ref="B246:D246"/>
    <mergeCell ref="E246:F246"/>
    <mergeCell ref="H246:J246"/>
    <mergeCell ref="B248:K248"/>
    <mergeCell ref="B249:K249"/>
    <mergeCell ref="B250:K250"/>
    <mergeCell ref="B252:K252"/>
    <mergeCell ref="B254:K254"/>
    <mergeCell ref="B255:C255"/>
    <mergeCell ref="D255:E255"/>
    <mergeCell ref="J255:K255"/>
    <mergeCell ref="B256:C256"/>
    <mergeCell ref="D256:E256"/>
    <mergeCell ref="J256:K256"/>
    <mergeCell ref="B257:C257"/>
    <mergeCell ref="D257:E257"/>
    <mergeCell ref="J257:K257"/>
    <mergeCell ref="B258:C258"/>
    <mergeCell ref="D258:E258"/>
    <mergeCell ref="J258:K258"/>
    <mergeCell ref="B259:C259"/>
    <mergeCell ref="D259:E259"/>
    <mergeCell ref="J259:K259"/>
    <mergeCell ref="B260:C260"/>
    <mergeCell ref="D260:E260"/>
    <mergeCell ref="J260:K260"/>
    <mergeCell ref="B261:C261"/>
    <mergeCell ref="D261:E261"/>
    <mergeCell ref="J261:K261"/>
    <mergeCell ref="B262:C262"/>
    <mergeCell ref="D262:E262"/>
    <mergeCell ref="J262:K262"/>
    <mergeCell ref="B263:C263"/>
    <mergeCell ref="D263:E263"/>
    <mergeCell ref="J263:K263"/>
    <mergeCell ref="B264:C264"/>
    <mergeCell ref="D264:E264"/>
    <mergeCell ref="J264:K264"/>
    <mergeCell ref="B265:C265"/>
    <mergeCell ref="D265:E265"/>
    <mergeCell ref="J265:K265"/>
    <mergeCell ref="B266:I266"/>
    <mergeCell ref="J266:K266"/>
    <mergeCell ref="B267:I267"/>
    <mergeCell ref="J267:K267"/>
    <mergeCell ref="B269:K269"/>
    <mergeCell ref="B271:K271"/>
    <mergeCell ref="B272:C272"/>
    <mergeCell ref="D272:E272"/>
    <mergeCell ref="J272:K272"/>
    <mergeCell ref="B273:C273"/>
    <mergeCell ref="D273:E273"/>
    <mergeCell ref="J273:K273"/>
    <mergeCell ref="B274:C274"/>
    <mergeCell ref="D274:E274"/>
    <mergeCell ref="J274:K274"/>
    <mergeCell ref="B276:K276"/>
    <mergeCell ref="B277:C277"/>
    <mergeCell ref="D277:E277"/>
    <mergeCell ref="J277:K277"/>
    <mergeCell ref="B278:C278"/>
    <mergeCell ref="D278:E278"/>
    <mergeCell ref="J278:K278"/>
    <mergeCell ref="B279:C279"/>
    <mergeCell ref="D279:E279"/>
    <mergeCell ref="J279:K279"/>
    <mergeCell ref="B281:K281"/>
    <mergeCell ref="B282:C282"/>
    <mergeCell ref="D282:E282"/>
    <mergeCell ref="J282:K282"/>
    <mergeCell ref="B283:C283"/>
    <mergeCell ref="D283:E283"/>
    <mergeCell ref="J283:K283"/>
    <mergeCell ref="B284:C284"/>
    <mergeCell ref="D284:E284"/>
    <mergeCell ref="J284:K284"/>
    <mergeCell ref="B294:K294"/>
    <mergeCell ref="B295:K295"/>
    <mergeCell ref="C297:F297"/>
    <mergeCell ref="H297:J297"/>
    <mergeCell ref="C298:F298"/>
    <mergeCell ref="H298:J301"/>
    <mergeCell ref="C299:F299"/>
    <mergeCell ref="I302:J302"/>
    <mergeCell ref="B286:C286"/>
    <mergeCell ref="D286:F286"/>
    <mergeCell ref="B287:C287"/>
    <mergeCell ref="D287:F287"/>
    <mergeCell ref="B288:C288"/>
    <mergeCell ref="D288:F288"/>
    <mergeCell ref="B291:K291"/>
    <mergeCell ref="B292:K292"/>
    <mergeCell ref="B293:K293"/>
  </mergeCells>
  <phoneticPr fontId="32" type="noConversion"/>
  <printOptions horizontalCentered="1"/>
  <pageMargins left="0.70866141732283472" right="0.70866141732283472" top="0.74803149606299213" bottom="0.74803149606299213" header="0.31496062992125984" footer="0.31496062992125984"/>
  <pageSetup paperSize="9" scale="56" orientation="portrait" r:id="rId5"/>
  <rowBreaks count="885" manualBreakCount="885">
    <brk id="48" max="11" man="1"/>
    <brk id="101" max="11" man="1"/>
    <brk id="152" max="11" man="1"/>
    <brk id="206" max="11" man="1"/>
    <brk id="251" max="11" man="1"/>
    <brk id="338" max="16383" man="1"/>
    <brk id="412" max="16383" man="1"/>
    <brk id="486" max="16383" man="1"/>
    <brk id="560" max="16383" man="1"/>
    <brk id="634" max="16383" man="1"/>
    <brk id="708" max="16383" man="1"/>
    <brk id="782" max="16383" man="1"/>
    <brk id="856" max="16383" man="1"/>
    <brk id="930" max="16383" man="1"/>
    <brk id="1004" max="16383" man="1"/>
    <brk id="1078" max="16383" man="1"/>
    <brk id="1152" max="16383" man="1"/>
    <brk id="1226" max="16383" man="1"/>
    <brk id="1300" max="16383" man="1"/>
    <brk id="1374" max="16383" man="1"/>
    <brk id="1448" max="16383" man="1"/>
    <brk id="1522" max="16383" man="1"/>
    <brk id="1596" max="16383" man="1"/>
    <brk id="1670" max="16383" man="1"/>
    <brk id="1744" max="16383" man="1"/>
    <brk id="1818" max="16383" man="1"/>
    <brk id="1892" max="16383" man="1"/>
    <brk id="1966" max="16383" man="1"/>
    <brk id="2040" max="16383" man="1"/>
    <brk id="2114" max="16383" man="1"/>
    <brk id="2188" max="16383" man="1"/>
    <brk id="2262" max="16383" man="1"/>
    <brk id="2336" max="16383" man="1"/>
    <brk id="2410" max="16383" man="1"/>
    <brk id="2484" max="16383" man="1"/>
    <brk id="2558" max="16383" man="1"/>
    <brk id="2632" max="16383" man="1"/>
    <brk id="2706" max="16383" man="1"/>
    <brk id="2780" max="16383" man="1"/>
    <brk id="2854" max="16383" man="1"/>
    <brk id="2928" max="16383" man="1"/>
    <brk id="3002" max="16383" man="1"/>
    <brk id="3076" max="16383" man="1"/>
    <brk id="3150" max="16383" man="1"/>
    <brk id="3224" max="16383" man="1"/>
    <brk id="3298" max="16383" man="1"/>
    <brk id="3372" max="16383" man="1"/>
    <brk id="3446" max="16383" man="1"/>
    <brk id="3520" max="16383" man="1"/>
    <brk id="3594" max="16383" man="1"/>
    <brk id="3668" max="16383" man="1"/>
    <brk id="3742" max="16383" man="1"/>
    <brk id="3816" max="16383" man="1"/>
    <brk id="3890" max="16383" man="1"/>
    <brk id="3964" max="16383" man="1"/>
    <brk id="4038" max="16383" man="1"/>
    <brk id="4112" max="16383" man="1"/>
    <brk id="4186" max="16383" man="1"/>
    <brk id="4260" max="16383" man="1"/>
    <brk id="4334" max="16383" man="1"/>
    <brk id="4408" max="16383" man="1"/>
    <brk id="4482" max="16383" man="1"/>
    <brk id="4556" max="16383" man="1"/>
    <brk id="4630" max="16383" man="1"/>
    <brk id="4704" max="16383" man="1"/>
    <brk id="4778" max="16383" man="1"/>
    <brk id="4852" max="16383" man="1"/>
    <brk id="4926" max="16383" man="1"/>
    <brk id="5000" max="16383" man="1"/>
    <brk id="5074" max="16383" man="1"/>
    <brk id="5148" max="16383" man="1"/>
    <brk id="5222" max="16383" man="1"/>
    <brk id="5296" max="16383" man="1"/>
    <brk id="5370" max="16383" man="1"/>
    <brk id="5444" max="16383" man="1"/>
    <brk id="5518" max="16383" man="1"/>
    <brk id="5592" max="16383" man="1"/>
    <brk id="5666" max="16383" man="1"/>
    <brk id="5740" max="16383" man="1"/>
    <brk id="5814" max="16383" man="1"/>
    <brk id="5888" max="16383" man="1"/>
    <brk id="5962" max="16383" man="1"/>
    <brk id="6036" max="16383" man="1"/>
    <brk id="6110" max="16383" man="1"/>
    <brk id="6184" max="16383" man="1"/>
    <brk id="6258" max="16383" man="1"/>
    <brk id="6332" max="16383" man="1"/>
    <brk id="6406" max="16383" man="1"/>
    <brk id="6480" max="16383" man="1"/>
    <brk id="6554" max="16383" man="1"/>
    <brk id="6628" max="16383" man="1"/>
    <brk id="6702" max="16383" man="1"/>
    <brk id="6776" max="16383" man="1"/>
    <brk id="6850" max="16383" man="1"/>
    <brk id="6924" max="16383" man="1"/>
    <brk id="6998" max="16383" man="1"/>
    <brk id="7072" max="16383" man="1"/>
    <brk id="7146" max="16383" man="1"/>
    <brk id="7220" max="16383" man="1"/>
    <brk id="7294" max="16383" man="1"/>
    <brk id="7368" max="16383" man="1"/>
    <brk id="7442" max="16383" man="1"/>
    <brk id="7516" max="16383" man="1"/>
    <brk id="7590" max="16383" man="1"/>
    <brk id="7664" max="16383" man="1"/>
    <brk id="7738" max="16383" man="1"/>
    <brk id="7812" max="16383" man="1"/>
    <brk id="7886" max="16383" man="1"/>
    <brk id="7960" max="16383" man="1"/>
    <brk id="8034" max="16383" man="1"/>
    <brk id="8108" max="16383" man="1"/>
    <brk id="8182" max="16383" man="1"/>
    <brk id="8256" max="16383" man="1"/>
    <brk id="8330" max="16383" man="1"/>
    <brk id="8404" max="16383" man="1"/>
    <brk id="8478" max="16383" man="1"/>
    <brk id="8552" max="16383" man="1"/>
    <brk id="8626" max="16383" man="1"/>
    <brk id="8700" max="16383" man="1"/>
    <brk id="8774" max="16383" man="1"/>
    <brk id="8848" max="16383" man="1"/>
    <brk id="8922" max="16383" man="1"/>
    <brk id="8996" max="16383" man="1"/>
    <brk id="9070" max="16383" man="1"/>
    <brk id="9144" max="16383" man="1"/>
    <brk id="9218" max="16383" man="1"/>
    <brk id="9292" max="16383" man="1"/>
    <brk id="9366" max="16383" man="1"/>
    <brk id="9440" max="16383" man="1"/>
    <brk id="9514" max="16383" man="1"/>
    <brk id="9588" max="16383" man="1"/>
    <brk id="9662" max="16383" man="1"/>
    <brk id="9736" max="16383" man="1"/>
    <brk id="9810" max="16383" man="1"/>
    <brk id="9884" max="16383" man="1"/>
    <brk id="9958" max="16383" man="1"/>
    <brk id="10032" max="16383" man="1"/>
    <brk id="10106" max="16383" man="1"/>
    <brk id="10180" max="16383" man="1"/>
    <brk id="10254" max="16383" man="1"/>
    <brk id="10328" max="16383" man="1"/>
    <brk id="10402" max="16383" man="1"/>
    <brk id="10476" max="16383" man="1"/>
    <brk id="10550" max="16383" man="1"/>
    <brk id="10624" max="16383" man="1"/>
    <brk id="10698" max="16383" man="1"/>
    <brk id="10772" max="16383" man="1"/>
    <brk id="10846" max="16383" man="1"/>
    <brk id="10920" max="16383" man="1"/>
    <brk id="10994" max="16383" man="1"/>
    <brk id="11068" max="16383" man="1"/>
    <brk id="11142" max="16383" man="1"/>
    <brk id="11216" max="16383" man="1"/>
    <brk id="11290" max="16383" man="1"/>
    <brk id="11364" max="16383" man="1"/>
    <brk id="11438" max="16383" man="1"/>
    <brk id="11512" max="16383" man="1"/>
    <brk id="11586" max="16383" man="1"/>
    <brk id="11660" max="16383" man="1"/>
    <brk id="11734" max="16383" man="1"/>
    <brk id="11808" max="16383" man="1"/>
    <brk id="11882" max="16383" man="1"/>
    <brk id="11956" max="16383" man="1"/>
    <brk id="12030" max="16383" man="1"/>
    <brk id="12104" max="16383" man="1"/>
    <brk id="12178" max="16383" man="1"/>
    <brk id="12252" max="16383" man="1"/>
    <brk id="12326" max="16383" man="1"/>
    <brk id="12400" max="16383" man="1"/>
    <brk id="12474" max="16383" man="1"/>
    <brk id="12548" max="16383" man="1"/>
    <brk id="12622" max="16383" man="1"/>
    <brk id="12696" max="16383" man="1"/>
    <brk id="12770" max="16383" man="1"/>
    <brk id="12844" max="16383" man="1"/>
    <brk id="12918" max="16383" man="1"/>
    <brk id="12992" max="16383" man="1"/>
    <brk id="13066" max="16383" man="1"/>
    <brk id="13140" max="16383" man="1"/>
    <brk id="13214" max="16383" man="1"/>
    <brk id="13288" max="16383" man="1"/>
    <brk id="13362" max="16383" man="1"/>
    <brk id="13436" max="16383" man="1"/>
    <brk id="13510" max="16383" man="1"/>
    <brk id="13584" max="16383" man="1"/>
    <brk id="13658" max="16383" man="1"/>
    <brk id="13732" max="16383" man="1"/>
    <brk id="13806" max="16383" man="1"/>
    <brk id="13880" max="16383" man="1"/>
    <brk id="13954" max="16383" man="1"/>
    <brk id="14028" max="16383" man="1"/>
    <brk id="14102" max="16383" man="1"/>
    <brk id="14176" max="16383" man="1"/>
    <brk id="14250" max="16383" man="1"/>
    <brk id="14324" max="16383" man="1"/>
    <brk id="14398" max="16383" man="1"/>
    <brk id="14472" max="16383" man="1"/>
    <brk id="14546" max="16383" man="1"/>
    <brk id="14620" max="16383" man="1"/>
    <brk id="14694" max="16383" man="1"/>
    <brk id="14768" max="16383" man="1"/>
    <brk id="14842" max="16383" man="1"/>
    <brk id="14916" max="16383" man="1"/>
    <brk id="14990" max="16383" man="1"/>
    <brk id="15064" max="16383" man="1"/>
    <brk id="15138" max="16383" man="1"/>
    <brk id="15212" max="16383" man="1"/>
    <brk id="15286" max="16383" man="1"/>
    <brk id="15360" max="16383" man="1"/>
    <brk id="15434" max="16383" man="1"/>
    <brk id="15508" max="16383" man="1"/>
    <brk id="15582" max="16383" man="1"/>
    <brk id="15656" max="16383" man="1"/>
    <brk id="15730" max="16383" man="1"/>
    <brk id="15804" max="16383" man="1"/>
    <brk id="15878" max="16383" man="1"/>
    <brk id="15952" max="16383" man="1"/>
    <brk id="16026" max="16383" man="1"/>
    <brk id="16100" max="16383" man="1"/>
    <brk id="16174" max="16383" man="1"/>
    <brk id="16248" max="16383" man="1"/>
    <brk id="16322" max="16383" man="1"/>
    <brk id="16396" max="16383" man="1"/>
    <brk id="16470" max="16383" man="1"/>
    <brk id="16544" max="16383" man="1"/>
    <brk id="16618" max="16383" man="1"/>
    <brk id="16692" max="16383" man="1"/>
    <brk id="16766" max="16383" man="1"/>
    <brk id="16840" max="16383" man="1"/>
    <brk id="16914" max="16383" man="1"/>
    <brk id="16988" max="16383" man="1"/>
    <brk id="17062" max="16383" man="1"/>
    <brk id="17136" max="16383" man="1"/>
    <brk id="17210" max="16383" man="1"/>
    <brk id="17284" max="16383" man="1"/>
    <brk id="17358" max="16383" man="1"/>
    <brk id="17432" max="16383" man="1"/>
    <brk id="17506" max="16383" man="1"/>
    <brk id="17580" max="16383" man="1"/>
    <brk id="17654" max="16383" man="1"/>
    <brk id="17728" max="16383" man="1"/>
    <brk id="17802" max="16383" man="1"/>
    <brk id="17876" max="16383" man="1"/>
    <brk id="17950" max="16383" man="1"/>
    <brk id="18024" max="16383" man="1"/>
    <brk id="18098" max="16383" man="1"/>
    <brk id="18172" max="16383" man="1"/>
    <brk id="18246" max="16383" man="1"/>
    <brk id="18320" max="16383" man="1"/>
    <brk id="18394" max="16383" man="1"/>
    <brk id="18468" max="16383" man="1"/>
    <brk id="18542" max="16383" man="1"/>
    <brk id="18616" max="16383" man="1"/>
    <brk id="18690" max="16383" man="1"/>
    <brk id="18764" max="16383" man="1"/>
    <brk id="18838" max="16383" man="1"/>
    <brk id="18912" max="16383" man="1"/>
    <brk id="18986" max="16383" man="1"/>
    <brk id="19060" max="16383" man="1"/>
    <brk id="19134" max="16383" man="1"/>
    <brk id="19208" max="16383" man="1"/>
    <brk id="19282" max="16383" man="1"/>
    <brk id="19356" max="16383" man="1"/>
    <brk id="19430" max="16383" man="1"/>
    <brk id="19504" max="16383" man="1"/>
    <brk id="19578" max="16383" man="1"/>
    <brk id="19652" max="16383" man="1"/>
    <brk id="19726" max="16383" man="1"/>
    <brk id="19800" max="16383" man="1"/>
    <brk id="19874" max="16383" man="1"/>
    <brk id="19948" max="16383" man="1"/>
    <brk id="20022" max="16383" man="1"/>
    <brk id="20096" max="16383" man="1"/>
    <brk id="20170" max="16383" man="1"/>
    <brk id="20244" max="16383" man="1"/>
    <brk id="20318" max="16383" man="1"/>
    <brk id="20392" max="16383" man="1"/>
    <brk id="20466" max="16383" man="1"/>
    <brk id="20540" max="16383" man="1"/>
    <brk id="20614" max="16383" man="1"/>
    <brk id="20688" max="16383" man="1"/>
    <brk id="20762" max="16383" man="1"/>
    <brk id="20836" max="16383" man="1"/>
    <brk id="20910" max="16383" man="1"/>
    <brk id="20984" max="16383" man="1"/>
    <brk id="21058" max="16383" man="1"/>
    <brk id="21132" max="16383" man="1"/>
    <brk id="21206" max="16383" man="1"/>
    <brk id="21280" max="16383" man="1"/>
    <brk id="21354" max="16383" man="1"/>
    <brk id="21428" max="16383" man="1"/>
    <brk id="21502" max="16383" man="1"/>
    <brk id="21576" max="16383" man="1"/>
    <brk id="21650" max="16383" man="1"/>
    <brk id="21724" max="16383" man="1"/>
    <brk id="21798" max="16383" man="1"/>
    <brk id="21872" max="16383" man="1"/>
    <brk id="21946" max="16383" man="1"/>
    <brk id="22020" max="16383" man="1"/>
    <brk id="22094" max="16383" man="1"/>
    <brk id="22168" max="16383" man="1"/>
    <brk id="22242" max="16383" man="1"/>
    <brk id="22316" max="16383" man="1"/>
    <brk id="22390" max="16383" man="1"/>
    <brk id="22464" max="16383" man="1"/>
    <brk id="22538" max="16383" man="1"/>
    <brk id="22612" max="16383" man="1"/>
    <brk id="22686" max="16383" man="1"/>
    <brk id="22760" max="16383" man="1"/>
    <brk id="22834" max="16383" man="1"/>
    <brk id="22908" max="16383" man="1"/>
    <brk id="22982" max="16383" man="1"/>
    <brk id="23056" max="16383" man="1"/>
    <brk id="23130" max="16383" man="1"/>
    <brk id="23204" max="16383" man="1"/>
    <brk id="23278" max="16383" man="1"/>
    <brk id="23352" max="16383" man="1"/>
    <brk id="23426" max="16383" man="1"/>
    <brk id="23500" max="16383" man="1"/>
    <brk id="23574" max="16383" man="1"/>
    <brk id="23648" max="16383" man="1"/>
    <brk id="23722" max="16383" man="1"/>
    <brk id="23796" max="16383" man="1"/>
    <brk id="23870" max="16383" man="1"/>
    <brk id="23944" max="16383" man="1"/>
    <brk id="24018" max="16383" man="1"/>
    <brk id="24092" max="16383" man="1"/>
    <brk id="24166" max="16383" man="1"/>
    <brk id="24240" max="16383" man="1"/>
    <brk id="24314" max="16383" man="1"/>
    <brk id="24388" max="16383" man="1"/>
    <brk id="24462" max="16383" man="1"/>
    <brk id="24536" max="16383" man="1"/>
    <brk id="24610" max="16383" man="1"/>
    <brk id="24684" max="16383" man="1"/>
    <brk id="24758" max="16383" man="1"/>
    <brk id="24832" max="16383" man="1"/>
    <brk id="24906" max="16383" man="1"/>
    <brk id="24980" max="16383" man="1"/>
    <brk id="25054" max="16383" man="1"/>
    <brk id="25128" max="16383" man="1"/>
    <brk id="25202" max="16383" man="1"/>
    <brk id="25276" max="16383" man="1"/>
    <brk id="25350" max="16383" man="1"/>
    <brk id="25424" max="16383" man="1"/>
    <brk id="25498" max="16383" man="1"/>
    <brk id="25572" max="16383" man="1"/>
    <brk id="25646" max="16383" man="1"/>
    <brk id="25720" max="16383" man="1"/>
    <brk id="25794" max="16383" man="1"/>
    <brk id="25868" max="16383" man="1"/>
    <brk id="25942" max="16383" man="1"/>
    <brk id="26016" max="16383" man="1"/>
    <brk id="26090" max="16383" man="1"/>
    <brk id="26164" max="16383" man="1"/>
    <brk id="26238" max="16383" man="1"/>
    <brk id="26312" max="16383" man="1"/>
    <brk id="26386" max="16383" man="1"/>
    <brk id="26460" max="16383" man="1"/>
    <brk id="26534" max="16383" man="1"/>
    <brk id="26608" max="16383" man="1"/>
    <brk id="26682" max="16383" man="1"/>
    <brk id="26756" max="16383" man="1"/>
    <brk id="26830" max="16383" man="1"/>
    <brk id="26904" max="16383" man="1"/>
    <brk id="26978" max="16383" man="1"/>
    <brk id="27052" max="16383" man="1"/>
    <brk id="27126" max="16383" man="1"/>
    <brk id="27200" max="16383" man="1"/>
    <brk id="27274" max="16383" man="1"/>
    <brk id="27348" max="16383" man="1"/>
    <brk id="27422" max="16383" man="1"/>
    <brk id="27496" max="16383" man="1"/>
    <brk id="27570" max="16383" man="1"/>
    <brk id="27644" max="16383" man="1"/>
    <brk id="27718" max="16383" man="1"/>
    <brk id="27792" max="16383" man="1"/>
    <brk id="27866" max="16383" man="1"/>
    <brk id="27940" max="16383" man="1"/>
    <brk id="28014" max="16383" man="1"/>
    <brk id="28088" max="16383" man="1"/>
    <brk id="28162" max="16383" man="1"/>
    <brk id="28236" max="16383" man="1"/>
    <brk id="28310" max="16383" man="1"/>
    <brk id="28384" max="16383" man="1"/>
    <brk id="28458" max="16383" man="1"/>
    <brk id="28532" max="16383" man="1"/>
    <brk id="28606" max="16383" man="1"/>
    <brk id="28680" max="16383" man="1"/>
    <brk id="28754" max="16383" man="1"/>
    <brk id="28828" max="16383" man="1"/>
    <brk id="28902" max="16383" man="1"/>
    <brk id="28976" max="16383" man="1"/>
    <brk id="29050" max="16383" man="1"/>
    <brk id="29124" max="16383" man="1"/>
    <brk id="29198" max="16383" man="1"/>
    <brk id="29272" max="16383" man="1"/>
    <brk id="29346" max="16383" man="1"/>
    <brk id="29420" max="16383" man="1"/>
    <brk id="29494" max="16383" man="1"/>
    <brk id="29568" max="16383" man="1"/>
    <brk id="29642" max="16383" man="1"/>
    <brk id="29716" max="16383" man="1"/>
    <brk id="29790" max="16383" man="1"/>
    <brk id="29864" max="16383" man="1"/>
    <brk id="29938" max="16383" man="1"/>
    <brk id="30012" max="16383" man="1"/>
    <brk id="30086" max="16383" man="1"/>
    <brk id="30160" max="16383" man="1"/>
    <brk id="30234" max="16383" man="1"/>
    <brk id="30308" max="16383" man="1"/>
    <brk id="30382" max="16383" man="1"/>
    <brk id="30456" max="16383" man="1"/>
    <brk id="30530" max="16383" man="1"/>
    <brk id="30604" max="16383" man="1"/>
    <brk id="30678" max="16383" man="1"/>
    <brk id="30752" max="16383" man="1"/>
    <brk id="30826" max="16383" man="1"/>
    <brk id="30900" max="16383" man="1"/>
    <brk id="30974" max="16383" man="1"/>
    <brk id="31048" max="16383" man="1"/>
    <brk id="31122" max="16383" man="1"/>
    <brk id="31196" max="16383" man="1"/>
    <brk id="31270" max="16383" man="1"/>
    <brk id="31344" max="16383" man="1"/>
    <brk id="31418" max="16383" man="1"/>
    <brk id="31492" max="16383" man="1"/>
    <brk id="31566" max="16383" man="1"/>
    <brk id="31640" max="16383" man="1"/>
    <brk id="31714" max="16383" man="1"/>
    <brk id="31788" max="16383" man="1"/>
    <brk id="31862" max="16383" man="1"/>
    <brk id="31936" max="16383" man="1"/>
    <brk id="32010" max="16383" man="1"/>
    <brk id="32084" max="16383" man="1"/>
    <brk id="32158" max="16383" man="1"/>
    <brk id="32232" max="16383" man="1"/>
    <brk id="32306" max="16383" man="1"/>
    <brk id="32380" max="16383" man="1"/>
    <brk id="32454" max="16383" man="1"/>
    <brk id="32528" max="16383" man="1"/>
    <brk id="32602" max="16383" man="1"/>
    <brk id="32676" max="16383" man="1"/>
    <brk id="32750" max="16383" man="1"/>
    <brk id="32824" max="16383" man="1"/>
    <brk id="32898" max="16383" man="1"/>
    <brk id="32972" max="16383" man="1"/>
    <brk id="33046" max="16383" man="1"/>
    <brk id="33120" max="16383" man="1"/>
    <brk id="33194" max="16383" man="1"/>
    <brk id="33268" max="16383" man="1"/>
    <brk id="33342" max="16383" man="1"/>
    <brk id="33416" max="16383" man="1"/>
    <brk id="33490" max="16383" man="1"/>
    <brk id="33564" max="16383" man="1"/>
    <brk id="33638" max="16383" man="1"/>
    <brk id="33712" max="16383" man="1"/>
    <brk id="33786" max="16383" man="1"/>
    <brk id="33860" max="16383" man="1"/>
    <brk id="33934" max="16383" man="1"/>
    <brk id="34008" max="16383" man="1"/>
    <brk id="34082" max="16383" man="1"/>
    <brk id="34156" max="16383" man="1"/>
    <brk id="34230" max="16383" man="1"/>
    <brk id="34304" max="16383" man="1"/>
    <brk id="34378" max="16383" man="1"/>
    <brk id="34452" max="16383" man="1"/>
    <brk id="34526" max="16383" man="1"/>
    <brk id="34600" max="16383" man="1"/>
    <brk id="34674" max="16383" man="1"/>
    <brk id="34748" max="16383" man="1"/>
    <brk id="34822" max="16383" man="1"/>
    <brk id="34896" max="16383" man="1"/>
    <brk id="34970" max="16383" man="1"/>
    <brk id="35044" max="16383" man="1"/>
    <brk id="35118" max="16383" man="1"/>
    <brk id="35192" max="16383" man="1"/>
    <brk id="35266" max="16383" man="1"/>
    <brk id="35340" max="16383" man="1"/>
    <brk id="35414" max="16383" man="1"/>
    <brk id="35488" max="16383" man="1"/>
    <brk id="35562" max="16383" man="1"/>
    <brk id="35636" max="16383" man="1"/>
    <brk id="35710" max="16383" man="1"/>
    <brk id="35784" max="16383" man="1"/>
    <brk id="35858" max="16383" man="1"/>
    <brk id="35932" max="16383" man="1"/>
    <brk id="36006" max="16383" man="1"/>
    <brk id="36080" max="16383" man="1"/>
    <brk id="36154" max="16383" man="1"/>
    <brk id="36228" max="16383" man="1"/>
    <brk id="36302" max="16383" man="1"/>
    <brk id="36376" max="16383" man="1"/>
    <brk id="36450" max="16383" man="1"/>
    <brk id="36524" max="16383" man="1"/>
    <brk id="36598" max="16383" man="1"/>
    <brk id="36672" max="16383" man="1"/>
    <brk id="36746" max="16383" man="1"/>
    <brk id="36820" max="16383" man="1"/>
    <brk id="36894" max="16383" man="1"/>
    <brk id="36968" max="16383" man="1"/>
    <brk id="37042" max="16383" man="1"/>
    <brk id="37116" max="16383" man="1"/>
    <brk id="37190" max="16383" man="1"/>
    <brk id="37264" max="16383" man="1"/>
    <brk id="37338" max="16383" man="1"/>
    <brk id="37412" max="16383" man="1"/>
    <brk id="37486" max="16383" man="1"/>
    <brk id="37560" max="16383" man="1"/>
    <brk id="37634" max="16383" man="1"/>
    <brk id="37708" max="16383" man="1"/>
    <brk id="37782" max="16383" man="1"/>
    <brk id="37856" max="16383" man="1"/>
    <brk id="37930" max="16383" man="1"/>
    <brk id="38004" max="16383" man="1"/>
    <brk id="38078" max="16383" man="1"/>
    <brk id="38152" max="16383" man="1"/>
    <brk id="38226" max="16383" man="1"/>
    <brk id="38300" max="16383" man="1"/>
    <brk id="38374" max="16383" man="1"/>
    <brk id="38448" max="16383" man="1"/>
    <brk id="38522" max="16383" man="1"/>
    <brk id="38596" max="16383" man="1"/>
    <brk id="38670" max="16383" man="1"/>
    <brk id="38744" max="16383" man="1"/>
    <brk id="38818" max="16383" man="1"/>
    <brk id="38892" max="16383" man="1"/>
    <brk id="38966" max="16383" man="1"/>
    <brk id="39040" max="16383" man="1"/>
    <brk id="39114" max="16383" man="1"/>
    <brk id="39188" max="16383" man="1"/>
    <brk id="39262" max="16383" man="1"/>
    <brk id="39336" max="16383" man="1"/>
    <brk id="39410" max="16383" man="1"/>
    <brk id="39484" max="16383" man="1"/>
    <brk id="39558" max="16383" man="1"/>
    <brk id="39632" max="16383" man="1"/>
    <brk id="39706" max="16383" man="1"/>
    <brk id="39780" max="16383" man="1"/>
    <brk id="39854" max="16383" man="1"/>
    <brk id="39928" max="16383" man="1"/>
    <brk id="40002" max="16383" man="1"/>
    <brk id="40076" max="16383" man="1"/>
    <brk id="40150" max="16383" man="1"/>
    <brk id="40224" max="16383" man="1"/>
    <brk id="40298" max="16383" man="1"/>
    <brk id="40372" max="16383" man="1"/>
    <brk id="40446" max="16383" man="1"/>
    <brk id="40520" max="16383" man="1"/>
    <brk id="40594" max="16383" man="1"/>
    <brk id="40668" max="16383" man="1"/>
    <brk id="40742" max="16383" man="1"/>
    <brk id="40816" max="16383" man="1"/>
    <brk id="40890" max="16383" man="1"/>
    <brk id="40964" max="16383" man="1"/>
    <brk id="41038" max="16383" man="1"/>
    <brk id="41112" max="16383" man="1"/>
    <brk id="41186" max="16383" man="1"/>
    <brk id="41260" max="16383" man="1"/>
    <brk id="41334" max="16383" man="1"/>
    <brk id="41408" max="16383" man="1"/>
    <brk id="41482" max="16383" man="1"/>
    <brk id="41556" max="16383" man="1"/>
    <brk id="41630" max="16383" man="1"/>
    <brk id="41704" max="16383" man="1"/>
    <brk id="41778" max="16383" man="1"/>
    <brk id="41852" max="16383" man="1"/>
    <brk id="41926" max="16383" man="1"/>
    <brk id="42000" max="16383" man="1"/>
    <brk id="42074" max="16383" man="1"/>
    <brk id="42148" max="16383" man="1"/>
    <brk id="42222" max="16383" man="1"/>
    <brk id="42296" max="16383" man="1"/>
    <brk id="42370" max="16383" man="1"/>
    <brk id="42444" max="16383" man="1"/>
    <brk id="42518" max="16383" man="1"/>
    <brk id="42592" max="16383" man="1"/>
    <brk id="42666" max="16383" man="1"/>
    <brk id="42740" max="16383" man="1"/>
    <brk id="42814" max="16383" man="1"/>
    <brk id="42888" max="16383" man="1"/>
    <brk id="42962" max="16383" man="1"/>
    <brk id="43036" max="16383" man="1"/>
    <brk id="43110" max="16383" man="1"/>
    <brk id="43184" max="16383" man="1"/>
    <brk id="43258" max="16383" man="1"/>
    <brk id="43332" max="16383" man="1"/>
    <brk id="43406" max="16383" man="1"/>
    <brk id="43480" max="16383" man="1"/>
    <brk id="43554" max="16383" man="1"/>
    <brk id="43628" max="16383" man="1"/>
    <brk id="43702" max="16383" man="1"/>
    <brk id="43776" max="16383" man="1"/>
    <brk id="43850" max="16383" man="1"/>
    <brk id="43924" max="16383" man="1"/>
    <brk id="43998" max="16383" man="1"/>
    <brk id="44072" max="16383" man="1"/>
    <brk id="44146" max="16383" man="1"/>
    <brk id="44220" max="16383" man="1"/>
    <brk id="44294" max="16383" man="1"/>
    <brk id="44368" max="16383" man="1"/>
    <brk id="44442" max="16383" man="1"/>
    <brk id="44516" max="16383" man="1"/>
    <brk id="44590" max="16383" man="1"/>
    <brk id="44664" max="16383" man="1"/>
    <brk id="44738" max="16383" man="1"/>
    <brk id="44812" max="16383" man="1"/>
    <brk id="44886" max="16383" man="1"/>
    <brk id="44960" max="16383" man="1"/>
    <brk id="45034" max="16383" man="1"/>
    <brk id="45108" max="16383" man="1"/>
    <brk id="45182" max="16383" man="1"/>
    <brk id="45256" max="16383" man="1"/>
    <brk id="45330" max="16383" man="1"/>
    <brk id="45404" max="16383" man="1"/>
    <brk id="45478" max="16383" man="1"/>
    <brk id="45552" max="16383" man="1"/>
    <brk id="45626" max="16383" man="1"/>
    <brk id="45700" max="16383" man="1"/>
    <brk id="45774" max="16383" man="1"/>
    <brk id="45848" max="16383" man="1"/>
    <brk id="45922" max="16383" man="1"/>
    <brk id="45996" max="16383" man="1"/>
    <brk id="46070" max="16383" man="1"/>
    <brk id="46144" max="16383" man="1"/>
    <brk id="46218" max="16383" man="1"/>
    <brk id="46292" max="16383" man="1"/>
    <brk id="46366" max="16383" man="1"/>
    <brk id="46440" max="16383" man="1"/>
    <brk id="46514" max="16383" man="1"/>
    <brk id="46588" max="16383" man="1"/>
    <brk id="46662" max="16383" man="1"/>
    <brk id="46736" max="16383" man="1"/>
    <brk id="46810" max="16383" man="1"/>
    <brk id="46884" max="16383" man="1"/>
    <brk id="46958" max="16383" man="1"/>
    <brk id="47032" max="16383" man="1"/>
    <brk id="47106" max="16383" man="1"/>
    <brk id="47180" max="16383" man="1"/>
    <brk id="47254" max="16383" man="1"/>
    <brk id="47328" max="16383" man="1"/>
    <brk id="47402" max="16383" man="1"/>
    <brk id="47476" max="16383" man="1"/>
    <brk id="47550" max="16383" man="1"/>
    <brk id="47624" max="16383" man="1"/>
    <brk id="47698" max="16383" man="1"/>
    <brk id="47772" max="16383" man="1"/>
    <brk id="47846" max="16383" man="1"/>
    <brk id="47920" max="16383" man="1"/>
    <brk id="47994" max="16383" man="1"/>
    <brk id="48068" max="16383" man="1"/>
    <brk id="48142" max="16383" man="1"/>
    <brk id="48216" max="16383" man="1"/>
    <brk id="48290" max="16383" man="1"/>
    <brk id="48364" max="16383" man="1"/>
    <brk id="48438" max="16383" man="1"/>
    <brk id="48512" max="16383" man="1"/>
    <brk id="48586" max="16383" man="1"/>
    <brk id="48660" max="16383" man="1"/>
    <brk id="48734" max="16383" man="1"/>
    <brk id="48808" max="16383" man="1"/>
    <brk id="48882" max="16383" man="1"/>
    <brk id="48956" max="16383" man="1"/>
    <brk id="49030" max="16383" man="1"/>
    <brk id="49104" max="16383" man="1"/>
    <brk id="49178" max="16383" man="1"/>
    <brk id="49252" max="16383" man="1"/>
    <brk id="49326" max="16383" man="1"/>
    <brk id="49400" max="16383" man="1"/>
    <brk id="49474" max="16383" man="1"/>
    <brk id="49548" max="16383" man="1"/>
    <brk id="49622" max="16383" man="1"/>
    <brk id="49696" max="16383" man="1"/>
    <brk id="49770" max="16383" man="1"/>
    <brk id="49844" max="16383" man="1"/>
    <brk id="49918" max="16383" man="1"/>
    <brk id="49992" max="16383" man="1"/>
    <brk id="50066" max="16383" man="1"/>
    <brk id="50140" max="16383" man="1"/>
    <brk id="50214" max="16383" man="1"/>
    <brk id="50288" max="16383" man="1"/>
    <brk id="50362" max="16383" man="1"/>
    <brk id="50436" max="16383" man="1"/>
    <brk id="50510" max="16383" man="1"/>
    <brk id="50584" max="16383" man="1"/>
    <brk id="50658" max="16383" man="1"/>
    <brk id="50732" max="16383" man="1"/>
    <brk id="50806" max="16383" man="1"/>
    <brk id="50880" max="16383" man="1"/>
    <brk id="50954" max="16383" man="1"/>
    <brk id="51028" max="16383" man="1"/>
    <brk id="51102" max="16383" man="1"/>
    <brk id="51176" max="16383" man="1"/>
    <brk id="51250" max="16383" man="1"/>
    <brk id="51324" max="16383" man="1"/>
    <brk id="51398" max="16383" man="1"/>
    <brk id="51472" max="16383" man="1"/>
    <brk id="51546" max="16383" man="1"/>
    <brk id="51620" max="16383" man="1"/>
    <brk id="51694" max="16383" man="1"/>
    <brk id="51768" max="16383" man="1"/>
    <brk id="51842" max="16383" man="1"/>
    <brk id="51916" max="16383" man="1"/>
    <brk id="51990" max="16383" man="1"/>
    <brk id="52064" max="16383" man="1"/>
    <brk id="52138" max="16383" man="1"/>
    <brk id="52212" max="16383" man="1"/>
    <brk id="52286" max="16383" man="1"/>
    <brk id="52360" max="16383" man="1"/>
    <brk id="52434" max="16383" man="1"/>
    <brk id="52508" max="16383" man="1"/>
    <brk id="52582" max="16383" man="1"/>
    <brk id="52656" max="16383" man="1"/>
    <brk id="52730" max="16383" man="1"/>
    <brk id="52804" max="16383" man="1"/>
    <brk id="52878" max="16383" man="1"/>
    <brk id="52952" max="16383" man="1"/>
    <brk id="53026" max="16383" man="1"/>
    <brk id="53100" max="16383" man="1"/>
    <brk id="53174" max="16383" man="1"/>
    <brk id="53248" max="16383" man="1"/>
    <brk id="53322" max="16383" man="1"/>
    <brk id="53396" max="16383" man="1"/>
    <brk id="53470" max="16383" man="1"/>
    <brk id="53544" max="16383" man="1"/>
    <brk id="53618" max="16383" man="1"/>
    <brk id="53692" max="16383" man="1"/>
    <brk id="53766" max="16383" man="1"/>
    <brk id="53840" max="16383" man="1"/>
    <brk id="53914" max="16383" man="1"/>
    <brk id="53988" max="16383" man="1"/>
    <brk id="54062" max="16383" man="1"/>
    <brk id="54136" max="16383" man="1"/>
    <brk id="54210" max="16383" man="1"/>
    <brk id="54284" max="16383" man="1"/>
    <brk id="54358" max="16383" man="1"/>
    <brk id="54432" max="16383" man="1"/>
    <brk id="54506" max="16383" man="1"/>
    <brk id="54580" max="16383" man="1"/>
    <brk id="54654" max="16383" man="1"/>
    <brk id="54728" max="16383" man="1"/>
    <brk id="54802" max="16383" man="1"/>
    <brk id="54876" max="16383" man="1"/>
    <brk id="54950" max="16383" man="1"/>
    <brk id="55024" max="16383" man="1"/>
    <brk id="55098" max="16383" man="1"/>
    <brk id="55172" max="16383" man="1"/>
    <brk id="55246" max="16383" man="1"/>
    <brk id="55320" max="16383" man="1"/>
    <brk id="55394" max="16383" man="1"/>
    <brk id="55468" max="16383" man="1"/>
    <brk id="55542" max="16383" man="1"/>
    <brk id="55616" max="16383" man="1"/>
    <brk id="55690" max="16383" man="1"/>
    <brk id="55764" max="16383" man="1"/>
    <brk id="55838" max="16383" man="1"/>
    <brk id="55912" max="16383" man="1"/>
    <brk id="55986" max="16383" man="1"/>
    <brk id="56060" max="16383" man="1"/>
    <brk id="56134" max="16383" man="1"/>
    <brk id="56208" max="16383" man="1"/>
    <brk id="56282" max="16383" man="1"/>
    <brk id="56356" max="16383" man="1"/>
    <brk id="56430" max="16383" man="1"/>
    <brk id="56504" max="16383" man="1"/>
    <brk id="56578" max="16383" man="1"/>
    <brk id="56652" max="16383" man="1"/>
    <brk id="56726" max="16383" man="1"/>
    <brk id="56800" max="16383" man="1"/>
    <brk id="56874" max="16383" man="1"/>
    <brk id="56948" max="16383" man="1"/>
    <brk id="57022" max="16383" man="1"/>
    <brk id="57096" max="16383" man="1"/>
    <brk id="57170" max="16383" man="1"/>
    <brk id="57244" max="16383" man="1"/>
    <brk id="57318" max="16383" man="1"/>
    <brk id="57392" max="16383" man="1"/>
    <brk id="57466" max="16383" man="1"/>
    <brk id="57540" max="16383" man="1"/>
    <brk id="57614" max="16383" man="1"/>
    <brk id="57688" max="16383" man="1"/>
    <brk id="57762" max="16383" man="1"/>
    <brk id="57836" max="16383" man="1"/>
    <brk id="57910" max="16383" man="1"/>
    <brk id="57984" max="16383" man="1"/>
    <brk id="58058" max="16383" man="1"/>
    <brk id="58132" max="16383" man="1"/>
    <brk id="58206" max="16383" man="1"/>
    <brk id="58280" max="16383" man="1"/>
    <brk id="58354" max="16383" man="1"/>
    <brk id="58428" max="16383" man="1"/>
    <brk id="58502" max="16383" man="1"/>
    <brk id="58576" max="16383" man="1"/>
    <brk id="58650" max="16383" man="1"/>
    <brk id="58724" max="16383" man="1"/>
    <brk id="58798" max="16383" man="1"/>
    <brk id="58872" max="16383" man="1"/>
    <brk id="58946" max="16383" man="1"/>
    <brk id="59020" max="16383" man="1"/>
    <brk id="59094" max="16383" man="1"/>
    <brk id="59168" max="16383" man="1"/>
    <brk id="59242" max="16383" man="1"/>
    <brk id="59316" max="16383" man="1"/>
    <brk id="59390" max="16383" man="1"/>
    <brk id="59464" max="16383" man="1"/>
    <brk id="59538" max="16383" man="1"/>
    <brk id="59612" max="16383" man="1"/>
    <brk id="59686" max="16383" man="1"/>
    <brk id="59760" max="16383" man="1"/>
    <brk id="59834" max="16383" man="1"/>
    <brk id="59908" max="16383" man="1"/>
    <brk id="59982" max="16383" man="1"/>
    <brk id="60056" max="16383" man="1"/>
    <brk id="60130" max="16383" man="1"/>
    <brk id="60204" max="16383" man="1"/>
    <brk id="60278" max="16383" man="1"/>
    <brk id="60352" max="16383" man="1"/>
    <brk id="60426" max="16383" man="1"/>
    <brk id="60500" max="16383" man="1"/>
    <brk id="60574" max="16383" man="1"/>
    <brk id="60648" max="16383" man="1"/>
    <brk id="60722" max="16383" man="1"/>
    <brk id="60796" max="16383" man="1"/>
    <brk id="60870" max="16383" man="1"/>
    <brk id="60944" max="16383" man="1"/>
    <brk id="61018" max="16383" man="1"/>
    <brk id="61092" max="16383" man="1"/>
    <brk id="61166" max="16383" man="1"/>
    <brk id="61240" max="16383" man="1"/>
    <brk id="61314" max="16383" man="1"/>
    <brk id="61388" max="16383" man="1"/>
    <brk id="61462" max="16383" man="1"/>
    <brk id="61536" max="16383" man="1"/>
    <brk id="61610" max="16383" man="1"/>
    <brk id="61684" max="16383" man="1"/>
    <brk id="61758" max="16383" man="1"/>
    <brk id="61832" max="16383" man="1"/>
    <brk id="61906" max="16383" man="1"/>
    <brk id="61980" max="16383" man="1"/>
    <brk id="62054" max="16383" man="1"/>
    <brk id="62128" max="16383" man="1"/>
    <brk id="62202" max="16383" man="1"/>
    <brk id="62276" max="16383" man="1"/>
    <brk id="62350" max="16383" man="1"/>
    <brk id="62424" max="16383" man="1"/>
    <brk id="62498" max="16383" man="1"/>
    <brk id="62572" max="16383" man="1"/>
    <brk id="62646" max="16383" man="1"/>
    <brk id="62720" max="16383" man="1"/>
    <brk id="62794" max="16383" man="1"/>
    <brk id="62868" max="16383" man="1"/>
    <brk id="62942" max="16383" man="1"/>
    <brk id="63016" max="16383" man="1"/>
    <brk id="63090" max="16383" man="1"/>
    <brk id="63164" max="16383" man="1"/>
    <brk id="63238" max="16383" man="1"/>
    <brk id="63312" max="16383" man="1"/>
    <brk id="63386" max="16383" man="1"/>
    <brk id="63460" max="16383" man="1"/>
    <brk id="63534" max="16383" man="1"/>
    <brk id="63608" max="16383" man="1"/>
    <brk id="63682" max="16383" man="1"/>
    <brk id="63756" max="16383" man="1"/>
    <brk id="63830" max="16383" man="1"/>
    <brk id="63904" max="16383" man="1"/>
    <brk id="63978" max="16383" man="1"/>
    <brk id="64052" max="16383" man="1"/>
    <brk id="64126" max="16383" man="1"/>
    <brk id="64200" max="16383" man="1"/>
    <brk id="64274" max="16383" man="1"/>
    <brk id="64348" max="16383" man="1"/>
    <brk id="64422" max="16383" man="1"/>
    <brk id="64496" max="16383" man="1"/>
    <brk id="64570" max="16383" man="1"/>
    <brk id="64644" max="16383" man="1"/>
    <brk id="64718" max="16383" man="1"/>
    <brk id="64792" max="16383" man="1"/>
    <brk id="64866" max="16383" man="1"/>
    <brk id="64940" max="16383" man="1"/>
    <brk id="65014" max="16383" man="1"/>
    <brk id="65088" max="16383" man="1"/>
    <brk id="65162" max="16383" man="1"/>
    <brk id="65236" max="16383" man="1"/>
    <brk id="65310" max="16383" man="1"/>
    <brk id="6538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521D57794ECA34495710FC28991B95B" ma:contentTypeVersion="10" ma:contentTypeDescription="Utwórz nowy dokument." ma:contentTypeScope="" ma:versionID="ab529d3bd1d1ca6c62879a69c8e8c53d">
  <xsd:schema xmlns:xsd="http://www.w3.org/2001/XMLSchema" xmlns:xs="http://www.w3.org/2001/XMLSchema" xmlns:p="http://schemas.microsoft.com/office/2006/metadata/properties" xmlns:ns2="bbbd315d-9d37-4b24-b90e-1fd91ba4dad6" xmlns:ns3="281ee9ab-2189-4063-85d0-c299d2d71a41" targetNamespace="http://schemas.microsoft.com/office/2006/metadata/properties" ma:root="true" ma:fieldsID="83ec5ae9c645743e40685ef70d37c3be" ns2:_="" ns3:_="">
    <xsd:import namespace="bbbd315d-9d37-4b24-b90e-1fd91ba4dad6"/>
    <xsd:import namespace="281ee9ab-2189-4063-85d0-c299d2d71a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bd315d-9d37-4b24-b90e-1fd91ba4da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1ee9ab-2189-4063-85d0-c299d2d71a41" elementFormDefault="qualified">
    <xsd:import namespace="http://schemas.microsoft.com/office/2006/documentManagement/types"/>
    <xsd:import namespace="http://schemas.microsoft.com/office/infopath/2007/PartnerControls"/>
    <xsd:element name="SharedWithUsers" ma:index="13"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9F32A4-8716-4A02-B8B1-88885E7C02F8}">
  <ds:schemaRefs>
    <ds:schemaRef ds:uri="http://schemas.microsoft.com/sharepoint/v3/contenttype/forms"/>
  </ds:schemaRefs>
</ds:datastoreItem>
</file>

<file path=customXml/itemProps2.xml><?xml version="1.0" encoding="utf-8"?>
<ds:datastoreItem xmlns:ds="http://schemas.openxmlformats.org/officeDocument/2006/customXml" ds:itemID="{FCB312CD-9B7E-46D6-8698-687FA0AA2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d315d-9d37-4b24-b90e-1fd91ba4dad6"/>
    <ds:schemaRef ds:uri="281ee9ab-2189-4063-85d0-c299d2d71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8FE5EF-E628-417D-8284-C11781384BBE}">
  <ds:schemaRefs>
    <ds:schemaRef ds:uri="bbbd315d-9d37-4b24-b90e-1fd91ba4dad6"/>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281ee9ab-2189-4063-85d0-c299d2d71a41"/>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34</vt:i4>
      </vt:variant>
    </vt:vector>
  </HeadingPairs>
  <TitlesOfParts>
    <vt:vector size="53" baseType="lpstr">
      <vt:lpstr>Str.tyt.</vt:lpstr>
      <vt:lpstr>Inf. ogólne</vt:lpstr>
      <vt:lpstr>Spis zawartości</vt:lpstr>
      <vt:lpstr>Wykaz audytów</vt:lpstr>
      <vt:lpstr>Strona tytułowa budynku</vt:lpstr>
      <vt:lpstr>Strona tytułowa źródła</vt:lpstr>
      <vt:lpstr>Strona tytułowa sieci</vt:lpstr>
      <vt:lpstr>1. Ocena char. bud. przed</vt:lpstr>
      <vt:lpstr>2. Ocena char. bud. po</vt:lpstr>
      <vt:lpstr>2a. Opis techn. bud.</vt:lpstr>
      <vt:lpstr>3a. Karta audytu źródło</vt:lpstr>
      <vt:lpstr>3b. Karta audytu sieć</vt:lpstr>
      <vt:lpstr>4. Zest. zbiorcze robót</vt:lpstr>
      <vt:lpstr>5. Zapotrzebowanie na moc i en.</vt:lpstr>
      <vt:lpstr>6. Obl. efektu energ. projektu</vt:lpstr>
      <vt:lpstr>7. Obl. planowanego efektu eko.</vt:lpstr>
      <vt:lpstr>8. Obl. ekonom. projektu</vt:lpstr>
      <vt:lpstr>8a. koszty eksploatacyjne</vt:lpstr>
      <vt:lpstr>9. Wymagania programowe </vt:lpstr>
      <vt:lpstr>'5. Zapotrzebowanie na moc i en.'!activity_ca_el_ex_local_0</vt:lpstr>
      <vt:lpstr>'5. Zapotrzebowanie na moc i en.'!activity_ca_el_ex_local_0_0</vt:lpstr>
      <vt:lpstr>'5. Zapotrzebowanie na moc i en.'!activity_ca_el_ex_local_0_1</vt:lpstr>
      <vt:lpstr>'5. Zapotrzebowanie na moc i en.'!activity_ca_el_ex_local_0_2</vt:lpstr>
      <vt:lpstr>'5. Zapotrzebowanie na moc i en.'!activity_ca_el_ex_local_0_3</vt:lpstr>
      <vt:lpstr>'5. Zapotrzebowanie na moc i en.'!activity_ca_el_ex_local_0_4</vt:lpstr>
      <vt:lpstr>'5. Zapotrzebowanie na moc i en.'!activity_ca_el_ex_local_0_5</vt:lpstr>
      <vt:lpstr>'5. Zapotrzebowanie na moc i en.'!activity_ca_el_ex_local_0_6</vt:lpstr>
      <vt:lpstr>'5. Zapotrzebowanie na moc i en.'!activity_ca_el_ex_local_0_7</vt:lpstr>
      <vt:lpstr>'5. Zapotrzebowanie na moc i en.'!activity_non_el_ex_local_0</vt:lpstr>
      <vt:lpstr>'5. Zapotrzebowanie na moc i en.'!activity_non_el_ex_local_0_0</vt:lpstr>
      <vt:lpstr>'5. Zapotrzebowanie na moc i en.'!activity_non_el_ex_local_0_1</vt:lpstr>
      <vt:lpstr>'5. Zapotrzebowanie na moc i en.'!activity_non_el_ex_local_0_2</vt:lpstr>
      <vt:lpstr>'5. Zapotrzebowanie na moc i en.'!activity_non_el_ex_local_0_3</vt:lpstr>
      <vt:lpstr>'5. Zapotrzebowanie na moc i en.'!activity_non_el_ex_local_0_4</vt:lpstr>
      <vt:lpstr>'5. Zapotrzebowanie na moc i en.'!activity_non_el_ex_local_0_5</vt:lpstr>
      <vt:lpstr>'5. Zapotrzebowanie na moc i en.'!activity_non_el_ex_local_0_6</vt:lpstr>
      <vt:lpstr>'5. Zapotrzebowanie na moc i en.'!activity_non_el_ex_local_0_7</vt:lpstr>
      <vt:lpstr>'1. Ocena char. bud. przed'!Obszar_wydruku</vt:lpstr>
      <vt:lpstr>'2. Ocena char. bud. po'!Obszar_wydruku</vt:lpstr>
      <vt:lpstr>'2a. Opis techn. bud.'!Obszar_wydruku</vt:lpstr>
      <vt:lpstr>'3a. Karta audytu źródło'!Obszar_wydruku</vt:lpstr>
      <vt:lpstr>'3b. Karta audytu sieć'!Obszar_wydruku</vt:lpstr>
      <vt:lpstr>'4. Zest. zbiorcze robót'!Obszar_wydruku</vt:lpstr>
      <vt:lpstr>'5. Zapotrzebowanie na moc i en.'!Obszar_wydruku</vt:lpstr>
      <vt:lpstr>'6. Obl. efektu energ. projektu'!Obszar_wydruku</vt:lpstr>
      <vt:lpstr>'7. Obl. planowanego efektu eko.'!Obszar_wydruku</vt:lpstr>
      <vt:lpstr>'9. Wymagania programowe '!Obszar_wydruku</vt:lpstr>
      <vt:lpstr>'Inf. ogólne'!Obszar_wydruku</vt:lpstr>
      <vt:lpstr>'Spis zawartości'!Obszar_wydruku</vt:lpstr>
      <vt:lpstr>'Strona tytułowa budynku'!Obszar_wydruku</vt:lpstr>
      <vt:lpstr>'Strona tytułowa sieci'!Obszar_wydruku</vt:lpstr>
      <vt:lpstr>'Strona tytułowa źródła'!Obszar_wydruku</vt:lpstr>
      <vt:lpstr>'Wykaz audytów'!Obszar_wydruku</vt:lpstr>
    </vt:vector>
  </TitlesOfParts>
  <Company>NFOŚiGW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JMikulow;JP</dc:creator>
  <cp:lastModifiedBy>Paweł Sosulski</cp:lastModifiedBy>
  <cp:lastPrinted>2019-08-06T05:14:08Z</cp:lastPrinted>
  <dcterms:created xsi:type="dcterms:W3CDTF">2013-04-16T08:21:29Z</dcterms:created>
  <dcterms:modified xsi:type="dcterms:W3CDTF">2019-09-30T11:53:55Z</dcterms:modified>
</cp:coreProperties>
</file>