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GMINA STARGARD SZCZECIŃSKI\przetarg 2021 - 2024\"/>
    </mc:Choice>
  </mc:AlternateContent>
  <xr:revisionPtr revIDLastSave="0" documentId="13_ncr:1_{E723CF1E-6DF6-4BA1-800B-7E4AFE5F6857}" xr6:coauthVersionLast="47" xr6:coauthVersionMax="47" xr10:uidLastSave="{00000000-0000-0000-0000-000000000000}"/>
  <bookViews>
    <workbookView xWindow="-108" yWindow="-108" windowWidth="23256" windowHeight="12576" tabRatio="700" activeTab="2" xr2:uid="{00000000-000D-0000-FFFF-FFFF00000000}"/>
  </bookViews>
  <sheets>
    <sheet name="budynki" sheetId="1" r:id="rId1"/>
    <sheet name="środki trwałe" sheetId="7" r:id="rId2"/>
    <sheet name="elektronika" sheetId="2" r:id="rId3"/>
    <sheet name="wykaz pojazdów" sheetId="9" r:id="rId4"/>
    <sheet name="szkodowość" sheetId="8" r:id="rId5"/>
  </sheets>
  <definedNames>
    <definedName name="_xlnm.Print_Area" localSheetId="0">budynki!$A$3:$O$108</definedName>
    <definedName name="_xlnm.Print_Area" localSheetId="2">elektronika!$A$1:$D$190</definedName>
    <definedName name="_xlnm.Print_Area" localSheetId="1">'środki trwałe'!$A$1:$E$15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8" l="1"/>
  <c r="C15" i="7"/>
  <c r="D190" i="2"/>
  <c r="D187" i="2"/>
  <c r="D180" i="2"/>
  <c r="D173" i="2"/>
  <c r="D168" i="2"/>
  <c r="D159" i="2"/>
  <c r="D151" i="2"/>
  <c r="D140" i="2"/>
  <c r="D131" i="2"/>
  <c r="D120" i="2"/>
  <c r="D112" i="2"/>
  <c r="D105" i="2"/>
  <c r="D93" i="2"/>
  <c r="D85" i="2"/>
  <c r="D81" i="2"/>
  <c r="D54" i="2"/>
  <c r="E54" i="2"/>
  <c r="D53" i="8" l="1"/>
  <c r="E53" i="1"/>
  <c r="E52" i="1"/>
  <c r="E51" i="1"/>
  <c r="E50" i="1"/>
  <c r="E49" i="1"/>
  <c r="E20" i="1"/>
  <c r="E19" i="1"/>
  <c r="E18" i="1"/>
  <c r="E17" i="1"/>
  <c r="E16" i="1"/>
  <c r="E15" i="1"/>
  <c r="E13" i="1"/>
  <c r="E12" i="1"/>
  <c r="E11" i="1"/>
  <c r="E10" i="1"/>
  <c r="E8" i="1"/>
  <c r="E7" i="1"/>
  <c r="E6" i="1"/>
  <c r="E5" i="1"/>
  <c r="D96" i="1"/>
  <c r="D15" i="7"/>
  <c r="C8" i="7"/>
  <c r="D83" i="2"/>
  <c r="E73" i="1" l="1"/>
  <c r="E79" i="1"/>
  <c r="C7" i="7" l="1"/>
  <c r="D154" i="2"/>
  <c r="E76" i="1"/>
  <c r="C11" i="7" l="1"/>
  <c r="C12" i="7" l="1"/>
  <c r="E91" i="1"/>
  <c r="D91" i="1"/>
  <c r="D13" i="7" l="1"/>
  <c r="C13" i="7"/>
  <c r="E96" i="1"/>
  <c r="C14" i="7" l="1"/>
  <c r="E99" i="1"/>
  <c r="D99" i="1"/>
  <c r="C10" i="7" l="1"/>
  <c r="E86" i="1"/>
  <c r="D86" i="1"/>
  <c r="E101" i="1" s="1"/>
  <c r="C9" i="7" l="1"/>
  <c r="C5" i="7" l="1"/>
</calcChain>
</file>

<file path=xl/sharedStrings.xml><?xml version="1.0" encoding="utf-8"?>
<sst xmlns="http://schemas.openxmlformats.org/spreadsheetml/2006/main" count="1031" uniqueCount="511">
  <si>
    <t>lp.</t>
  </si>
  <si>
    <t>rok budowy</t>
  </si>
  <si>
    <t>wartość (początkowa)</t>
  </si>
  <si>
    <t>nazwa środka trwałego</t>
  </si>
  <si>
    <t>rok produkcji</t>
  </si>
  <si>
    <t>Lp.</t>
  </si>
  <si>
    <t>lokalizacja (adres)</t>
  </si>
  <si>
    <t>Łącznie</t>
  </si>
  <si>
    <t>1.</t>
  </si>
  <si>
    <t xml:space="preserve">wartość początkowa (księgowa brutto)             </t>
  </si>
  <si>
    <t>Wykaz sprzętu elektronicznego stacjonarnego</t>
  </si>
  <si>
    <t>nazwa budynku / budowli</t>
  </si>
  <si>
    <t>Wykaz sprzętu elektronicznego przenośnego</t>
  </si>
  <si>
    <t>Nazwa jednostki</t>
  </si>
  <si>
    <t>zbiory biblioteczne</t>
  </si>
  <si>
    <t>Wartość odtworzeniowa</t>
  </si>
  <si>
    <t>powierzchnia</t>
  </si>
  <si>
    <t>Konstrukcja</t>
  </si>
  <si>
    <t xml:space="preserve">zabezpieczenia (znane zabiezpieczenia p-poż i przeciw kradzieżowe)                                     </t>
  </si>
  <si>
    <t>Załącznik nr 1</t>
  </si>
  <si>
    <t>1. Urząd Gminy</t>
  </si>
  <si>
    <t>Łączne</t>
  </si>
  <si>
    <t>Urząd Gminy</t>
  </si>
  <si>
    <t>Aktualny przegląd</t>
  </si>
  <si>
    <t>Środki trwałe i wyposażenie, zbiory biblioteczne</t>
  </si>
  <si>
    <t>Czy budynek jest pod nadzorem konserwatora zabytków? Tak\Nie</t>
  </si>
  <si>
    <t>Remont generalny w budynkach, które mają więcej niż 50 lat? Tak\Nie - Kiedy?</t>
  </si>
  <si>
    <t xml:space="preserve">tak </t>
  </si>
  <si>
    <t>nie</t>
  </si>
  <si>
    <t>tak</t>
  </si>
  <si>
    <t>powieżchnia użytkowa m2</t>
  </si>
  <si>
    <t>Mieszkalny</t>
  </si>
  <si>
    <t>lata 60-te</t>
  </si>
  <si>
    <t>murowano-drewniana, pokrycie dachowe-dachówka</t>
  </si>
  <si>
    <t>Barzkowice 6/1</t>
  </si>
  <si>
    <t>murowano-drewniana</t>
  </si>
  <si>
    <t>Grzędzice ul. Klonowa 20</t>
  </si>
  <si>
    <t>Golczewo 2</t>
  </si>
  <si>
    <t>Młakocin 56</t>
  </si>
  <si>
    <t>adaptacja 2010</t>
  </si>
  <si>
    <t>Poczernin 47a</t>
  </si>
  <si>
    <t>Rogowo 8</t>
  </si>
  <si>
    <t>mieszkalny lokal</t>
  </si>
  <si>
    <t>Witkowo Drugie ul.Starowiejska 23</t>
  </si>
  <si>
    <t xml:space="preserve"> Ośrodek zdrowia</t>
  </si>
  <si>
    <t>lata 70-te</t>
  </si>
  <si>
    <t>Sowno 79</t>
  </si>
  <si>
    <t>Ośrodek zdrowia</t>
  </si>
  <si>
    <t>Pęzino 41a</t>
  </si>
  <si>
    <t>Dom pogrzebowy</t>
  </si>
  <si>
    <t>Pęzino dz. 80/1</t>
  </si>
  <si>
    <t>Była szkoła</t>
  </si>
  <si>
    <t>Koszewo 2</t>
  </si>
  <si>
    <t>Sklep</t>
  </si>
  <si>
    <t>lata 60--te</t>
  </si>
  <si>
    <t>Rogowo 5</t>
  </si>
  <si>
    <t>Bud.Użytk. Ze sklepem</t>
  </si>
  <si>
    <t>Skalin 26</t>
  </si>
  <si>
    <t>Bud. Gospodarczy</t>
  </si>
  <si>
    <t>Barzkowice dz. 18/3</t>
  </si>
  <si>
    <t>Kiczarowo</t>
  </si>
  <si>
    <t>Bud.Gospodarczy</t>
  </si>
  <si>
    <t>Lipnik dz. 714</t>
  </si>
  <si>
    <t>Świetlica</t>
  </si>
  <si>
    <t>murowana, pokrycie dachowe-blacha dachówkopodobna</t>
  </si>
  <si>
    <t>Golino 11</t>
  </si>
  <si>
    <t>murowana, pokrycie dachowe-papa</t>
  </si>
  <si>
    <t>Grabowo 43a</t>
  </si>
  <si>
    <t>Grzędzice, ul. Gryfa 71</t>
  </si>
  <si>
    <t>murowano-drewniana, pokrycie dachowe-blacha dachówkopodobna</t>
  </si>
  <si>
    <t>Kiczarowo 18a</t>
  </si>
  <si>
    <t>Centrum Kultury Sportu</t>
  </si>
  <si>
    <t>murowana, pokrycie blacha, dachówkowopodobna</t>
  </si>
  <si>
    <t>Barzkowice 33b</t>
  </si>
  <si>
    <t>Klępino 32a</t>
  </si>
  <si>
    <t>przedwojenne</t>
  </si>
  <si>
    <t>Koszewo 23/2</t>
  </si>
  <si>
    <t>Krąpiel 12b</t>
  </si>
  <si>
    <t>murowano-drewniana, pokrycie dachowe-blacha trapezowa</t>
  </si>
  <si>
    <t>Lubowo 17b</t>
  </si>
  <si>
    <t>murowana, pokrycie dachowe-blacha trapezowa</t>
  </si>
  <si>
    <t>Małkocin 36</t>
  </si>
  <si>
    <t>Pęzino 22a</t>
  </si>
  <si>
    <t>rem. 2010/11</t>
  </si>
  <si>
    <t>murowano-drewniana, pokrycie dachowe-papa, blacha trapezowa</t>
  </si>
  <si>
    <t>Poczernin 19</t>
  </si>
  <si>
    <t>rem.2012</t>
  </si>
  <si>
    <t>Smogolice 19</t>
  </si>
  <si>
    <t>Skalin 33a</t>
  </si>
  <si>
    <t xml:space="preserve">Sowno ul. Stargardzka 16 </t>
  </si>
  <si>
    <t xml:space="preserve">rem. 2010 </t>
  </si>
  <si>
    <t>murowano-drewniana, pokrycie dachowe-blacha dachówkopod.</t>
  </si>
  <si>
    <t>Strachocin 44</t>
  </si>
  <si>
    <t>rem. 2009</t>
  </si>
  <si>
    <t>Strzyżno 7</t>
  </si>
  <si>
    <t>Święte 22</t>
  </si>
  <si>
    <t>murowano-drewniana, pokrycie dachowe-blacha płaska</t>
  </si>
  <si>
    <t>Tychowo 72</t>
  </si>
  <si>
    <t>adapt. 1998</t>
  </si>
  <si>
    <t>murowano-drewniana, pokrycie dachowe, blacha trapezowa</t>
  </si>
  <si>
    <t>Trzebiatów 12</t>
  </si>
  <si>
    <t>adapt. 2005</t>
  </si>
  <si>
    <t>Ulikowo 36</t>
  </si>
  <si>
    <t>Warchlinko 3</t>
  </si>
  <si>
    <t>Żarowo 51c</t>
  </si>
  <si>
    <t>rem. 2012</t>
  </si>
  <si>
    <t>ok.70</t>
  </si>
  <si>
    <t>Strumiany  2C</t>
  </si>
  <si>
    <t xml:space="preserve">Plac rekreacyjno-sportowy </t>
  </si>
  <si>
    <t>Lipnik dz.753/2</t>
  </si>
  <si>
    <t>murowano-drewniana wykonana z cegły, pustaków oraz prefabrykatów betonowych i żelbetonowych i elemnty stalowe, pokrycie dachowe-dachówka</t>
  </si>
  <si>
    <t>Remiza OSP Żarowo</t>
  </si>
  <si>
    <t>Żarowo 39</t>
  </si>
  <si>
    <t>Remiza OSP Grzędzice</t>
  </si>
  <si>
    <t>murowana, pokrycie dachowe-dachówka</t>
  </si>
  <si>
    <t>Grzędzice, ul. Jeziorna 1</t>
  </si>
  <si>
    <t>Remiza OSP Pęzino</t>
  </si>
  <si>
    <t>Pęzino 10C</t>
  </si>
  <si>
    <t>Remiza OSP Sowno</t>
  </si>
  <si>
    <t>Sowno 10</t>
  </si>
  <si>
    <t>Koszewo</t>
  </si>
  <si>
    <t>Krąpiel</t>
  </si>
  <si>
    <t>Boisko "Orzeł" Pęzino</t>
  </si>
  <si>
    <t xml:space="preserve">Pęzino </t>
  </si>
  <si>
    <t>Kompleks boisk Orlik</t>
  </si>
  <si>
    <t>Witkowo Pierwsze, 
ul. Papieża Jana Pawła II  21</t>
  </si>
  <si>
    <t>Szatnia boiska Grzędzice</t>
  </si>
  <si>
    <t>Grzędzice</t>
  </si>
  <si>
    <t>Szatnia boiska Pęzino</t>
  </si>
  <si>
    <t>Pęzino</t>
  </si>
  <si>
    <t>Szatnia boiska Koszewo</t>
  </si>
  <si>
    <t>Szatnia Boiska Krąpiel</t>
  </si>
  <si>
    <t>Szatnia boiska Skalin</t>
  </si>
  <si>
    <t>drewniana, wypełnienie wełna mineralna, pokrycie dachowe-blacha trapezowa</t>
  </si>
  <si>
    <t>Skalin</t>
  </si>
  <si>
    <t>Posiada aktualne przeglądy roczne (kominiarskie, budowlane, wentylacyjne) oraz 5 letnie (instalacji elektrycznej)</t>
  </si>
  <si>
    <t>zabezpieczenia p.poż w budynku urzedu, system monitoringu, system alarmowy</t>
  </si>
  <si>
    <t>tak - zakończony 24 października 2011r.</t>
  </si>
  <si>
    <t>dach 2008</t>
  </si>
  <si>
    <t>2013-2014</t>
  </si>
  <si>
    <t>murowano-drewniana, dachówka</t>
  </si>
  <si>
    <t>murowano-drewniana, remont dachu 2002, dachówka</t>
  </si>
  <si>
    <t>konstrukcja murowana, papa na betonie</t>
  </si>
  <si>
    <t>murowano-drewniana, papa na betonie</t>
  </si>
  <si>
    <t>murowano-drewniana, blacha dachówkopodobna</t>
  </si>
  <si>
    <t>murowana, papa na betonie</t>
  </si>
  <si>
    <t>blaszana, blacha oc</t>
  </si>
  <si>
    <t>murowana, pokrycie dachowe-papa na betonie</t>
  </si>
  <si>
    <t>murowano-drewniana, pokrycie dachowe-papa na betonie, blacha dachówkowopod.</t>
  </si>
  <si>
    <t>murowano-drewniana, pokrycie dachowe-papa na betonie</t>
  </si>
  <si>
    <t>komplet gaśnic, hydrant wewnętrzny,zamki antywłamaniowe</t>
  </si>
  <si>
    <t>murowana, pokrycie dachowe - papa, blachodachówka</t>
  </si>
  <si>
    <t>murowana, pokrycie dachowe-blacha trapezowa, blachodachówka</t>
  </si>
  <si>
    <t>pustostan wyłączony z eksploatacji? Tak\Nie</t>
  </si>
  <si>
    <t>aktualny przegląd 
Tak\Nie</t>
  </si>
  <si>
    <t>-</t>
  </si>
  <si>
    <t>środki trwałe, wyposażenie</t>
  </si>
  <si>
    <t>Budynek Gminy Stargard</t>
  </si>
  <si>
    <t>Rynek Staromiejski 5, 73-110 Stargard</t>
  </si>
  <si>
    <t>Boisko Ulikowo</t>
  </si>
  <si>
    <t>Lipnik</t>
  </si>
  <si>
    <t>Ulikowo</t>
  </si>
  <si>
    <t>Drukarka Kyocera FS-2100</t>
  </si>
  <si>
    <t>Drukarka igłowa OKI 3320</t>
  </si>
  <si>
    <t>Komputer Lenovo S50-30</t>
  </si>
  <si>
    <t>- wyposażenie świetlic oraz rad sołeckich</t>
  </si>
  <si>
    <t>Świetlica kontenerowa</t>
  </si>
  <si>
    <t>2014/2016</t>
  </si>
  <si>
    <t>komplet gaśnic, hydrant wewnętrzny, zamki</t>
  </si>
  <si>
    <t>stalowa, ocieplane</t>
  </si>
  <si>
    <t>komputer dell 9020 i5 8gb ram W10p</t>
  </si>
  <si>
    <t>komputer HP 400G1</t>
  </si>
  <si>
    <t>urządzenie wielofunkcyjne brother MFC-J3930DW</t>
  </si>
  <si>
    <t>serwer fujitsu RX2520 z osprzętem</t>
  </si>
  <si>
    <t>Krąpiel sz. Nr 105</t>
  </si>
  <si>
    <t>Strachocin 226/5</t>
  </si>
  <si>
    <t>Strumiany dz. nr 396/4</t>
  </si>
  <si>
    <t>Małkocin 820/3</t>
  </si>
  <si>
    <t>komputer Lenovo V510z</t>
  </si>
  <si>
    <t>wiaty drewniane, urządzenia sportowe, blacha, urządzenia zabawowe</t>
  </si>
  <si>
    <t>Cmentarze - infrastruktura - 23 szt.</t>
  </si>
  <si>
    <t xml:space="preserve">świetlica </t>
  </si>
  <si>
    <t>2017/2018</t>
  </si>
  <si>
    <t>murowano-drewniana, pokrycie dachowe blacha dachówkopodobna</t>
  </si>
  <si>
    <t>Tychowo dz. nr 262/2, 263/1</t>
  </si>
  <si>
    <t xml:space="preserve">bud. Gospodarczy </t>
  </si>
  <si>
    <t>Lipnik dz. Nr 714</t>
  </si>
  <si>
    <t>bud. Gospodarczy</t>
  </si>
  <si>
    <t>blaszana</t>
  </si>
  <si>
    <t>Skalin dz. Nr 343/8</t>
  </si>
  <si>
    <t>Warchlinko dz. Nr 172/3</t>
  </si>
  <si>
    <t>Boisko wielofunkcyjne</t>
  </si>
  <si>
    <t>drewniana, metal</t>
  </si>
  <si>
    <t>Ulikowo dz. Nr 27/11</t>
  </si>
  <si>
    <t xml:space="preserve">Urządzenie UTM FORTIGATE </t>
  </si>
  <si>
    <t>Urządzenie wielofunkcyjne EPSON L605</t>
  </si>
  <si>
    <t>Urządzenie wielofunkcyjne EPSON L6170</t>
  </si>
  <si>
    <t>komputer dell 7450 i5 8gb ram W10p</t>
  </si>
  <si>
    <t>Komputer LENOVO V530</t>
  </si>
  <si>
    <t>Urządzenie wielofuncyjne OKI MC563</t>
  </si>
  <si>
    <t>Komputer DELL 5250</t>
  </si>
  <si>
    <t>Laptop HP 250 G7 i3-8130U 15,6, 28 szt.</t>
  </si>
  <si>
    <t>Router LTE SIM, 12 szt.</t>
  </si>
  <si>
    <t>Notebook DELL Insp. i3-1005G1, 21 szt.</t>
  </si>
  <si>
    <t>Tablet Archos 101 3G v5 32GB, 6 szt</t>
  </si>
  <si>
    <t>Router LTE SIM, 9 szt.</t>
  </si>
  <si>
    <t>Jednostka centralna DELL Desktop VOSTRO</t>
  </si>
  <si>
    <r>
      <t>Komputer HP 200 G3</t>
    </r>
    <r>
      <rPr>
        <sz val="10"/>
        <color rgb="FF222222"/>
        <rFont val="Verdana"/>
        <family val="2"/>
        <charset val="238"/>
      </rPr>
      <t xml:space="preserve"> </t>
    </r>
  </si>
  <si>
    <t xml:space="preserve">Urządzenie wielofunkcyjne RICOH SP 3710SF </t>
  </si>
  <si>
    <t>Komputer ACER C24-963 A</t>
  </si>
  <si>
    <t>ul. Bydgoska 63</t>
  </si>
  <si>
    <t>komputer Lenovo ThinkCentre</t>
  </si>
  <si>
    <t>komputer AiO Lenovo Ideacentre 300-22</t>
  </si>
  <si>
    <t>Serwer TX1320M3 8GB + dysk zewnętrzny</t>
  </si>
  <si>
    <t>Komputer Lenovo</t>
  </si>
  <si>
    <t>Drukarka Kyocera 93055</t>
  </si>
  <si>
    <t>Urządzenie wielofunkcyjne Brother-DC</t>
  </si>
  <si>
    <t xml:space="preserve">Szkoła Podstawowa im. Jana Pawła II w Grzędzicach </t>
  </si>
  <si>
    <t xml:space="preserve">Szkoła Podstawowa </t>
  </si>
  <si>
    <t>1945 (remont 1997)</t>
  </si>
  <si>
    <t>alarm antywłamaniowy, gaśnice</t>
  </si>
  <si>
    <t>Konstrukcja murowana, pokrycie dachowe- blacha</t>
  </si>
  <si>
    <t xml:space="preserve">Grzędzice ul. Gryfa 6 </t>
  </si>
  <si>
    <t xml:space="preserve">nie </t>
  </si>
  <si>
    <t xml:space="preserve">remont był w 1997r. </t>
  </si>
  <si>
    <t>Budynek modułowy</t>
  </si>
  <si>
    <t>gaśnice</t>
  </si>
  <si>
    <t>Konstrukcja metalowa, pokrycie dachowe - blacha</t>
  </si>
  <si>
    <t>nie dotyczy</t>
  </si>
  <si>
    <t>Zestaw komuterowy z monitorem oraz orpogramowaniem - szt. 14</t>
  </si>
  <si>
    <t>projektor krótkoogniskowy BENQ</t>
  </si>
  <si>
    <t>drukarka HP Inc PRO 6960 AiO</t>
  </si>
  <si>
    <t xml:space="preserve">projektor krótkoogniskowy </t>
  </si>
  <si>
    <t xml:space="preserve">Tablica multimedialna 80" </t>
  </si>
  <si>
    <t>Tablica interaktywna - 3 szt.</t>
  </si>
  <si>
    <t>Projektor krótkoogniskowy BENQ -3 szt.</t>
  </si>
  <si>
    <t>Zestawy komputerowe - 2 szt</t>
  </si>
  <si>
    <t>Urządzenie wielofunkcyjne HP M477</t>
  </si>
  <si>
    <t>Urządzenie wielofunkcyjne Konica Minolta A3</t>
  </si>
  <si>
    <t>komputer przenośny Dell Vostro 3568</t>
  </si>
  <si>
    <t>komputer przenośny HP 250 G6 (1TT46EA) 14szt</t>
  </si>
  <si>
    <t>Router TP-Link Archer C25 AC900</t>
  </si>
  <si>
    <t>Komputer przenośny laptop HP</t>
  </si>
  <si>
    <t xml:space="preserve">Szkoła Podstawowa w Małkocinie </t>
  </si>
  <si>
    <t>1923 (dobudowa 1989; remont lata 2010/2011</t>
  </si>
  <si>
    <t xml:space="preserve">alarm antywłamaniowy,okna na parterze częściowo okratowane  gaśnice, hydrant </t>
  </si>
  <si>
    <t>Konstrukcja murowana, pokrycie dachowe- blacha, dachówka</t>
  </si>
  <si>
    <t xml:space="preserve">73-110 Małkocin </t>
  </si>
  <si>
    <t>router wifi TP-Link</t>
  </si>
  <si>
    <t>urządzenie wielofunkcyjne KYOCERA taskalfa 3050ci</t>
  </si>
  <si>
    <t>drukarka atramentowa kolorowa</t>
  </si>
  <si>
    <t>zestaw komputerowy z monitorem 19 szt</t>
  </si>
  <si>
    <t>Interkatywny monitor dotykowy MAC Z6 2szt</t>
  </si>
  <si>
    <t xml:space="preserve">Zestaw komputerowy z monitorem </t>
  </si>
  <si>
    <t>Komputery 2 szt</t>
  </si>
  <si>
    <t>telefony gigasetna415</t>
  </si>
  <si>
    <t xml:space="preserve">Szkoła Podstawowa im. Mikołaja Kopernika w Pęzinie </t>
  </si>
  <si>
    <t>1963 (remont lata 1998/99)</t>
  </si>
  <si>
    <t xml:space="preserve">alarm antywłamaniowy, gaśnice, hydrant </t>
  </si>
  <si>
    <t>Konstrukcja murowana- pokrycie dachowe- blacha</t>
  </si>
  <si>
    <t>73-131 Pęzino 66</t>
  </si>
  <si>
    <t>tak lata 1998/99</t>
  </si>
  <si>
    <t>Kontener magazynowy</t>
  </si>
  <si>
    <t>Boisko sportowe wielofunkcyjne</t>
  </si>
  <si>
    <t>urzędzenie wielofuncyjne KYOCERA</t>
  </si>
  <si>
    <t>tablica multimedialna wraz z oprzyrządowaniem</t>
  </si>
  <si>
    <t>zestaw komputerowy z monitorami oraz oprogramowaniem - szt. 7</t>
  </si>
  <si>
    <t>komputer HP 280 G1</t>
  </si>
  <si>
    <t>komputer AIO lenovo thinkcenter</t>
  </si>
  <si>
    <t>router TP-LINK z pamięcią RAM DDR-3</t>
  </si>
  <si>
    <t xml:space="preserve">Monitor interaktywny 75 </t>
  </si>
  <si>
    <t>Monitor interaktywny 65</t>
  </si>
  <si>
    <t>Projektor IW322 DLP</t>
  </si>
  <si>
    <t>laptop HP 250 G6 14 szt.</t>
  </si>
  <si>
    <t>serwer + router</t>
  </si>
  <si>
    <t>Komputer Dell Vostro 3568</t>
  </si>
  <si>
    <t>Laptop Lenovo 6 szt</t>
  </si>
  <si>
    <t>Zestaw komputerowy</t>
  </si>
  <si>
    <t xml:space="preserve">Szkoła Podstawowa w Strachocinie </t>
  </si>
  <si>
    <t>Konstrukcja murowana, pokrycie dachowe- blacha, eternit</t>
  </si>
  <si>
    <t>73-110 Strachocin 26</t>
  </si>
  <si>
    <t>Tablica multimedialna DX88</t>
  </si>
  <si>
    <t>drukarka laserowa</t>
  </si>
  <si>
    <t>zestaw komputerowy z monitorami 5 sztuk</t>
  </si>
  <si>
    <t>zestaw komputerowy z monitorem 3 sztuki</t>
  </si>
  <si>
    <t>Interkatywny monitor dotykowy MAC Z6</t>
  </si>
  <si>
    <t>Rzutnik do tablicy multimedialnej</t>
  </si>
  <si>
    <t>Notebook Lenovo Ideapad</t>
  </si>
  <si>
    <t>komputer HP 250G6 + głosniki, Win 10, antywirys, Beniamin, 26 szt.</t>
  </si>
  <si>
    <t>router</t>
  </si>
  <si>
    <t>Komputer przenośny Dell Vostro 3568</t>
  </si>
  <si>
    <t>Komputer laptop 17/3780</t>
  </si>
  <si>
    <t xml:space="preserve">Zespół Szkolno-Przedszkolny w Sownie </t>
  </si>
  <si>
    <t>murowana</t>
  </si>
  <si>
    <t>Sowno ul. Szkolna 4</t>
  </si>
  <si>
    <t>remont i rozbudowa był w 2020</t>
  </si>
  <si>
    <t xml:space="preserve">gaśnice </t>
  </si>
  <si>
    <t>remon i rozbudowa 2020</t>
  </si>
  <si>
    <t>tablica interaktywna z rzutnikiem IB-90 NANO EH 200st</t>
  </si>
  <si>
    <t>Ekran do rzutnika multimedialnego Business 270 1EVE47</t>
  </si>
  <si>
    <t>Rzutnik multimedilany EB-U05</t>
  </si>
  <si>
    <t>Monitory SAMSUNG 65 CALI</t>
  </si>
  <si>
    <t>Skaner 3D EinScan SE</t>
  </si>
  <si>
    <t>Komputer przenośny Dell</t>
  </si>
  <si>
    <t>Komputer przenośny HP 250 G6 17szt</t>
  </si>
  <si>
    <t>Router</t>
  </si>
  <si>
    <t>Zespół Szkolno-Przedszkolny w Sownie</t>
  </si>
  <si>
    <t>2.</t>
  </si>
  <si>
    <t xml:space="preserve">Gminny Ośrodek Pomocy Społecznej w Stargardzie </t>
  </si>
  <si>
    <t>Pomieszczenia w UG</t>
  </si>
  <si>
    <t xml:space="preserve">gaśnice, alarm , </t>
  </si>
  <si>
    <t xml:space="preserve">2. Gminny Ośrodek Pomocy Społecznej </t>
  </si>
  <si>
    <t>Zestaw komputerowy AiO Lenovo</t>
  </si>
  <si>
    <t>urządzenie wielofunkcyjne Ricoh MP2852</t>
  </si>
  <si>
    <t>urządzenie wielofunkcyjne Kyocera M2035D</t>
  </si>
  <si>
    <t>urządzenie wielofunkcyjne Kyocera M2035dn</t>
  </si>
  <si>
    <t>urządzenie wielofunkcyjne EPON L382</t>
  </si>
  <si>
    <t xml:space="preserve">Zestaw komputerowy Aio Lenovo </t>
  </si>
  <si>
    <t xml:space="preserve">Zestaw komputerowy AiO Lenovo </t>
  </si>
  <si>
    <t>Kopiarka RICOH MP 2852</t>
  </si>
  <si>
    <t xml:space="preserve">urządzenie UTM Fortigate 30E-BDL </t>
  </si>
  <si>
    <t>zasilacz awaryjny APC Smart 1500</t>
  </si>
  <si>
    <t>urzadzenie wielofunkcyjne  Kyocera 2040</t>
  </si>
  <si>
    <t>Kumputer Aio Dell- zestaw</t>
  </si>
  <si>
    <t>Komputer Aio Dell opti Plex</t>
  </si>
  <si>
    <t>Dysk SSD 2x480 - serwer</t>
  </si>
  <si>
    <t>Serwer plików(syndagy DS218/2/4TB)</t>
  </si>
  <si>
    <t>Kontroler Fujitsh D215-512 MBCACHE</t>
  </si>
  <si>
    <t>Moduł MAC-MRJ-16 AB ( centrala telef.)</t>
  </si>
  <si>
    <t>Kserokopiarka Ricoh MP 2554</t>
  </si>
  <si>
    <t>brak</t>
  </si>
  <si>
    <t xml:space="preserve">Gminny Ośrodek Pomocy Społecznej </t>
  </si>
  <si>
    <t>3.</t>
  </si>
  <si>
    <t xml:space="preserve">Biblioteka Publiczna Gminy Stargard </t>
  </si>
  <si>
    <t>Budynek UG</t>
  </si>
  <si>
    <t xml:space="preserve">3. Biblioteka Publiczna Gminy Stargard </t>
  </si>
  <si>
    <t>Zestaw komputerowy DELL V3252SFF+Office 2016 - szt. 6</t>
  </si>
  <si>
    <t>urządzenie HP Color Laserjet Pro M176n MFP</t>
  </si>
  <si>
    <t>3. Biblioteka Publiczna Gminy Stargard</t>
  </si>
  <si>
    <t>notebook Lenovo Ideapad 52015IKB 15'6 Ofice-2016</t>
  </si>
  <si>
    <t>notebook IPRS 5 Office</t>
  </si>
  <si>
    <t>notebook ASPIRE R5 - Office</t>
  </si>
  <si>
    <t>Biblioteka Publiczna Gminy Stargard</t>
  </si>
  <si>
    <t xml:space="preserve">5. Szkoła Podstawowa im. Jana Pawła II w Grzędzicach </t>
  </si>
  <si>
    <t xml:space="preserve">6. Zespół Szkolno-Przedszkolny w Sownie </t>
  </si>
  <si>
    <t xml:space="preserve">7. Szkoła Podstawowa w Strachocinie </t>
  </si>
  <si>
    <t xml:space="preserve">8. Szkoła Podstawowa im. Mikołaja Kopernika w Pęzinie </t>
  </si>
  <si>
    <t xml:space="preserve">9. Szkoła Podstawowa w Małkocinie </t>
  </si>
  <si>
    <t xml:space="preserve">9 Szkoła Podstawowa w Małkocinie </t>
  </si>
  <si>
    <t>* Sposób obliczenia wartości odtworzeniowej = budynki administracyjne, budynki szkolne, hale sportowe -</t>
  </si>
  <si>
    <t xml:space="preserve">3 778,00 zł/m2, budynki mieszkalne - 3 030,00 zł /m2, świetlice, remizy OSP - 2 267,00 zł/m2, </t>
  </si>
  <si>
    <t>budynki gospodarcze - 1 511,00 zł/m2</t>
  </si>
  <si>
    <t>data szkody</t>
  </si>
  <si>
    <t>ryzyko</t>
  </si>
  <si>
    <t>wypłata odszkodowań</t>
  </si>
  <si>
    <t>szkoda komunikacyjna OC</t>
  </si>
  <si>
    <t xml:space="preserve">szkoda komunikacyjna AC x2 </t>
  </si>
  <si>
    <t>rezerwa 6 940,00 zł</t>
  </si>
  <si>
    <t>rezerwa 2 000,00 zł</t>
  </si>
  <si>
    <t>rezerwa 5 000,00 zł</t>
  </si>
  <si>
    <t>szkoda majątkowa</t>
  </si>
  <si>
    <t>Szkoda z OC działalności</t>
  </si>
  <si>
    <t>łączna wypłata odszkodowań</t>
  </si>
  <si>
    <t>łączna kwota rezerw</t>
  </si>
  <si>
    <t>szkoda majątkowa- uszkodzenie ogrodzenia</t>
  </si>
  <si>
    <t>szkoda majątkowa- uszkodzenie ogrodzenia placu zabawa</t>
  </si>
  <si>
    <t>szkoda majątkowa- stłuczenie szyby</t>
  </si>
  <si>
    <t>szkoda majątkowa - uszkodzenie mienia Świetlica</t>
  </si>
  <si>
    <t>szkoda majątkowa - uszkodzenie wiaty</t>
  </si>
  <si>
    <t>Szkoda z OC drogi</t>
  </si>
  <si>
    <t>Szoda z OC drogi</t>
  </si>
  <si>
    <t>szkoda majątkowa- uszkodzenie szyby w świetlicy</t>
  </si>
  <si>
    <t>szkoda majątkowa - uszkodzenie szyby w Świetlicy</t>
  </si>
  <si>
    <t>Wykaz pojazdów</t>
  </si>
  <si>
    <t>Dane pojazdów</t>
  </si>
  <si>
    <t>Marka</t>
  </si>
  <si>
    <t>Typ, model</t>
  </si>
  <si>
    <t>Nr podw./ nadw.</t>
  </si>
  <si>
    <t>Nr rej.</t>
  </si>
  <si>
    <t>Rodzaj pojazdu</t>
  </si>
  <si>
    <t>Poj.</t>
  </si>
  <si>
    <t>DATA I REJESTRACJI</t>
  </si>
  <si>
    <t>Ilość miejsc / ładowność</t>
  </si>
  <si>
    <t>Rok prod.</t>
  </si>
  <si>
    <t xml:space="preserve">Okres ubezpieczenia 
OC i NW </t>
  </si>
  <si>
    <t xml:space="preserve">Okres ubezpieczenia 
AC i KR </t>
  </si>
  <si>
    <t>Od</t>
  </si>
  <si>
    <t>Do</t>
  </si>
  <si>
    <t>Magirus-Deutz</t>
  </si>
  <si>
    <t>FM</t>
  </si>
  <si>
    <t>ZST 15MX</t>
  </si>
  <si>
    <t>specjalny</t>
  </si>
  <si>
    <t>IVECO</t>
  </si>
  <si>
    <t>Daily 49.12</t>
  </si>
  <si>
    <t>ZCFC4980002050793</t>
  </si>
  <si>
    <t>ZST 25008</t>
  </si>
  <si>
    <t>VOLKSWAGEN</t>
  </si>
  <si>
    <t>Transporter</t>
  </si>
  <si>
    <t>WV2ZZZ70Z2H085167</t>
  </si>
  <si>
    <t>ZST U855</t>
  </si>
  <si>
    <t>osobowy</t>
  </si>
  <si>
    <t>NIEWIADÓW</t>
  </si>
  <si>
    <t>B750</t>
  </si>
  <si>
    <t>SWNB7500030014502</t>
  </si>
  <si>
    <t>ZST 10CH</t>
  </si>
  <si>
    <t>przyczepa ciężarowa lekka</t>
  </si>
  <si>
    <t>-/572</t>
  </si>
  <si>
    <t>STAR</t>
  </si>
  <si>
    <t>SZD 025G</t>
  </si>
  <si>
    <t>135-17</t>
  </si>
  <si>
    <t>ZCFA1HD0001108073</t>
  </si>
  <si>
    <t>ZST 11763</t>
  </si>
  <si>
    <t>SCA 006C</t>
  </si>
  <si>
    <t xml:space="preserve">Dacia </t>
  </si>
  <si>
    <t>Duster</t>
  </si>
  <si>
    <t>UU1HSDACN44955397</t>
  </si>
  <si>
    <t>ZST 32999</t>
  </si>
  <si>
    <t>5/-</t>
  </si>
  <si>
    <t xml:space="preserve">Man </t>
  </si>
  <si>
    <t>TGM 18.340 4x4 BB</t>
  </si>
  <si>
    <t>WMANN38ZZ5EY318916</t>
  </si>
  <si>
    <t>ZST 42285</t>
  </si>
  <si>
    <t>6/1080</t>
  </si>
  <si>
    <t>Renault</t>
  </si>
  <si>
    <t>Mascott 130.65</t>
  </si>
  <si>
    <t>VF652AFA000064627</t>
  </si>
  <si>
    <t>ZST 32GK</t>
  </si>
  <si>
    <t>CIĘŻAROWY</t>
  </si>
  <si>
    <t>b2</t>
  </si>
  <si>
    <t>SZRB10000M0010838</t>
  </si>
  <si>
    <t>ZST 92600</t>
  </si>
  <si>
    <t>PRZYCZEPA LEKKA</t>
  </si>
  <si>
    <t>POLARIS</t>
  </si>
  <si>
    <t>SPORTSMAN</t>
  </si>
  <si>
    <t>ZHSSP6A800DF00308</t>
  </si>
  <si>
    <t>ZST 3M22</t>
  </si>
  <si>
    <t>ciągnik rolniczy</t>
  </si>
  <si>
    <t>11.04.2013/28.05.2021 w kraju</t>
  </si>
  <si>
    <t>2/330</t>
  </si>
  <si>
    <t>Caravelle</t>
  </si>
  <si>
    <t>WV2ZZZZ7HZ067805</t>
  </si>
  <si>
    <t>ZST 02487</t>
  </si>
  <si>
    <t>9/-</t>
  </si>
  <si>
    <t>FORD</t>
  </si>
  <si>
    <t>Transit Custom</t>
  </si>
  <si>
    <t>WF01XXTTG1FK08415</t>
  </si>
  <si>
    <t>ZST 44899</t>
  </si>
  <si>
    <t>Ford</t>
  </si>
  <si>
    <t>Transit</t>
  </si>
  <si>
    <t>WF0YXXTTGYFP32407</t>
  </si>
  <si>
    <t>3/900</t>
  </si>
  <si>
    <t>18.07.2006</t>
  </si>
  <si>
    <t>9/2375</t>
  </si>
  <si>
    <t>30.07.2002</t>
  </si>
  <si>
    <t>02.10.2002</t>
  </si>
  <si>
    <t>02.01.1985</t>
  </si>
  <si>
    <t>6/3240</t>
  </si>
  <si>
    <t>15.11.2010</t>
  </si>
  <si>
    <t>29.12.1988</t>
  </si>
  <si>
    <t>6/3000</t>
  </si>
  <si>
    <t>25.05.2011</t>
  </si>
  <si>
    <t>12.11.2014</t>
  </si>
  <si>
    <t>05.11.2008</t>
  </si>
  <si>
    <t>9</t>
  </si>
  <si>
    <t>18.07.2022 18.07.2023 18.07.2024</t>
  </si>
  <si>
    <t>17.07.2023 17.07.2024 17.07.2025</t>
  </si>
  <si>
    <t>09.07.2022 09.07.2023 09.07.2024</t>
  </si>
  <si>
    <t>08.07.2023 08.07.2024 08.07.2025</t>
  </si>
  <si>
    <t>30.07.2022 30.07.2023 30.07.2024</t>
  </si>
  <si>
    <t>29.07.2023 29.07.2024 29.07.2025</t>
  </si>
  <si>
    <t>14.10.2022 14.10.2023 14.10.2024</t>
  </si>
  <si>
    <t>13.10.2023 13.10.2024 13.10.2025</t>
  </si>
  <si>
    <t>01.01.2022 01.01.2023 01.01.2024</t>
  </si>
  <si>
    <t>31.12.2022 31.12.2023 31.12.2024</t>
  </si>
  <si>
    <t>06.12.2022 06.12.2023 06.12.2024</t>
  </si>
  <si>
    <t>05.12.2023 05.12.2024 05.12.2025</t>
  </si>
  <si>
    <t>25.05.2022 25.05.2023 25.05.2024</t>
  </si>
  <si>
    <t>24.05.2023 24.05.2024 24.05.2025</t>
  </si>
  <si>
    <t>31.01.2022 31.01.2023 31.01.2024</t>
  </si>
  <si>
    <t>30.01.2023 30.01.2024 30.01.2025</t>
  </si>
  <si>
    <t>12.11.2022 12.11.2023 12.11.2024</t>
  </si>
  <si>
    <t>11.11.2023 11.11.2024 11.11.2025</t>
  </si>
  <si>
    <t>05.10.2022 05.10.2023 05.10.2024</t>
  </si>
  <si>
    <t>04.10.2023 04.10.2024 04.10.2025</t>
  </si>
  <si>
    <t>28.05.2022 28.05.2023 28.05.2024</t>
  </si>
  <si>
    <t>27.05.2023 27.05.2024 27.05.2025</t>
  </si>
  <si>
    <t>01.06.2022 01.06.2023 01.06.2024</t>
  </si>
  <si>
    <t>31.05.2023 31.05.2024 31.05.2025</t>
  </si>
  <si>
    <t>05.11.2022 05.11.2023 05.11.2024</t>
  </si>
  <si>
    <t>04.11.2023 04.11.2024 04.11.2025</t>
  </si>
  <si>
    <t>13.04.2022 13.04.2023 13.04.2024</t>
  </si>
  <si>
    <t>12.04.2023 12.04.2024 12.04.2025</t>
  </si>
  <si>
    <t>25.02.2022 25.02.2023 25.02.2024</t>
  </si>
  <si>
    <t>24.02.2023 24.02.2024 24.02.2025</t>
  </si>
  <si>
    <t>Suma ubezpieczenia z aktualnej polisy</t>
  </si>
  <si>
    <t>ZST 50941</t>
  </si>
  <si>
    <t>Ubezpieczajacy: Gmina Stargard/ Właściciel: OSP Żarowie, Żarowo 51b, 73-110 Żarowo</t>
  </si>
  <si>
    <t>Ubezpieczający: Gmina Stargard/ Właściciel: Ośrodek Administracyjny Szkół Gminy Stargard Szczeciński, ul. Ceglana 11 73-110 Stargard Szczeciński, REGON: 810819813</t>
  </si>
  <si>
    <t>Ubezpieczający: Gmina Stargard/ Właściciel: Spółdzielnia Socjalna Pęzinka</t>
  </si>
  <si>
    <t>Ubezpieczający/ Właściciel: Gmina Stargard</t>
  </si>
  <si>
    <t>zestawienie szkód</t>
  </si>
  <si>
    <t xml:space="preserve">4. Ośrodek Administracyjny Szkół Gminy Stargard </t>
  </si>
  <si>
    <t xml:space="preserve">Ośrodek Administracyjny Szkół Gminy Stargard </t>
  </si>
  <si>
    <t>Ośrodek Administracyjny Szkół Gminy Stargard</t>
  </si>
  <si>
    <t>4. Ośrodek Administracyjny Szkół Gminy Stargard</t>
  </si>
  <si>
    <t>Pomieszczenia biurowe</t>
  </si>
  <si>
    <t>tabela nr 2</t>
  </si>
  <si>
    <t>tabela nr 3</t>
  </si>
  <si>
    <t>tabela nr 4</t>
  </si>
  <si>
    <t>tabela nr 5</t>
  </si>
  <si>
    <t>tabela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</si>
</sst>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  <numFmt numFmtId="166" formatCode="_-* #,##0.00&quot; zł&quot;_-;\-* #,##0.00&quot; zł&quot;_-;_-* \-??&quot; zł&quot;_-;_-@_-"/>
  </numFmts>
  <fonts count="4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i/>
      <u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color indexed="9"/>
      <name val="Verdana"/>
      <family val="2"/>
      <charset val="238"/>
    </font>
    <font>
      <i/>
      <sz val="10"/>
      <color indexed="9"/>
      <name val="Verdana"/>
      <family val="2"/>
      <charset val="238"/>
    </font>
    <font>
      <sz val="10"/>
      <color indexed="9"/>
      <name val="Verdana"/>
      <family val="2"/>
      <charset val="238"/>
    </font>
    <font>
      <sz val="10"/>
      <name val="Arial"/>
      <charset val="238"/>
    </font>
    <font>
      <b/>
      <sz val="10"/>
      <color theme="0"/>
      <name val="Verdana"/>
      <family val="2"/>
      <charset val="238"/>
    </font>
    <font>
      <sz val="10"/>
      <name val="Arial"/>
      <family val="2"/>
      <charset val="238"/>
    </font>
    <font>
      <sz val="9"/>
      <name val="Verdana"/>
      <family val="2"/>
      <charset val="238"/>
    </font>
    <font>
      <sz val="11"/>
      <color theme="1"/>
      <name val="Calibri"/>
      <family val="2"/>
      <scheme val="minor"/>
    </font>
    <font>
      <sz val="9"/>
      <color rgb="FF000000"/>
      <name val="ArialMT"/>
    </font>
    <font>
      <sz val="10"/>
      <color rgb="FF222222"/>
      <name val="Verdana"/>
      <family val="2"/>
      <charset val="238"/>
    </font>
    <font>
      <u/>
      <sz val="10"/>
      <name val="Verdana"/>
      <family val="2"/>
      <charset val="238"/>
    </font>
    <font>
      <b/>
      <u/>
      <sz val="10"/>
      <color indexed="9"/>
      <name val="Verdana"/>
      <family val="2"/>
      <charset val="238"/>
    </font>
    <font>
      <b/>
      <u/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i/>
      <sz val="10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i/>
      <sz val="10"/>
      <color indexed="9"/>
      <name val="Verdana"/>
      <family val="2"/>
      <charset val="238"/>
    </font>
    <font>
      <sz val="11"/>
      <name val="Calibri"/>
      <family val="2"/>
      <charset val="238"/>
      <scheme val="minor"/>
    </font>
    <font>
      <b/>
      <i/>
      <sz val="11"/>
      <color indexed="9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0">
    <xf numFmtId="0" fontId="0" fillId="0" borderId="0"/>
    <xf numFmtId="44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3" fillId="0" borderId="0"/>
    <xf numFmtId="0" fontId="9" fillId="0" borderId="0"/>
    <xf numFmtId="0" fontId="11" fillId="0" borderId="0"/>
    <xf numFmtId="44" fontId="11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4" borderId="0" applyNumberFormat="0" applyBorder="0" applyAlignment="0" applyProtection="0"/>
    <xf numFmtId="0" fontId="25" fillId="12" borderId="18" applyNumberFormat="0" applyAlignment="0" applyProtection="0"/>
    <xf numFmtId="0" fontId="26" fillId="25" borderId="19" applyNumberFormat="0" applyAlignment="0" applyProtection="0"/>
    <xf numFmtId="0" fontId="27" fillId="9" borderId="0" applyNumberFormat="0" applyBorder="0" applyAlignment="0" applyProtection="0"/>
    <xf numFmtId="0" fontId="28" fillId="0" borderId="20" applyNumberFormat="0" applyFill="0" applyAlignment="0" applyProtection="0"/>
    <xf numFmtId="0" fontId="29" fillId="26" borderId="21" applyNumberFormat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2" fillId="0" borderId="24" applyNumberFormat="0" applyFill="0" applyAlignment="0" applyProtection="0"/>
    <xf numFmtId="0" fontId="32" fillId="0" borderId="0" applyNumberFormat="0" applyFill="0" applyBorder="0" applyAlignment="0" applyProtection="0"/>
    <xf numFmtId="0" fontId="33" fillId="27" borderId="0" applyNumberFormat="0" applyBorder="0" applyAlignment="0" applyProtection="0"/>
    <xf numFmtId="0" fontId="21" fillId="0" borderId="0"/>
    <xf numFmtId="0" fontId="22" fillId="0" borderId="0"/>
    <xf numFmtId="0" fontId="11" fillId="0" borderId="0"/>
    <xf numFmtId="0" fontId="34" fillId="25" borderId="18" applyNumberFormat="0" applyAlignment="0" applyProtection="0"/>
    <xf numFmtId="0" fontId="35" fillId="0" borderId="25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1" fillId="28" borderId="26" applyNumberFormat="0" applyAlignment="0" applyProtection="0"/>
    <xf numFmtId="44" fontId="1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11" fillId="0" borderId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6" fontId="11" fillId="0" borderId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39" fillId="8" borderId="0" applyNumberFormat="0" applyBorder="0" applyAlignment="0" applyProtection="0"/>
  </cellStyleXfs>
  <cellXfs count="39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horizontal="right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textRotation="180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 wrapText="1"/>
    </xf>
    <xf numFmtId="44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4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/>
    <xf numFmtId="0" fontId="3" fillId="3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/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righ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vertical="center"/>
    </xf>
    <xf numFmtId="2" fontId="3" fillId="0" borderId="1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44" fontId="3" fillId="0" borderId="6" xfId="0" applyNumberFormat="1" applyFont="1" applyFill="1" applyBorder="1" applyAlignment="1">
      <alignment vertical="center"/>
    </xf>
    <xf numFmtId="2" fontId="3" fillId="0" borderId="6" xfId="1" applyNumberFormat="1" applyFont="1" applyFill="1" applyBorder="1" applyAlignment="1">
      <alignment vertical="center"/>
    </xf>
    <xf numFmtId="2" fontId="3" fillId="0" borderId="6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4" fontId="3" fillId="0" borderId="2" xfId="0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6" fontId="3" fillId="0" borderId="2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9" xfId="0" quotePrefix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44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8" fontId="3" fillId="0" borderId="1" xfId="0" applyNumberFormat="1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vertical="center"/>
    </xf>
    <xf numFmtId="0" fontId="3" fillId="0" borderId="9" xfId="3" quotePrefix="1" applyFont="1" applyFill="1" applyBorder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vertical="center" wrapText="1"/>
    </xf>
    <xf numFmtId="0" fontId="3" fillId="0" borderId="6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quotePrefix="1" applyFont="1" applyFill="1" applyBorder="1" applyAlignment="1">
      <alignment horizontal="left" vertical="center" wrapText="1"/>
    </xf>
    <xf numFmtId="44" fontId="3" fillId="4" borderId="1" xfId="0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4" fontId="3" fillId="0" borderId="1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2" fontId="3" fillId="0" borderId="0" xfId="3" applyNumberFormat="1" applyFont="1" applyFill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5" applyFont="1" applyBorder="1" applyAlignment="1">
      <alignment horizontal="center" vertical="center"/>
    </xf>
    <xf numFmtId="0" fontId="3" fillId="0" borderId="1" xfId="5" applyFont="1" applyBorder="1" applyAlignment="1">
      <alignment vertical="center"/>
    </xf>
    <xf numFmtId="0" fontId="3" fillId="4" borderId="1" xfId="5" applyFont="1" applyFill="1" applyBorder="1"/>
    <xf numFmtId="0" fontId="3" fillId="4" borderId="1" xfId="5" applyFont="1" applyFill="1" applyBorder="1" applyAlignment="1">
      <alignment wrapText="1"/>
    </xf>
    <xf numFmtId="0" fontId="3" fillId="4" borderId="1" xfId="5" applyFont="1" applyFill="1" applyBorder="1" applyAlignment="1">
      <alignment horizontal="center" wrapText="1"/>
    </xf>
    <xf numFmtId="0" fontId="3" fillId="0" borderId="1" xfId="5" applyFont="1" applyBorder="1"/>
    <xf numFmtId="0" fontId="3" fillId="0" borderId="1" xfId="5" applyFont="1" applyBorder="1" applyAlignment="1">
      <alignment horizontal="center"/>
    </xf>
    <xf numFmtId="0" fontId="3" fillId="4" borderId="1" xfId="5" applyFont="1" applyFill="1" applyBorder="1" applyAlignment="1">
      <alignment horizontal="center"/>
    </xf>
    <xf numFmtId="0" fontId="3" fillId="4" borderId="1" xfId="5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44" fontId="3" fillId="0" borderId="1" xfId="3" applyNumberFormat="1" applyFont="1" applyBorder="1" applyAlignment="1">
      <alignment horizontal="right" vertical="center"/>
    </xf>
    <xf numFmtId="0" fontId="3" fillId="4" borderId="1" xfId="3" applyFont="1" applyFill="1" applyBorder="1" applyAlignment="1">
      <alignment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44" fontId="3" fillId="4" borderId="1" xfId="3" applyNumberFormat="1" applyFont="1" applyFill="1" applyBorder="1" applyAlignment="1">
      <alignment horizontal="center" vertical="center"/>
    </xf>
    <xf numFmtId="2" fontId="16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3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6" fillId="2" borderId="6" xfId="0" applyNumberFormat="1" applyFont="1" applyFill="1" applyBorder="1" applyAlignment="1">
      <alignment horizontal="right" vertical="center"/>
    </xf>
    <xf numFmtId="2" fontId="8" fillId="2" borderId="6" xfId="0" applyNumberFormat="1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right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4" fontId="3" fillId="0" borderId="1" xfId="3" applyNumberFormat="1" applyFont="1" applyBorder="1" applyAlignment="1">
      <alignment vertical="center" wrapText="1"/>
    </xf>
    <xf numFmtId="3" fontId="3" fillId="0" borderId="1" xfId="3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left" vertical="center" wrapText="1"/>
    </xf>
    <xf numFmtId="0" fontId="3" fillId="4" borderId="1" xfId="3" applyFont="1" applyFill="1" applyBorder="1" applyAlignment="1">
      <alignment vertical="top" wrapText="1"/>
    </xf>
    <xf numFmtId="44" fontId="3" fillId="0" borderId="6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vertical="center"/>
    </xf>
    <xf numFmtId="44" fontId="3" fillId="4" borderId="1" xfId="0" applyNumberFormat="1" applyFont="1" applyFill="1" applyBorder="1" applyAlignment="1">
      <alignment vertical="center"/>
    </xf>
    <xf numFmtId="2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horizontal="right" vertical="center"/>
    </xf>
    <xf numFmtId="4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44" fontId="3" fillId="4" borderId="1" xfId="5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textRotation="180"/>
    </xf>
    <xf numFmtId="0" fontId="2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3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/>
    </xf>
    <xf numFmtId="2" fontId="3" fillId="0" borderId="17" xfId="3" applyNumberFormat="1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17" xfId="3" applyFont="1" applyFill="1" applyBorder="1" applyAlignment="1">
      <alignment vertical="center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1" xfId="6" applyFont="1" applyBorder="1" applyAlignment="1">
      <alignment vertical="center"/>
    </xf>
    <xf numFmtId="0" fontId="3" fillId="0" borderId="1" xfId="6" applyFont="1" applyBorder="1" applyAlignment="1">
      <alignment horizontal="center" vertical="center"/>
    </xf>
    <xf numFmtId="2" fontId="3" fillId="0" borderId="1" xfId="6" applyNumberFormat="1" applyFont="1" applyBorder="1" applyAlignment="1">
      <alignment horizontal="center" vertical="center"/>
    </xf>
    <xf numFmtId="0" fontId="3" fillId="0" borderId="1" xfId="5" applyFont="1" applyBorder="1" applyAlignment="1">
      <alignment vertical="center" wrapText="1"/>
    </xf>
    <xf numFmtId="0" fontId="40" fillId="0" borderId="0" xfId="3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0" fillId="4" borderId="0" xfId="0" applyNumberFormat="1" applyFill="1" applyBorder="1"/>
    <xf numFmtId="164" fontId="40" fillId="0" borderId="0" xfId="3" applyNumberFormat="1" applyFont="1" applyFill="1"/>
    <xf numFmtId="164" fontId="3" fillId="0" borderId="0" xfId="0" applyNumberFormat="1" applyFont="1" applyAlignment="1">
      <alignment vertical="center"/>
    </xf>
    <xf numFmtId="164" fontId="3" fillId="0" borderId="1" xfId="3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40" fillId="0" borderId="0" xfId="3" applyFont="1" applyFill="1"/>
    <xf numFmtId="44" fontId="20" fillId="0" borderId="1" xfId="0" applyNumberFormat="1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 wrapText="1"/>
    </xf>
    <xf numFmtId="44" fontId="0" fillId="0" borderId="0" xfId="0" applyNumberFormat="1"/>
    <xf numFmtId="44" fontId="20" fillId="0" borderId="0" xfId="0" applyNumberFormat="1" applyFont="1" applyAlignment="1">
      <alignment wrapText="1"/>
    </xf>
    <xf numFmtId="44" fontId="0" fillId="0" borderId="0" xfId="0" applyNumberFormat="1" applyBorder="1"/>
    <xf numFmtId="0" fontId="0" fillId="0" borderId="0" xfId="0" applyAlignment="1"/>
    <xf numFmtId="0" fontId="20" fillId="0" borderId="17" xfId="0" applyFont="1" applyFill="1" applyBorder="1" applyAlignment="1">
      <alignment horizontal="center" wrapText="1"/>
    </xf>
    <xf numFmtId="0" fontId="20" fillId="0" borderId="17" xfId="0" applyFont="1" applyFill="1" applyBorder="1" applyAlignment="1">
      <alignment horizontal="center" vertical="center" wrapText="1"/>
    </xf>
    <xf numFmtId="44" fontId="20" fillId="0" borderId="0" xfId="0" applyNumberFormat="1" applyFont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4" fontId="0" fillId="0" borderId="0" xfId="0" applyNumberFormat="1" applyBorder="1" applyAlignment="1"/>
    <xf numFmtId="14" fontId="0" fillId="0" borderId="1" xfId="0" applyNumberFormat="1" applyBorder="1" applyAlignment="1">
      <alignment horizontal="center" vertical="center"/>
    </xf>
    <xf numFmtId="44" fontId="0" fillId="0" borderId="1" xfId="0" applyNumberFormat="1" applyFill="1" applyBorder="1" applyAlignment="1">
      <alignment horizontal="center" vertical="center"/>
    </xf>
    <xf numFmtId="44" fontId="41" fillId="0" borderId="0" xfId="0" applyNumberFormat="1" applyFont="1" applyAlignment="1">
      <alignment horizontal="right"/>
    </xf>
    <xf numFmtId="44" fontId="4" fillId="0" borderId="0" xfId="0" applyNumberFormat="1" applyFont="1" applyFill="1" applyAlignment="1">
      <alignment horizontal="right" vertical="center"/>
    </xf>
    <xf numFmtId="44" fontId="6" fillId="2" borderId="1" xfId="0" applyNumberFormat="1" applyFont="1" applyFill="1" applyBorder="1" applyAlignment="1">
      <alignment horizontal="center" vertical="center" wrapText="1"/>
    </xf>
    <xf numFmtId="44" fontId="3" fillId="4" borderId="1" xfId="5" applyNumberFormat="1" applyFont="1" applyFill="1" applyBorder="1" applyAlignment="1">
      <alignment horizontal="right" vertical="center"/>
    </xf>
    <xf numFmtId="44" fontId="3" fillId="0" borderId="1" xfId="5" applyNumberFormat="1" applyFont="1" applyBorder="1" applyAlignment="1">
      <alignment horizontal="right" vertical="center"/>
    </xf>
    <xf numFmtId="44" fontId="3" fillId="0" borderId="1" xfId="5" applyNumberFormat="1" applyFont="1" applyBorder="1" applyAlignment="1">
      <alignment vertical="center"/>
    </xf>
    <xf numFmtId="44" fontId="6" fillId="2" borderId="1" xfId="0" applyNumberFormat="1" applyFont="1" applyFill="1" applyBorder="1" applyAlignment="1">
      <alignment horizontal="right" vertical="center" wrapText="1"/>
    </xf>
    <xf numFmtId="44" fontId="6" fillId="2" borderId="6" xfId="0" applyNumberFormat="1" applyFont="1" applyFill="1" applyBorder="1" applyAlignment="1">
      <alignment horizontal="right" vertical="center" wrapText="1"/>
    </xf>
    <xf numFmtId="44" fontId="6" fillId="2" borderId="1" xfId="2" applyNumberFormat="1" applyFont="1" applyFill="1" applyBorder="1" applyAlignment="1">
      <alignment horizontal="right" vertical="center" wrapText="1"/>
    </xf>
    <xf numFmtId="44" fontId="3" fillId="0" borderId="1" xfId="0" applyNumberFormat="1" applyFont="1" applyBorder="1" applyAlignment="1">
      <alignment horizontal="right" vertical="center" wrapText="1"/>
    </xf>
    <xf numFmtId="44" fontId="6" fillId="2" borderId="1" xfId="0" applyNumberFormat="1" applyFont="1" applyFill="1" applyBorder="1" applyAlignment="1">
      <alignment horizontal="right" vertical="center"/>
    </xf>
    <xf numFmtId="44" fontId="3" fillId="0" borderId="0" xfId="0" applyNumberFormat="1" applyFont="1" applyAlignment="1">
      <alignment vertical="center"/>
    </xf>
    <xf numFmtId="44" fontId="5" fillId="6" borderId="1" xfId="0" applyNumberFormat="1" applyFont="1" applyFill="1" applyBorder="1" applyAlignment="1">
      <alignment horizontal="left" vertical="center" wrapText="1"/>
    </xf>
    <xf numFmtId="44" fontId="2" fillId="6" borderId="1" xfId="0" applyNumberFormat="1" applyFont="1" applyFill="1" applyBorder="1" applyAlignment="1">
      <alignment horizontal="right" vertical="center" wrapText="1"/>
    </xf>
    <xf numFmtId="44" fontId="2" fillId="0" borderId="1" xfId="0" applyNumberFormat="1" applyFont="1" applyBorder="1" applyAlignment="1">
      <alignment horizontal="right" vertical="center" wrapText="1"/>
    </xf>
    <xf numFmtId="44" fontId="6" fillId="0" borderId="0" xfId="0" applyNumberFormat="1" applyFont="1" applyFill="1" applyBorder="1" applyAlignment="1">
      <alignment horizontal="right" vertical="center" wrapText="1"/>
    </xf>
    <xf numFmtId="44" fontId="3" fillId="0" borderId="0" xfId="0" applyNumberFormat="1" applyFont="1" applyFill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0" xfId="0" applyAlignment="1">
      <alignment wrapText="1"/>
    </xf>
    <xf numFmtId="0" fontId="46" fillId="4" borderId="1" xfId="0" applyFont="1" applyFill="1" applyBorder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2" fillId="29" borderId="0" xfId="0" applyFont="1" applyFill="1" applyAlignment="1">
      <alignment horizontal="left" vertical="center"/>
    </xf>
    <xf numFmtId="0" fontId="3" fillId="29" borderId="0" xfId="0" applyFont="1" applyFill="1" applyAlignment="1">
      <alignment vertical="center"/>
    </xf>
    <xf numFmtId="0" fontId="3" fillId="29" borderId="0" xfId="0" applyFont="1" applyFill="1" applyAlignment="1">
      <alignment vertical="center" wrapText="1"/>
    </xf>
    <xf numFmtId="164" fontId="3" fillId="29" borderId="0" xfId="0" applyNumberFormat="1" applyFont="1" applyFill="1" applyAlignment="1">
      <alignment vertical="center"/>
    </xf>
    <xf numFmtId="0" fontId="3" fillId="29" borderId="0" xfId="0" applyFont="1" applyFill="1" applyAlignment="1">
      <alignment horizontal="right" vertical="center"/>
    </xf>
    <xf numFmtId="0" fontId="2" fillId="29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6" fillId="0" borderId="1" xfId="0" quotePrefix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46" fillId="0" borderId="1" xfId="0" quotePrefix="1" applyNumberFormat="1" applyFont="1" applyFill="1" applyBorder="1" applyAlignment="1">
      <alignment horizontal="center" vertical="center"/>
    </xf>
    <xf numFmtId="0" fontId="46" fillId="4" borderId="1" xfId="0" applyFont="1" applyFill="1" applyBorder="1" applyAlignment="1">
      <alignment horizontal="center" vertical="center" wrapText="1"/>
    </xf>
    <xf numFmtId="164" fontId="46" fillId="4" borderId="1" xfId="0" applyNumberFormat="1" applyFont="1" applyFill="1" applyBorder="1" applyAlignment="1">
      <alignment horizontal="center" vertical="center" wrapText="1"/>
    </xf>
    <xf numFmtId="14" fontId="46" fillId="0" borderId="1" xfId="0" applyNumberFormat="1" applyFont="1" applyFill="1" applyBorder="1" applyAlignment="1">
      <alignment horizontal="center" vertical="center" wrapText="1"/>
    </xf>
    <xf numFmtId="14" fontId="46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3" fillId="29" borderId="0" xfId="0" applyFont="1" applyFill="1" applyAlignment="1">
      <alignment horizontal="center" vertical="center" wrapText="1"/>
    </xf>
    <xf numFmtId="164" fontId="0" fillId="0" borderId="0" xfId="0" applyNumberFormat="1"/>
    <xf numFmtId="0" fontId="1" fillId="0" borderId="1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 wrapText="1"/>
    </xf>
    <xf numFmtId="164" fontId="1" fillId="0" borderId="1" xfId="4" applyNumberFormat="1" applyFont="1" applyBorder="1" applyAlignment="1">
      <alignment horizontal="center" vertical="center"/>
    </xf>
    <xf numFmtId="14" fontId="1" fillId="0" borderId="1" xfId="4" applyNumberFormat="1" applyFont="1" applyBorder="1" applyAlignment="1">
      <alignment horizontal="center" vertical="center" wrapText="1"/>
    </xf>
    <xf numFmtId="14" fontId="1" fillId="0" borderId="1" xfId="4" applyNumberFormat="1" applyFont="1" applyBorder="1" applyAlignment="1">
      <alignment horizontal="center" vertical="center"/>
    </xf>
    <xf numFmtId="0" fontId="1" fillId="4" borderId="1" xfId="4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4" fontId="46" fillId="4" borderId="1" xfId="0" quotePrefix="1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46" fillId="4" borderId="10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49" fontId="46" fillId="4" borderId="1" xfId="0" applyNumberFormat="1" applyFont="1" applyFill="1" applyBorder="1" applyAlignment="1">
      <alignment horizontal="center" vertical="center" wrapText="1"/>
    </xf>
    <xf numFmtId="0" fontId="46" fillId="4" borderId="1" xfId="0" quotePrefix="1" applyFont="1" applyFill="1" applyBorder="1" applyAlignment="1">
      <alignment horizontal="center" vertical="center" wrapText="1"/>
    </xf>
    <xf numFmtId="164" fontId="46" fillId="4" borderId="1" xfId="0" quotePrefix="1" applyNumberFormat="1" applyFont="1" applyFill="1" applyBorder="1" applyAlignment="1">
      <alignment horizontal="center" vertical="center" wrapText="1"/>
    </xf>
    <xf numFmtId="0" fontId="1" fillId="4" borderId="1" xfId="0" quotePrefix="1" applyFont="1" applyFill="1" applyBorder="1" applyAlignment="1">
      <alignment horizontal="center" vertical="center" wrapText="1"/>
    </xf>
    <xf numFmtId="0" fontId="1" fillId="4" borderId="1" xfId="0" quotePrefix="1" applyFont="1" applyFill="1" applyBorder="1" applyAlignment="1">
      <alignment horizontal="center" vertical="center"/>
    </xf>
    <xf numFmtId="0" fontId="46" fillId="4" borderId="1" xfId="0" quotePrefix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4" fontId="46" fillId="4" borderId="1" xfId="0" quotePrefix="1" applyNumberFormat="1" applyFont="1" applyFill="1" applyBorder="1" applyAlignment="1">
      <alignment horizontal="center" vertical="center" wrapText="1"/>
    </xf>
    <xf numFmtId="0" fontId="1" fillId="4" borderId="1" xfId="4" applyFont="1" applyFill="1" applyBorder="1" applyAlignment="1">
      <alignment horizontal="center" vertical="center"/>
    </xf>
    <xf numFmtId="0" fontId="1" fillId="4" borderId="1" xfId="4" applyFont="1" applyFill="1" applyBorder="1" applyAlignment="1">
      <alignment horizontal="center" vertical="center" wrapText="1"/>
    </xf>
    <xf numFmtId="164" fontId="1" fillId="4" borderId="1" xfId="4" applyNumberFormat="1" applyFont="1" applyFill="1" applyBorder="1" applyAlignment="1">
      <alignment horizontal="center" vertical="center"/>
    </xf>
    <xf numFmtId="14" fontId="1" fillId="4" borderId="1" xfId="4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/>
    </xf>
    <xf numFmtId="0" fontId="5" fillId="4" borderId="7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7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left" vertical="center" wrapText="1"/>
    </xf>
    <xf numFmtId="0" fontId="18" fillId="4" borderId="7" xfId="0" applyFont="1" applyFill="1" applyBorder="1" applyAlignment="1">
      <alignment horizontal="left" vertical="center" wrapText="1"/>
    </xf>
    <xf numFmtId="0" fontId="18" fillId="4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47" fillId="5" borderId="3" xfId="0" applyFont="1" applyFill="1" applyBorder="1" applyAlignment="1">
      <alignment horizontal="left" vertical="center" wrapText="1"/>
    </xf>
    <xf numFmtId="0" fontId="47" fillId="5" borderId="7" xfId="0" applyFont="1" applyFill="1" applyBorder="1" applyAlignment="1">
      <alignment horizontal="left" vertical="center" wrapText="1"/>
    </xf>
    <xf numFmtId="0" fontId="47" fillId="5" borderId="5" xfId="0" applyFont="1" applyFill="1" applyBorder="1" applyAlignment="1">
      <alignment horizontal="left" vertical="center" wrapText="1"/>
    </xf>
    <xf numFmtId="0" fontId="45" fillId="5" borderId="3" xfId="0" applyFont="1" applyFill="1" applyBorder="1" applyAlignment="1">
      <alignment horizontal="left" vertical="center" wrapText="1"/>
    </xf>
    <xf numFmtId="0" fontId="45" fillId="5" borderId="7" xfId="0" applyFont="1" applyFill="1" applyBorder="1" applyAlignment="1">
      <alignment horizontal="left" vertical="center" wrapText="1"/>
    </xf>
    <xf numFmtId="0" fontId="45" fillId="5" borderId="5" xfId="0" applyFont="1" applyFill="1" applyBorder="1" applyAlignment="1">
      <alignment horizontal="left" vertical="center" wrapText="1"/>
    </xf>
    <xf numFmtId="0" fontId="42" fillId="5" borderId="3" xfId="0" applyFont="1" applyFill="1" applyBorder="1" applyAlignment="1">
      <alignment horizontal="left" vertical="center" wrapText="1"/>
    </xf>
    <xf numFmtId="0" fontId="42" fillId="5" borderId="7" xfId="0" applyFont="1" applyFill="1" applyBorder="1" applyAlignment="1">
      <alignment horizontal="left" vertical="center" wrapText="1"/>
    </xf>
    <xf numFmtId="0" fontId="42" fillId="5" borderId="5" xfId="0" applyFont="1" applyFill="1" applyBorder="1" applyAlignment="1">
      <alignment horizontal="left" vertical="center" wrapText="1"/>
    </xf>
    <xf numFmtId="0" fontId="44" fillId="5" borderId="1" xfId="0" applyFont="1" applyFill="1" applyBorder="1" applyAlignment="1">
      <alignment horizontal="center" vertical="center"/>
    </xf>
    <xf numFmtId="0" fontId="2" fillId="29" borderId="1" xfId="0" applyFont="1" applyFill="1" applyBorder="1" applyAlignment="1">
      <alignment horizontal="center" vertical="center" wrapText="1"/>
    </xf>
    <xf numFmtId="164" fontId="2" fillId="29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vertical="center"/>
    </xf>
    <xf numFmtId="44" fontId="3" fillId="0" borderId="1" xfId="0" applyNumberFormat="1" applyFont="1" applyFill="1" applyBorder="1" applyAlignment="1">
      <alignment horizontal="right" vertical="center"/>
    </xf>
    <xf numFmtId="44" fontId="3" fillId="0" borderId="2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8" fontId="3" fillId="0" borderId="6" xfId="3" applyNumberFormat="1" applyFont="1" applyFill="1" applyBorder="1" applyAlignment="1">
      <alignment vertical="center"/>
    </xf>
    <xf numFmtId="164" fontId="3" fillId="0" borderId="6" xfId="3" applyNumberFormat="1" applyFont="1" applyFill="1" applyBorder="1" applyAlignment="1">
      <alignment horizontal="right" vertical="center"/>
    </xf>
    <xf numFmtId="8" fontId="3" fillId="0" borderId="17" xfId="3" applyNumberFormat="1" applyFont="1" applyFill="1" applyBorder="1" applyAlignment="1">
      <alignment vertical="center"/>
    </xf>
    <xf numFmtId="164" fontId="3" fillId="0" borderId="17" xfId="3" applyNumberFormat="1" applyFont="1" applyFill="1" applyBorder="1" applyAlignment="1">
      <alignment horizontal="right" vertical="center"/>
    </xf>
    <xf numFmtId="8" fontId="3" fillId="0" borderId="1" xfId="3" applyNumberFormat="1" applyFont="1" applyFill="1" applyBorder="1" applyAlignment="1">
      <alignment vertical="center"/>
    </xf>
    <xf numFmtId="164" fontId="3" fillId="0" borderId="1" xfId="3" applyNumberFormat="1" applyFont="1" applyFill="1" applyBorder="1" applyAlignment="1">
      <alignment horizontal="right" vertical="center"/>
    </xf>
    <xf numFmtId="8" fontId="3" fillId="0" borderId="1" xfId="6" applyNumberFormat="1" applyFont="1" applyBorder="1" applyAlignment="1">
      <alignment vertical="center"/>
    </xf>
    <xf numFmtId="164" fontId="3" fillId="0" borderId="1" xfId="6" applyNumberFormat="1" applyFont="1" applyBorder="1" applyAlignment="1">
      <alignment horizontal="right" vertical="center"/>
    </xf>
    <xf numFmtId="0" fontId="0" fillId="4" borderId="0" xfId="0" applyFill="1"/>
    <xf numFmtId="0" fontId="0" fillId="30" borderId="0" xfId="0" applyFill="1"/>
    <xf numFmtId="0" fontId="11" fillId="4" borderId="0" xfId="0" applyFont="1" applyFill="1"/>
  </cellXfs>
  <cellStyles count="70">
    <cellStyle name="20% — akcent 1 2" xfId="9" xr:uid="{ECF2FD5E-5ECA-4FFE-A73F-96FAF0AA8E61}"/>
    <cellStyle name="20% — akcent 2 2" xfId="10" xr:uid="{85F34B63-8000-44F1-80F5-8608479CBD22}"/>
    <cellStyle name="20% — akcent 3 2" xfId="11" xr:uid="{192EB958-53B8-4DA9-8C82-910235B10FB0}"/>
    <cellStyle name="20% — akcent 4 2" xfId="12" xr:uid="{53E18625-187D-45F3-9217-FD10430FBD6D}"/>
    <cellStyle name="20% — akcent 5 2" xfId="13" xr:uid="{4012F4B4-B100-46A9-BBB4-FCB8D89985D4}"/>
    <cellStyle name="20% — akcent 6 2" xfId="14" xr:uid="{0E03003B-73C2-4EA6-8424-22476FF8B9D0}"/>
    <cellStyle name="40% — akcent 1 2" xfId="15" xr:uid="{D3EB8662-A4C7-4C44-83CA-1E6325C84CE0}"/>
    <cellStyle name="40% — akcent 2 2" xfId="16" xr:uid="{1C69DDFB-19D9-41F6-B47B-989DAF3E88F7}"/>
    <cellStyle name="40% — akcent 3 2" xfId="17" xr:uid="{E7830B46-AF41-4B38-BCF9-5DEFFAE1DBD1}"/>
    <cellStyle name="40% — akcent 4 2" xfId="18" xr:uid="{206F33E7-D676-4A1D-BA5A-EB4E776F2DF8}"/>
    <cellStyle name="40% — akcent 5 2" xfId="19" xr:uid="{BC6ECAB8-71CC-4B2E-BF9C-F6090E304258}"/>
    <cellStyle name="40% — akcent 6 2" xfId="20" xr:uid="{575735BA-B853-47E4-BB1C-59C7F8AF369C}"/>
    <cellStyle name="60% — akcent 1 2" xfId="21" xr:uid="{5349F073-287B-44D8-82C9-A66736066B41}"/>
    <cellStyle name="60% — akcent 2 2" xfId="22" xr:uid="{06CEDF7C-8C61-4C7A-B36E-0772E2770919}"/>
    <cellStyle name="60% — akcent 3 2" xfId="23" xr:uid="{B5C7AD25-C850-4C7C-86FF-3EBF4E9F7D50}"/>
    <cellStyle name="60% — akcent 4 2" xfId="24" xr:uid="{297FEB24-EF88-4E86-BEFC-B20439606BE3}"/>
    <cellStyle name="60% — akcent 5 2" xfId="25" xr:uid="{7FBB3EE4-DD0D-459B-9EF8-F8B6BBC31D47}"/>
    <cellStyle name="60% — akcent 6 2" xfId="26" xr:uid="{53BAD8C7-95D0-4AF0-A08A-7F28D1DACE18}"/>
    <cellStyle name="Akcent 1 2" xfId="27" xr:uid="{3B4919FE-B68C-4B64-9C5D-C4DAD8AB2E31}"/>
    <cellStyle name="Akcent 2 2" xfId="28" xr:uid="{E8FADAE9-849A-4ED4-A72C-82FD2DB0A775}"/>
    <cellStyle name="Akcent 3 2" xfId="29" xr:uid="{EC0B5D74-AFD8-4445-AF2E-AA8D623E3274}"/>
    <cellStyle name="Akcent 4 2" xfId="30" xr:uid="{13C43BC2-4146-4ED4-97CB-F4DB270E6656}"/>
    <cellStyle name="Akcent 5 2" xfId="31" xr:uid="{5B398DC4-4B85-44B9-85B9-9AECD8827F4A}"/>
    <cellStyle name="Akcent 6 2" xfId="32" xr:uid="{F133CF5E-A37A-410C-9BE9-2DC8A715190E}"/>
    <cellStyle name="Dane wejściowe 2" xfId="33" xr:uid="{F15714F9-1D7E-4625-8728-80EFAE70CE16}"/>
    <cellStyle name="Dane wyjściowe 2" xfId="34" xr:uid="{2EDE9199-9B89-45D2-994D-A935F7286A6D}"/>
    <cellStyle name="Dobry 2" xfId="35" xr:uid="{1FC54CAF-5714-4292-9271-BEEFB4A3304A}"/>
    <cellStyle name="Komórka połączona 2" xfId="36" xr:uid="{8363607E-F545-4941-9FC7-743986620FE4}"/>
    <cellStyle name="Komórka zaznaczona 2" xfId="37" xr:uid="{A59869A4-E95A-47A5-86E5-A7659A382F6D}"/>
    <cellStyle name="Nagłówek 1 2" xfId="38" xr:uid="{2CB57A14-9A53-4822-8B76-A776FD9D5690}"/>
    <cellStyle name="Nagłówek 2 2" xfId="39" xr:uid="{09EE2467-9BCC-44F2-95FA-04B1FCA8AC72}"/>
    <cellStyle name="Nagłówek 3 2" xfId="40" xr:uid="{124447CC-2472-403B-A6D3-A5F9238A7A6B}"/>
    <cellStyle name="Nagłówek 4 2" xfId="41" xr:uid="{21AC349B-F1BC-47DA-93CB-740374F468A9}"/>
    <cellStyle name="Neutralny 2" xfId="42" xr:uid="{6CE7E053-723E-46ED-A1F9-474037EF8438}"/>
    <cellStyle name="Normalny" xfId="0" builtinId="0"/>
    <cellStyle name="Normalny 2" xfId="3" xr:uid="{00000000-0005-0000-0000-000001000000}"/>
    <cellStyle name="Normalny 2 2" xfId="5" xr:uid="{00000000-0005-0000-0000-000002000000}"/>
    <cellStyle name="Normalny 2 2 2" xfId="6" xr:uid="{00000000-0005-0000-0000-000003000000}"/>
    <cellStyle name="Normalny 2 2 3" xfId="44" xr:uid="{46D57E89-5C0E-4ED4-BAED-FC01FD1C60B9}"/>
    <cellStyle name="Normalny 2 3" xfId="43" xr:uid="{6B171990-FDC7-447A-8CBE-0F578CE45DAE}"/>
    <cellStyle name="Normalny 3" xfId="4" xr:uid="{00000000-0005-0000-0000-000004000000}"/>
    <cellStyle name="Normalny 3 2" xfId="45" xr:uid="{1407A210-7429-4AA9-89B3-489AEC43DA60}"/>
    <cellStyle name="Obliczenia 2" xfId="46" xr:uid="{B8F0F1E6-7B78-4145-B170-19E0AAC5D041}"/>
    <cellStyle name="Suma 2" xfId="47" xr:uid="{C3D11918-6FF1-463D-84B6-89C53FF794E6}"/>
    <cellStyle name="Tekst objaśnienia 2" xfId="48" xr:uid="{10FBE9B4-5819-4F42-BE81-DE0AA51FAA68}"/>
    <cellStyle name="Tekst ostrzeżenia 2" xfId="49" xr:uid="{303298B7-C433-4832-AF88-7B1B30F59966}"/>
    <cellStyle name="Tytuł 2" xfId="50" xr:uid="{11AAF11F-6FC1-4874-8B4F-D056C6312914}"/>
    <cellStyle name="Uwaga 2" xfId="51" xr:uid="{B145D4D5-88F2-4D96-B8CE-0501A128C7FC}"/>
    <cellStyle name="Walutowy" xfId="1" builtinId="4"/>
    <cellStyle name="Walutowy 2" xfId="2" xr:uid="{00000000-0005-0000-0000-000006000000}"/>
    <cellStyle name="Walutowy 2 2" xfId="7" xr:uid="{6ACE7F9A-3695-4343-A533-4B410FF8319A}"/>
    <cellStyle name="Walutowy 2 2 2" xfId="55" xr:uid="{A2CE4BA3-BCD5-432A-891F-89429BAFC044}"/>
    <cellStyle name="Walutowy 2 2 3" xfId="56" xr:uid="{14EF9C1E-F47D-4EC1-800F-1B509BDF5BA0}"/>
    <cellStyle name="Walutowy 2 2 4" xfId="54" xr:uid="{C72AC628-B993-4217-A8A1-6C1E7E2CDEF2}"/>
    <cellStyle name="Walutowy 2 3" xfId="8" xr:uid="{69E9C804-A5F8-49C6-B1D8-9CE7BA733DA6}"/>
    <cellStyle name="Walutowy 2 3 2" xfId="57" xr:uid="{5F6110FF-086F-482F-B101-B4CBFE2C938B}"/>
    <cellStyle name="Walutowy 2 4" xfId="58" xr:uid="{B3E95FA5-78DB-4ECD-B621-3C354F280858}"/>
    <cellStyle name="Walutowy 2 5" xfId="59" xr:uid="{8E2F5034-AD3D-4BC9-B065-B8316BAEB9FC}"/>
    <cellStyle name="Walutowy 2 6" xfId="53" xr:uid="{F049AFB2-660C-42B6-A99F-31879BAF1B94}"/>
    <cellStyle name="Walutowy 3" xfId="60" xr:uid="{1B8A1D3E-E5DA-4A3F-ACA1-C18118D9D008}"/>
    <cellStyle name="Walutowy 3 2" xfId="61" xr:uid="{1F66851D-E94E-44E1-A370-050A0E1D67D9}"/>
    <cellStyle name="Walutowy 3 3" xfId="62" xr:uid="{FF65D7FF-F663-4E13-B155-B1FFC8BAFD3A}"/>
    <cellStyle name="Walutowy 4" xfId="63" xr:uid="{91BA3506-0954-4CE9-8228-15326E6CC29E}"/>
    <cellStyle name="Walutowy 4 2" xfId="64" xr:uid="{045434C8-2166-4B9E-A9D7-53FCAB423BCE}"/>
    <cellStyle name="Walutowy 4 3" xfId="65" xr:uid="{B04A52AA-9FBB-42C4-A821-471362978FD1}"/>
    <cellStyle name="Walutowy 5" xfId="66" xr:uid="{0CB90289-EAEF-4936-A436-87DD0CD650F9}"/>
    <cellStyle name="Walutowy 6" xfId="67" xr:uid="{762B1989-1CB2-4ECB-AE64-58CE5F95E0AE}"/>
    <cellStyle name="Walutowy 7" xfId="68" xr:uid="{85E9E8D5-2274-439B-B287-5DF9B5B949D8}"/>
    <cellStyle name="Walutowy 8" xfId="52" xr:uid="{F061407B-2EA6-4E5F-B076-6D90CE89A5CD}"/>
    <cellStyle name="Zły 2" xfId="69" xr:uid="{C969E77F-C7F3-47D0-8EE9-4E13FF9CCC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O109"/>
  <sheetViews>
    <sheetView view="pageBreakPreview" topLeftCell="A2" zoomScale="110" zoomScaleNormal="110" zoomScaleSheetLayoutView="110" workbookViewId="0">
      <pane ySplit="2" topLeftCell="A70" activePane="bottomLeft" state="frozen"/>
      <selection activeCell="B2" sqref="B2"/>
      <selection pane="bottomLeft" activeCell="B4" sqref="B4:H4"/>
    </sheetView>
  </sheetViews>
  <sheetFormatPr defaultColWidth="9.109375" defaultRowHeight="12.6"/>
  <cols>
    <col min="1" max="1" width="6" style="12" customWidth="1"/>
    <col min="2" max="2" width="34.109375" style="15" customWidth="1"/>
    <col min="3" max="3" width="17" style="12" customWidth="1"/>
    <col min="4" max="4" width="22.88671875" style="16" customWidth="1"/>
    <col min="5" max="5" width="25.6640625" style="16" customWidth="1"/>
    <col min="6" max="6" width="19.5546875" style="26" hidden="1" customWidth="1"/>
    <col min="7" max="7" width="19.5546875" style="26" customWidth="1"/>
    <col min="8" max="8" width="32.6640625" style="12" customWidth="1"/>
    <col min="9" max="9" width="21" style="12" customWidth="1"/>
    <col min="10" max="10" width="34.33203125" style="15" customWidth="1"/>
    <col min="11" max="11" width="36.5546875" style="15" customWidth="1"/>
    <col min="12" max="12" width="20" style="2" customWidth="1"/>
    <col min="13" max="13" width="22.5546875" style="2" customWidth="1"/>
    <col min="14" max="14" width="24" style="2" customWidth="1"/>
    <col min="15" max="15" width="17.5546875" style="2" customWidth="1"/>
    <col min="16" max="16384" width="9.109375" style="1"/>
  </cols>
  <sheetData>
    <row r="1" spans="1:15">
      <c r="J1" s="323" t="s">
        <v>19</v>
      </c>
      <c r="K1" s="323"/>
    </row>
    <row r="2" spans="1:15" s="116" customFormat="1" ht="13.2">
      <c r="A2" s="390"/>
      <c r="B2" s="390"/>
      <c r="C2" s="390"/>
      <c r="D2" s="390"/>
      <c r="E2" s="390"/>
      <c r="F2" s="390"/>
      <c r="G2" s="390"/>
      <c r="H2" s="390"/>
      <c r="I2" s="392" t="s">
        <v>510</v>
      </c>
      <c r="J2" s="391"/>
      <c r="K2" s="390"/>
      <c r="L2" s="390"/>
      <c r="M2" s="390"/>
      <c r="N2" s="390"/>
      <c r="O2" s="390"/>
    </row>
    <row r="3" spans="1:15" s="2" customFormat="1" ht="100.5" customHeight="1">
      <c r="A3" s="128" t="s">
        <v>0</v>
      </c>
      <c r="B3" s="23" t="s">
        <v>11</v>
      </c>
      <c r="C3" s="35" t="s">
        <v>1</v>
      </c>
      <c r="D3" s="7" t="s">
        <v>9</v>
      </c>
      <c r="E3" s="7" t="s">
        <v>15</v>
      </c>
      <c r="F3" s="21" t="s">
        <v>16</v>
      </c>
      <c r="G3" s="21" t="s">
        <v>30</v>
      </c>
      <c r="H3" s="35" t="s">
        <v>18</v>
      </c>
      <c r="I3" s="35" t="s">
        <v>23</v>
      </c>
      <c r="J3" s="23" t="s">
        <v>17</v>
      </c>
      <c r="K3" s="23" t="s">
        <v>6</v>
      </c>
      <c r="L3" s="29" t="s">
        <v>25</v>
      </c>
      <c r="M3" s="29" t="s">
        <v>26</v>
      </c>
      <c r="N3" s="29" t="s">
        <v>154</v>
      </c>
      <c r="O3" s="28" t="s">
        <v>153</v>
      </c>
    </row>
    <row r="4" spans="1:15" ht="21" customHeight="1">
      <c r="A4" s="40" t="s">
        <v>8</v>
      </c>
      <c r="B4" s="324" t="s">
        <v>22</v>
      </c>
      <c r="C4" s="325"/>
      <c r="D4" s="325"/>
      <c r="E4" s="325"/>
      <c r="F4" s="325"/>
      <c r="G4" s="325"/>
      <c r="H4" s="326"/>
      <c r="I4" s="39"/>
      <c r="J4" s="17"/>
      <c r="K4" s="10"/>
      <c r="L4" s="40"/>
      <c r="M4" s="9"/>
      <c r="N4" s="9"/>
      <c r="O4" s="9"/>
    </row>
    <row r="5" spans="1:15" s="15" customFormat="1" ht="25.2">
      <c r="A5" s="112">
        <v>1</v>
      </c>
      <c r="B5" s="57" t="s">
        <v>31</v>
      </c>
      <c r="C5" s="56" t="s">
        <v>32</v>
      </c>
      <c r="D5" s="87"/>
      <c r="E5" s="377">
        <f t="shared" ref="E5:E11" si="0">G5*3030</f>
        <v>132956.4</v>
      </c>
      <c r="F5" s="62">
        <v>43.88</v>
      </c>
      <c r="G5" s="63">
        <v>43.88</v>
      </c>
      <c r="H5" s="88" t="s">
        <v>150</v>
      </c>
      <c r="I5" s="54" t="s">
        <v>27</v>
      </c>
      <c r="J5" s="54" t="s">
        <v>33</v>
      </c>
      <c r="K5" s="55" t="s">
        <v>34</v>
      </c>
      <c r="L5" s="56" t="s">
        <v>28</v>
      </c>
      <c r="M5" s="56" t="s">
        <v>28</v>
      </c>
      <c r="N5" s="56" t="s">
        <v>29</v>
      </c>
      <c r="O5" s="56" t="s">
        <v>28</v>
      </c>
    </row>
    <row r="6" spans="1:15" s="15" customFormat="1" ht="22.8">
      <c r="A6" s="112">
        <v>2</v>
      </c>
      <c r="B6" s="57" t="s">
        <v>31</v>
      </c>
      <c r="C6" s="56" t="s">
        <v>32</v>
      </c>
      <c r="D6" s="87"/>
      <c r="E6" s="233">
        <f t="shared" si="0"/>
        <v>186042</v>
      </c>
      <c r="F6" s="65">
        <v>61.4</v>
      </c>
      <c r="G6" s="66">
        <v>61.4</v>
      </c>
      <c r="H6" s="88" t="s">
        <v>150</v>
      </c>
      <c r="I6" s="54" t="s">
        <v>27</v>
      </c>
      <c r="J6" s="57" t="s">
        <v>140</v>
      </c>
      <c r="K6" s="57" t="s">
        <v>36</v>
      </c>
      <c r="L6" s="56" t="s">
        <v>28</v>
      </c>
      <c r="M6" s="56" t="s">
        <v>28</v>
      </c>
      <c r="N6" s="56" t="s">
        <v>29</v>
      </c>
      <c r="O6" s="56" t="s">
        <v>28</v>
      </c>
    </row>
    <row r="7" spans="1:15" s="15" customFormat="1" ht="35.25" customHeight="1">
      <c r="A7" s="112">
        <v>3</v>
      </c>
      <c r="B7" s="57" t="s">
        <v>31</v>
      </c>
      <c r="C7" s="56" t="s">
        <v>32</v>
      </c>
      <c r="D7" s="87"/>
      <c r="E7" s="233">
        <f t="shared" si="0"/>
        <v>175740</v>
      </c>
      <c r="F7" s="65">
        <v>58</v>
      </c>
      <c r="G7" s="66">
        <v>58</v>
      </c>
      <c r="H7" s="88" t="s">
        <v>150</v>
      </c>
      <c r="I7" s="54" t="s">
        <v>27</v>
      </c>
      <c r="J7" s="58" t="s">
        <v>141</v>
      </c>
      <c r="K7" s="57" t="s">
        <v>37</v>
      </c>
      <c r="L7" s="56" t="s">
        <v>28</v>
      </c>
      <c r="M7" s="56" t="s">
        <v>28</v>
      </c>
      <c r="N7" s="56" t="s">
        <v>29</v>
      </c>
      <c r="O7" s="56" t="s">
        <v>28</v>
      </c>
    </row>
    <row r="8" spans="1:15" s="15" customFormat="1" ht="22.8">
      <c r="A8" s="112">
        <v>4</v>
      </c>
      <c r="B8" s="57" t="s">
        <v>31</v>
      </c>
      <c r="C8" s="56" t="s">
        <v>32</v>
      </c>
      <c r="D8" s="87"/>
      <c r="E8" s="233">
        <f t="shared" si="0"/>
        <v>476013</v>
      </c>
      <c r="F8" s="65">
        <v>157.1</v>
      </c>
      <c r="G8" s="66">
        <v>157.1</v>
      </c>
      <c r="H8" s="88" t="s">
        <v>150</v>
      </c>
      <c r="I8" s="54" t="s">
        <v>27</v>
      </c>
      <c r="J8" s="57" t="s">
        <v>140</v>
      </c>
      <c r="K8" s="57" t="s">
        <v>38</v>
      </c>
      <c r="L8" s="56" t="s">
        <v>28</v>
      </c>
      <c r="M8" s="56" t="s">
        <v>28</v>
      </c>
      <c r="N8" s="56" t="s">
        <v>29</v>
      </c>
      <c r="O8" s="56" t="s">
        <v>28</v>
      </c>
    </row>
    <row r="9" spans="1:15" s="15" customFormat="1" ht="22.8">
      <c r="A9" s="112">
        <v>5</v>
      </c>
      <c r="B9" s="57" t="s">
        <v>31</v>
      </c>
      <c r="C9" s="56" t="s">
        <v>39</v>
      </c>
      <c r="D9" s="87">
        <v>537157.93000000005</v>
      </c>
      <c r="E9" s="233"/>
      <c r="F9" s="65">
        <v>128.51</v>
      </c>
      <c r="G9" s="66">
        <v>128.51</v>
      </c>
      <c r="H9" s="88" t="s">
        <v>150</v>
      </c>
      <c r="I9" s="54" t="s">
        <v>27</v>
      </c>
      <c r="J9" s="57" t="s">
        <v>35</v>
      </c>
      <c r="K9" s="57" t="s">
        <v>40</v>
      </c>
      <c r="L9" s="56" t="s">
        <v>28</v>
      </c>
      <c r="M9" s="56" t="s">
        <v>28</v>
      </c>
      <c r="N9" s="56" t="s">
        <v>29</v>
      </c>
      <c r="O9" s="56" t="s">
        <v>28</v>
      </c>
    </row>
    <row r="10" spans="1:15" s="15" customFormat="1" ht="29.25" customHeight="1">
      <c r="A10" s="112">
        <v>6</v>
      </c>
      <c r="B10" s="57" t="s">
        <v>31</v>
      </c>
      <c r="C10" s="56" t="s">
        <v>32</v>
      </c>
      <c r="D10" s="87"/>
      <c r="E10" s="233">
        <f t="shared" si="0"/>
        <v>286032</v>
      </c>
      <c r="F10" s="65">
        <v>94.4</v>
      </c>
      <c r="G10" s="66">
        <v>94.4</v>
      </c>
      <c r="H10" s="88" t="s">
        <v>150</v>
      </c>
      <c r="I10" s="54" t="s">
        <v>27</v>
      </c>
      <c r="J10" s="57" t="s">
        <v>35</v>
      </c>
      <c r="K10" s="57" t="s">
        <v>41</v>
      </c>
      <c r="L10" s="56" t="s">
        <v>28</v>
      </c>
      <c r="M10" s="56" t="s">
        <v>28</v>
      </c>
      <c r="N10" s="56" t="s">
        <v>29</v>
      </c>
      <c r="O10" s="56" t="s">
        <v>28</v>
      </c>
    </row>
    <row r="11" spans="1:15" s="15" customFormat="1" ht="28.5" customHeight="1">
      <c r="A11" s="112">
        <v>7</v>
      </c>
      <c r="B11" s="57" t="s">
        <v>42</v>
      </c>
      <c r="C11" s="56" t="s">
        <v>32</v>
      </c>
      <c r="D11" s="87"/>
      <c r="E11" s="233">
        <f t="shared" si="0"/>
        <v>93930</v>
      </c>
      <c r="F11" s="65">
        <v>31</v>
      </c>
      <c r="G11" s="66">
        <v>31</v>
      </c>
      <c r="H11" s="88" t="s">
        <v>150</v>
      </c>
      <c r="I11" s="54" t="s">
        <v>27</v>
      </c>
      <c r="J11" s="57" t="s">
        <v>35</v>
      </c>
      <c r="K11" s="58" t="s">
        <v>43</v>
      </c>
      <c r="L11" s="56" t="s">
        <v>28</v>
      </c>
      <c r="M11" s="56" t="s">
        <v>28</v>
      </c>
      <c r="N11" s="56" t="s">
        <v>29</v>
      </c>
      <c r="O11" s="56" t="s">
        <v>28</v>
      </c>
    </row>
    <row r="12" spans="1:15" s="15" customFormat="1" ht="27.75" customHeight="1">
      <c r="A12" s="112">
        <v>8</v>
      </c>
      <c r="B12" s="68" t="s">
        <v>44</v>
      </c>
      <c r="C12" s="69" t="s">
        <v>45</v>
      </c>
      <c r="D12" s="70"/>
      <c r="E12" s="378">
        <f>G12*3778</f>
        <v>489628.8</v>
      </c>
      <c r="F12" s="71">
        <v>129.6</v>
      </c>
      <c r="G12" s="72">
        <v>129.6</v>
      </c>
      <c r="H12" s="88" t="s">
        <v>150</v>
      </c>
      <c r="I12" s="54" t="s">
        <v>27</v>
      </c>
      <c r="J12" s="57" t="s">
        <v>35</v>
      </c>
      <c r="K12" s="57" t="s">
        <v>46</v>
      </c>
      <c r="L12" s="56" t="s">
        <v>28</v>
      </c>
      <c r="M12" s="56"/>
      <c r="N12" s="56" t="s">
        <v>29</v>
      </c>
      <c r="O12" s="56" t="s">
        <v>28</v>
      </c>
    </row>
    <row r="13" spans="1:15" s="15" customFormat="1" ht="27.75" customHeight="1">
      <c r="A13" s="112">
        <v>9</v>
      </c>
      <c r="B13" s="67" t="s">
        <v>47</v>
      </c>
      <c r="C13" s="73" t="s">
        <v>45</v>
      </c>
      <c r="D13" s="74"/>
      <c r="E13" s="232">
        <f>G13*3778</f>
        <v>610524.79999999993</v>
      </c>
      <c r="F13" s="75">
        <v>161.6</v>
      </c>
      <c r="G13" s="76">
        <v>161.6</v>
      </c>
      <c r="H13" s="88" t="s">
        <v>150</v>
      </c>
      <c r="I13" s="54" t="s">
        <v>27</v>
      </c>
      <c r="J13" s="58" t="s">
        <v>142</v>
      </c>
      <c r="K13" s="57" t="s">
        <v>48</v>
      </c>
      <c r="L13" s="56" t="s">
        <v>28</v>
      </c>
      <c r="M13" s="56"/>
      <c r="N13" s="56" t="s">
        <v>29</v>
      </c>
      <c r="O13" s="56" t="s">
        <v>28</v>
      </c>
    </row>
    <row r="14" spans="1:15" s="15" customFormat="1" ht="26.25" customHeight="1">
      <c r="A14" s="112">
        <v>10</v>
      </c>
      <c r="B14" s="57" t="s">
        <v>49</v>
      </c>
      <c r="C14" s="56" t="s">
        <v>45</v>
      </c>
      <c r="D14" s="64"/>
      <c r="E14" s="233">
        <v>195800</v>
      </c>
      <c r="F14" s="65">
        <v>55</v>
      </c>
      <c r="G14" s="66">
        <v>55</v>
      </c>
      <c r="H14" s="88" t="s">
        <v>150</v>
      </c>
      <c r="I14" s="54" t="s">
        <v>27</v>
      </c>
      <c r="J14" s="77" t="s">
        <v>142</v>
      </c>
      <c r="K14" s="68" t="s">
        <v>50</v>
      </c>
      <c r="L14" s="56" t="s">
        <v>28</v>
      </c>
      <c r="M14" s="56"/>
      <c r="N14" s="56" t="s">
        <v>29</v>
      </c>
      <c r="O14" s="56" t="s">
        <v>28</v>
      </c>
    </row>
    <row r="15" spans="1:15" s="15" customFormat="1" ht="26.25" customHeight="1">
      <c r="A15" s="112">
        <v>11</v>
      </c>
      <c r="B15" s="57" t="s">
        <v>51</v>
      </c>
      <c r="C15" s="56" t="s">
        <v>32</v>
      </c>
      <c r="D15" s="64"/>
      <c r="E15" s="233">
        <f>G15*3778</f>
        <v>1662320</v>
      </c>
      <c r="F15" s="65">
        <v>440</v>
      </c>
      <c r="G15" s="66">
        <v>440</v>
      </c>
      <c r="H15" s="88" t="s">
        <v>150</v>
      </c>
      <c r="I15" s="54" t="s">
        <v>27</v>
      </c>
      <c r="J15" s="58" t="s">
        <v>143</v>
      </c>
      <c r="K15" s="57" t="s">
        <v>52</v>
      </c>
      <c r="L15" s="56" t="s">
        <v>28</v>
      </c>
      <c r="M15" s="56" t="s">
        <v>28</v>
      </c>
      <c r="N15" s="56" t="s">
        <v>29</v>
      </c>
      <c r="O15" s="56" t="s">
        <v>28</v>
      </c>
    </row>
    <row r="16" spans="1:15" s="15" customFormat="1" ht="29.25" customHeight="1">
      <c r="A16" s="112">
        <v>12</v>
      </c>
      <c r="B16" s="57" t="s">
        <v>53</v>
      </c>
      <c r="C16" s="56" t="s">
        <v>54</v>
      </c>
      <c r="D16" s="64"/>
      <c r="E16" s="233">
        <f>G16*1511</f>
        <v>68599.399999999994</v>
      </c>
      <c r="F16" s="65">
        <v>45.4</v>
      </c>
      <c r="G16" s="66">
        <v>45.4</v>
      </c>
      <c r="H16" s="88" t="s">
        <v>150</v>
      </c>
      <c r="I16" s="54" t="s">
        <v>27</v>
      </c>
      <c r="J16" s="58" t="s">
        <v>144</v>
      </c>
      <c r="K16" s="57" t="s">
        <v>55</v>
      </c>
      <c r="L16" s="56" t="s">
        <v>28</v>
      </c>
      <c r="M16" s="56" t="s">
        <v>138</v>
      </c>
      <c r="N16" s="56" t="s">
        <v>29</v>
      </c>
      <c r="O16" s="56" t="s">
        <v>28</v>
      </c>
    </row>
    <row r="17" spans="1:15" s="15" customFormat="1" ht="27.75" customHeight="1">
      <c r="A17" s="112">
        <v>13</v>
      </c>
      <c r="B17" s="57" t="s">
        <v>56</v>
      </c>
      <c r="C17" s="56" t="s">
        <v>45</v>
      </c>
      <c r="D17" s="64"/>
      <c r="E17" s="233">
        <f>G17*1511</f>
        <v>140523</v>
      </c>
      <c r="F17" s="65">
        <v>93</v>
      </c>
      <c r="G17" s="66">
        <v>93</v>
      </c>
      <c r="H17" s="88" t="s">
        <v>150</v>
      </c>
      <c r="I17" s="54" t="s">
        <v>27</v>
      </c>
      <c r="J17" s="58" t="s">
        <v>143</v>
      </c>
      <c r="K17" s="57" t="s">
        <v>57</v>
      </c>
      <c r="L17" s="56" t="s">
        <v>28</v>
      </c>
      <c r="M17" s="56"/>
      <c r="N17" s="56" t="s">
        <v>29</v>
      </c>
      <c r="O17" s="56" t="s">
        <v>28</v>
      </c>
    </row>
    <row r="18" spans="1:15" s="15" customFormat="1" ht="21" customHeight="1">
      <c r="A18" s="112">
        <v>14</v>
      </c>
      <c r="B18" s="57" t="s">
        <v>58</v>
      </c>
      <c r="C18" s="56" t="s">
        <v>32</v>
      </c>
      <c r="D18" s="64"/>
      <c r="E18" s="233">
        <f>G18*1511</f>
        <v>55907</v>
      </c>
      <c r="F18" s="65">
        <v>37</v>
      </c>
      <c r="G18" s="66">
        <v>37</v>
      </c>
      <c r="H18" s="88" t="s">
        <v>150</v>
      </c>
      <c r="I18" s="54" t="s">
        <v>27</v>
      </c>
      <c r="J18" s="57" t="s">
        <v>145</v>
      </c>
      <c r="K18" s="57" t="s">
        <v>59</v>
      </c>
      <c r="L18" s="56" t="s">
        <v>28</v>
      </c>
      <c r="M18" s="56" t="s">
        <v>28</v>
      </c>
      <c r="N18" s="56" t="s">
        <v>29</v>
      </c>
      <c r="O18" s="56" t="s">
        <v>28</v>
      </c>
    </row>
    <row r="19" spans="1:15" s="15" customFormat="1" ht="21" customHeight="1">
      <c r="A19" s="112">
        <v>15</v>
      </c>
      <c r="B19" s="57" t="s">
        <v>58</v>
      </c>
      <c r="C19" s="56" t="s">
        <v>45</v>
      </c>
      <c r="D19" s="64"/>
      <c r="E19" s="233">
        <f>G19*1511</f>
        <v>223628</v>
      </c>
      <c r="F19" s="65">
        <v>148</v>
      </c>
      <c r="G19" s="66">
        <v>148</v>
      </c>
      <c r="H19" s="88" t="s">
        <v>150</v>
      </c>
      <c r="I19" s="54" t="s">
        <v>27</v>
      </c>
      <c r="J19" s="57" t="s">
        <v>140</v>
      </c>
      <c r="K19" s="57" t="s">
        <v>60</v>
      </c>
      <c r="L19" s="56" t="s">
        <v>28</v>
      </c>
      <c r="M19" s="56" t="s">
        <v>28</v>
      </c>
      <c r="N19" s="56" t="s">
        <v>29</v>
      </c>
      <c r="O19" s="56" t="s">
        <v>28</v>
      </c>
    </row>
    <row r="20" spans="1:15" s="15" customFormat="1" ht="21" customHeight="1">
      <c r="A20" s="112">
        <v>16</v>
      </c>
      <c r="B20" s="67" t="s">
        <v>61</v>
      </c>
      <c r="C20" s="73">
        <v>2014</v>
      </c>
      <c r="D20" s="78"/>
      <c r="E20" s="232">
        <f>G20*1511</f>
        <v>37775</v>
      </c>
      <c r="F20" s="75">
        <v>25</v>
      </c>
      <c r="G20" s="76">
        <v>25</v>
      </c>
      <c r="H20" s="88" t="s">
        <v>150</v>
      </c>
      <c r="I20" s="54" t="s">
        <v>27</v>
      </c>
      <c r="J20" s="57" t="s">
        <v>146</v>
      </c>
      <c r="K20" s="57" t="s">
        <v>62</v>
      </c>
      <c r="L20" s="56" t="s">
        <v>28</v>
      </c>
      <c r="M20" s="56"/>
      <c r="N20" s="56" t="s">
        <v>29</v>
      </c>
      <c r="O20" s="56" t="s">
        <v>28</v>
      </c>
    </row>
    <row r="21" spans="1:15" s="15" customFormat="1" ht="25.2">
      <c r="A21" s="112">
        <v>17</v>
      </c>
      <c r="B21" s="57" t="s">
        <v>63</v>
      </c>
      <c r="C21" s="56">
        <v>2010</v>
      </c>
      <c r="D21" s="64"/>
      <c r="E21" s="233">
        <v>331934.40000000002</v>
      </c>
      <c r="F21" s="65">
        <v>155.4</v>
      </c>
      <c r="G21" s="66">
        <v>155.4</v>
      </c>
      <c r="H21" s="88" t="s">
        <v>150</v>
      </c>
      <c r="I21" s="54" t="s">
        <v>27</v>
      </c>
      <c r="J21" s="77" t="s">
        <v>64</v>
      </c>
      <c r="K21" s="68" t="s">
        <v>65</v>
      </c>
      <c r="L21" s="56" t="s">
        <v>28</v>
      </c>
      <c r="M21" s="56"/>
      <c r="N21" s="56" t="s">
        <v>29</v>
      </c>
      <c r="O21" s="56" t="s">
        <v>28</v>
      </c>
    </row>
    <row r="22" spans="1:15" s="15" customFormat="1" ht="25.2">
      <c r="A22" s="112">
        <v>18</v>
      </c>
      <c r="B22" s="57" t="s">
        <v>63</v>
      </c>
      <c r="C22" s="56">
        <v>2006</v>
      </c>
      <c r="D22" s="64"/>
      <c r="E22" s="233">
        <v>459240</v>
      </c>
      <c r="F22" s="65">
        <v>215</v>
      </c>
      <c r="G22" s="66">
        <v>215</v>
      </c>
      <c r="H22" s="88" t="s">
        <v>150</v>
      </c>
      <c r="I22" s="54" t="s">
        <v>27</v>
      </c>
      <c r="J22" s="58" t="s">
        <v>147</v>
      </c>
      <c r="K22" s="57" t="s">
        <v>67</v>
      </c>
      <c r="L22" s="56" t="s">
        <v>28</v>
      </c>
      <c r="M22" s="56"/>
      <c r="N22" s="56" t="s">
        <v>29</v>
      </c>
      <c r="O22" s="56" t="s">
        <v>28</v>
      </c>
    </row>
    <row r="23" spans="1:15" s="15" customFormat="1" ht="25.2">
      <c r="A23" s="112">
        <v>19</v>
      </c>
      <c r="B23" s="57" t="s">
        <v>63</v>
      </c>
      <c r="C23" s="56">
        <v>2009</v>
      </c>
      <c r="D23" s="64"/>
      <c r="E23" s="233">
        <v>1190610.96</v>
      </c>
      <c r="F23" s="65">
        <v>367.16</v>
      </c>
      <c r="G23" s="66">
        <v>367.16</v>
      </c>
      <c r="H23" s="88" t="s">
        <v>150</v>
      </c>
      <c r="I23" s="54" t="s">
        <v>27</v>
      </c>
      <c r="J23" s="58" t="s">
        <v>64</v>
      </c>
      <c r="K23" s="57" t="s">
        <v>68</v>
      </c>
      <c r="L23" s="56" t="s">
        <v>28</v>
      </c>
      <c r="M23" s="56"/>
      <c r="N23" s="56" t="s">
        <v>29</v>
      </c>
      <c r="O23" s="56" t="s">
        <v>28</v>
      </c>
    </row>
    <row r="24" spans="1:15" s="15" customFormat="1" ht="37.799999999999997">
      <c r="A24" s="112">
        <v>20</v>
      </c>
      <c r="B24" s="57" t="s">
        <v>63</v>
      </c>
      <c r="C24" s="56">
        <v>1998</v>
      </c>
      <c r="D24" s="64"/>
      <c r="E24" s="233">
        <v>186472.8</v>
      </c>
      <c r="F24" s="65">
        <v>87.3</v>
      </c>
      <c r="G24" s="66">
        <v>87.3</v>
      </c>
      <c r="H24" s="88" t="s">
        <v>150</v>
      </c>
      <c r="I24" s="54" t="s">
        <v>27</v>
      </c>
      <c r="J24" s="58" t="s">
        <v>69</v>
      </c>
      <c r="K24" s="57" t="s">
        <v>70</v>
      </c>
      <c r="L24" s="56" t="s">
        <v>28</v>
      </c>
      <c r="M24" s="56"/>
      <c r="N24" s="56" t="s">
        <v>29</v>
      </c>
      <c r="O24" s="56" t="s">
        <v>28</v>
      </c>
    </row>
    <row r="25" spans="1:15" s="15" customFormat="1" ht="25.2">
      <c r="A25" s="112">
        <v>21</v>
      </c>
      <c r="B25" s="57" t="s">
        <v>71</v>
      </c>
      <c r="C25" s="56">
        <v>2012</v>
      </c>
      <c r="D25" s="64">
        <v>1999555.46</v>
      </c>
      <c r="E25" s="233"/>
      <c r="F25" s="65"/>
      <c r="G25" s="66"/>
      <c r="H25" s="88" t="s">
        <v>150</v>
      </c>
      <c r="I25" s="54" t="s">
        <v>27</v>
      </c>
      <c r="J25" s="58" t="s">
        <v>72</v>
      </c>
      <c r="K25" s="57" t="s">
        <v>73</v>
      </c>
      <c r="L25" s="56" t="s">
        <v>28</v>
      </c>
      <c r="M25" s="56"/>
      <c r="N25" s="56" t="s">
        <v>29</v>
      </c>
      <c r="O25" s="56" t="s">
        <v>28</v>
      </c>
    </row>
    <row r="26" spans="1:15" s="15" customFormat="1" ht="37.799999999999997">
      <c r="A26" s="112">
        <v>22</v>
      </c>
      <c r="B26" s="57" t="s">
        <v>63</v>
      </c>
      <c r="C26" s="56">
        <v>2009</v>
      </c>
      <c r="D26" s="64"/>
      <c r="E26" s="233">
        <v>1527878.31</v>
      </c>
      <c r="F26" s="65">
        <v>389.21</v>
      </c>
      <c r="G26" s="66">
        <v>389.21</v>
      </c>
      <c r="H26" s="88" t="s">
        <v>150</v>
      </c>
      <c r="I26" s="54" t="s">
        <v>27</v>
      </c>
      <c r="J26" s="58" t="s">
        <v>69</v>
      </c>
      <c r="K26" s="57" t="s">
        <v>74</v>
      </c>
      <c r="L26" s="56" t="s">
        <v>28</v>
      </c>
      <c r="M26" s="56"/>
      <c r="N26" s="56" t="s">
        <v>29</v>
      </c>
      <c r="O26" s="56" t="s">
        <v>28</v>
      </c>
    </row>
    <row r="27" spans="1:15" s="15" customFormat="1" ht="25.2">
      <c r="A27" s="112">
        <v>23</v>
      </c>
      <c r="B27" s="57" t="s">
        <v>63</v>
      </c>
      <c r="C27" s="56" t="s">
        <v>75</v>
      </c>
      <c r="D27" s="64">
        <v>21803.599999999999</v>
      </c>
      <c r="E27" s="233"/>
      <c r="F27" s="65">
        <v>56.5</v>
      </c>
      <c r="G27" s="66">
        <v>56.5</v>
      </c>
      <c r="H27" s="88" t="s">
        <v>150</v>
      </c>
      <c r="I27" s="54" t="s">
        <v>27</v>
      </c>
      <c r="J27" s="58" t="s">
        <v>33</v>
      </c>
      <c r="K27" s="57" t="s">
        <v>76</v>
      </c>
      <c r="L27" s="56" t="s">
        <v>28</v>
      </c>
      <c r="M27" s="56" t="s">
        <v>28</v>
      </c>
      <c r="N27" s="56" t="s">
        <v>29</v>
      </c>
      <c r="O27" s="56" t="s">
        <v>28</v>
      </c>
    </row>
    <row r="28" spans="1:15" s="15" customFormat="1" ht="25.2">
      <c r="A28" s="112">
        <v>24</v>
      </c>
      <c r="B28" s="57" t="s">
        <v>63</v>
      </c>
      <c r="C28" s="56">
        <v>2006</v>
      </c>
      <c r="D28" s="64"/>
      <c r="E28" s="233">
        <v>463939.2</v>
      </c>
      <c r="F28" s="65">
        <v>217.2</v>
      </c>
      <c r="G28" s="66">
        <v>217.2</v>
      </c>
      <c r="H28" s="88" t="s">
        <v>150</v>
      </c>
      <c r="I28" s="54" t="s">
        <v>27</v>
      </c>
      <c r="J28" s="58" t="s">
        <v>147</v>
      </c>
      <c r="K28" s="57" t="s">
        <v>77</v>
      </c>
      <c r="L28" s="56" t="s">
        <v>28</v>
      </c>
      <c r="M28" s="56"/>
      <c r="N28" s="56" t="s">
        <v>29</v>
      </c>
      <c r="O28" s="56" t="s">
        <v>28</v>
      </c>
    </row>
    <row r="29" spans="1:15" s="15" customFormat="1" ht="25.2">
      <c r="A29" s="112">
        <v>25</v>
      </c>
      <c r="B29" s="57" t="s">
        <v>63</v>
      </c>
      <c r="C29" s="56">
        <v>2005</v>
      </c>
      <c r="D29" s="64"/>
      <c r="E29" s="233">
        <v>331720.8</v>
      </c>
      <c r="F29" s="65">
        <v>155.30000000000001</v>
      </c>
      <c r="G29" s="66">
        <v>155.30000000000001</v>
      </c>
      <c r="H29" s="88" t="s">
        <v>150</v>
      </c>
      <c r="I29" s="54" t="s">
        <v>27</v>
      </c>
      <c r="J29" s="58" t="s">
        <v>78</v>
      </c>
      <c r="K29" s="57" t="s">
        <v>79</v>
      </c>
      <c r="L29" s="56" t="s">
        <v>28</v>
      </c>
      <c r="M29" s="56"/>
      <c r="N29" s="56" t="s">
        <v>29</v>
      </c>
      <c r="O29" s="56" t="s">
        <v>28</v>
      </c>
    </row>
    <row r="30" spans="1:15" s="15" customFormat="1" ht="25.2">
      <c r="A30" s="112">
        <v>26</v>
      </c>
      <c r="B30" s="57" t="s">
        <v>63</v>
      </c>
      <c r="C30" s="56">
        <v>2007</v>
      </c>
      <c r="D30" s="64"/>
      <c r="E30" s="233">
        <v>465098.77</v>
      </c>
      <c r="F30" s="65">
        <v>146.87</v>
      </c>
      <c r="G30" s="66">
        <v>146.87</v>
      </c>
      <c r="H30" s="88" t="s">
        <v>150</v>
      </c>
      <c r="I30" s="54" t="s">
        <v>27</v>
      </c>
      <c r="J30" s="58" t="s">
        <v>80</v>
      </c>
      <c r="K30" s="57" t="s">
        <v>81</v>
      </c>
      <c r="L30" s="56" t="s">
        <v>28</v>
      </c>
      <c r="M30" s="56"/>
      <c r="N30" s="56" t="s">
        <v>29</v>
      </c>
      <c r="O30" s="56" t="s">
        <v>28</v>
      </c>
    </row>
    <row r="31" spans="1:15" s="15" customFormat="1" ht="25.2">
      <c r="A31" s="112">
        <v>27</v>
      </c>
      <c r="B31" s="57" t="s">
        <v>63</v>
      </c>
      <c r="C31" s="56" t="s">
        <v>75</v>
      </c>
      <c r="D31" s="64">
        <v>4909.5</v>
      </c>
      <c r="E31" s="233"/>
      <c r="F31" s="65">
        <v>236.3</v>
      </c>
      <c r="G31" s="66">
        <v>236.3</v>
      </c>
      <c r="H31" s="88" t="s">
        <v>150</v>
      </c>
      <c r="I31" s="54" t="s">
        <v>27</v>
      </c>
      <c r="J31" s="58" t="s">
        <v>78</v>
      </c>
      <c r="K31" s="57" t="s">
        <v>82</v>
      </c>
      <c r="L31" s="56" t="s">
        <v>28</v>
      </c>
      <c r="M31" s="56" t="s">
        <v>139</v>
      </c>
      <c r="N31" s="56" t="s">
        <v>29</v>
      </c>
      <c r="O31" s="56" t="s">
        <v>28</v>
      </c>
    </row>
    <row r="32" spans="1:15" s="15" customFormat="1" ht="25.2">
      <c r="A32" s="112">
        <v>28</v>
      </c>
      <c r="B32" s="57" t="s">
        <v>63</v>
      </c>
      <c r="C32" s="56" t="s">
        <v>83</v>
      </c>
      <c r="D32" s="64"/>
      <c r="E32" s="233">
        <v>514562.4</v>
      </c>
      <c r="F32" s="65">
        <v>240.9</v>
      </c>
      <c r="G32" s="66">
        <v>240.9</v>
      </c>
      <c r="H32" s="88" t="s">
        <v>150</v>
      </c>
      <c r="I32" s="54" t="s">
        <v>27</v>
      </c>
      <c r="J32" s="58" t="s">
        <v>84</v>
      </c>
      <c r="K32" s="57" t="s">
        <v>85</v>
      </c>
      <c r="L32" s="56" t="s">
        <v>28</v>
      </c>
      <c r="M32" s="56"/>
      <c r="N32" s="56" t="s">
        <v>29</v>
      </c>
      <c r="O32" s="56" t="s">
        <v>28</v>
      </c>
    </row>
    <row r="33" spans="1:15" s="15" customFormat="1" ht="25.2">
      <c r="A33" s="112">
        <v>29</v>
      </c>
      <c r="B33" s="57" t="s">
        <v>63</v>
      </c>
      <c r="C33" s="56" t="s">
        <v>86</v>
      </c>
      <c r="D33" s="64"/>
      <c r="E33" s="233">
        <v>462444</v>
      </c>
      <c r="F33" s="65">
        <v>216.5</v>
      </c>
      <c r="G33" s="66">
        <v>216.5</v>
      </c>
      <c r="H33" s="88" t="s">
        <v>150</v>
      </c>
      <c r="I33" s="54" t="s">
        <v>27</v>
      </c>
      <c r="J33" s="58" t="s">
        <v>78</v>
      </c>
      <c r="K33" s="57" t="s">
        <v>55</v>
      </c>
      <c r="L33" s="56" t="s">
        <v>28</v>
      </c>
      <c r="M33" s="56"/>
      <c r="N33" s="56" t="s">
        <v>29</v>
      </c>
      <c r="O33" s="56" t="s">
        <v>28</v>
      </c>
    </row>
    <row r="34" spans="1:15" s="15" customFormat="1" ht="22.8">
      <c r="A34" s="112">
        <v>30</v>
      </c>
      <c r="B34" s="57" t="s">
        <v>63</v>
      </c>
      <c r="C34" s="56">
        <v>2005</v>
      </c>
      <c r="D34" s="64"/>
      <c r="E34" s="233">
        <v>141317.81</v>
      </c>
      <c r="F34" s="65">
        <v>49.2</v>
      </c>
      <c r="G34" s="66">
        <v>49.2</v>
      </c>
      <c r="H34" s="88" t="s">
        <v>150</v>
      </c>
      <c r="I34" s="54" t="s">
        <v>27</v>
      </c>
      <c r="J34" s="57" t="s">
        <v>66</v>
      </c>
      <c r="K34" s="57" t="s">
        <v>87</v>
      </c>
      <c r="L34" s="56" t="s">
        <v>28</v>
      </c>
      <c r="M34" s="56"/>
      <c r="N34" s="56" t="s">
        <v>29</v>
      </c>
      <c r="O34" s="56" t="s">
        <v>28</v>
      </c>
    </row>
    <row r="35" spans="1:15" s="15" customFormat="1" ht="37.799999999999997">
      <c r="A35" s="112">
        <v>31</v>
      </c>
      <c r="B35" s="57" t="s">
        <v>63</v>
      </c>
      <c r="C35" s="56" t="s">
        <v>86</v>
      </c>
      <c r="D35" s="64"/>
      <c r="E35" s="233">
        <v>311642.40000000002</v>
      </c>
      <c r="F35" s="65">
        <v>145.9</v>
      </c>
      <c r="G35" s="66">
        <v>145.9</v>
      </c>
      <c r="H35" s="88" t="s">
        <v>150</v>
      </c>
      <c r="I35" s="54" t="s">
        <v>27</v>
      </c>
      <c r="J35" s="58" t="s">
        <v>148</v>
      </c>
      <c r="K35" s="57" t="s">
        <v>88</v>
      </c>
      <c r="L35" s="56" t="s">
        <v>28</v>
      </c>
      <c r="M35" s="56"/>
      <c r="N35" s="56" t="s">
        <v>29</v>
      </c>
      <c r="O35" s="56" t="s">
        <v>28</v>
      </c>
    </row>
    <row r="36" spans="1:15" s="15" customFormat="1" ht="25.2">
      <c r="A36" s="112">
        <v>32</v>
      </c>
      <c r="B36" s="57" t="s">
        <v>63</v>
      </c>
      <c r="C36" s="56" t="s">
        <v>45</v>
      </c>
      <c r="D36" s="64"/>
      <c r="E36" s="233">
        <v>648916.80000000005</v>
      </c>
      <c r="F36" s="65">
        <v>303.8</v>
      </c>
      <c r="G36" s="66">
        <v>303.8</v>
      </c>
      <c r="H36" s="88" t="s">
        <v>150</v>
      </c>
      <c r="I36" s="54" t="s">
        <v>27</v>
      </c>
      <c r="J36" s="58" t="s">
        <v>149</v>
      </c>
      <c r="K36" s="58" t="s">
        <v>89</v>
      </c>
      <c r="L36" s="56" t="s">
        <v>28</v>
      </c>
      <c r="M36" s="56"/>
      <c r="N36" s="56" t="s">
        <v>29</v>
      </c>
      <c r="O36" s="56" t="s">
        <v>28</v>
      </c>
    </row>
    <row r="37" spans="1:15" s="15" customFormat="1" ht="25.2">
      <c r="A37" s="112">
        <v>33</v>
      </c>
      <c r="B37" s="57" t="s">
        <v>63</v>
      </c>
      <c r="C37" s="56" t="s">
        <v>90</v>
      </c>
      <c r="D37" s="64"/>
      <c r="E37" s="233">
        <v>532558.56000000006</v>
      </c>
      <c r="F37" s="65">
        <v>204.21</v>
      </c>
      <c r="G37" s="66">
        <v>204.21</v>
      </c>
      <c r="H37" s="88" t="s">
        <v>150</v>
      </c>
      <c r="I37" s="54" t="s">
        <v>27</v>
      </c>
      <c r="J37" s="58" t="s">
        <v>91</v>
      </c>
      <c r="K37" s="57" t="s">
        <v>92</v>
      </c>
      <c r="L37" s="56" t="s">
        <v>28</v>
      </c>
      <c r="M37" s="56"/>
      <c r="N37" s="56" t="s">
        <v>29</v>
      </c>
      <c r="O37" s="56" t="s">
        <v>28</v>
      </c>
    </row>
    <row r="38" spans="1:15" s="15" customFormat="1" ht="25.2">
      <c r="A38" s="112">
        <v>34</v>
      </c>
      <c r="B38" s="57" t="s">
        <v>63</v>
      </c>
      <c r="C38" s="56" t="s">
        <v>93</v>
      </c>
      <c r="D38" s="64"/>
      <c r="E38" s="233">
        <v>373124.31</v>
      </c>
      <c r="F38" s="65">
        <v>144.19999999999999</v>
      </c>
      <c r="G38" s="66">
        <v>144.19999999999999</v>
      </c>
      <c r="H38" s="88" t="s">
        <v>150</v>
      </c>
      <c r="I38" s="54" t="s">
        <v>27</v>
      </c>
      <c r="J38" s="58" t="s">
        <v>91</v>
      </c>
      <c r="K38" s="57" t="s">
        <v>94</v>
      </c>
      <c r="L38" s="56" t="s">
        <v>28</v>
      </c>
      <c r="M38" s="56"/>
      <c r="N38" s="56" t="s">
        <v>29</v>
      </c>
      <c r="O38" s="56" t="s">
        <v>28</v>
      </c>
    </row>
    <row r="39" spans="1:15" s="15" customFormat="1" ht="25.2">
      <c r="A39" s="112">
        <v>35</v>
      </c>
      <c r="B39" s="57" t="s">
        <v>63</v>
      </c>
      <c r="C39" s="56" t="s">
        <v>45</v>
      </c>
      <c r="D39" s="64"/>
      <c r="E39" s="233">
        <v>160200</v>
      </c>
      <c r="F39" s="65">
        <v>75</v>
      </c>
      <c r="G39" s="66">
        <v>75</v>
      </c>
      <c r="H39" s="88" t="s">
        <v>150</v>
      </c>
      <c r="I39" s="54" t="s">
        <v>27</v>
      </c>
      <c r="J39" s="58" t="s">
        <v>149</v>
      </c>
      <c r="K39" s="57" t="s">
        <v>95</v>
      </c>
      <c r="L39" s="56" t="s">
        <v>28</v>
      </c>
      <c r="M39" s="56"/>
      <c r="N39" s="56" t="s">
        <v>29</v>
      </c>
      <c r="O39" s="56" t="s">
        <v>28</v>
      </c>
    </row>
    <row r="40" spans="1:15" s="15" customFormat="1" ht="25.2">
      <c r="A40" s="112">
        <v>36</v>
      </c>
      <c r="B40" s="57" t="s">
        <v>63</v>
      </c>
      <c r="C40" s="56" t="s">
        <v>45</v>
      </c>
      <c r="D40" s="64"/>
      <c r="E40" s="233">
        <v>303952.8</v>
      </c>
      <c r="F40" s="65">
        <v>142.30000000000001</v>
      </c>
      <c r="G40" s="66">
        <v>142.30000000000001</v>
      </c>
      <c r="H40" s="88" t="s">
        <v>150</v>
      </c>
      <c r="I40" s="54" t="s">
        <v>27</v>
      </c>
      <c r="J40" s="58" t="s">
        <v>96</v>
      </c>
      <c r="K40" s="57" t="s">
        <v>97</v>
      </c>
      <c r="L40" s="56" t="s">
        <v>28</v>
      </c>
      <c r="M40" s="56"/>
      <c r="N40" s="56" t="s">
        <v>29</v>
      </c>
      <c r="O40" s="56" t="s">
        <v>28</v>
      </c>
    </row>
    <row r="41" spans="1:15" s="15" customFormat="1" ht="25.2">
      <c r="A41" s="112">
        <v>37</v>
      </c>
      <c r="B41" s="57" t="s">
        <v>63</v>
      </c>
      <c r="C41" s="56" t="s">
        <v>98</v>
      </c>
      <c r="D41" s="64"/>
      <c r="E41" s="233">
        <v>151656</v>
      </c>
      <c r="F41" s="65">
        <v>71</v>
      </c>
      <c r="G41" s="66">
        <v>71</v>
      </c>
      <c r="H41" s="88" t="s">
        <v>150</v>
      </c>
      <c r="I41" s="54" t="s">
        <v>27</v>
      </c>
      <c r="J41" s="58" t="s">
        <v>99</v>
      </c>
      <c r="K41" s="57" t="s">
        <v>100</v>
      </c>
      <c r="L41" s="56" t="s">
        <v>28</v>
      </c>
      <c r="M41" s="56"/>
      <c r="N41" s="56" t="s">
        <v>29</v>
      </c>
      <c r="O41" s="56" t="s">
        <v>28</v>
      </c>
    </row>
    <row r="42" spans="1:15" s="15" customFormat="1" ht="25.2">
      <c r="A42" s="112">
        <v>38</v>
      </c>
      <c r="B42" s="57" t="s">
        <v>63</v>
      </c>
      <c r="C42" s="56" t="s">
        <v>101</v>
      </c>
      <c r="D42" s="64"/>
      <c r="E42" s="233">
        <v>183909.6</v>
      </c>
      <c r="F42" s="65">
        <v>86.1</v>
      </c>
      <c r="G42" s="66">
        <v>86.1</v>
      </c>
      <c r="H42" s="88" t="s">
        <v>150</v>
      </c>
      <c r="I42" s="54" t="s">
        <v>27</v>
      </c>
      <c r="J42" s="58" t="s">
        <v>147</v>
      </c>
      <c r="K42" s="57" t="s">
        <v>102</v>
      </c>
      <c r="L42" s="56" t="s">
        <v>28</v>
      </c>
      <c r="M42" s="56"/>
      <c r="N42" s="56" t="s">
        <v>29</v>
      </c>
      <c r="O42" s="56" t="s">
        <v>28</v>
      </c>
    </row>
    <row r="43" spans="1:15" s="15" customFormat="1" ht="25.2">
      <c r="A43" s="112">
        <v>39</v>
      </c>
      <c r="B43" s="57" t="s">
        <v>63</v>
      </c>
      <c r="C43" s="56" t="s">
        <v>45</v>
      </c>
      <c r="D43" s="64">
        <v>712650.92</v>
      </c>
      <c r="E43" s="233"/>
      <c r="F43" s="65">
        <v>133.1</v>
      </c>
      <c r="G43" s="66">
        <v>133.1</v>
      </c>
      <c r="H43" s="88" t="s">
        <v>150</v>
      </c>
      <c r="I43" s="54" t="s">
        <v>27</v>
      </c>
      <c r="J43" s="58" t="s">
        <v>149</v>
      </c>
      <c r="K43" s="57" t="s">
        <v>103</v>
      </c>
      <c r="L43" s="56" t="s">
        <v>28</v>
      </c>
      <c r="M43" s="56"/>
      <c r="N43" s="56" t="s">
        <v>29</v>
      </c>
      <c r="O43" s="56" t="s">
        <v>28</v>
      </c>
    </row>
    <row r="44" spans="1:15" s="15" customFormat="1" ht="25.2">
      <c r="A44" s="112">
        <v>40</v>
      </c>
      <c r="B44" s="57" t="s">
        <v>63</v>
      </c>
      <c r="C44" s="56" t="s">
        <v>45</v>
      </c>
      <c r="D44" s="64"/>
      <c r="E44" s="233">
        <v>1321329.6000000001</v>
      </c>
      <c r="F44" s="65">
        <v>618.6</v>
      </c>
      <c r="G44" s="66">
        <v>618.6</v>
      </c>
      <c r="H44" s="88" t="s">
        <v>150</v>
      </c>
      <c r="I44" s="54" t="s">
        <v>27</v>
      </c>
      <c r="J44" s="58" t="s">
        <v>84</v>
      </c>
      <c r="K44" s="57" t="s">
        <v>104</v>
      </c>
      <c r="L44" s="56" t="s">
        <v>28</v>
      </c>
      <c r="M44" s="56"/>
      <c r="N44" s="56" t="s">
        <v>29</v>
      </c>
      <c r="O44" s="56" t="s">
        <v>28</v>
      </c>
    </row>
    <row r="45" spans="1:15" s="15" customFormat="1" ht="25.2">
      <c r="A45" s="112">
        <v>41</v>
      </c>
      <c r="B45" s="57" t="s">
        <v>63</v>
      </c>
      <c r="C45" s="56" t="s">
        <v>105</v>
      </c>
      <c r="D45" s="64"/>
      <c r="E45" s="233">
        <v>149520</v>
      </c>
      <c r="F45" s="65" t="s">
        <v>106</v>
      </c>
      <c r="G45" s="66" t="s">
        <v>106</v>
      </c>
      <c r="H45" s="88" t="s">
        <v>150</v>
      </c>
      <c r="I45" s="54" t="s">
        <v>27</v>
      </c>
      <c r="J45" s="58" t="s">
        <v>149</v>
      </c>
      <c r="K45" s="57" t="s">
        <v>52</v>
      </c>
      <c r="L45" s="56" t="s">
        <v>28</v>
      </c>
      <c r="M45" s="56"/>
      <c r="N45" s="56" t="s">
        <v>29</v>
      </c>
      <c r="O45" s="56" t="s">
        <v>28</v>
      </c>
    </row>
    <row r="46" spans="1:15" s="15" customFormat="1" ht="27" customHeight="1">
      <c r="A46" s="112">
        <v>42</v>
      </c>
      <c r="B46" s="67" t="s">
        <v>63</v>
      </c>
      <c r="C46" s="73">
        <v>2014</v>
      </c>
      <c r="D46" s="87">
        <v>500000</v>
      </c>
      <c r="E46" s="232"/>
      <c r="F46" s="75">
        <v>75.19</v>
      </c>
      <c r="G46" s="76">
        <v>75.19</v>
      </c>
      <c r="H46" s="88" t="s">
        <v>150</v>
      </c>
      <c r="I46" s="54" t="s">
        <v>27</v>
      </c>
      <c r="J46" s="58" t="s">
        <v>145</v>
      </c>
      <c r="K46" s="57" t="s">
        <v>107</v>
      </c>
      <c r="L46" s="56" t="s">
        <v>28</v>
      </c>
      <c r="M46" s="56"/>
      <c r="N46" s="56" t="s">
        <v>29</v>
      </c>
      <c r="O46" s="56" t="s">
        <v>28</v>
      </c>
    </row>
    <row r="47" spans="1:15" s="117" customFormat="1" ht="24.9" customHeight="1">
      <c r="A47" s="112">
        <v>43</v>
      </c>
      <c r="B47" s="57" t="s">
        <v>108</v>
      </c>
      <c r="C47" s="112">
        <v>2015</v>
      </c>
      <c r="D47" s="87">
        <v>159980.79999999999</v>
      </c>
      <c r="E47" s="233"/>
      <c r="F47" s="65">
        <v>1270</v>
      </c>
      <c r="G47" s="66">
        <v>1270</v>
      </c>
      <c r="H47" s="88" t="s">
        <v>150</v>
      </c>
      <c r="I47" s="54" t="s">
        <v>27</v>
      </c>
      <c r="J47" s="103" t="s">
        <v>179</v>
      </c>
      <c r="K47" s="57" t="s">
        <v>109</v>
      </c>
      <c r="L47" s="112" t="s">
        <v>28</v>
      </c>
      <c r="M47" s="112"/>
      <c r="N47" s="112"/>
      <c r="O47" s="112" t="s">
        <v>28</v>
      </c>
    </row>
    <row r="48" spans="1:15" s="15" customFormat="1" ht="24.9" customHeight="1">
      <c r="A48" s="112">
        <v>44</v>
      </c>
      <c r="B48" s="57" t="s">
        <v>166</v>
      </c>
      <c r="C48" s="56" t="s">
        <v>167</v>
      </c>
      <c r="D48" s="87">
        <v>183506.48</v>
      </c>
      <c r="E48" s="233"/>
      <c r="F48" s="65"/>
      <c r="G48" s="66">
        <v>37.35</v>
      </c>
      <c r="H48" s="88" t="s">
        <v>168</v>
      </c>
      <c r="I48" s="54" t="s">
        <v>27</v>
      </c>
      <c r="J48" s="58" t="s">
        <v>169</v>
      </c>
      <c r="K48" s="57" t="s">
        <v>160</v>
      </c>
      <c r="L48" s="56" t="s">
        <v>28</v>
      </c>
      <c r="M48" s="56"/>
      <c r="N48" s="56"/>
      <c r="O48" s="56" t="s">
        <v>28</v>
      </c>
    </row>
    <row r="49" spans="1:15" s="15" customFormat="1" ht="24.9" customHeight="1">
      <c r="A49" s="112">
        <v>45</v>
      </c>
      <c r="B49" s="58" t="s">
        <v>157</v>
      </c>
      <c r="C49" s="56" t="s">
        <v>45</v>
      </c>
      <c r="D49" s="89"/>
      <c r="E49" s="233">
        <f>G49*3778</f>
        <v>3274468.16</v>
      </c>
      <c r="F49" s="79">
        <v>866.72</v>
      </c>
      <c r="G49" s="80">
        <v>866.72</v>
      </c>
      <c r="H49" s="54" t="s">
        <v>136</v>
      </c>
      <c r="I49" s="54"/>
      <c r="J49" s="58" t="s">
        <v>110</v>
      </c>
      <c r="K49" s="58" t="s">
        <v>158</v>
      </c>
      <c r="L49" s="56" t="s">
        <v>28</v>
      </c>
      <c r="M49" s="54" t="s">
        <v>137</v>
      </c>
      <c r="N49" s="54" t="s">
        <v>135</v>
      </c>
      <c r="O49" s="56" t="s">
        <v>28</v>
      </c>
    </row>
    <row r="50" spans="1:15" s="15" customFormat="1" ht="96.75" customHeight="1">
      <c r="A50" s="112">
        <v>46</v>
      </c>
      <c r="B50" s="67" t="s">
        <v>111</v>
      </c>
      <c r="C50" s="73">
        <v>1960</v>
      </c>
      <c r="D50" s="74"/>
      <c r="E50" s="232">
        <f>G50*2267</f>
        <v>284961.90000000002</v>
      </c>
      <c r="F50" s="81">
        <v>125.7</v>
      </c>
      <c r="G50" s="82">
        <v>125.7</v>
      </c>
      <c r="H50" s="60" t="s">
        <v>28</v>
      </c>
      <c r="I50" s="73"/>
      <c r="J50" s="59" t="s">
        <v>151</v>
      </c>
      <c r="K50" s="67" t="s">
        <v>112</v>
      </c>
      <c r="L50" s="56" t="s">
        <v>28</v>
      </c>
      <c r="M50" s="56" t="s">
        <v>28</v>
      </c>
      <c r="N50" s="56" t="s">
        <v>29</v>
      </c>
      <c r="O50" s="56" t="s">
        <v>28</v>
      </c>
    </row>
    <row r="51" spans="1:15" s="15" customFormat="1" ht="24.9" customHeight="1">
      <c r="A51" s="112">
        <v>47</v>
      </c>
      <c r="B51" s="57" t="s">
        <v>113</v>
      </c>
      <c r="C51" s="56">
        <v>1961</v>
      </c>
      <c r="D51" s="64"/>
      <c r="E51" s="233">
        <f>G51*2267</f>
        <v>436850.89999999997</v>
      </c>
      <c r="F51" s="83">
        <v>192.7</v>
      </c>
      <c r="G51" s="84">
        <v>192.7</v>
      </c>
      <c r="H51" s="60" t="s">
        <v>28</v>
      </c>
      <c r="I51" s="56"/>
      <c r="J51" s="58" t="s">
        <v>114</v>
      </c>
      <c r="K51" s="57" t="s">
        <v>115</v>
      </c>
      <c r="L51" s="56" t="s">
        <v>28</v>
      </c>
      <c r="M51" s="56" t="s">
        <v>28</v>
      </c>
      <c r="N51" s="56" t="s">
        <v>29</v>
      </c>
      <c r="O51" s="56" t="s">
        <v>28</v>
      </c>
    </row>
    <row r="52" spans="1:15" s="15" customFormat="1" ht="24.9" customHeight="1">
      <c r="A52" s="112">
        <v>48</v>
      </c>
      <c r="B52" s="57" t="s">
        <v>116</v>
      </c>
      <c r="C52" s="56">
        <v>1962</v>
      </c>
      <c r="D52" s="64"/>
      <c r="E52" s="233">
        <f>G52*2267</f>
        <v>365893.8</v>
      </c>
      <c r="F52" s="83">
        <v>161.4</v>
      </c>
      <c r="G52" s="84">
        <v>161.4</v>
      </c>
      <c r="H52" s="60" t="s">
        <v>28</v>
      </c>
      <c r="I52" s="56"/>
      <c r="J52" s="58" t="s">
        <v>152</v>
      </c>
      <c r="K52" s="57" t="s">
        <v>117</v>
      </c>
      <c r="L52" s="56" t="s">
        <v>28</v>
      </c>
      <c r="M52" s="56" t="s">
        <v>28</v>
      </c>
      <c r="N52" s="56" t="s">
        <v>29</v>
      </c>
      <c r="O52" s="56" t="s">
        <v>28</v>
      </c>
    </row>
    <row r="53" spans="1:15" s="15" customFormat="1" ht="24.9" customHeight="1">
      <c r="A53" s="112">
        <v>49</v>
      </c>
      <c r="B53" s="57" t="s">
        <v>118</v>
      </c>
      <c r="C53" s="56">
        <v>1960</v>
      </c>
      <c r="D53" s="64"/>
      <c r="E53" s="233">
        <f>G53*2267</f>
        <v>337783</v>
      </c>
      <c r="F53" s="83">
        <v>149</v>
      </c>
      <c r="G53" s="84">
        <v>149</v>
      </c>
      <c r="H53" s="60" t="s">
        <v>28</v>
      </c>
      <c r="I53" s="56"/>
      <c r="J53" s="58" t="s">
        <v>66</v>
      </c>
      <c r="K53" s="57" t="s">
        <v>119</v>
      </c>
      <c r="L53" s="56" t="s">
        <v>28</v>
      </c>
      <c r="M53" s="56" t="s">
        <v>28</v>
      </c>
      <c r="N53" s="56" t="s">
        <v>29</v>
      </c>
      <c r="O53" s="56" t="s">
        <v>28</v>
      </c>
    </row>
    <row r="54" spans="1:15" s="15" customFormat="1" ht="24.9" customHeight="1">
      <c r="A54" s="112">
        <v>50</v>
      </c>
      <c r="B54" s="57" t="s">
        <v>122</v>
      </c>
      <c r="C54" s="56"/>
      <c r="D54" s="64">
        <v>117075.75</v>
      </c>
      <c r="E54" s="233"/>
      <c r="F54" s="83"/>
      <c r="G54" s="84"/>
      <c r="H54" s="54"/>
      <c r="I54" s="56"/>
      <c r="J54" s="58"/>
      <c r="K54" s="57" t="s">
        <v>123</v>
      </c>
      <c r="L54" s="56"/>
      <c r="M54" s="56"/>
      <c r="N54" s="56"/>
      <c r="O54" s="56"/>
    </row>
    <row r="55" spans="1:15" s="15" customFormat="1" ht="24.9" customHeight="1">
      <c r="A55" s="112">
        <v>51</v>
      </c>
      <c r="B55" s="57" t="s">
        <v>159</v>
      </c>
      <c r="C55" s="56"/>
      <c r="D55" s="64">
        <v>275533.11</v>
      </c>
      <c r="E55" s="233"/>
      <c r="F55" s="83"/>
      <c r="G55" s="84"/>
      <c r="H55" s="54"/>
      <c r="I55" s="56"/>
      <c r="J55" s="58"/>
      <c r="K55" s="57" t="s">
        <v>161</v>
      </c>
      <c r="L55" s="56"/>
      <c r="M55" s="56"/>
      <c r="N55" s="56"/>
      <c r="O55" s="56"/>
    </row>
    <row r="56" spans="1:15" s="15" customFormat="1" ht="24.9" customHeight="1">
      <c r="A56" s="112">
        <v>52</v>
      </c>
      <c r="B56" s="57" t="s">
        <v>124</v>
      </c>
      <c r="C56" s="56"/>
      <c r="D56" s="379">
        <v>1619989.65</v>
      </c>
      <c r="E56" s="233"/>
      <c r="F56" s="83"/>
      <c r="G56" s="84"/>
      <c r="H56" s="54"/>
      <c r="I56" s="54"/>
      <c r="J56" s="58"/>
      <c r="K56" s="58" t="s">
        <v>125</v>
      </c>
      <c r="L56" s="56"/>
      <c r="M56" s="56"/>
      <c r="N56" s="56"/>
      <c r="O56" s="56"/>
    </row>
    <row r="57" spans="1:15" s="15" customFormat="1" ht="24.9" customHeight="1">
      <c r="A57" s="112">
        <v>53</v>
      </c>
      <c r="B57" s="67" t="s">
        <v>126</v>
      </c>
      <c r="C57" s="73">
        <v>2007</v>
      </c>
      <c r="D57" s="380">
        <v>575043</v>
      </c>
      <c r="E57" s="232"/>
      <c r="F57" s="81">
        <v>126.38</v>
      </c>
      <c r="G57" s="82">
        <v>126.38</v>
      </c>
      <c r="H57" s="60"/>
      <c r="I57" s="73"/>
      <c r="J57" s="59" t="s">
        <v>66</v>
      </c>
      <c r="K57" s="67" t="s">
        <v>127</v>
      </c>
      <c r="L57" s="56"/>
      <c r="M57" s="56"/>
      <c r="N57" s="56"/>
      <c r="O57" s="56"/>
    </row>
    <row r="58" spans="1:15" s="15" customFormat="1" ht="24.9" customHeight="1">
      <c r="A58" s="112">
        <v>54</v>
      </c>
      <c r="B58" s="67" t="s">
        <v>128</v>
      </c>
      <c r="C58" s="73">
        <v>2007</v>
      </c>
      <c r="D58" s="380">
        <v>526289</v>
      </c>
      <c r="E58" s="232"/>
      <c r="F58" s="81">
        <v>126.38</v>
      </c>
      <c r="G58" s="82">
        <v>126.38</v>
      </c>
      <c r="H58" s="60"/>
      <c r="I58" s="73"/>
      <c r="J58" s="59" t="s">
        <v>66</v>
      </c>
      <c r="K58" s="67" t="s">
        <v>129</v>
      </c>
      <c r="L58" s="56"/>
      <c r="M58" s="56"/>
      <c r="N58" s="56"/>
      <c r="O58" s="56"/>
    </row>
    <row r="59" spans="1:15" s="15" customFormat="1" ht="24.9" customHeight="1">
      <c r="A59" s="112">
        <v>55</v>
      </c>
      <c r="B59" s="67" t="s">
        <v>130</v>
      </c>
      <c r="C59" s="73">
        <v>1982</v>
      </c>
      <c r="D59" s="380"/>
      <c r="E59" s="232">
        <v>128160</v>
      </c>
      <c r="F59" s="81">
        <v>60</v>
      </c>
      <c r="G59" s="82">
        <v>60</v>
      </c>
      <c r="H59" s="60"/>
      <c r="I59" s="73"/>
      <c r="J59" s="59" t="s">
        <v>66</v>
      </c>
      <c r="K59" s="67" t="s">
        <v>120</v>
      </c>
      <c r="L59" s="56"/>
      <c r="M59" s="56"/>
      <c r="N59" s="56"/>
      <c r="O59" s="56"/>
    </row>
    <row r="60" spans="1:15" s="15" customFormat="1" ht="24.9" customHeight="1">
      <c r="A60" s="112">
        <v>56</v>
      </c>
      <c r="B60" s="67" t="s">
        <v>131</v>
      </c>
      <c r="C60" s="73">
        <v>1964</v>
      </c>
      <c r="D60" s="380"/>
      <c r="E60" s="232">
        <v>100000</v>
      </c>
      <c r="F60" s="81">
        <v>100.76</v>
      </c>
      <c r="G60" s="82">
        <v>100.76</v>
      </c>
      <c r="H60" s="60"/>
      <c r="I60" s="73"/>
      <c r="J60" s="59" t="s">
        <v>66</v>
      </c>
      <c r="K60" s="67" t="s">
        <v>121</v>
      </c>
      <c r="L60" s="56"/>
      <c r="M60" s="56"/>
      <c r="N60" s="56"/>
      <c r="O60" s="56"/>
    </row>
    <row r="61" spans="1:15" s="15" customFormat="1" ht="45.75" customHeight="1">
      <c r="A61" s="112">
        <v>57</v>
      </c>
      <c r="B61" s="57" t="s">
        <v>132</v>
      </c>
      <c r="C61" s="56">
        <v>2011</v>
      </c>
      <c r="D61" s="379">
        <v>485860</v>
      </c>
      <c r="E61" s="233"/>
      <c r="F61" s="83">
        <v>77.94</v>
      </c>
      <c r="G61" s="84">
        <v>77.94</v>
      </c>
      <c r="H61" s="54"/>
      <c r="I61" s="56"/>
      <c r="J61" s="58" t="s">
        <v>133</v>
      </c>
      <c r="K61" s="57" t="s">
        <v>134</v>
      </c>
      <c r="L61" s="56"/>
      <c r="M61" s="56"/>
      <c r="N61" s="56"/>
      <c r="O61" s="56"/>
    </row>
    <row r="62" spans="1:15" s="49" customFormat="1" ht="45.75" customHeight="1">
      <c r="A62" s="112">
        <v>58</v>
      </c>
      <c r="B62" s="55" t="s">
        <v>180</v>
      </c>
      <c r="C62" s="85" t="s">
        <v>155</v>
      </c>
      <c r="D62" s="70">
        <v>114740.5</v>
      </c>
      <c r="E62" s="381"/>
      <c r="F62" s="61"/>
      <c r="G62" s="86"/>
      <c r="H62" s="69"/>
      <c r="I62" s="69"/>
      <c r="J62" s="77"/>
      <c r="K62" s="68"/>
      <c r="L62" s="56"/>
      <c r="M62" s="56"/>
      <c r="N62" s="56"/>
      <c r="O62" s="56"/>
    </row>
    <row r="63" spans="1:15" s="49" customFormat="1" ht="45.75" customHeight="1">
      <c r="A63" s="112">
        <v>59</v>
      </c>
      <c r="B63" s="90" t="s">
        <v>58</v>
      </c>
      <c r="C63" s="91">
        <v>2017</v>
      </c>
      <c r="D63" s="382">
        <v>1700</v>
      </c>
      <c r="E63" s="383"/>
      <c r="F63" s="92"/>
      <c r="G63" s="93"/>
      <c r="H63" s="94"/>
      <c r="I63" s="94"/>
      <c r="J63" s="95" t="s">
        <v>146</v>
      </c>
      <c r="K63" s="96" t="s">
        <v>174</v>
      </c>
      <c r="L63" s="97"/>
      <c r="M63" s="97"/>
      <c r="N63" s="97"/>
      <c r="O63" s="97"/>
    </row>
    <row r="64" spans="1:15" s="49" customFormat="1" ht="45.75" customHeight="1">
      <c r="A64" s="112">
        <v>60</v>
      </c>
      <c r="B64" s="90" t="s">
        <v>58</v>
      </c>
      <c r="C64" s="91">
        <v>2017</v>
      </c>
      <c r="D64" s="382">
        <v>2000</v>
      </c>
      <c r="E64" s="383"/>
      <c r="F64" s="92"/>
      <c r="G64" s="93"/>
      <c r="H64" s="94"/>
      <c r="I64" s="94"/>
      <c r="J64" s="95" t="s">
        <v>146</v>
      </c>
      <c r="K64" s="96" t="s">
        <v>175</v>
      </c>
      <c r="L64" s="97"/>
      <c r="M64" s="97"/>
      <c r="N64" s="97"/>
      <c r="O64" s="97"/>
    </row>
    <row r="65" spans="1:15" s="49" customFormat="1" ht="45.75" customHeight="1">
      <c r="A65" s="112">
        <v>61</v>
      </c>
      <c r="B65" s="90" t="s">
        <v>58</v>
      </c>
      <c r="C65" s="91">
        <v>2017</v>
      </c>
      <c r="D65" s="382">
        <v>1700</v>
      </c>
      <c r="E65" s="383"/>
      <c r="F65" s="92"/>
      <c r="G65" s="93"/>
      <c r="H65" s="94"/>
      <c r="I65" s="94"/>
      <c r="J65" s="95" t="s">
        <v>146</v>
      </c>
      <c r="K65" s="96" t="s">
        <v>176</v>
      </c>
      <c r="L65" s="97"/>
      <c r="M65" s="97"/>
      <c r="N65" s="97"/>
      <c r="O65" s="97"/>
    </row>
    <row r="66" spans="1:15" s="53" customFormat="1" ht="45.75" customHeight="1">
      <c r="A66" s="112">
        <v>62</v>
      </c>
      <c r="B66" s="90" t="s">
        <v>58</v>
      </c>
      <c r="C66" s="91">
        <v>2017</v>
      </c>
      <c r="D66" s="382">
        <v>1700</v>
      </c>
      <c r="E66" s="383"/>
      <c r="F66" s="92"/>
      <c r="G66" s="93"/>
      <c r="H66" s="94"/>
      <c r="I66" s="94"/>
      <c r="J66" s="95" t="s">
        <v>146</v>
      </c>
      <c r="K66" s="96" t="s">
        <v>177</v>
      </c>
      <c r="L66" s="97"/>
      <c r="M66" s="97"/>
      <c r="N66" s="97"/>
      <c r="O66" s="97"/>
    </row>
    <row r="67" spans="1:15" s="53" customFormat="1" ht="45.75" customHeight="1">
      <c r="A67" s="112">
        <v>63</v>
      </c>
      <c r="B67" s="113" t="s">
        <v>181</v>
      </c>
      <c r="C67" s="114" t="s">
        <v>182</v>
      </c>
      <c r="D67" s="382">
        <v>1272248.3200000001</v>
      </c>
      <c r="E67" s="383"/>
      <c r="F67" s="106"/>
      <c r="G67" s="107"/>
      <c r="H67" s="108"/>
      <c r="I67" s="108"/>
      <c r="J67" s="103" t="s">
        <v>183</v>
      </c>
      <c r="K67" s="109" t="s">
        <v>184</v>
      </c>
      <c r="L67" s="110" t="s">
        <v>28</v>
      </c>
      <c r="M67" s="110"/>
      <c r="N67" s="110"/>
      <c r="O67" s="110"/>
    </row>
    <row r="68" spans="1:15" s="101" customFormat="1" ht="45.75" customHeight="1">
      <c r="A68" s="112">
        <v>64</v>
      </c>
      <c r="B68" s="113" t="s">
        <v>185</v>
      </c>
      <c r="C68" s="114">
        <v>2019</v>
      </c>
      <c r="D68" s="382">
        <v>5000</v>
      </c>
      <c r="E68" s="383"/>
      <c r="F68" s="106"/>
      <c r="G68" s="107"/>
      <c r="H68" s="108"/>
      <c r="I68" s="108"/>
      <c r="J68" s="105" t="s">
        <v>146</v>
      </c>
      <c r="K68" s="109" t="s">
        <v>186</v>
      </c>
      <c r="L68" s="110"/>
      <c r="M68" s="110"/>
      <c r="N68" s="110"/>
      <c r="O68" s="110"/>
    </row>
    <row r="69" spans="1:15" s="101" customFormat="1" ht="45.75" customHeight="1">
      <c r="A69" s="112">
        <v>65</v>
      </c>
      <c r="B69" s="113" t="s">
        <v>187</v>
      </c>
      <c r="C69" s="114">
        <v>2019</v>
      </c>
      <c r="D69" s="382">
        <v>12915</v>
      </c>
      <c r="E69" s="383"/>
      <c r="F69" s="106"/>
      <c r="G69" s="107"/>
      <c r="H69" s="108"/>
      <c r="I69" s="108"/>
      <c r="J69" s="105" t="s">
        <v>188</v>
      </c>
      <c r="K69" s="109" t="s">
        <v>189</v>
      </c>
      <c r="L69" s="110"/>
      <c r="M69" s="110"/>
      <c r="N69" s="110"/>
      <c r="O69" s="110"/>
    </row>
    <row r="70" spans="1:15" s="101" customFormat="1" ht="45.75" customHeight="1">
      <c r="A70" s="73">
        <v>66</v>
      </c>
      <c r="B70" s="210" t="s">
        <v>187</v>
      </c>
      <c r="C70" s="211">
        <v>2019</v>
      </c>
      <c r="D70" s="384">
        <v>2300</v>
      </c>
      <c r="E70" s="385"/>
      <c r="F70" s="106"/>
      <c r="G70" s="212"/>
      <c r="H70" s="213"/>
      <c r="I70" s="213"/>
      <c r="J70" s="214" t="s">
        <v>146</v>
      </c>
      <c r="K70" s="215" t="s">
        <v>190</v>
      </c>
      <c r="L70" s="211"/>
      <c r="M70" s="211"/>
      <c r="N70" s="211"/>
      <c r="O70" s="211"/>
    </row>
    <row r="71" spans="1:15" s="101" customFormat="1" ht="45.75" customHeight="1">
      <c r="A71" s="112">
        <v>67</v>
      </c>
      <c r="B71" s="113" t="s">
        <v>191</v>
      </c>
      <c r="C71" s="114">
        <v>2019</v>
      </c>
      <c r="D71" s="386">
        <v>388291.67</v>
      </c>
      <c r="E71" s="387"/>
      <c r="F71" s="216"/>
      <c r="G71" s="216"/>
      <c r="H71" s="114"/>
      <c r="I71" s="114"/>
      <c r="J71" s="103" t="s">
        <v>192</v>
      </c>
      <c r="K71" s="113" t="s">
        <v>193</v>
      </c>
      <c r="L71" s="114"/>
      <c r="M71" s="114"/>
      <c r="N71" s="114"/>
      <c r="O71" s="114"/>
    </row>
    <row r="72" spans="1:15" s="117" customFormat="1" ht="45.75" customHeight="1">
      <c r="A72" s="112">
        <v>68</v>
      </c>
      <c r="B72" s="217" t="s">
        <v>505</v>
      </c>
      <c r="C72" s="218"/>
      <c r="D72" s="388">
        <v>557467</v>
      </c>
      <c r="E72" s="389"/>
      <c r="F72" s="219"/>
      <c r="G72" s="219">
        <v>364.6</v>
      </c>
      <c r="H72" s="218"/>
      <c r="I72" s="218"/>
      <c r="J72" s="220"/>
      <c r="K72" s="217" t="s">
        <v>210</v>
      </c>
      <c r="L72" s="114"/>
      <c r="M72" s="114"/>
      <c r="N72" s="114"/>
      <c r="O72" s="114"/>
    </row>
    <row r="73" spans="1:15" ht="27" customHeight="1">
      <c r="A73" s="327" t="s">
        <v>7</v>
      </c>
      <c r="B73" s="328"/>
      <c r="C73" s="329"/>
      <c r="D73" s="18"/>
      <c r="E73" s="18">
        <f>SUM(D5:E72)</f>
        <v>30054984.370000005</v>
      </c>
      <c r="F73" s="27"/>
      <c r="G73" s="27"/>
      <c r="H73" s="38"/>
      <c r="I73" s="38"/>
      <c r="J73" s="19"/>
      <c r="K73" s="19"/>
      <c r="L73" s="153"/>
      <c r="M73" s="153"/>
      <c r="N73" s="153"/>
      <c r="O73" s="153"/>
    </row>
    <row r="74" spans="1:15" s="116" customFormat="1">
      <c r="A74" s="203" t="s">
        <v>307</v>
      </c>
      <c r="B74" s="330" t="s">
        <v>308</v>
      </c>
      <c r="C74" s="331"/>
      <c r="D74" s="331"/>
      <c r="E74" s="331"/>
      <c r="F74" s="331"/>
      <c r="G74" s="331"/>
      <c r="H74" s="332"/>
      <c r="I74" s="184"/>
      <c r="J74" s="185"/>
      <c r="K74" s="186"/>
      <c r="L74" s="156"/>
      <c r="M74" s="156"/>
      <c r="N74" s="156"/>
      <c r="O74" s="47"/>
    </row>
    <row r="75" spans="1:15" s="116" customFormat="1" ht="12.75" customHeight="1">
      <c r="A75" s="47">
        <v>1</v>
      </c>
      <c r="B75" s="187" t="s">
        <v>309</v>
      </c>
      <c r="C75" s="47"/>
      <c r="D75" s="188"/>
      <c r="E75" s="231"/>
      <c r="F75" s="189"/>
      <c r="G75" s="189"/>
      <c r="H75" s="140" t="s">
        <v>310</v>
      </c>
      <c r="I75" s="140"/>
      <c r="J75" s="155"/>
      <c r="K75" s="190"/>
      <c r="L75" s="47"/>
      <c r="M75" s="47"/>
      <c r="N75" s="47"/>
      <c r="O75" s="47"/>
    </row>
    <row r="76" spans="1:15">
      <c r="A76" s="333" t="s">
        <v>7</v>
      </c>
      <c r="B76" s="328"/>
      <c r="C76" s="334"/>
      <c r="D76" s="6"/>
      <c r="E76" s="6">
        <f>SUM(E75)</f>
        <v>0</v>
      </c>
      <c r="F76" s="132"/>
      <c r="G76" s="132"/>
      <c r="H76" s="133"/>
      <c r="I76" s="133"/>
      <c r="J76" s="134"/>
      <c r="K76" s="135"/>
      <c r="L76" s="41"/>
      <c r="M76" s="41"/>
      <c r="N76" s="41"/>
      <c r="O76" s="41"/>
    </row>
    <row r="77" spans="1:15">
      <c r="A77" s="40" t="s">
        <v>332</v>
      </c>
      <c r="B77" s="335" t="s">
        <v>333</v>
      </c>
      <c r="C77" s="336"/>
      <c r="D77" s="336"/>
      <c r="E77" s="336"/>
      <c r="F77" s="336"/>
      <c r="G77" s="336"/>
      <c r="H77" s="337"/>
      <c r="I77" s="129"/>
      <c r="J77" s="130"/>
      <c r="K77" s="131"/>
      <c r="L77" s="144"/>
      <c r="M77" s="144"/>
      <c r="N77" s="144"/>
      <c r="O77" s="9"/>
    </row>
    <row r="78" spans="1:15">
      <c r="A78" s="9">
        <v>1</v>
      </c>
      <c r="B78" s="145" t="s">
        <v>334</v>
      </c>
      <c r="C78" s="9"/>
      <c r="D78" s="195"/>
      <c r="E78" s="195"/>
      <c r="F78" s="196"/>
      <c r="G78" s="196"/>
      <c r="H78" s="9"/>
      <c r="I78" s="9"/>
      <c r="J78" s="147"/>
      <c r="K78" s="145"/>
      <c r="L78" s="9"/>
      <c r="M78" s="9"/>
      <c r="N78" s="9"/>
      <c r="O78" s="9"/>
    </row>
    <row r="79" spans="1:15" ht="12.75" customHeight="1">
      <c r="A79" s="333" t="s">
        <v>7</v>
      </c>
      <c r="B79" s="328"/>
      <c r="C79" s="334"/>
      <c r="D79" s="6"/>
      <c r="E79" s="6">
        <f>SUM(E78:E78)</f>
        <v>0</v>
      </c>
      <c r="F79" s="132"/>
      <c r="G79" s="132"/>
      <c r="H79" s="133"/>
      <c r="I79" s="133"/>
      <c r="J79" s="134"/>
      <c r="K79" s="135"/>
      <c r="L79" s="41"/>
      <c r="M79" s="41"/>
      <c r="N79" s="41"/>
      <c r="O79" s="41"/>
    </row>
    <row r="80" spans="1:15">
      <c r="A80" s="40">
        <v>4</v>
      </c>
      <c r="B80" s="340" t="s">
        <v>502</v>
      </c>
      <c r="C80" s="340"/>
      <c r="D80" s="340"/>
      <c r="E80" s="340"/>
      <c r="F80" s="340"/>
      <c r="G80" s="340"/>
      <c r="H80" s="340"/>
      <c r="I80" s="201"/>
      <c r="J80" s="130"/>
      <c r="K80" s="131"/>
      <c r="L80" s="9"/>
      <c r="M80" s="9"/>
      <c r="N80" s="9"/>
      <c r="O80" s="9"/>
    </row>
    <row r="81" spans="1:15" s="116" customFormat="1">
      <c r="A81" s="40"/>
      <c r="B81" s="130"/>
      <c r="C81" s="130"/>
      <c r="D81" s="130"/>
      <c r="E81" s="230"/>
      <c r="F81" s="130"/>
      <c r="G81" s="130"/>
      <c r="H81" s="130"/>
      <c r="I81" s="201"/>
      <c r="J81" s="130"/>
      <c r="K81" s="131"/>
      <c r="L81" s="9"/>
      <c r="M81" s="9"/>
      <c r="N81" s="9"/>
      <c r="O81" s="9"/>
    </row>
    <row r="82" spans="1:15">
      <c r="A82" s="333" t="s">
        <v>7</v>
      </c>
      <c r="B82" s="328"/>
      <c r="C82" s="334"/>
      <c r="D82" s="6">
        <v>0</v>
      </c>
      <c r="E82" s="6">
        <v>0</v>
      </c>
      <c r="F82" s="132"/>
      <c r="G82" s="132"/>
      <c r="H82" s="133"/>
      <c r="I82" s="133"/>
      <c r="J82" s="134"/>
      <c r="K82" s="135"/>
      <c r="L82" s="41"/>
      <c r="M82" s="41"/>
      <c r="N82" s="136"/>
      <c r="O82" s="41"/>
    </row>
    <row r="83" spans="1:15">
      <c r="A83" s="208">
        <v>5</v>
      </c>
      <c r="B83" s="335" t="s">
        <v>217</v>
      </c>
      <c r="C83" s="336"/>
      <c r="D83" s="336"/>
      <c r="E83" s="336"/>
      <c r="F83" s="336"/>
      <c r="G83" s="336"/>
      <c r="H83" s="337"/>
      <c r="I83" s="129"/>
      <c r="J83" s="143"/>
      <c r="K83" s="131"/>
      <c r="L83" s="144"/>
      <c r="M83" s="144"/>
      <c r="N83" s="144"/>
      <c r="O83" s="9"/>
    </row>
    <row r="84" spans="1:15" ht="25.2">
      <c r="A84" s="9">
        <v>1</v>
      </c>
      <c r="B84" s="145" t="s">
        <v>218</v>
      </c>
      <c r="C84" s="144" t="s">
        <v>219</v>
      </c>
      <c r="D84" s="146">
        <v>2121459.4900000002</v>
      </c>
      <c r="E84" s="195"/>
      <c r="F84" s="9">
        <v>1320.9</v>
      </c>
      <c r="G84" s="9"/>
      <c r="H84" s="144" t="s">
        <v>220</v>
      </c>
      <c r="I84" s="9" t="s">
        <v>27</v>
      </c>
      <c r="J84" s="147" t="s">
        <v>221</v>
      </c>
      <c r="K84" s="145" t="s">
        <v>222</v>
      </c>
      <c r="L84" s="9" t="s">
        <v>223</v>
      </c>
      <c r="M84" s="144" t="s">
        <v>224</v>
      </c>
      <c r="N84" s="9" t="s">
        <v>29</v>
      </c>
      <c r="O84" s="9" t="s">
        <v>223</v>
      </c>
    </row>
    <row r="85" spans="1:15" ht="25.2">
      <c r="A85" s="9">
        <v>2</v>
      </c>
      <c r="B85" s="145" t="s">
        <v>225</v>
      </c>
      <c r="C85" s="144">
        <v>2020</v>
      </c>
      <c r="D85" s="146">
        <v>2308252.09</v>
      </c>
      <c r="E85" s="195"/>
      <c r="F85" s="9"/>
      <c r="G85" s="9"/>
      <c r="H85" s="144" t="s">
        <v>226</v>
      </c>
      <c r="I85" s="9" t="s">
        <v>27</v>
      </c>
      <c r="J85" s="147" t="s">
        <v>227</v>
      </c>
      <c r="K85" s="145" t="s">
        <v>222</v>
      </c>
      <c r="L85" s="9" t="s">
        <v>223</v>
      </c>
      <c r="M85" s="144" t="s">
        <v>228</v>
      </c>
      <c r="N85" s="9" t="s">
        <v>29</v>
      </c>
      <c r="O85" s="9" t="s">
        <v>223</v>
      </c>
    </row>
    <row r="86" spans="1:15">
      <c r="A86" s="327" t="s">
        <v>7</v>
      </c>
      <c r="B86" s="328"/>
      <c r="C86" s="329"/>
      <c r="D86" s="148">
        <f>SUM(D84:D85)</f>
        <v>4429711.58</v>
      </c>
      <c r="E86" s="148">
        <f>SUM(E84)</f>
        <v>0</v>
      </c>
      <c r="F86" s="149"/>
      <c r="G86" s="149"/>
      <c r="H86" s="150"/>
      <c r="I86" s="150"/>
      <c r="J86" s="151"/>
      <c r="K86" s="152"/>
      <c r="L86" s="153"/>
      <c r="M86" s="153"/>
      <c r="N86" s="153"/>
      <c r="O86" s="153"/>
    </row>
    <row r="87" spans="1:15" ht="25.2">
      <c r="A87" s="204">
        <v>6</v>
      </c>
      <c r="B87" s="335" t="s">
        <v>292</v>
      </c>
      <c r="C87" s="336"/>
      <c r="D87" s="336"/>
      <c r="E87" s="336"/>
      <c r="F87" s="336"/>
      <c r="G87" s="336"/>
      <c r="H87" s="337"/>
      <c r="I87" s="171" t="s">
        <v>29</v>
      </c>
      <c r="J87" s="143" t="s">
        <v>293</v>
      </c>
      <c r="K87" s="209" t="s">
        <v>294</v>
      </c>
      <c r="L87" s="144" t="s">
        <v>28</v>
      </c>
      <c r="M87" s="144" t="s">
        <v>295</v>
      </c>
      <c r="N87" s="144" t="s">
        <v>29</v>
      </c>
      <c r="O87" s="9" t="s">
        <v>28</v>
      </c>
    </row>
    <row r="88" spans="1:15">
      <c r="A88" s="333" t="s">
        <v>7</v>
      </c>
      <c r="B88" s="328"/>
      <c r="C88" s="334"/>
      <c r="D88" s="6">
        <v>15081015.310000001</v>
      </c>
      <c r="E88" s="6">
        <v>0</v>
      </c>
      <c r="F88" s="132"/>
      <c r="G88" s="132"/>
      <c r="H88" s="133" t="s">
        <v>296</v>
      </c>
      <c r="I88" s="133"/>
      <c r="J88" s="134"/>
      <c r="K88" s="135"/>
      <c r="L88" s="41"/>
      <c r="M88" s="41" t="s">
        <v>297</v>
      </c>
      <c r="N88" s="41"/>
      <c r="O88" s="41"/>
    </row>
    <row r="89" spans="1:15">
      <c r="A89" s="205">
        <v>7</v>
      </c>
      <c r="B89" s="338" t="s">
        <v>278</v>
      </c>
      <c r="C89" s="339"/>
      <c r="D89" s="339"/>
      <c r="E89" s="339"/>
      <c r="F89" s="339"/>
      <c r="G89" s="339"/>
      <c r="H89" s="339"/>
      <c r="I89" s="181"/>
      <c r="J89" s="143"/>
      <c r="K89" s="131"/>
      <c r="L89" s="9"/>
      <c r="M89" s="9"/>
      <c r="N89" s="9"/>
      <c r="O89" s="9"/>
    </row>
    <row r="90" spans="1:15" ht="12.75" customHeight="1">
      <c r="A90" s="9">
        <v>1</v>
      </c>
      <c r="B90" s="147" t="s">
        <v>218</v>
      </c>
      <c r="C90" s="144">
        <v>1963</v>
      </c>
      <c r="D90" s="164">
        <v>186474.63</v>
      </c>
      <c r="E90" s="195"/>
      <c r="F90" s="165">
        <v>476</v>
      </c>
      <c r="G90" s="165"/>
      <c r="H90" s="144" t="s">
        <v>220</v>
      </c>
      <c r="I90" s="9" t="s">
        <v>27</v>
      </c>
      <c r="J90" s="147" t="s">
        <v>279</v>
      </c>
      <c r="K90" s="182" t="s">
        <v>280</v>
      </c>
      <c r="L90" s="9" t="s">
        <v>28</v>
      </c>
      <c r="M90" s="9" t="s">
        <v>223</v>
      </c>
      <c r="N90" s="9" t="s">
        <v>27</v>
      </c>
      <c r="O90" s="9" t="s">
        <v>223</v>
      </c>
    </row>
    <row r="91" spans="1:15">
      <c r="A91" s="206"/>
      <c r="B91" s="167"/>
      <c r="C91" s="127"/>
      <c r="D91" s="6">
        <f>SUM(D90:D90)</f>
        <v>186474.63</v>
      </c>
      <c r="E91" s="6">
        <f>SUM(E90)</f>
        <v>0</v>
      </c>
      <c r="F91" s="132"/>
      <c r="G91" s="132"/>
      <c r="H91" s="133"/>
      <c r="I91" s="133"/>
      <c r="J91" s="134"/>
      <c r="K91" s="135"/>
      <c r="L91" s="41"/>
      <c r="M91" s="41"/>
      <c r="N91" s="41"/>
      <c r="O91" s="41"/>
    </row>
    <row r="92" spans="1:15">
      <c r="A92" s="205">
        <v>8</v>
      </c>
      <c r="B92" s="320" t="s">
        <v>256</v>
      </c>
      <c r="C92" s="321"/>
      <c r="D92" s="321"/>
      <c r="E92" s="321"/>
      <c r="F92" s="321"/>
      <c r="G92" s="321"/>
      <c r="H92" s="322"/>
      <c r="I92" s="129"/>
      <c r="J92" s="161"/>
      <c r="K92" s="131"/>
      <c r="L92" s="9"/>
      <c r="M92" s="9"/>
      <c r="N92" s="9"/>
      <c r="O92" s="9"/>
    </row>
    <row r="93" spans="1:15" ht="25.2">
      <c r="A93" s="9">
        <v>1</v>
      </c>
      <c r="B93" s="147" t="s">
        <v>218</v>
      </c>
      <c r="C93" s="144" t="s">
        <v>257</v>
      </c>
      <c r="D93" s="164">
        <v>5119734.87</v>
      </c>
      <c r="E93" s="229"/>
      <c r="F93" s="165">
        <v>2042</v>
      </c>
      <c r="G93" s="165"/>
      <c r="H93" s="144" t="s">
        <v>258</v>
      </c>
      <c r="I93" s="9" t="s">
        <v>27</v>
      </c>
      <c r="J93" s="147" t="s">
        <v>259</v>
      </c>
      <c r="K93" s="145" t="s">
        <v>260</v>
      </c>
      <c r="L93" s="9" t="s">
        <v>223</v>
      </c>
      <c r="M93" s="9" t="s">
        <v>261</v>
      </c>
      <c r="N93" s="9" t="s">
        <v>29</v>
      </c>
      <c r="O93" s="9" t="s">
        <v>28</v>
      </c>
    </row>
    <row r="94" spans="1:15">
      <c r="A94" s="9">
        <v>2</v>
      </c>
      <c r="B94" s="147" t="s">
        <v>262</v>
      </c>
      <c r="C94" s="144"/>
      <c r="D94" s="164">
        <v>7995</v>
      </c>
      <c r="E94" s="229"/>
      <c r="F94" s="165"/>
      <c r="G94" s="165"/>
      <c r="H94" s="144"/>
      <c r="I94" s="9"/>
      <c r="J94" s="147"/>
      <c r="K94" s="145" t="s">
        <v>260</v>
      </c>
      <c r="L94" s="9"/>
      <c r="M94" s="9"/>
      <c r="N94" s="9"/>
      <c r="O94" s="9"/>
    </row>
    <row r="95" spans="1:15">
      <c r="A95" s="174">
        <v>3</v>
      </c>
      <c r="B95" s="169" t="s">
        <v>263</v>
      </c>
      <c r="C95" s="168">
        <v>2014</v>
      </c>
      <c r="D95" s="172">
        <v>340262.76</v>
      </c>
      <c r="E95" s="228"/>
      <c r="F95" s="173"/>
      <c r="G95" s="173"/>
      <c r="H95" s="168"/>
      <c r="I95" s="174"/>
      <c r="J95" s="169"/>
      <c r="K95" s="175" t="s">
        <v>260</v>
      </c>
      <c r="L95" s="174"/>
      <c r="M95" s="174"/>
      <c r="N95" s="174"/>
      <c r="O95" s="174"/>
    </row>
    <row r="96" spans="1:15">
      <c r="A96" s="206"/>
      <c r="B96" s="202"/>
      <c r="C96" s="128"/>
      <c r="D96" s="6">
        <f>SUM(D93:D95)</f>
        <v>5467992.6299999999</v>
      </c>
      <c r="E96" s="6">
        <f>SUM(E93)</f>
        <v>0</v>
      </c>
      <c r="F96" s="132"/>
      <c r="G96" s="132"/>
      <c r="H96" s="133"/>
      <c r="I96" s="133"/>
      <c r="J96" s="134"/>
      <c r="K96" s="135"/>
      <c r="L96" s="41"/>
      <c r="M96" s="41"/>
      <c r="N96" s="136"/>
      <c r="O96" s="41"/>
    </row>
    <row r="97" spans="1:15">
      <c r="A97" s="205">
        <v>9</v>
      </c>
      <c r="B97" s="320" t="s">
        <v>243</v>
      </c>
      <c r="C97" s="321"/>
      <c r="D97" s="321"/>
      <c r="E97" s="321"/>
      <c r="F97" s="321"/>
      <c r="G97" s="321"/>
      <c r="H97" s="322"/>
      <c r="I97" s="129"/>
      <c r="J97" s="161"/>
      <c r="K97" s="131"/>
      <c r="L97" s="9"/>
      <c r="M97" s="9"/>
      <c r="N97" s="162"/>
      <c r="O97" s="9"/>
    </row>
    <row r="98" spans="1:15" ht="50.4">
      <c r="A98" s="163">
        <v>1</v>
      </c>
      <c r="B98" s="147" t="s">
        <v>218</v>
      </c>
      <c r="C98" s="144" t="s">
        <v>244</v>
      </c>
      <c r="D98" s="164">
        <v>7736175.5599999996</v>
      </c>
      <c r="E98" s="227"/>
      <c r="F98" s="165">
        <v>2665</v>
      </c>
      <c r="G98" s="165"/>
      <c r="H98" s="144" t="s">
        <v>245</v>
      </c>
      <c r="I98" s="9" t="s">
        <v>27</v>
      </c>
      <c r="J98" s="166" t="s">
        <v>246</v>
      </c>
      <c r="K98" s="147" t="s">
        <v>247</v>
      </c>
      <c r="L98" s="9" t="s">
        <v>223</v>
      </c>
      <c r="M98" s="9"/>
      <c r="N98" s="9" t="s">
        <v>27</v>
      </c>
      <c r="O98" s="9" t="s">
        <v>223</v>
      </c>
    </row>
    <row r="99" spans="1:15">
      <c r="A99" s="206"/>
      <c r="B99" s="167"/>
      <c r="C99" s="127"/>
      <c r="D99" s="6">
        <f>SUM(D98)</f>
        <v>7736175.5599999996</v>
      </c>
      <c r="E99" s="6">
        <f>SUM(E98)</f>
        <v>0</v>
      </c>
      <c r="F99" s="132"/>
      <c r="G99" s="132"/>
      <c r="H99" s="133"/>
      <c r="I99" s="133"/>
      <c r="J99" s="134"/>
      <c r="K99" s="135"/>
      <c r="L99" s="41"/>
      <c r="M99" s="41"/>
      <c r="N99" s="41"/>
      <c r="O99" s="41"/>
    </row>
    <row r="100" spans="1:15">
      <c r="A100" s="207"/>
      <c r="D100" s="20"/>
      <c r="E100" s="20"/>
    </row>
    <row r="101" spans="1:15">
      <c r="E101" s="16">
        <f>D99+D96+D91+D88+D86+E73</f>
        <v>62956354.080000006</v>
      </c>
    </row>
    <row r="103" spans="1:15" ht="12.75" customHeight="1">
      <c r="A103" s="2"/>
      <c r="B103" s="234" t="s">
        <v>349</v>
      </c>
      <c r="C103" s="234"/>
      <c r="D103" s="234"/>
      <c r="E103" s="226"/>
    </row>
    <row r="104" spans="1:15" ht="13.2">
      <c r="B104" s="234" t="s">
        <v>350</v>
      </c>
      <c r="C104" s="234"/>
      <c r="D104" s="234"/>
      <c r="E104" s="226"/>
    </row>
    <row r="105" spans="1:15" ht="13.2">
      <c r="B105" s="234" t="s">
        <v>351</v>
      </c>
      <c r="C105" s="234"/>
      <c r="D105" s="234"/>
      <c r="E105" s="226"/>
    </row>
    <row r="106" spans="1:15" ht="13.2">
      <c r="B106" s="221"/>
      <c r="C106" s="221"/>
      <c r="D106" s="221"/>
    </row>
    <row r="107" spans="1:15" ht="13.2">
      <c r="A107" s="2"/>
      <c r="B107" s="221"/>
      <c r="C107" s="221"/>
      <c r="D107" s="221"/>
    </row>
    <row r="109" spans="1:15" ht="13.2">
      <c r="E109" s="225"/>
    </row>
  </sheetData>
  <mergeCells count="16">
    <mergeCell ref="B97:H97"/>
    <mergeCell ref="J1:K1"/>
    <mergeCell ref="B4:H4"/>
    <mergeCell ref="A73:C73"/>
    <mergeCell ref="B74:H74"/>
    <mergeCell ref="A76:C76"/>
    <mergeCell ref="B77:H77"/>
    <mergeCell ref="A79:C79"/>
    <mergeCell ref="B92:H92"/>
    <mergeCell ref="B89:H89"/>
    <mergeCell ref="B87:H87"/>
    <mergeCell ref="A88:C88"/>
    <mergeCell ref="B80:H80"/>
    <mergeCell ref="A82:C82"/>
    <mergeCell ref="B83:H83"/>
    <mergeCell ref="A86:C86"/>
  </mergeCells>
  <phoneticPr fontId="0" type="noConversion"/>
  <printOptions horizontalCentered="1"/>
  <pageMargins left="0.23" right="0.59055118110236227" top="1.08" bottom="0.19685039370078741" header="0.7" footer="0.42"/>
  <pageSetup paperSize="9" scale="42" fitToHeight="0" orientation="landscape" r:id="rId1"/>
  <headerFooter alignWithMargins="0">
    <oddHeader>&amp;R&amp;"Arial,Pogrubiony"&amp;12&amp;UZałącznik nr 1
&amp;"Arial,Pogrubiona kursywa"&amp;UWykaz budynków i budowli</oddHeader>
  </headerFooter>
  <rowBreaks count="1" manualBreakCount="1">
    <brk id="10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view="pageBreakPreview" topLeftCell="A10" zoomScaleNormal="100" zoomScaleSheetLayoutView="100" workbookViewId="0">
      <selection activeCell="D1" sqref="D1"/>
    </sheetView>
  </sheetViews>
  <sheetFormatPr defaultColWidth="9.109375" defaultRowHeight="12.6"/>
  <cols>
    <col min="1" max="1" width="9.109375" style="3"/>
    <col min="2" max="2" width="33.6640625" style="3" customWidth="1"/>
    <col min="3" max="3" width="22.88671875" style="3" customWidth="1"/>
    <col min="4" max="4" width="21.44140625" style="3" customWidth="1"/>
    <col min="5" max="5" width="8.5546875" style="3" hidden="1" customWidth="1"/>
    <col min="6" max="16384" width="9.109375" style="3"/>
  </cols>
  <sheetData>
    <row r="1" spans="1:5" ht="17.25" customHeight="1">
      <c r="D1" s="42" t="s">
        <v>506</v>
      </c>
    </row>
    <row r="2" spans="1:5" ht="26.25" customHeight="1">
      <c r="A2" s="341" t="s">
        <v>24</v>
      </c>
      <c r="B2" s="341"/>
      <c r="C2" s="341"/>
      <c r="D2" s="341"/>
    </row>
    <row r="3" spans="1:5" ht="6" customHeight="1"/>
    <row r="4" spans="1:5" ht="41.25" customHeight="1">
      <c r="A4" s="31" t="s">
        <v>5</v>
      </c>
      <c r="B4" s="32" t="s">
        <v>13</v>
      </c>
      <c r="C4" s="33" t="s">
        <v>156</v>
      </c>
      <c r="D4" s="34" t="s">
        <v>14</v>
      </c>
      <c r="E4" s="36"/>
    </row>
    <row r="5" spans="1:5" s="48" customFormat="1" ht="30" customHeight="1">
      <c r="A5" s="47">
        <v>1</v>
      </c>
      <c r="B5" s="98" t="s">
        <v>22</v>
      </c>
      <c r="C5" s="200">
        <f>679620.23+21286</f>
        <v>700906.23</v>
      </c>
      <c r="D5" s="44">
        <v>0</v>
      </c>
      <c r="E5" s="45"/>
    </row>
    <row r="6" spans="1:5" s="48" customFormat="1" ht="30" customHeight="1">
      <c r="A6" s="47"/>
      <c r="B6" s="99" t="s">
        <v>165</v>
      </c>
      <c r="C6" s="200">
        <v>1291265.69</v>
      </c>
      <c r="D6" s="100">
        <v>0</v>
      </c>
      <c r="E6" s="45"/>
    </row>
    <row r="7" spans="1:5" ht="30" customHeight="1">
      <c r="A7" s="47">
        <v>2</v>
      </c>
      <c r="B7" s="141" t="s">
        <v>331</v>
      </c>
      <c r="C7" s="44">
        <f>310846.95+16755.06+23402.63</f>
        <v>351004.64</v>
      </c>
      <c r="D7" s="44">
        <v>0</v>
      </c>
      <c r="E7" s="37"/>
    </row>
    <row r="8" spans="1:5" ht="30" customHeight="1">
      <c r="A8" s="47">
        <v>3</v>
      </c>
      <c r="B8" s="141" t="s">
        <v>342</v>
      </c>
      <c r="C8" s="44">
        <f>23795.88+5152.13+3108</f>
        <v>32056.010000000002</v>
      </c>
      <c r="D8" s="44">
        <v>434882.04</v>
      </c>
    </row>
    <row r="9" spans="1:5" ht="30" customHeight="1">
      <c r="A9" s="47">
        <v>4</v>
      </c>
      <c r="B9" s="141" t="s">
        <v>503</v>
      </c>
      <c r="C9" s="142">
        <f>73804.64+166719.8</f>
        <v>240524.44</v>
      </c>
      <c r="D9" s="44">
        <v>0</v>
      </c>
    </row>
    <row r="10" spans="1:5" ht="30" customHeight="1">
      <c r="A10" s="47">
        <v>5</v>
      </c>
      <c r="B10" s="141" t="s">
        <v>217</v>
      </c>
      <c r="C10" s="44">
        <f>617603.59+5200</f>
        <v>622803.59</v>
      </c>
      <c r="D10" s="44">
        <v>110853.21</v>
      </c>
    </row>
    <row r="11" spans="1:5" ht="30" customHeight="1">
      <c r="A11" s="47">
        <v>6</v>
      </c>
      <c r="B11" s="141" t="s">
        <v>306</v>
      </c>
      <c r="C11" s="142">
        <f>489543.03+17214</f>
        <v>506757.03</v>
      </c>
      <c r="D11" s="142">
        <v>55787.87</v>
      </c>
    </row>
    <row r="12" spans="1:5" ht="30" customHeight="1">
      <c r="A12" s="47">
        <v>7</v>
      </c>
      <c r="B12" s="141" t="s">
        <v>278</v>
      </c>
      <c r="C12" s="142">
        <f>426639.8+103700.32</f>
        <v>530340.12</v>
      </c>
      <c r="D12" s="142">
        <v>79607.69</v>
      </c>
    </row>
    <row r="13" spans="1:5" ht="30" customHeight="1">
      <c r="A13" s="47">
        <v>8</v>
      </c>
      <c r="B13" s="141" t="s">
        <v>256</v>
      </c>
      <c r="C13" s="142">
        <f>717632.24+38038.45</f>
        <v>755670.69</v>
      </c>
      <c r="D13" s="142">
        <f>28536.38+81859.96</f>
        <v>110396.34000000001</v>
      </c>
    </row>
    <row r="14" spans="1:5" ht="30" customHeight="1">
      <c r="A14" s="47">
        <v>9</v>
      </c>
      <c r="B14" s="141" t="s">
        <v>243</v>
      </c>
      <c r="C14" s="142">
        <f>442602.96+23138.9</f>
        <v>465741.86000000004</v>
      </c>
      <c r="D14" s="142">
        <v>39969.89</v>
      </c>
    </row>
    <row r="15" spans="1:5" ht="30" customHeight="1">
      <c r="A15" s="30"/>
      <c r="B15" s="31" t="s">
        <v>7</v>
      </c>
      <c r="C15" s="34">
        <f>SUM(C5:C14)</f>
        <v>5497070.2999999998</v>
      </c>
      <c r="D15" s="34">
        <f>SUM(D5:D14)</f>
        <v>831497.04</v>
      </c>
    </row>
    <row r="26" spans="1:1">
      <c r="A26" s="22"/>
    </row>
  </sheetData>
  <mergeCells count="1">
    <mergeCell ref="A2:D2"/>
  </mergeCells>
  <phoneticPr fontId="0" type="noConversion"/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IQ191"/>
  <sheetViews>
    <sheetView tabSelected="1" view="pageBreakPreview" zoomScale="140" zoomScaleNormal="140" zoomScaleSheetLayoutView="140" workbookViewId="0">
      <selection activeCell="D1" sqref="D1"/>
    </sheetView>
  </sheetViews>
  <sheetFormatPr defaultColWidth="9.109375" defaultRowHeight="12.6"/>
  <cols>
    <col min="1" max="1" width="5" style="12" customWidth="1"/>
    <col min="2" max="2" width="48.44140625" style="13" customWidth="1"/>
    <col min="3" max="3" width="17.109375" style="12" customWidth="1"/>
    <col min="4" max="4" width="19.88671875" style="265" customWidth="1"/>
    <col min="5" max="5" width="16.44140625" style="1" bestFit="1" customWidth="1"/>
    <col min="6" max="16384" width="9.109375" style="1"/>
  </cols>
  <sheetData>
    <row r="1" spans="1:4">
      <c r="A1" s="11"/>
      <c r="D1" s="250" t="s">
        <v>507</v>
      </c>
    </row>
    <row r="2" spans="1:4">
      <c r="A2" s="11"/>
      <c r="D2" s="250" t="s">
        <v>10</v>
      </c>
    </row>
    <row r="3" spans="1:4">
      <c r="A3" s="11"/>
      <c r="D3" s="250"/>
    </row>
    <row r="4" spans="1:4" ht="25.2">
      <c r="A4" s="24" t="s">
        <v>0</v>
      </c>
      <c r="B4" s="8" t="s">
        <v>3</v>
      </c>
      <c r="C4" s="24" t="s">
        <v>4</v>
      </c>
      <c r="D4" s="251" t="s">
        <v>2</v>
      </c>
    </row>
    <row r="5" spans="1:4">
      <c r="A5" s="344" t="s">
        <v>20</v>
      </c>
      <c r="B5" s="344"/>
      <c r="C5" s="344"/>
      <c r="D5" s="344"/>
    </row>
    <row r="6" spans="1:4">
      <c r="A6" s="118">
        <v>1</v>
      </c>
      <c r="B6" s="121" t="s">
        <v>162</v>
      </c>
      <c r="C6" s="122">
        <v>2016</v>
      </c>
      <c r="D6" s="252">
        <v>1000</v>
      </c>
    </row>
    <row r="7" spans="1:4">
      <c r="A7" s="118">
        <v>2</v>
      </c>
      <c r="B7" s="121" t="s">
        <v>163</v>
      </c>
      <c r="C7" s="122">
        <v>2016</v>
      </c>
      <c r="D7" s="252">
        <v>2000</v>
      </c>
    </row>
    <row r="8" spans="1:4">
      <c r="A8" s="118">
        <v>3</v>
      </c>
      <c r="B8" s="121" t="s">
        <v>164</v>
      </c>
      <c r="C8" s="122">
        <v>2016</v>
      </c>
      <c r="D8" s="252">
        <v>3000</v>
      </c>
    </row>
    <row r="9" spans="1:4">
      <c r="A9" s="118">
        <v>4</v>
      </c>
      <c r="B9" s="121" t="s">
        <v>164</v>
      </c>
      <c r="C9" s="122">
        <v>2016</v>
      </c>
      <c r="D9" s="252">
        <v>3000</v>
      </c>
    </row>
    <row r="10" spans="1:4">
      <c r="A10" s="118">
        <v>5</v>
      </c>
      <c r="B10" s="121" t="s">
        <v>164</v>
      </c>
      <c r="C10" s="122">
        <v>2016</v>
      </c>
      <c r="D10" s="252">
        <v>3000</v>
      </c>
    </row>
    <row r="11" spans="1:4">
      <c r="A11" s="118">
        <v>6</v>
      </c>
      <c r="B11" s="123" t="s">
        <v>170</v>
      </c>
      <c r="C11" s="124">
        <v>2017</v>
      </c>
      <c r="D11" s="253">
        <v>4000</v>
      </c>
    </row>
    <row r="12" spans="1:4" s="46" customFormat="1">
      <c r="A12" s="118">
        <v>7</v>
      </c>
      <c r="B12" s="123" t="s">
        <v>170</v>
      </c>
      <c r="C12" s="124">
        <v>2017</v>
      </c>
      <c r="D12" s="253">
        <v>4000</v>
      </c>
    </row>
    <row r="13" spans="1:4">
      <c r="A13" s="118">
        <v>8</v>
      </c>
      <c r="B13" s="123" t="s">
        <v>170</v>
      </c>
      <c r="C13" s="124">
        <v>2017</v>
      </c>
      <c r="D13" s="253">
        <v>4000</v>
      </c>
    </row>
    <row r="14" spans="1:4">
      <c r="A14" s="118">
        <v>9</v>
      </c>
      <c r="B14" s="123" t="s">
        <v>170</v>
      </c>
      <c r="C14" s="124">
        <v>2017</v>
      </c>
      <c r="D14" s="253">
        <v>4000</v>
      </c>
    </row>
    <row r="15" spans="1:4">
      <c r="A15" s="118">
        <v>10</v>
      </c>
      <c r="B15" s="120" t="s">
        <v>170</v>
      </c>
      <c r="C15" s="125">
        <v>2017</v>
      </c>
      <c r="D15" s="252">
        <v>4000</v>
      </c>
    </row>
    <row r="16" spans="1:4">
      <c r="A16" s="118">
        <v>11</v>
      </c>
      <c r="B16" s="120" t="s">
        <v>170</v>
      </c>
      <c r="C16" s="125">
        <v>2017</v>
      </c>
      <c r="D16" s="252">
        <v>4000</v>
      </c>
    </row>
    <row r="17" spans="1:4">
      <c r="A17" s="118">
        <v>12</v>
      </c>
      <c r="B17" s="121" t="s">
        <v>171</v>
      </c>
      <c r="C17" s="122">
        <v>2017</v>
      </c>
      <c r="D17" s="252">
        <v>4000</v>
      </c>
    </row>
    <row r="18" spans="1:4" ht="25.2">
      <c r="A18" s="118">
        <v>13</v>
      </c>
      <c r="B18" s="126" t="s">
        <v>172</v>
      </c>
      <c r="C18" s="122">
        <v>2017</v>
      </c>
      <c r="D18" s="252">
        <v>1000</v>
      </c>
    </row>
    <row r="19" spans="1:4">
      <c r="A19" s="118">
        <v>14</v>
      </c>
      <c r="B19" s="121" t="s">
        <v>173</v>
      </c>
      <c r="C19" s="122">
        <v>2017</v>
      </c>
      <c r="D19" s="252">
        <v>58760</v>
      </c>
    </row>
    <row r="20" spans="1:4">
      <c r="A20" s="118">
        <v>15</v>
      </c>
      <c r="B20" s="121" t="s">
        <v>170</v>
      </c>
      <c r="C20" s="122">
        <v>2017</v>
      </c>
      <c r="D20" s="252">
        <v>4000</v>
      </c>
    </row>
    <row r="21" spans="1:4" ht="12.75" customHeight="1">
      <c r="A21" s="118">
        <v>16</v>
      </c>
      <c r="B21" s="121" t="s">
        <v>170</v>
      </c>
      <c r="C21" s="122">
        <v>2017</v>
      </c>
      <c r="D21" s="252">
        <v>4000</v>
      </c>
    </row>
    <row r="22" spans="1:4" ht="12.75" customHeight="1">
      <c r="A22" s="118">
        <v>17</v>
      </c>
      <c r="B22" s="119" t="s">
        <v>195</v>
      </c>
      <c r="C22" s="118">
        <v>2017</v>
      </c>
      <c r="D22" s="254">
        <v>1000</v>
      </c>
    </row>
    <row r="23" spans="1:4" s="46" customFormat="1">
      <c r="A23" s="118">
        <v>18</v>
      </c>
      <c r="B23" s="121" t="s">
        <v>194</v>
      </c>
      <c r="C23" s="122">
        <v>2017</v>
      </c>
      <c r="D23" s="252">
        <v>3000</v>
      </c>
    </row>
    <row r="24" spans="1:4" s="46" customFormat="1">
      <c r="A24" s="118">
        <v>19</v>
      </c>
      <c r="B24" s="119" t="s">
        <v>195</v>
      </c>
      <c r="C24" s="118">
        <v>2017</v>
      </c>
      <c r="D24" s="254">
        <v>1000</v>
      </c>
    </row>
    <row r="25" spans="1:4">
      <c r="A25" s="118">
        <v>20</v>
      </c>
      <c r="B25" s="119" t="s">
        <v>196</v>
      </c>
      <c r="C25" s="122">
        <v>2017</v>
      </c>
      <c r="D25" s="252">
        <v>1000</v>
      </c>
    </row>
    <row r="26" spans="1:4">
      <c r="A26" s="118">
        <v>21</v>
      </c>
      <c r="B26" s="120" t="s">
        <v>197</v>
      </c>
      <c r="C26" s="122">
        <v>2018</v>
      </c>
      <c r="D26" s="252">
        <v>4700</v>
      </c>
    </row>
    <row r="27" spans="1:4">
      <c r="A27" s="118">
        <v>22</v>
      </c>
      <c r="B27" s="120" t="s">
        <v>197</v>
      </c>
      <c r="C27" s="122">
        <v>2018</v>
      </c>
      <c r="D27" s="252">
        <v>4700</v>
      </c>
    </row>
    <row r="28" spans="1:4" s="43" customFormat="1" ht="18.75" customHeight="1">
      <c r="A28" s="118">
        <v>23</v>
      </c>
      <c r="B28" s="120" t="s">
        <v>197</v>
      </c>
      <c r="C28" s="122">
        <v>2018</v>
      </c>
      <c r="D28" s="252">
        <v>4700</v>
      </c>
    </row>
    <row r="29" spans="1:4" s="43" customFormat="1">
      <c r="A29" s="118">
        <v>24</v>
      </c>
      <c r="B29" s="120" t="s">
        <v>198</v>
      </c>
      <c r="C29" s="122">
        <v>2018</v>
      </c>
      <c r="D29" s="252">
        <v>4824</v>
      </c>
    </row>
    <row r="30" spans="1:4" s="51" customFormat="1">
      <c r="A30" s="118">
        <v>25</v>
      </c>
      <c r="B30" s="120" t="s">
        <v>198</v>
      </c>
      <c r="C30" s="122">
        <v>2018</v>
      </c>
      <c r="D30" s="252">
        <v>4824</v>
      </c>
    </row>
    <row r="31" spans="1:4" s="51" customFormat="1">
      <c r="A31" s="118">
        <v>26</v>
      </c>
      <c r="B31" s="120" t="s">
        <v>198</v>
      </c>
      <c r="C31" s="122">
        <v>2018</v>
      </c>
      <c r="D31" s="252">
        <v>4824</v>
      </c>
    </row>
    <row r="32" spans="1:4" s="51" customFormat="1">
      <c r="A32" s="118">
        <v>27</v>
      </c>
      <c r="B32" s="120" t="s">
        <v>198</v>
      </c>
      <c r="C32" s="122">
        <v>2018</v>
      </c>
      <c r="D32" s="252">
        <v>4824</v>
      </c>
    </row>
    <row r="33" spans="1:4" s="52" customFormat="1">
      <c r="A33" s="118">
        <v>28</v>
      </c>
      <c r="B33" s="120" t="s">
        <v>198</v>
      </c>
      <c r="C33" s="122">
        <v>2018</v>
      </c>
      <c r="D33" s="252">
        <v>4824</v>
      </c>
    </row>
    <row r="34" spans="1:4" s="111" customFormat="1">
      <c r="A34" s="118">
        <v>29</v>
      </c>
      <c r="B34" s="121" t="s">
        <v>178</v>
      </c>
      <c r="C34" s="122">
        <v>2018</v>
      </c>
      <c r="D34" s="252">
        <v>4850</v>
      </c>
    </row>
    <row r="35" spans="1:4" s="111" customFormat="1">
      <c r="A35" s="118">
        <v>30</v>
      </c>
      <c r="B35" s="121" t="s">
        <v>199</v>
      </c>
      <c r="C35" s="122">
        <v>2018</v>
      </c>
      <c r="D35" s="252">
        <v>1265</v>
      </c>
    </row>
    <row r="36" spans="1:4" s="111" customFormat="1">
      <c r="A36" s="118">
        <v>31</v>
      </c>
      <c r="B36" s="120" t="s">
        <v>198</v>
      </c>
      <c r="C36" s="122">
        <v>2019</v>
      </c>
      <c r="D36" s="252">
        <v>3775</v>
      </c>
    </row>
    <row r="37" spans="1:4" s="111" customFormat="1">
      <c r="A37" s="118">
        <v>32</v>
      </c>
      <c r="B37" s="120" t="s">
        <v>198</v>
      </c>
      <c r="C37" s="122">
        <v>2019</v>
      </c>
      <c r="D37" s="252">
        <v>3775</v>
      </c>
    </row>
    <row r="38" spans="1:4" s="111" customFormat="1">
      <c r="A38" s="118">
        <v>33</v>
      </c>
      <c r="B38" s="120" t="s">
        <v>198</v>
      </c>
      <c r="C38" s="122">
        <v>2019</v>
      </c>
      <c r="D38" s="252">
        <v>3775</v>
      </c>
    </row>
    <row r="39" spans="1:4" s="111" customFormat="1">
      <c r="A39" s="118">
        <v>34</v>
      </c>
      <c r="B39" s="120" t="s">
        <v>198</v>
      </c>
      <c r="C39" s="122">
        <v>2019</v>
      </c>
      <c r="D39" s="252">
        <v>3775</v>
      </c>
    </row>
    <row r="40" spans="1:4" s="111" customFormat="1">
      <c r="A40" s="118">
        <v>35</v>
      </c>
      <c r="B40" s="120" t="s">
        <v>198</v>
      </c>
      <c r="C40" s="122">
        <v>2019</v>
      </c>
      <c r="D40" s="252">
        <v>3775</v>
      </c>
    </row>
    <row r="41" spans="1:4" s="111" customFormat="1">
      <c r="A41" s="118">
        <v>36</v>
      </c>
      <c r="B41" s="119" t="s">
        <v>196</v>
      </c>
      <c r="C41" s="122">
        <v>2019</v>
      </c>
      <c r="D41" s="252">
        <v>1254.5999999999999</v>
      </c>
    </row>
    <row r="42" spans="1:4" s="111" customFormat="1">
      <c r="A42" s="118">
        <v>37</v>
      </c>
      <c r="B42" s="119" t="s">
        <v>200</v>
      </c>
      <c r="C42" s="122">
        <v>2019</v>
      </c>
      <c r="D42" s="252">
        <v>5000</v>
      </c>
    </row>
    <row r="43" spans="1:4" s="111" customFormat="1">
      <c r="A43" s="118">
        <v>38</v>
      </c>
      <c r="B43" s="119" t="s">
        <v>200</v>
      </c>
      <c r="C43" s="122">
        <v>2019</v>
      </c>
      <c r="D43" s="252">
        <v>5000</v>
      </c>
    </row>
    <row r="44" spans="1:4" s="111" customFormat="1">
      <c r="A44" s="118">
        <v>39</v>
      </c>
      <c r="B44" s="119" t="s">
        <v>200</v>
      </c>
      <c r="C44" s="122">
        <v>2019</v>
      </c>
      <c r="D44" s="252">
        <v>5000</v>
      </c>
    </row>
    <row r="45" spans="1:4" s="111" customFormat="1">
      <c r="A45" s="118">
        <v>40</v>
      </c>
      <c r="B45" s="119" t="s">
        <v>200</v>
      </c>
      <c r="C45" s="122">
        <v>2019</v>
      </c>
      <c r="D45" s="252">
        <v>5000</v>
      </c>
    </row>
    <row r="46" spans="1:4" s="111" customFormat="1">
      <c r="A46" s="118">
        <v>41</v>
      </c>
      <c r="B46" s="119" t="s">
        <v>206</v>
      </c>
      <c r="C46" s="122">
        <v>2020</v>
      </c>
      <c r="D46" s="252">
        <v>4215.09</v>
      </c>
    </row>
    <row r="47" spans="1:4" s="111" customFormat="1">
      <c r="A47" s="118">
        <v>42</v>
      </c>
      <c r="B47" s="123" t="s">
        <v>207</v>
      </c>
      <c r="C47" s="122">
        <v>2020</v>
      </c>
      <c r="D47" s="252">
        <v>4209</v>
      </c>
    </row>
    <row r="48" spans="1:4" s="116" customFormat="1">
      <c r="A48" s="118">
        <v>43</v>
      </c>
      <c r="B48" s="123" t="s">
        <v>207</v>
      </c>
      <c r="C48" s="122">
        <v>2020</v>
      </c>
      <c r="D48" s="252">
        <v>4209</v>
      </c>
    </row>
    <row r="49" spans="1:5" s="116" customFormat="1">
      <c r="A49" s="118">
        <v>44</v>
      </c>
      <c r="B49" s="123" t="s">
        <v>207</v>
      </c>
      <c r="C49" s="122">
        <v>2020</v>
      </c>
      <c r="D49" s="252">
        <v>4209</v>
      </c>
    </row>
    <row r="50" spans="1:5" s="116" customFormat="1">
      <c r="A50" s="118">
        <v>45</v>
      </c>
      <c r="B50" s="123" t="s">
        <v>207</v>
      </c>
      <c r="C50" s="122">
        <v>2020</v>
      </c>
      <c r="D50" s="252">
        <v>4209</v>
      </c>
    </row>
    <row r="51" spans="1:5" s="116" customFormat="1">
      <c r="A51" s="118">
        <v>46</v>
      </c>
      <c r="B51" s="119" t="s">
        <v>208</v>
      </c>
      <c r="C51" s="122">
        <v>2020</v>
      </c>
      <c r="D51" s="252">
        <v>2999</v>
      </c>
    </row>
    <row r="52" spans="1:5" s="116" customFormat="1">
      <c r="A52" s="118">
        <v>47</v>
      </c>
      <c r="B52" s="119" t="s">
        <v>208</v>
      </c>
      <c r="C52" s="122">
        <v>2020</v>
      </c>
      <c r="D52" s="252">
        <v>2999</v>
      </c>
    </row>
    <row r="53" spans="1:5" s="116" customFormat="1">
      <c r="A53" s="118">
        <v>48</v>
      </c>
      <c r="B53" s="119" t="s">
        <v>209</v>
      </c>
      <c r="C53" s="122">
        <v>2020</v>
      </c>
      <c r="D53" s="252">
        <v>4200</v>
      </c>
    </row>
    <row r="54" spans="1:5">
      <c r="A54" s="343" t="s">
        <v>7</v>
      </c>
      <c r="B54" s="343"/>
      <c r="C54" s="343"/>
      <c r="D54" s="255">
        <f>SUM(D6:D53)</f>
        <v>229473.69</v>
      </c>
      <c r="E54" s="260">
        <f>D54+D81+D85+D93+D105+D112+D120+D131+D140+D151+D159+D168+D173+D180+D187+D190</f>
        <v>950160.57000000018</v>
      </c>
    </row>
    <row r="55" spans="1:5">
      <c r="A55" s="348" t="s">
        <v>311</v>
      </c>
      <c r="B55" s="349"/>
      <c r="C55" s="349"/>
      <c r="D55" s="349"/>
    </row>
    <row r="56" spans="1:5">
      <c r="A56" s="154">
        <v>1</v>
      </c>
      <c r="B56" s="155" t="s">
        <v>312</v>
      </c>
      <c r="C56" s="156">
        <v>2016</v>
      </c>
      <c r="D56" s="104">
        <v>4300</v>
      </c>
    </row>
    <row r="57" spans="1:5">
      <c r="A57" s="154">
        <v>2</v>
      </c>
      <c r="B57" s="155" t="s">
        <v>312</v>
      </c>
      <c r="C57" s="156">
        <v>2016</v>
      </c>
      <c r="D57" s="104">
        <v>4300</v>
      </c>
    </row>
    <row r="58" spans="1:5">
      <c r="A58" s="154">
        <v>3</v>
      </c>
      <c r="B58" s="155" t="s">
        <v>312</v>
      </c>
      <c r="C58" s="156">
        <v>2016</v>
      </c>
      <c r="D58" s="104">
        <v>4300</v>
      </c>
    </row>
    <row r="59" spans="1:5" ht="12.75" customHeight="1">
      <c r="A59" s="154">
        <v>4</v>
      </c>
      <c r="B59" s="155" t="s">
        <v>312</v>
      </c>
      <c r="C59" s="156">
        <v>2016</v>
      </c>
      <c r="D59" s="104">
        <v>4300</v>
      </c>
      <c r="E59" s="14"/>
    </row>
    <row r="60" spans="1:5" s="111" customFormat="1" ht="12.75" customHeight="1">
      <c r="A60" s="154">
        <v>5</v>
      </c>
      <c r="B60" s="155" t="s">
        <v>313</v>
      </c>
      <c r="C60" s="156">
        <v>2016</v>
      </c>
      <c r="D60" s="104">
        <v>4300</v>
      </c>
    </row>
    <row r="61" spans="1:5" s="111" customFormat="1" ht="12.75" customHeight="1">
      <c r="A61" s="154">
        <v>6</v>
      </c>
      <c r="B61" s="155" t="s">
        <v>314</v>
      </c>
      <c r="C61" s="156">
        <v>2016</v>
      </c>
      <c r="D61" s="104">
        <v>1590</v>
      </c>
    </row>
    <row r="62" spans="1:5" s="111" customFormat="1" ht="12.75" customHeight="1">
      <c r="A62" s="154">
        <v>7</v>
      </c>
      <c r="B62" s="155" t="s">
        <v>315</v>
      </c>
      <c r="C62" s="156">
        <v>2016</v>
      </c>
      <c r="D62" s="104">
        <v>1990</v>
      </c>
    </row>
    <row r="63" spans="1:5" s="111" customFormat="1" ht="12.75" customHeight="1">
      <c r="A63" s="154">
        <v>8</v>
      </c>
      <c r="B63" s="155" t="s">
        <v>315</v>
      </c>
      <c r="C63" s="156">
        <v>2016</v>
      </c>
      <c r="D63" s="104">
        <v>1990</v>
      </c>
    </row>
    <row r="64" spans="1:5" s="111" customFormat="1" ht="12.75" customHeight="1">
      <c r="A64" s="154">
        <v>9</v>
      </c>
      <c r="B64" s="155" t="s">
        <v>316</v>
      </c>
      <c r="C64" s="156">
        <v>2016</v>
      </c>
      <c r="D64" s="104">
        <v>790</v>
      </c>
    </row>
    <row r="65" spans="1:251" s="15" customFormat="1" ht="11.4" customHeight="1">
      <c r="A65" s="154">
        <v>10</v>
      </c>
      <c r="B65" s="155" t="s">
        <v>317</v>
      </c>
      <c r="C65" s="156">
        <v>2017</v>
      </c>
      <c r="D65" s="104">
        <v>3800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</row>
    <row r="66" spans="1:251" s="15" customFormat="1">
      <c r="A66" s="154">
        <v>11</v>
      </c>
      <c r="B66" s="155" t="s">
        <v>318</v>
      </c>
      <c r="C66" s="156">
        <v>2017</v>
      </c>
      <c r="D66" s="104">
        <v>3800</v>
      </c>
    </row>
    <row r="67" spans="1:251">
      <c r="A67" s="154">
        <v>12</v>
      </c>
      <c r="B67" s="155" t="s">
        <v>318</v>
      </c>
      <c r="C67" s="156">
        <v>2017</v>
      </c>
      <c r="D67" s="104">
        <v>3800</v>
      </c>
    </row>
    <row r="68" spans="1:251">
      <c r="A68" s="154">
        <v>13</v>
      </c>
      <c r="B68" s="191" t="s">
        <v>318</v>
      </c>
      <c r="C68" s="192">
        <v>2017</v>
      </c>
      <c r="D68" s="193">
        <v>4169.7</v>
      </c>
    </row>
    <row r="69" spans="1:251">
      <c r="A69" s="154">
        <v>14</v>
      </c>
      <c r="B69" s="155" t="s">
        <v>318</v>
      </c>
      <c r="C69" s="156">
        <v>2017</v>
      </c>
      <c r="D69" s="104">
        <v>4169.7</v>
      </c>
    </row>
    <row r="70" spans="1:251">
      <c r="A70" s="154">
        <v>15</v>
      </c>
      <c r="B70" s="194" t="s">
        <v>319</v>
      </c>
      <c r="C70" s="156">
        <v>2018</v>
      </c>
      <c r="D70" s="104">
        <v>3198</v>
      </c>
    </row>
    <row r="71" spans="1:251">
      <c r="A71" s="154">
        <v>16</v>
      </c>
      <c r="B71" s="155" t="s">
        <v>320</v>
      </c>
      <c r="C71" s="156">
        <v>2018</v>
      </c>
      <c r="D71" s="104">
        <v>6150</v>
      </c>
    </row>
    <row r="72" spans="1:251">
      <c r="A72" s="154">
        <v>17</v>
      </c>
      <c r="B72" s="155" t="s">
        <v>321</v>
      </c>
      <c r="C72" s="156">
        <v>2018</v>
      </c>
      <c r="D72" s="104">
        <v>2952</v>
      </c>
    </row>
    <row r="73" spans="1:251">
      <c r="A73" s="154">
        <v>18</v>
      </c>
      <c r="B73" s="155" t="s">
        <v>322</v>
      </c>
      <c r="C73" s="156">
        <v>2018</v>
      </c>
      <c r="D73" s="104">
        <v>1599</v>
      </c>
    </row>
    <row r="74" spans="1:251">
      <c r="A74" s="154">
        <v>19</v>
      </c>
      <c r="B74" s="155" t="s">
        <v>323</v>
      </c>
      <c r="C74" s="156">
        <v>2018</v>
      </c>
      <c r="D74" s="104">
        <v>4720</v>
      </c>
    </row>
    <row r="75" spans="1:251" ht="12.75" customHeight="1">
      <c r="A75" s="154">
        <v>20</v>
      </c>
      <c r="B75" s="155" t="s">
        <v>324</v>
      </c>
      <c r="C75" s="156">
        <v>2018</v>
      </c>
      <c r="D75" s="104">
        <v>4280</v>
      </c>
    </row>
    <row r="76" spans="1:251">
      <c r="A76" s="154">
        <v>21</v>
      </c>
      <c r="B76" s="155" t="s">
        <v>325</v>
      </c>
      <c r="C76" s="156">
        <v>2018</v>
      </c>
      <c r="D76" s="104">
        <v>3300</v>
      </c>
    </row>
    <row r="77" spans="1:251">
      <c r="A77" s="154">
        <v>22</v>
      </c>
      <c r="B77" s="155" t="s">
        <v>326</v>
      </c>
      <c r="C77" s="156">
        <v>2018</v>
      </c>
      <c r="D77" s="104">
        <v>2900</v>
      </c>
    </row>
    <row r="78" spans="1:251">
      <c r="A78" s="154">
        <v>23</v>
      </c>
      <c r="B78" s="155" t="s">
        <v>327</v>
      </c>
      <c r="C78" s="156">
        <v>2018</v>
      </c>
      <c r="D78" s="104">
        <v>1230</v>
      </c>
    </row>
    <row r="79" spans="1:251">
      <c r="A79" s="154">
        <v>24</v>
      </c>
      <c r="B79" s="155" t="s">
        <v>328</v>
      </c>
      <c r="C79" s="156">
        <v>2019</v>
      </c>
      <c r="D79" s="104">
        <v>2410.8000000000002</v>
      </c>
    </row>
    <row r="80" spans="1:251">
      <c r="A80" s="154">
        <v>25</v>
      </c>
      <c r="B80" s="155" t="s">
        <v>329</v>
      </c>
      <c r="C80" s="156">
        <v>2020</v>
      </c>
      <c r="D80" s="180">
        <v>4674</v>
      </c>
    </row>
    <row r="81" spans="1:4">
      <c r="A81" s="350" t="s">
        <v>7</v>
      </c>
      <c r="B81" s="328"/>
      <c r="C81" s="329"/>
      <c r="D81" s="256">
        <f>SUM(D56:D80)</f>
        <v>85013.2</v>
      </c>
    </row>
    <row r="82" spans="1:4">
      <c r="A82" s="351" t="s">
        <v>335</v>
      </c>
      <c r="B82" s="352"/>
      <c r="C82" s="352"/>
      <c r="D82" s="353"/>
    </row>
    <row r="83" spans="1:4" ht="25.2">
      <c r="A83" s="197">
        <v>1</v>
      </c>
      <c r="B83" s="147" t="s">
        <v>336</v>
      </c>
      <c r="C83" s="144">
        <v>2016</v>
      </c>
      <c r="D83" s="104">
        <f>6*3240</f>
        <v>19440</v>
      </c>
    </row>
    <row r="84" spans="1:4">
      <c r="A84" s="198">
        <v>2</v>
      </c>
      <c r="B84" s="147" t="s">
        <v>337</v>
      </c>
      <c r="C84" s="144">
        <v>2017</v>
      </c>
      <c r="D84" s="104">
        <v>1039</v>
      </c>
    </row>
    <row r="85" spans="1:4">
      <c r="A85" s="343" t="s">
        <v>7</v>
      </c>
      <c r="B85" s="343"/>
      <c r="C85" s="343"/>
      <c r="D85" s="255">
        <f>SUM(D83:D84)</f>
        <v>20479</v>
      </c>
    </row>
    <row r="86" spans="1:4">
      <c r="A86" s="345" t="s">
        <v>501</v>
      </c>
      <c r="B86" s="346"/>
      <c r="C86" s="346"/>
      <c r="D86" s="347"/>
    </row>
    <row r="87" spans="1:4">
      <c r="A87" s="168">
        <v>1</v>
      </c>
      <c r="B87" s="138" t="s">
        <v>211</v>
      </c>
      <c r="C87" s="139">
        <v>2016</v>
      </c>
      <c r="D87" s="137">
        <v>3997.5</v>
      </c>
    </row>
    <row r="88" spans="1:4">
      <c r="A88" s="168">
        <v>2</v>
      </c>
      <c r="B88" s="138" t="s">
        <v>212</v>
      </c>
      <c r="C88" s="139">
        <v>2016</v>
      </c>
      <c r="D88" s="137">
        <v>3997.5</v>
      </c>
    </row>
    <row r="89" spans="1:4">
      <c r="A89" s="168">
        <v>3</v>
      </c>
      <c r="B89" s="138" t="s">
        <v>213</v>
      </c>
      <c r="C89" s="139">
        <v>2017</v>
      </c>
      <c r="D89" s="137">
        <v>7995</v>
      </c>
    </row>
    <row r="90" spans="1:4">
      <c r="A90" s="168">
        <v>4</v>
      </c>
      <c r="B90" s="138" t="s">
        <v>214</v>
      </c>
      <c r="C90" s="139">
        <v>2019</v>
      </c>
      <c r="D90" s="137">
        <v>3567</v>
      </c>
    </row>
    <row r="91" spans="1:4">
      <c r="A91" s="168">
        <v>5</v>
      </c>
      <c r="B91" s="138" t="s">
        <v>215</v>
      </c>
      <c r="C91" s="139">
        <v>2019</v>
      </c>
      <c r="D91" s="137">
        <v>1599</v>
      </c>
    </row>
    <row r="92" spans="1:4">
      <c r="A92" s="168">
        <v>6</v>
      </c>
      <c r="B92" s="138" t="s">
        <v>216</v>
      </c>
      <c r="C92" s="139">
        <v>2019</v>
      </c>
      <c r="D92" s="137">
        <v>651.9</v>
      </c>
    </row>
    <row r="93" spans="1:4">
      <c r="A93" s="343" t="s">
        <v>7</v>
      </c>
      <c r="B93" s="343"/>
      <c r="C93" s="343"/>
      <c r="D93" s="255">
        <f>SUM(D87:D92)</f>
        <v>21807.9</v>
      </c>
    </row>
    <row r="94" spans="1:4">
      <c r="A94" s="338" t="s">
        <v>343</v>
      </c>
      <c r="B94" s="339"/>
      <c r="C94" s="339"/>
      <c r="D94" s="342"/>
    </row>
    <row r="95" spans="1:4" ht="25.2">
      <c r="A95" s="154">
        <v>1</v>
      </c>
      <c r="B95" s="155" t="s">
        <v>229</v>
      </c>
      <c r="C95" s="156">
        <v>2016</v>
      </c>
      <c r="D95" s="104">
        <v>19800.060000000001</v>
      </c>
    </row>
    <row r="96" spans="1:4">
      <c r="A96" s="154">
        <v>2</v>
      </c>
      <c r="B96" s="155" t="s">
        <v>230</v>
      </c>
      <c r="C96" s="156">
        <v>2017</v>
      </c>
      <c r="D96" s="104">
        <v>3200</v>
      </c>
    </row>
    <row r="97" spans="1:4">
      <c r="A97" s="154">
        <v>3</v>
      </c>
      <c r="B97" s="155" t="s">
        <v>231</v>
      </c>
      <c r="C97" s="156">
        <v>2017</v>
      </c>
      <c r="D97" s="104">
        <v>699</v>
      </c>
    </row>
    <row r="98" spans="1:4">
      <c r="A98" s="154">
        <v>4</v>
      </c>
      <c r="B98" s="155" t="s">
        <v>232</v>
      </c>
      <c r="C98" s="156">
        <v>2017</v>
      </c>
      <c r="D98" s="104">
        <v>3200</v>
      </c>
    </row>
    <row r="99" spans="1:4">
      <c r="A99" s="154">
        <v>5</v>
      </c>
      <c r="B99" s="155" t="s">
        <v>233</v>
      </c>
      <c r="C99" s="156">
        <v>2017</v>
      </c>
      <c r="D99" s="104">
        <v>12000</v>
      </c>
    </row>
    <row r="100" spans="1:4">
      <c r="A100" s="154">
        <v>6</v>
      </c>
      <c r="B100" s="155" t="s">
        <v>234</v>
      </c>
      <c r="C100" s="156">
        <v>2019</v>
      </c>
      <c r="D100" s="104">
        <v>12000</v>
      </c>
    </row>
    <row r="101" spans="1:4">
      <c r="A101" s="154">
        <v>7</v>
      </c>
      <c r="B101" s="155" t="s">
        <v>235</v>
      </c>
      <c r="C101" s="156">
        <v>2019</v>
      </c>
      <c r="D101" s="104">
        <v>10194</v>
      </c>
    </row>
    <row r="102" spans="1:4">
      <c r="A102" s="154">
        <v>8</v>
      </c>
      <c r="B102" s="155" t="s">
        <v>236</v>
      </c>
      <c r="C102" s="156">
        <v>2019</v>
      </c>
      <c r="D102" s="104">
        <v>1840</v>
      </c>
    </row>
    <row r="103" spans="1:4">
      <c r="A103" s="154">
        <v>9</v>
      </c>
      <c r="B103" s="155" t="s">
        <v>237</v>
      </c>
      <c r="C103" s="156">
        <v>2019</v>
      </c>
      <c r="D103" s="104">
        <v>1750</v>
      </c>
    </row>
    <row r="104" spans="1:4">
      <c r="A104" s="157">
        <v>10</v>
      </c>
      <c r="B104" s="155" t="s">
        <v>238</v>
      </c>
      <c r="C104" s="156">
        <v>2021</v>
      </c>
      <c r="D104" s="104">
        <v>2800</v>
      </c>
    </row>
    <row r="105" spans="1:4">
      <c r="A105" s="343" t="s">
        <v>7</v>
      </c>
      <c r="B105" s="343"/>
      <c r="C105" s="343"/>
      <c r="D105" s="255">
        <f>SUM(D95:D104)</f>
        <v>67483.06</v>
      </c>
    </row>
    <row r="106" spans="1:4">
      <c r="A106" s="354" t="s">
        <v>344</v>
      </c>
      <c r="B106" s="339"/>
      <c r="C106" s="339"/>
      <c r="D106" s="342"/>
    </row>
    <row r="107" spans="1:4" ht="25.2">
      <c r="A107" s="144">
        <v>1</v>
      </c>
      <c r="B107" s="147" t="s">
        <v>298</v>
      </c>
      <c r="C107" s="9">
        <v>2017</v>
      </c>
      <c r="D107" s="104">
        <v>5778.54</v>
      </c>
    </row>
    <row r="108" spans="1:4" ht="25.2">
      <c r="A108" s="144">
        <v>2</v>
      </c>
      <c r="B108" s="147" t="s">
        <v>299</v>
      </c>
      <c r="C108" s="9">
        <v>2017</v>
      </c>
      <c r="D108" s="104">
        <v>1353</v>
      </c>
    </row>
    <row r="109" spans="1:4">
      <c r="A109" s="144">
        <v>3</v>
      </c>
      <c r="B109" s="147" t="s">
        <v>300</v>
      </c>
      <c r="C109" s="9">
        <v>2017</v>
      </c>
      <c r="D109" s="104">
        <v>3299.99</v>
      </c>
    </row>
    <row r="110" spans="1:4">
      <c r="A110" s="168">
        <v>4</v>
      </c>
      <c r="B110" s="169" t="s">
        <v>301</v>
      </c>
      <c r="C110" s="174">
        <v>2018</v>
      </c>
      <c r="D110" s="137">
        <v>17500</v>
      </c>
    </row>
    <row r="111" spans="1:4">
      <c r="A111" s="168">
        <v>5</v>
      </c>
      <c r="B111" s="169" t="s">
        <v>302</v>
      </c>
      <c r="C111" s="174">
        <v>2021</v>
      </c>
      <c r="D111" s="137">
        <v>5166</v>
      </c>
    </row>
    <row r="112" spans="1:4">
      <c r="A112" s="343" t="s">
        <v>7</v>
      </c>
      <c r="B112" s="343"/>
      <c r="C112" s="343"/>
      <c r="D112" s="257">
        <f>SUM(D107:D111)</f>
        <v>33097.53</v>
      </c>
    </row>
    <row r="113" spans="1:4" ht="12.75" customHeight="1">
      <c r="A113" s="354" t="s">
        <v>345</v>
      </c>
      <c r="B113" s="355"/>
      <c r="C113" s="183"/>
      <c r="D113" s="258"/>
    </row>
    <row r="114" spans="1:4">
      <c r="A114" s="156">
        <v>1</v>
      </c>
      <c r="B114" s="155" t="s">
        <v>281</v>
      </c>
      <c r="C114" s="156">
        <v>2016</v>
      </c>
      <c r="D114" s="104">
        <v>5900</v>
      </c>
    </row>
    <row r="115" spans="1:4">
      <c r="A115" s="156">
        <v>2</v>
      </c>
      <c r="B115" s="155" t="s">
        <v>282</v>
      </c>
      <c r="C115" s="156">
        <v>2017</v>
      </c>
      <c r="D115" s="104">
        <v>1205</v>
      </c>
    </row>
    <row r="116" spans="1:4">
      <c r="A116" s="156">
        <v>3</v>
      </c>
      <c r="B116" s="155" t="s">
        <v>283</v>
      </c>
      <c r="C116" s="156">
        <v>2017</v>
      </c>
      <c r="D116" s="104">
        <v>15850</v>
      </c>
    </row>
    <row r="117" spans="1:4">
      <c r="A117" s="156">
        <v>4</v>
      </c>
      <c r="B117" s="155" t="s">
        <v>284</v>
      </c>
      <c r="C117" s="156">
        <v>2017</v>
      </c>
      <c r="D117" s="104">
        <v>9510</v>
      </c>
    </row>
    <row r="118" spans="1:4">
      <c r="A118" s="156">
        <v>5</v>
      </c>
      <c r="B118" s="155" t="s">
        <v>285</v>
      </c>
      <c r="C118" s="156">
        <v>2017</v>
      </c>
      <c r="D118" s="104">
        <v>14000</v>
      </c>
    </row>
    <row r="119" spans="1:4">
      <c r="A119" s="156">
        <v>6</v>
      </c>
      <c r="B119" s="138" t="s">
        <v>286</v>
      </c>
      <c r="C119" s="139">
        <v>2019</v>
      </c>
      <c r="D119" s="137">
        <v>2768</v>
      </c>
    </row>
    <row r="120" spans="1:4">
      <c r="A120" s="343" t="s">
        <v>7</v>
      </c>
      <c r="B120" s="343"/>
      <c r="C120" s="343"/>
      <c r="D120" s="259">
        <f>SUM(D114:D119)</f>
        <v>49233</v>
      </c>
    </row>
    <row r="121" spans="1:4">
      <c r="A121" s="338" t="s">
        <v>346</v>
      </c>
      <c r="B121" s="339"/>
      <c r="C121" s="339"/>
      <c r="D121" s="342"/>
    </row>
    <row r="122" spans="1:4">
      <c r="A122" s="176">
        <v>1</v>
      </c>
      <c r="B122" s="177" t="s">
        <v>264</v>
      </c>
      <c r="C122" s="174">
        <v>2016</v>
      </c>
      <c r="D122" s="137">
        <v>1230</v>
      </c>
    </row>
    <row r="123" spans="1:4">
      <c r="A123" s="176">
        <v>2</v>
      </c>
      <c r="B123" s="177" t="s">
        <v>265</v>
      </c>
      <c r="C123" s="174">
        <v>2016</v>
      </c>
      <c r="D123" s="137">
        <v>5990</v>
      </c>
    </row>
    <row r="124" spans="1:4" ht="25.2">
      <c r="A124" s="176">
        <v>3</v>
      </c>
      <c r="B124" s="178" t="s">
        <v>266</v>
      </c>
      <c r="C124" s="174">
        <v>2016</v>
      </c>
      <c r="D124" s="137">
        <v>19700</v>
      </c>
    </row>
    <row r="125" spans="1:4">
      <c r="A125" s="176">
        <v>4</v>
      </c>
      <c r="B125" s="178" t="s">
        <v>267</v>
      </c>
      <c r="C125" s="174">
        <v>2015</v>
      </c>
      <c r="D125" s="260"/>
    </row>
    <row r="126" spans="1:4">
      <c r="A126" s="176">
        <v>5</v>
      </c>
      <c r="B126" s="178" t="s">
        <v>268</v>
      </c>
      <c r="C126" s="174">
        <v>2017</v>
      </c>
      <c r="D126" s="137">
        <v>2311.17</v>
      </c>
    </row>
    <row r="127" spans="1:4">
      <c r="A127" s="176">
        <v>6</v>
      </c>
      <c r="B127" s="178" t="s">
        <v>269</v>
      </c>
      <c r="C127" s="174">
        <v>2017</v>
      </c>
      <c r="D127" s="137">
        <v>186.96</v>
      </c>
    </row>
    <row r="128" spans="1:4">
      <c r="A128" s="176">
        <v>7</v>
      </c>
      <c r="B128" s="178" t="s">
        <v>270</v>
      </c>
      <c r="C128" s="174">
        <v>2019</v>
      </c>
      <c r="D128" s="137">
        <v>9500</v>
      </c>
    </row>
    <row r="129" spans="1:4">
      <c r="A129" s="176">
        <v>8</v>
      </c>
      <c r="B129" s="178" t="s">
        <v>271</v>
      </c>
      <c r="C129" s="174">
        <v>2019</v>
      </c>
      <c r="D129" s="137">
        <v>8000</v>
      </c>
    </row>
    <row r="130" spans="1:4">
      <c r="A130" s="176">
        <v>9</v>
      </c>
      <c r="B130" s="178" t="s">
        <v>272</v>
      </c>
      <c r="C130" s="174">
        <v>2021</v>
      </c>
      <c r="D130" s="137">
        <v>2086</v>
      </c>
    </row>
    <row r="131" spans="1:4">
      <c r="A131" s="343" t="s">
        <v>7</v>
      </c>
      <c r="B131" s="343"/>
      <c r="C131" s="343"/>
      <c r="D131" s="259">
        <f>SUM(D122:D130)</f>
        <v>49004.13</v>
      </c>
    </row>
    <row r="132" spans="1:4">
      <c r="A132" s="356" t="s">
        <v>347</v>
      </c>
      <c r="B132" s="357"/>
      <c r="C132" s="144"/>
      <c r="D132" s="258"/>
    </row>
    <row r="133" spans="1:4">
      <c r="A133" s="168">
        <v>1</v>
      </c>
      <c r="B133" s="169" t="s">
        <v>248</v>
      </c>
      <c r="C133" s="168">
        <v>2016</v>
      </c>
      <c r="D133" s="137">
        <v>450</v>
      </c>
    </row>
    <row r="134" spans="1:4" ht="25.2">
      <c r="A134" s="168">
        <v>2</v>
      </c>
      <c r="B134" s="169" t="s">
        <v>249</v>
      </c>
      <c r="C134" s="168">
        <v>2017</v>
      </c>
      <c r="D134" s="137">
        <v>3936</v>
      </c>
    </row>
    <row r="135" spans="1:4">
      <c r="A135" s="168">
        <v>3</v>
      </c>
      <c r="B135" s="169" t="s">
        <v>250</v>
      </c>
      <c r="C135" s="168">
        <v>2017</v>
      </c>
      <c r="D135" s="137">
        <v>1500</v>
      </c>
    </row>
    <row r="136" spans="1:4">
      <c r="A136" s="168">
        <v>4</v>
      </c>
      <c r="B136" s="169" t="s">
        <v>251</v>
      </c>
      <c r="C136" s="168">
        <v>2017</v>
      </c>
      <c r="D136" s="137">
        <v>57855</v>
      </c>
    </row>
    <row r="137" spans="1:4">
      <c r="A137" s="168">
        <v>5</v>
      </c>
      <c r="B137" s="169" t="s">
        <v>252</v>
      </c>
      <c r="C137" s="168">
        <v>2017</v>
      </c>
      <c r="D137" s="137">
        <v>14000</v>
      </c>
    </row>
    <row r="138" spans="1:4">
      <c r="A138" s="168">
        <v>6</v>
      </c>
      <c r="B138" s="169" t="s">
        <v>253</v>
      </c>
      <c r="C138" s="168">
        <v>2018</v>
      </c>
      <c r="D138" s="137">
        <v>2600</v>
      </c>
    </row>
    <row r="139" spans="1:4">
      <c r="A139" s="168">
        <v>7</v>
      </c>
      <c r="B139" s="169" t="s">
        <v>254</v>
      </c>
      <c r="C139" s="168">
        <v>2018</v>
      </c>
      <c r="D139" s="137">
        <v>6499.98</v>
      </c>
    </row>
    <row r="140" spans="1:4">
      <c r="A140" s="343" t="s">
        <v>7</v>
      </c>
      <c r="B140" s="343"/>
      <c r="C140" s="343"/>
      <c r="D140" s="259">
        <f>SUM(D133:D139)</f>
        <v>86840.98</v>
      </c>
    </row>
    <row r="141" spans="1:4">
      <c r="A141" s="11"/>
      <c r="D141" s="250"/>
    </row>
    <row r="142" spans="1:4">
      <c r="A142" s="11"/>
      <c r="D142" s="250" t="s">
        <v>12</v>
      </c>
    </row>
    <row r="143" spans="1:4">
      <c r="A143" s="11"/>
      <c r="D143" s="250"/>
    </row>
    <row r="144" spans="1:4" ht="25.2">
      <c r="A144" s="25" t="s">
        <v>0</v>
      </c>
      <c r="B144" s="25" t="s">
        <v>3</v>
      </c>
      <c r="C144" s="25" t="s">
        <v>4</v>
      </c>
      <c r="D144" s="251" t="s">
        <v>2</v>
      </c>
    </row>
    <row r="145" spans="1:4">
      <c r="A145" s="344" t="s">
        <v>20</v>
      </c>
      <c r="B145" s="344"/>
      <c r="C145" s="344"/>
      <c r="D145" s="344"/>
    </row>
    <row r="146" spans="1:4">
      <c r="A146" s="50">
        <v>1</v>
      </c>
      <c r="B146" s="115" t="s">
        <v>201</v>
      </c>
      <c r="C146" s="102">
        <v>2020</v>
      </c>
      <c r="D146" s="104">
        <v>73357.2</v>
      </c>
    </row>
    <row r="147" spans="1:4">
      <c r="A147" s="50">
        <v>2</v>
      </c>
      <c r="B147" s="115" t="s">
        <v>202</v>
      </c>
      <c r="C147" s="102">
        <v>2020</v>
      </c>
      <c r="D147" s="104">
        <v>3246.8</v>
      </c>
    </row>
    <row r="148" spans="1:4">
      <c r="A148" s="50">
        <v>3</v>
      </c>
      <c r="B148" s="115" t="s">
        <v>203</v>
      </c>
      <c r="C148" s="102">
        <v>2020</v>
      </c>
      <c r="D148" s="104">
        <v>52951.5</v>
      </c>
    </row>
    <row r="149" spans="1:4">
      <c r="A149" s="50">
        <v>4</v>
      </c>
      <c r="B149" s="115" t="s">
        <v>204</v>
      </c>
      <c r="C149" s="102">
        <v>2020</v>
      </c>
      <c r="D149" s="104">
        <v>2656.8</v>
      </c>
    </row>
    <row r="150" spans="1:4">
      <c r="A150" s="50">
        <v>5</v>
      </c>
      <c r="B150" s="115" t="s">
        <v>205</v>
      </c>
      <c r="C150" s="102">
        <v>2020</v>
      </c>
      <c r="D150" s="104">
        <v>3597.95</v>
      </c>
    </row>
    <row r="151" spans="1:4">
      <c r="A151" s="333" t="s">
        <v>21</v>
      </c>
      <c r="B151" s="358"/>
      <c r="C151" s="334"/>
      <c r="D151" s="255">
        <f>SUM(D146:D150)</f>
        <v>135810.25</v>
      </c>
    </row>
    <row r="152" spans="1:4">
      <c r="A152" s="359" t="s">
        <v>311</v>
      </c>
      <c r="B152" s="360"/>
      <c r="C152" s="360"/>
      <c r="D152" s="361"/>
    </row>
    <row r="153" spans="1:4">
      <c r="A153" s="47">
        <v>1</v>
      </c>
      <c r="B153" s="187" t="s">
        <v>330</v>
      </c>
      <c r="C153" s="47"/>
      <c r="D153" s="104"/>
    </row>
    <row r="154" spans="1:4">
      <c r="A154" s="333" t="s">
        <v>21</v>
      </c>
      <c r="B154" s="358"/>
      <c r="C154" s="334"/>
      <c r="D154" s="255">
        <f>SUM(D153)</f>
        <v>0</v>
      </c>
    </row>
    <row r="155" spans="1:4">
      <c r="A155" s="351" t="s">
        <v>338</v>
      </c>
      <c r="B155" s="352"/>
      <c r="C155" s="352"/>
      <c r="D155" s="353"/>
    </row>
    <row r="156" spans="1:4" ht="25.2">
      <c r="A156" s="144">
        <v>1</v>
      </c>
      <c r="B156" s="147" t="s">
        <v>339</v>
      </c>
      <c r="C156" s="144">
        <v>2017</v>
      </c>
      <c r="D156" s="104">
        <v>4334</v>
      </c>
    </row>
    <row r="157" spans="1:4">
      <c r="A157" s="144">
        <v>2</v>
      </c>
      <c r="B157" s="147" t="s">
        <v>340</v>
      </c>
      <c r="C157" s="144">
        <v>2020</v>
      </c>
      <c r="D157" s="104">
        <v>3599</v>
      </c>
    </row>
    <row r="158" spans="1:4">
      <c r="A158" s="144">
        <v>3</v>
      </c>
      <c r="B158" s="147" t="s">
        <v>341</v>
      </c>
      <c r="C158" s="144">
        <v>2020</v>
      </c>
      <c r="D158" s="104">
        <v>3728</v>
      </c>
    </row>
    <row r="159" spans="1:4">
      <c r="A159" s="333" t="s">
        <v>21</v>
      </c>
      <c r="B159" s="358"/>
      <c r="C159" s="334"/>
      <c r="D159" s="255">
        <f>SUM(D156:D158)</f>
        <v>11661</v>
      </c>
    </row>
    <row r="160" spans="1:4">
      <c r="A160" s="345" t="s">
        <v>504</v>
      </c>
      <c r="B160" s="346"/>
      <c r="C160" s="346"/>
      <c r="D160" s="347"/>
    </row>
    <row r="161" spans="1:4" s="116" customFormat="1">
      <c r="A161" s="199"/>
      <c r="B161" s="199"/>
      <c r="C161" s="199"/>
      <c r="D161" s="261"/>
    </row>
    <row r="162" spans="1:4">
      <c r="A162" s="333" t="s">
        <v>21</v>
      </c>
      <c r="B162" s="358"/>
      <c r="C162" s="334"/>
      <c r="D162" s="255">
        <v>0</v>
      </c>
    </row>
    <row r="163" spans="1:4">
      <c r="A163" s="362" t="s">
        <v>343</v>
      </c>
      <c r="B163" s="362"/>
      <c r="C163" s="362"/>
      <c r="D163" s="262"/>
    </row>
    <row r="164" spans="1:4">
      <c r="A164" s="158">
        <v>1</v>
      </c>
      <c r="B164" s="159" t="s">
        <v>239</v>
      </c>
      <c r="C164" s="156">
        <v>2017</v>
      </c>
      <c r="D164" s="104">
        <v>4095.9</v>
      </c>
    </row>
    <row r="165" spans="1:4" ht="25.2">
      <c r="A165" s="158">
        <v>2</v>
      </c>
      <c r="B165" s="159" t="s">
        <v>240</v>
      </c>
      <c r="C165" s="156">
        <v>2017</v>
      </c>
      <c r="D165" s="104">
        <v>24108</v>
      </c>
    </row>
    <row r="166" spans="1:4">
      <c r="A166" s="158">
        <v>3</v>
      </c>
      <c r="B166" s="159" t="s">
        <v>241</v>
      </c>
      <c r="C166" s="156">
        <v>2017</v>
      </c>
      <c r="D166" s="104">
        <v>836.4</v>
      </c>
    </row>
    <row r="167" spans="1:4">
      <c r="A167" s="160">
        <v>4</v>
      </c>
      <c r="B167" s="159" t="s">
        <v>242</v>
      </c>
      <c r="C167" s="156">
        <v>2019</v>
      </c>
      <c r="D167" s="104">
        <v>615</v>
      </c>
    </row>
    <row r="168" spans="1:4">
      <c r="A168" s="343" t="s">
        <v>7</v>
      </c>
      <c r="B168" s="343"/>
      <c r="C168" s="343"/>
      <c r="D168" s="255">
        <f>SUM(D164:D167)</f>
        <v>29655.300000000003</v>
      </c>
    </row>
    <row r="169" spans="1:4">
      <c r="A169" s="338" t="s">
        <v>344</v>
      </c>
      <c r="B169" s="339"/>
      <c r="C169" s="339"/>
      <c r="D169" s="342"/>
    </row>
    <row r="170" spans="1:4">
      <c r="A170" s="144">
        <v>1</v>
      </c>
      <c r="B170" s="147" t="s">
        <v>303</v>
      </c>
      <c r="C170" s="9">
        <v>2017</v>
      </c>
      <c r="D170" s="104">
        <v>4095.9</v>
      </c>
    </row>
    <row r="171" spans="1:4">
      <c r="A171" s="144">
        <v>2</v>
      </c>
      <c r="B171" s="147" t="s">
        <v>304</v>
      </c>
      <c r="C171" s="9">
        <v>2017</v>
      </c>
      <c r="D171" s="104">
        <v>29274</v>
      </c>
    </row>
    <row r="172" spans="1:4">
      <c r="A172" s="144">
        <v>3</v>
      </c>
      <c r="B172" s="147" t="s">
        <v>305</v>
      </c>
      <c r="C172" s="9">
        <v>2017</v>
      </c>
      <c r="D172" s="104">
        <v>836.4</v>
      </c>
    </row>
    <row r="173" spans="1:4">
      <c r="A173" s="343" t="s">
        <v>7</v>
      </c>
      <c r="B173" s="343"/>
      <c r="C173" s="343"/>
      <c r="D173" s="255">
        <f>SUM(D170:D172)</f>
        <v>34206.300000000003</v>
      </c>
    </row>
    <row r="174" spans="1:4">
      <c r="A174" s="338" t="s">
        <v>345</v>
      </c>
      <c r="B174" s="339"/>
      <c r="C174" s="339"/>
      <c r="D174" s="342"/>
    </row>
    <row r="175" spans="1:4">
      <c r="A175" s="156">
        <v>1</v>
      </c>
      <c r="B175" s="155" t="s">
        <v>287</v>
      </c>
      <c r="C175" s="156">
        <v>2016</v>
      </c>
      <c r="D175" s="104">
        <v>1600</v>
      </c>
    </row>
    <row r="176" spans="1:4" ht="25.2">
      <c r="A176" s="156">
        <v>2</v>
      </c>
      <c r="B176" s="155" t="s">
        <v>288</v>
      </c>
      <c r="C176" s="156">
        <v>2017</v>
      </c>
      <c r="D176" s="104">
        <v>44772</v>
      </c>
    </row>
    <row r="177" spans="1:4">
      <c r="A177" s="156">
        <v>3</v>
      </c>
      <c r="B177" s="155" t="s">
        <v>289</v>
      </c>
      <c r="C177" s="156">
        <v>2017</v>
      </c>
      <c r="D177" s="104">
        <v>836.4</v>
      </c>
    </row>
    <row r="178" spans="1:4">
      <c r="A178" s="156">
        <v>4</v>
      </c>
      <c r="B178" s="155" t="s">
        <v>290</v>
      </c>
      <c r="C178" s="156">
        <v>2018</v>
      </c>
      <c r="D178" s="104">
        <v>4095.9</v>
      </c>
    </row>
    <row r="179" spans="1:4">
      <c r="A179" s="139">
        <v>5</v>
      </c>
      <c r="B179" s="138" t="s">
        <v>291</v>
      </c>
      <c r="C179" s="139">
        <v>2019</v>
      </c>
      <c r="D179" s="137">
        <v>3050.63</v>
      </c>
    </row>
    <row r="180" spans="1:4">
      <c r="A180" s="343" t="s">
        <v>7</v>
      </c>
      <c r="B180" s="343"/>
      <c r="C180" s="343"/>
      <c r="D180" s="255">
        <f>SUM(D175:D179)</f>
        <v>54354.93</v>
      </c>
    </row>
    <row r="181" spans="1:4">
      <c r="A181" s="338" t="s">
        <v>346</v>
      </c>
      <c r="B181" s="339"/>
      <c r="C181" s="339"/>
      <c r="D181" s="342"/>
    </row>
    <row r="182" spans="1:4">
      <c r="A182" s="139">
        <v>1</v>
      </c>
      <c r="B182" s="179" t="s">
        <v>273</v>
      </c>
      <c r="C182" s="139">
        <v>2017</v>
      </c>
      <c r="D182" s="137">
        <v>24108</v>
      </c>
    </row>
    <row r="183" spans="1:4">
      <c r="A183" s="139">
        <v>2</v>
      </c>
      <c r="B183" s="179" t="s">
        <v>274</v>
      </c>
      <c r="C183" s="139">
        <v>2017</v>
      </c>
      <c r="D183" s="137">
        <v>836.4</v>
      </c>
    </row>
    <row r="184" spans="1:4">
      <c r="A184" s="139">
        <v>3</v>
      </c>
      <c r="B184" s="179" t="s">
        <v>275</v>
      </c>
      <c r="C184" s="139">
        <v>2018</v>
      </c>
      <c r="D184" s="137">
        <v>4095.9</v>
      </c>
    </row>
    <row r="185" spans="1:4">
      <c r="A185" s="139">
        <v>4</v>
      </c>
      <c r="B185" s="179" t="s">
        <v>276</v>
      </c>
      <c r="C185" s="139">
        <v>2019</v>
      </c>
      <c r="D185" s="137">
        <v>10500</v>
      </c>
    </row>
    <row r="186" spans="1:4">
      <c r="A186" s="139">
        <v>5</v>
      </c>
      <c r="B186" s="179" t="s">
        <v>277</v>
      </c>
      <c r="C186" s="139">
        <v>2019</v>
      </c>
      <c r="D186" s="137">
        <v>2100</v>
      </c>
    </row>
    <row r="187" spans="1:4">
      <c r="A187" s="343" t="s">
        <v>7</v>
      </c>
      <c r="B187" s="343"/>
      <c r="C187" s="343"/>
      <c r="D187" s="255">
        <f>SUM(D182:D186)</f>
        <v>41640.300000000003</v>
      </c>
    </row>
    <row r="188" spans="1:4">
      <c r="A188" s="356" t="s">
        <v>348</v>
      </c>
      <c r="B188" s="357"/>
      <c r="C188" s="170"/>
      <c r="D188" s="263"/>
    </row>
    <row r="189" spans="1:4">
      <c r="A189" s="144">
        <v>1</v>
      </c>
      <c r="B189" s="147" t="s">
        <v>255</v>
      </c>
      <c r="C189" s="144">
        <v>2017</v>
      </c>
      <c r="D189" s="104">
        <v>400</v>
      </c>
    </row>
    <row r="190" spans="1:4">
      <c r="A190" s="343" t="s">
        <v>7</v>
      </c>
      <c r="B190" s="343"/>
      <c r="C190" s="343"/>
      <c r="D190" s="255">
        <f>SUM(D189:D189)</f>
        <v>400</v>
      </c>
    </row>
    <row r="191" spans="1:4">
      <c r="A191" s="4"/>
      <c r="B191" s="5"/>
      <c r="C191" s="5"/>
      <c r="D191" s="264"/>
    </row>
  </sheetData>
  <mergeCells count="36">
    <mergeCell ref="A169:D169"/>
    <mergeCell ref="A173:C173"/>
    <mergeCell ref="A152:D152"/>
    <mergeCell ref="A154:C154"/>
    <mergeCell ref="A163:C163"/>
    <mergeCell ref="A160:D160"/>
    <mergeCell ref="A162:C162"/>
    <mergeCell ref="A188:B188"/>
    <mergeCell ref="A190:C190"/>
    <mergeCell ref="A181:D181"/>
    <mergeCell ref="A187:C187"/>
    <mergeCell ref="A174:D174"/>
    <mergeCell ref="A180:C180"/>
    <mergeCell ref="A168:C168"/>
    <mergeCell ref="A132:B132"/>
    <mergeCell ref="A140:C140"/>
    <mergeCell ref="A155:D155"/>
    <mergeCell ref="A159:C159"/>
    <mergeCell ref="A151:C151"/>
    <mergeCell ref="A145:D145"/>
    <mergeCell ref="A94:D94"/>
    <mergeCell ref="A105:C105"/>
    <mergeCell ref="A121:D121"/>
    <mergeCell ref="A131:C131"/>
    <mergeCell ref="A5:D5"/>
    <mergeCell ref="A54:C54"/>
    <mergeCell ref="A86:D86"/>
    <mergeCell ref="A93:C93"/>
    <mergeCell ref="A55:D55"/>
    <mergeCell ref="A81:C81"/>
    <mergeCell ref="A82:D82"/>
    <mergeCell ref="A85:C85"/>
    <mergeCell ref="A113:B113"/>
    <mergeCell ref="A120:C120"/>
    <mergeCell ref="A106:D106"/>
    <mergeCell ref="A112:C112"/>
  </mergeCells>
  <phoneticPr fontId="0" type="noConversion"/>
  <printOptions horizontalCentered="1"/>
  <pageMargins left="0.23622047244094491" right="0.19685039370078741" top="0.39370078740157483" bottom="0.19685039370078741" header="0.51181102362204722" footer="0.51181102362204722"/>
  <pageSetup paperSize="9" scale="83" orientation="portrait" r:id="rId1"/>
  <headerFooter alignWithMargins="0"/>
  <rowBreaks count="2" manualBreakCount="2">
    <brk id="140" max="3" man="1"/>
    <brk id="190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4F5AA-548E-406B-84A7-42A2BFBFE284}">
  <dimension ref="A1:O26"/>
  <sheetViews>
    <sheetView zoomScaleNormal="100" workbookViewId="0">
      <selection activeCell="O1" sqref="O1"/>
    </sheetView>
  </sheetViews>
  <sheetFormatPr defaultRowHeight="13.2"/>
  <cols>
    <col min="2" max="2" width="13.6640625" customWidth="1"/>
    <col min="3" max="3" width="14.6640625" customWidth="1"/>
    <col min="4" max="4" width="24.5546875" customWidth="1"/>
    <col min="5" max="5" width="10.6640625" style="270" customWidth="1"/>
    <col min="6" max="6" width="15.109375" style="270" customWidth="1"/>
    <col min="8" max="8" width="12" customWidth="1"/>
    <col min="11" max="11" width="15.88671875" style="292" customWidth="1"/>
    <col min="12" max="12" width="12.44140625" customWidth="1"/>
    <col min="13" max="13" width="11.5546875" customWidth="1"/>
    <col min="14" max="14" width="12" customWidth="1"/>
    <col min="15" max="15" width="12.5546875" customWidth="1"/>
  </cols>
  <sheetData>
    <row r="1" spans="1:15">
      <c r="A1" s="272"/>
      <c r="B1" s="272"/>
      <c r="C1" s="272"/>
      <c r="D1" s="272"/>
      <c r="G1" s="272"/>
      <c r="H1" s="272"/>
      <c r="I1" s="272"/>
      <c r="J1" s="272"/>
      <c r="L1" s="272"/>
      <c r="M1" s="272"/>
      <c r="N1" s="272"/>
      <c r="O1" s="273" t="s">
        <v>508</v>
      </c>
    </row>
    <row r="2" spans="1:15">
      <c r="A2" s="272"/>
      <c r="B2" s="272"/>
      <c r="C2" s="272"/>
      <c r="D2" s="272"/>
      <c r="G2" s="272"/>
      <c r="H2" s="272"/>
      <c r="I2" s="272"/>
      <c r="J2" s="272"/>
      <c r="L2" s="272"/>
      <c r="M2" s="272"/>
      <c r="N2" s="272"/>
      <c r="O2" s="274" t="s">
        <v>373</v>
      </c>
    </row>
    <row r="3" spans="1:15">
      <c r="A3" s="275"/>
      <c r="B3" s="276"/>
      <c r="C3" s="277"/>
      <c r="D3" s="276"/>
      <c r="E3" s="291"/>
      <c r="F3" s="277"/>
      <c r="G3" s="276"/>
      <c r="H3" s="276"/>
      <c r="I3" s="276"/>
      <c r="J3" s="276"/>
      <c r="K3" s="278"/>
      <c r="L3" s="276"/>
      <c r="M3" s="276"/>
      <c r="N3" s="276"/>
      <c r="O3" s="279"/>
    </row>
    <row r="4" spans="1:15" ht="16.2">
      <c r="A4" s="372" t="s">
        <v>374</v>
      </c>
      <c r="B4" s="372"/>
      <c r="C4" s="372"/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72"/>
      <c r="O4" s="372"/>
    </row>
    <row r="5" spans="1:15">
      <c r="A5" s="373" t="s">
        <v>5</v>
      </c>
      <c r="B5" s="373" t="s">
        <v>375</v>
      </c>
      <c r="C5" s="373" t="s">
        <v>376</v>
      </c>
      <c r="D5" s="373" t="s">
        <v>377</v>
      </c>
      <c r="E5" s="373" t="s">
        <v>378</v>
      </c>
      <c r="F5" s="373" t="s">
        <v>379</v>
      </c>
      <c r="G5" s="373" t="s">
        <v>380</v>
      </c>
      <c r="H5" s="373" t="s">
        <v>381</v>
      </c>
      <c r="I5" s="373" t="s">
        <v>382</v>
      </c>
      <c r="J5" s="373" t="s">
        <v>383</v>
      </c>
      <c r="K5" s="374" t="s">
        <v>494</v>
      </c>
      <c r="L5" s="373" t="s">
        <v>384</v>
      </c>
      <c r="M5" s="373"/>
      <c r="N5" s="373" t="s">
        <v>385</v>
      </c>
      <c r="O5" s="373"/>
    </row>
    <row r="6" spans="1:15">
      <c r="A6" s="373"/>
      <c r="B6" s="373"/>
      <c r="C6" s="373"/>
      <c r="D6" s="373"/>
      <c r="E6" s="373"/>
      <c r="F6" s="373"/>
      <c r="G6" s="373"/>
      <c r="H6" s="373"/>
      <c r="I6" s="373"/>
      <c r="J6" s="373"/>
      <c r="K6" s="374"/>
      <c r="L6" s="373"/>
      <c r="M6" s="373"/>
      <c r="N6" s="373"/>
      <c r="O6" s="373"/>
    </row>
    <row r="7" spans="1:15" ht="25.5" customHeight="1">
      <c r="A7" s="373"/>
      <c r="B7" s="373"/>
      <c r="C7" s="373"/>
      <c r="D7" s="373"/>
      <c r="E7" s="373"/>
      <c r="F7" s="373"/>
      <c r="G7" s="373"/>
      <c r="H7" s="373"/>
      <c r="I7" s="373"/>
      <c r="J7" s="373"/>
      <c r="K7" s="374"/>
      <c r="L7" s="280" t="s">
        <v>386</v>
      </c>
      <c r="M7" s="280" t="s">
        <v>387</v>
      </c>
      <c r="N7" s="280" t="s">
        <v>386</v>
      </c>
      <c r="O7" s="280" t="s">
        <v>387</v>
      </c>
    </row>
    <row r="8" spans="1:15">
      <c r="A8" s="366" t="s">
        <v>499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8"/>
    </row>
    <row r="9" spans="1:15" ht="43.2">
      <c r="A9" s="281">
        <v>1</v>
      </c>
      <c r="B9" s="284" t="s">
        <v>388</v>
      </c>
      <c r="C9" s="281" t="s">
        <v>389</v>
      </c>
      <c r="D9" s="282">
        <v>4300012398</v>
      </c>
      <c r="E9" s="284" t="s">
        <v>390</v>
      </c>
      <c r="F9" s="281" t="s">
        <v>391</v>
      </c>
      <c r="G9" s="281">
        <v>5616</v>
      </c>
      <c r="H9" s="281" t="s">
        <v>451</v>
      </c>
      <c r="I9" s="281" t="s">
        <v>452</v>
      </c>
      <c r="J9" s="281">
        <v>1972</v>
      </c>
      <c r="K9" s="285" t="s">
        <v>155</v>
      </c>
      <c r="L9" s="288" t="s">
        <v>464</v>
      </c>
      <c r="M9" s="288" t="s">
        <v>465</v>
      </c>
      <c r="N9" s="283" t="s">
        <v>155</v>
      </c>
      <c r="O9" s="283" t="s">
        <v>155</v>
      </c>
    </row>
    <row r="10" spans="1:15" ht="43.2">
      <c r="A10" s="281">
        <v>2</v>
      </c>
      <c r="B10" s="284" t="s">
        <v>392</v>
      </c>
      <c r="C10" s="281" t="s">
        <v>393</v>
      </c>
      <c r="D10" s="282" t="s">
        <v>394</v>
      </c>
      <c r="E10" s="281" t="s">
        <v>395</v>
      </c>
      <c r="F10" s="281" t="s">
        <v>391</v>
      </c>
      <c r="G10" s="281">
        <v>2459</v>
      </c>
      <c r="H10" s="281"/>
      <c r="I10" s="281">
        <v>6</v>
      </c>
      <c r="J10" s="281">
        <v>1993</v>
      </c>
      <c r="K10" s="285" t="s">
        <v>155</v>
      </c>
      <c r="L10" s="288" t="s">
        <v>466</v>
      </c>
      <c r="M10" s="288" t="s">
        <v>467</v>
      </c>
      <c r="N10" s="283" t="s">
        <v>155</v>
      </c>
      <c r="O10" s="283" t="s">
        <v>155</v>
      </c>
    </row>
    <row r="11" spans="1:15" ht="43.2">
      <c r="A11" s="281">
        <v>3</v>
      </c>
      <c r="B11" s="286" t="s">
        <v>396</v>
      </c>
      <c r="C11" s="286" t="s">
        <v>397</v>
      </c>
      <c r="D11" s="286" t="s">
        <v>398</v>
      </c>
      <c r="E11" s="286" t="s">
        <v>399</v>
      </c>
      <c r="F11" s="286" t="s">
        <v>400</v>
      </c>
      <c r="G11" s="284">
        <v>2461</v>
      </c>
      <c r="H11" s="286" t="s">
        <v>453</v>
      </c>
      <c r="I11" s="284">
        <v>500</v>
      </c>
      <c r="J11" s="284">
        <v>2001</v>
      </c>
      <c r="K11" s="287">
        <v>6500</v>
      </c>
      <c r="L11" s="289" t="s">
        <v>468</v>
      </c>
      <c r="M11" s="289" t="s">
        <v>469</v>
      </c>
      <c r="N11" s="289" t="s">
        <v>468</v>
      </c>
      <c r="O11" s="289" t="s">
        <v>469</v>
      </c>
    </row>
    <row r="12" spans="1:15" ht="43.2">
      <c r="A12" s="281">
        <v>4</v>
      </c>
      <c r="B12" s="286" t="s">
        <v>401</v>
      </c>
      <c r="C12" s="299" t="s">
        <v>402</v>
      </c>
      <c r="D12" s="299" t="s">
        <v>403</v>
      </c>
      <c r="E12" s="299" t="s">
        <v>404</v>
      </c>
      <c r="F12" s="299" t="s">
        <v>405</v>
      </c>
      <c r="G12" s="300" t="s">
        <v>155</v>
      </c>
      <c r="H12" s="299" t="s">
        <v>454</v>
      </c>
      <c r="I12" s="300" t="s">
        <v>406</v>
      </c>
      <c r="J12" s="301">
        <v>2003</v>
      </c>
      <c r="K12" s="302" t="s">
        <v>155</v>
      </c>
      <c r="L12" s="288" t="s">
        <v>470</v>
      </c>
      <c r="M12" s="288" t="s">
        <v>471</v>
      </c>
      <c r="N12" s="283" t="s">
        <v>155</v>
      </c>
      <c r="O12" s="283" t="s">
        <v>155</v>
      </c>
    </row>
    <row r="13" spans="1:15" ht="43.2">
      <c r="A13" s="281">
        <v>5</v>
      </c>
      <c r="B13" s="303" t="s">
        <v>407</v>
      </c>
      <c r="C13" s="304">
        <v>244</v>
      </c>
      <c r="D13" s="304">
        <v>9440</v>
      </c>
      <c r="E13" s="304" t="s">
        <v>408</v>
      </c>
      <c r="F13" s="304" t="s">
        <v>391</v>
      </c>
      <c r="G13" s="304">
        <v>6842</v>
      </c>
      <c r="H13" s="304" t="s">
        <v>455</v>
      </c>
      <c r="I13" s="304" t="s">
        <v>456</v>
      </c>
      <c r="J13" s="305">
        <v>1984</v>
      </c>
      <c r="K13" s="302" t="s">
        <v>155</v>
      </c>
      <c r="L13" s="288" t="s">
        <v>472</v>
      </c>
      <c r="M13" s="288" t="s">
        <v>473</v>
      </c>
      <c r="N13" s="283" t="s">
        <v>155</v>
      </c>
      <c r="O13" s="283" t="s">
        <v>155</v>
      </c>
    </row>
    <row r="14" spans="1:15" ht="43.2">
      <c r="A14" s="281">
        <v>6</v>
      </c>
      <c r="B14" s="303" t="s">
        <v>392</v>
      </c>
      <c r="C14" s="303" t="s">
        <v>409</v>
      </c>
      <c r="D14" s="306" t="s">
        <v>410</v>
      </c>
      <c r="E14" s="303" t="s">
        <v>411</v>
      </c>
      <c r="F14" s="303" t="s">
        <v>391</v>
      </c>
      <c r="G14" s="303">
        <v>5861</v>
      </c>
      <c r="H14" s="303" t="s">
        <v>457</v>
      </c>
      <c r="I14" s="303">
        <v>8</v>
      </c>
      <c r="J14" s="307">
        <v>1988</v>
      </c>
      <c r="K14" s="302" t="s">
        <v>155</v>
      </c>
      <c r="L14" s="289" t="s">
        <v>474</v>
      </c>
      <c r="M14" s="289" t="s">
        <v>475</v>
      </c>
      <c r="N14" s="283" t="s">
        <v>155</v>
      </c>
      <c r="O14" s="283" t="s">
        <v>155</v>
      </c>
    </row>
    <row r="15" spans="1:15" ht="43.2">
      <c r="A15" s="281">
        <v>7</v>
      </c>
      <c r="B15" s="303" t="s">
        <v>407</v>
      </c>
      <c r="C15" s="304">
        <v>244</v>
      </c>
      <c r="D15" s="304">
        <v>11503</v>
      </c>
      <c r="E15" s="304" t="s">
        <v>412</v>
      </c>
      <c r="F15" s="304" t="s">
        <v>391</v>
      </c>
      <c r="G15" s="304">
        <v>6842</v>
      </c>
      <c r="H15" s="304" t="s">
        <v>458</v>
      </c>
      <c r="I15" s="304" t="s">
        <v>459</v>
      </c>
      <c r="J15" s="304">
        <v>1988</v>
      </c>
      <c r="K15" s="302" t="s">
        <v>155</v>
      </c>
      <c r="L15" s="288" t="s">
        <v>472</v>
      </c>
      <c r="M15" s="288" t="s">
        <v>473</v>
      </c>
      <c r="N15" s="283" t="s">
        <v>155</v>
      </c>
      <c r="O15" s="283" t="s">
        <v>155</v>
      </c>
    </row>
    <row r="16" spans="1:15" ht="43.2">
      <c r="A16" s="281">
        <v>8</v>
      </c>
      <c r="B16" s="286" t="s">
        <v>413</v>
      </c>
      <c r="C16" s="286" t="s">
        <v>414</v>
      </c>
      <c r="D16" s="308" t="s">
        <v>415</v>
      </c>
      <c r="E16" s="286" t="s">
        <v>416</v>
      </c>
      <c r="F16" s="286" t="s">
        <v>400</v>
      </c>
      <c r="G16" s="286">
        <v>1461</v>
      </c>
      <c r="H16" s="286" t="s">
        <v>460</v>
      </c>
      <c r="I16" s="309" t="s">
        <v>417</v>
      </c>
      <c r="J16" s="286">
        <v>2011</v>
      </c>
      <c r="K16" s="310">
        <v>21500</v>
      </c>
      <c r="L16" s="289" t="s">
        <v>476</v>
      </c>
      <c r="M16" s="289" t="s">
        <v>477</v>
      </c>
      <c r="N16" s="289" t="s">
        <v>478</v>
      </c>
      <c r="O16" s="289" t="s">
        <v>479</v>
      </c>
    </row>
    <row r="17" spans="1:15" ht="43.2">
      <c r="A17" s="281">
        <v>9</v>
      </c>
      <c r="B17" s="290" t="s">
        <v>418</v>
      </c>
      <c r="C17" s="284" t="s">
        <v>419</v>
      </c>
      <c r="D17" s="290" t="s">
        <v>420</v>
      </c>
      <c r="E17" s="311" t="s">
        <v>421</v>
      </c>
      <c r="F17" s="284" t="s">
        <v>391</v>
      </c>
      <c r="G17" s="290">
        <v>6871</v>
      </c>
      <c r="H17" s="312" t="s">
        <v>461</v>
      </c>
      <c r="I17" s="312" t="s">
        <v>422</v>
      </c>
      <c r="J17" s="290">
        <v>2014</v>
      </c>
      <c r="K17" s="310">
        <v>455700</v>
      </c>
      <c r="L17" s="289" t="s">
        <v>480</v>
      </c>
      <c r="M17" s="289" t="s">
        <v>481</v>
      </c>
      <c r="N17" s="289" t="s">
        <v>480</v>
      </c>
      <c r="O17" s="289" t="s">
        <v>481</v>
      </c>
    </row>
    <row r="18" spans="1:15" ht="43.2">
      <c r="A18" s="281">
        <v>10</v>
      </c>
      <c r="B18" s="293" t="s">
        <v>423</v>
      </c>
      <c r="C18" s="293" t="s">
        <v>424</v>
      </c>
      <c r="D18" s="293" t="s">
        <v>425</v>
      </c>
      <c r="E18" s="294" t="s">
        <v>426</v>
      </c>
      <c r="F18" s="294" t="s">
        <v>427</v>
      </c>
      <c r="G18" s="293">
        <v>2800</v>
      </c>
      <c r="H18" s="293"/>
      <c r="I18" s="293">
        <v>6</v>
      </c>
      <c r="J18" s="293">
        <v>2004</v>
      </c>
      <c r="K18" s="295"/>
      <c r="L18" s="296" t="s">
        <v>482</v>
      </c>
      <c r="M18" s="296" t="s">
        <v>483</v>
      </c>
      <c r="N18" s="293"/>
      <c r="O18" s="293"/>
    </row>
    <row r="19" spans="1:15" ht="43.2">
      <c r="A19" s="281">
        <v>11</v>
      </c>
      <c r="B19" s="293" t="s">
        <v>401</v>
      </c>
      <c r="C19" s="293" t="s">
        <v>428</v>
      </c>
      <c r="D19" s="293" t="s">
        <v>429</v>
      </c>
      <c r="E19" s="294" t="s">
        <v>430</v>
      </c>
      <c r="F19" s="294" t="s">
        <v>431</v>
      </c>
      <c r="G19" s="293"/>
      <c r="H19" s="297">
        <v>44341</v>
      </c>
      <c r="I19" s="293">
        <v>470</v>
      </c>
      <c r="J19" s="293">
        <v>2001</v>
      </c>
      <c r="K19" s="295"/>
      <c r="L19" s="296" t="s">
        <v>484</v>
      </c>
      <c r="M19" s="296" t="s">
        <v>485</v>
      </c>
      <c r="N19" s="293"/>
      <c r="O19" s="293"/>
    </row>
    <row r="20" spans="1:15" s="272" customFormat="1" ht="15.75" customHeight="1">
      <c r="A20" s="369" t="s">
        <v>496</v>
      </c>
      <c r="B20" s="370"/>
      <c r="C20" s="370"/>
      <c r="D20" s="370"/>
      <c r="E20" s="370"/>
      <c r="F20" s="370"/>
      <c r="G20" s="370"/>
      <c r="H20" s="370"/>
      <c r="I20" s="370"/>
      <c r="J20" s="370"/>
      <c r="K20" s="370"/>
      <c r="L20" s="370"/>
      <c r="M20" s="370"/>
      <c r="N20" s="370"/>
      <c r="O20" s="371"/>
    </row>
    <row r="21" spans="1:15" ht="43.2">
      <c r="A21" s="281">
        <v>12</v>
      </c>
      <c r="B21" s="293" t="s">
        <v>432</v>
      </c>
      <c r="C21" s="293" t="s">
        <v>433</v>
      </c>
      <c r="D21" s="293" t="s">
        <v>434</v>
      </c>
      <c r="E21" s="294" t="s">
        <v>435</v>
      </c>
      <c r="F21" s="294" t="s">
        <v>436</v>
      </c>
      <c r="G21" s="293">
        <v>760</v>
      </c>
      <c r="H21" s="294" t="s">
        <v>437</v>
      </c>
      <c r="I21" s="293" t="s">
        <v>438</v>
      </c>
      <c r="J21" s="293">
        <v>2013</v>
      </c>
      <c r="K21" s="295"/>
      <c r="L21" s="296" t="s">
        <v>486</v>
      </c>
      <c r="M21" s="296" t="s">
        <v>487</v>
      </c>
      <c r="N21" s="293"/>
      <c r="O21" s="293"/>
    </row>
    <row r="22" spans="1:15" ht="14.4">
      <c r="A22" s="363" t="s">
        <v>497</v>
      </c>
      <c r="B22" s="364"/>
      <c r="C22" s="364"/>
      <c r="D22" s="364"/>
      <c r="E22" s="364"/>
      <c r="F22" s="364"/>
      <c r="G22" s="364"/>
      <c r="H22" s="364"/>
      <c r="I22" s="364"/>
      <c r="J22" s="364"/>
      <c r="K22" s="364"/>
      <c r="L22" s="364"/>
      <c r="M22" s="364"/>
      <c r="N22" s="364"/>
      <c r="O22" s="365"/>
    </row>
    <row r="23" spans="1:15" ht="43.2">
      <c r="A23" s="284">
        <v>13</v>
      </c>
      <c r="B23" s="271" t="s">
        <v>396</v>
      </c>
      <c r="C23" s="286" t="s">
        <v>439</v>
      </c>
      <c r="D23" s="271" t="s">
        <v>440</v>
      </c>
      <c r="E23" s="284" t="s">
        <v>441</v>
      </c>
      <c r="F23" s="286" t="s">
        <v>400</v>
      </c>
      <c r="G23" s="271">
        <v>1896</v>
      </c>
      <c r="H23" s="271" t="s">
        <v>462</v>
      </c>
      <c r="I23" s="313" t="s">
        <v>442</v>
      </c>
      <c r="J23" s="271">
        <v>2008</v>
      </c>
      <c r="K23" s="310">
        <v>34100</v>
      </c>
      <c r="L23" s="289" t="s">
        <v>488</v>
      </c>
      <c r="M23" s="289" t="s">
        <v>489</v>
      </c>
      <c r="N23" s="289" t="s">
        <v>488</v>
      </c>
      <c r="O23" s="289" t="s">
        <v>489</v>
      </c>
    </row>
    <row r="24" spans="1:15" ht="43.2">
      <c r="A24" s="284">
        <v>14</v>
      </c>
      <c r="B24" s="286" t="s">
        <v>443</v>
      </c>
      <c r="C24" s="286" t="s">
        <v>444</v>
      </c>
      <c r="D24" s="286" t="s">
        <v>445</v>
      </c>
      <c r="E24" s="284" t="s">
        <v>446</v>
      </c>
      <c r="F24" s="286" t="s">
        <v>400</v>
      </c>
      <c r="G24" s="284">
        <v>2198</v>
      </c>
      <c r="H24" s="289">
        <v>42107</v>
      </c>
      <c r="I24" s="311" t="s">
        <v>463</v>
      </c>
      <c r="J24" s="284">
        <v>2015</v>
      </c>
      <c r="K24" s="314">
        <v>48000</v>
      </c>
      <c r="L24" s="315" t="s">
        <v>490</v>
      </c>
      <c r="M24" s="315" t="s">
        <v>491</v>
      </c>
      <c r="N24" s="315" t="s">
        <v>490</v>
      </c>
      <c r="O24" s="315" t="s">
        <v>491</v>
      </c>
    </row>
    <row r="25" spans="1:15" ht="14.4">
      <c r="A25" s="363" t="s">
        <v>498</v>
      </c>
      <c r="B25" s="364"/>
      <c r="C25" s="364"/>
      <c r="D25" s="364"/>
      <c r="E25" s="364"/>
      <c r="F25" s="364"/>
      <c r="G25" s="364"/>
      <c r="H25" s="364"/>
      <c r="I25" s="364"/>
      <c r="J25" s="364"/>
      <c r="K25" s="364"/>
      <c r="L25" s="364"/>
      <c r="M25" s="364"/>
      <c r="N25" s="364"/>
      <c r="O25" s="365"/>
    </row>
    <row r="26" spans="1:15" ht="43.2">
      <c r="A26" s="298">
        <v>15</v>
      </c>
      <c r="B26" s="316" t="s">
        <v>447</v>
      </c>
      <c r="C26" s="316" t="s">
        <v>448</v>
      </c>
      <c r="D26" s="316" t="s">
        <v>449</v>
      </c>
      <c r="E26" s="317" t="s">
        <v>495</v>
      </c>
      <c r="F26" s="317" t="s">
        <v>427</v>
      </c>
      <c r="G26" s="316">
        <v>2198</v>
      </c>
      <c r="H26" s="316"/>
      <c r="I26" s="316" t="s">
        <v>450</v>
      </c>
      <c r="J26" s="316">
        <v>2015</v>
      </c>
      <c r="K26" s="318">
        <v>69000</v>
      </c>
      <c r="L26" s="319" t="s">
        <v>492</v>
      </c>
      <c r="M26" s="319" t="s">
        <v>493</v>
      </c>
      <c r="N26" s="319" t="s">
        <v>492</v>
      </c>
      <c r="O26" s="319" t="s">
        <v>493</v>
      </c>
    </row>
  </sheetData>
  <mergeCells count="18">
    <mergeCell ref="L5:M6"/>
    <mergeCell ref="N5:O6"/>
    <mergeCell ref="A22:O22"/>
    <mergeCell ref="A25:O25"/>
    <mergeCell ref="A8:O8"/>
    <mergeCell ref="A20:O20"/>
    <mergeCell ref="A4:O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pageMargins left="0.7" right="0.7" top="0.75" bottom="0.75" header="0.3" footer="0.3"/>
  <pageSetup paperSize="9"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22A2-1C67-4862-B95B-C90C4FB118BF}">
  <dimension ref="B1:E53"/>
  <sheetViews>
    <sheetView topLeftCell="A19" workbookViewId="0">
      <selection activeCell="G9" sqref="G9"/>
    </sheetView>
  </sheetViews>
  <sheetFormatPr defaultRowHeight="13.2"/>
  <cols>
    <col min="2" max="2" width="14" style="241" customWidth="1"/>
    <col min="3" max="3" width="25.88671875" style="268" customWidth="1"/>
    <col min="4" max="4" width="18.33203125" style="238" customWidth="1"/>
    <col min="5" max="5" width="12.33203125" bestFit="1" customWidth="1"/>
  </cols>
  <sheetData>
    <row r="1" spans="2:4">
      <c r="D1" s="249" t="s">
        <v>509</v>
      </c>
    </row>
    <row r="2" spans="2:4" s="272" customFormat="1">
      <c r="B2" s="241"/>
      <c r="C2" s="268"/>
      <c r="D2" s="249" t="s">
        <v>500</v>
      </c>
    </row>
    <row r="4" spans="2:4" ht="26.4">
      <c r="B4" s="245" t="s">
        <v>352</v>
      </c>
      <c r="C4" s="223" t="s">
        <v>353</v>
      </c>
      <c r="D4" s="235" t="s">
        <v>354</v>
      </c>
    </row>
    <row r="5" spans="2:4" ht="30" customHeight="1">
      <c r="B5" s="222">
        <v>2018</v>
      </c>
      <c r="C5" s="224" t="s">
        <v>355</v>
      </c>
      <c r="D5" s="236">
        <v>2300</v>
      </c>
    </row>
    <row r="6" spans="2:4" ht="30" customHeight="1">
      <c r="B6" s="222">
        <v>2019</v>
      </c>
      <c r="C6" s="224" t="s">
        <v>356</v>
      </c>
      <c r="D6" s="236">
        <v>950</v>
      </c>
    </row>
    <row r="7" spans="2:4" ht="30" customHeight="1">
      <c r="B7" s="375">
        <v>43363</v>
      </c>
      <c r="C7" s="224" t="s">
        <v>361</v>
      </c>
      <c r="D7" s="376">
        <v>530.74</v>
      </c>
    </row>
    <row r="8" spans="2:4" ht="30" customHeight="1">
      <c r="B8" s="375">
        <v>43397</v>
      </c>
      <c r="C8" s="224" t="s">
        <v>360</v>
      </c>
      <c r="D8" s="376">
        <v>2591.3200000000002</v>
      </c>
    </row>
    <row r="9" spans="2:4" ht="30" customHeight="1">
      <c r="B9" s="375">
        <v>43136</v>
      </c>
      <c r="C9" s="224" t="s">
        <v>361</v>
      </c>
      <c r="D9" s="376">
        <v>911.13</v>
      </c>
    </row>
    <row r="10" spans="2:4" ht="30" customHeight="1">
      <c r="B10" s="375">
        <v>43445</v>
      </c>
      <c r="C10" s="224" t="s">
        <v>361</v>
      </c>
      <c r="D10" s="376">
        <v>942.24</v>
      </c>
    </row>
    <row r="11" spans="2:4" ht="30" customHeight="1">
      <c r="B11" s="375">
        <v>43141</v>
      </c>
      <c r="C11" s="224" t="s">
        <v>361</v>
      </c>
      <c r="D11" s="376">
        <v>511.74</v>
      </c>
    </row>
    <row r="12" spans="2:4" ht="30" customHeight="1">
      <c r="B12" s="375">
        <v>43105</v>
      </c>
      <c r="C12" s="224" t="s">
        <v>361</v>
      </c>
      <c r="D12" s="376">
        <v>300</v>
      </c>
    </row>
    <row r="13" spans="2:4" ht="30" customHeight="1">
      <c r="B13" s="375">
        <v>43193</v>
      </c>
      <c r="C13" s="224" t="s">
        <v>361</v>
      </c>
      <c r="D13" s="376">
        <v>586.97</v>
      </c>
    </row>
    <row r="14" spans="2:4" ht="30" customHeight="1">
      <c r="B14" s="375">
        <v>43229</v>
      </c>
      <c r="C14" s="224" t="s">
        <v>360</v>
      </c>
      <c r="D14" s="376">
        <v>245.18</v>
      </c>
    </row>
    <row r="15" spans="2:4" ht="30" customHeight="1">
      <c r="B15" s="375">
        <v>43217</v>
      </c>
      <c r="C15" s="224" t="s">
        <v>360</v>
      </c>
      <c r="D15" s="376">
        <v>1902.22</v>
      </c>
    </row>
    <row r="16" spans="2:4" ht="30" customHeight="1">
      <c r="B16" s="375">
        <v>43112</v>
      </c>
      <c r="C16" s="224" t="s">
        <v>361</v>
      </c>
      <c r="D16" s="376">
        <v>327.97</v>
      </c>
    </row>
    <row r="17" spans="2:4" ht="30" customHeight="1">
      <c r="B17" s="375">
        <v>43118</v>
      </c>
      <c r="C17" s="224" t="s">
        <v>360</v>
      </c>
      <c r="D17" s="376">
        <v>248.09</v>
      </c>
    </row>
    <row r="18" spans="2:4" ht="30" customHeight="1">
      <c r="B18" s="375">
        <v>43235</v>
      </c>
      <c r="C18" s="224" t="s">
        <v>360</v>
      </c>
      <c r="D18" s="376">
        <v>214.81</v>
      </c>
    </row>
    <row r="19" spans="2:4" ht="30" customHeight="1">
      <c r="B19" s="375">
        <v>43265</v>
      </c>
      <c r="C19" s="224" t="s">
        <v>360</v>
      </c>
      <c r="D19" s="376">
        <v>441.52</v>
      </c>
    </row>
    <row r="20" spans="2:4" ht="30" customHeight="1">
      <c r="B20" s="375">
        <v>43270</v>
      </c>
      <c r="C20" s="224" t="s">
        <v>360</v>
      </c>
      <c r="D20" s="376">
        <v>4947.97</v>
      </c>
    </row>
    <row r="21" spans="2:4" ht="30" customHeight="1">
      <c r="B21" s="375">
        <v>43285</v>
      </c>
      <c r="C21" s="224" t="s">
        <v>361</v>
      </c>
      <c r="D21" s="376">
        <v>1000</v>
      </c>
    </row>
    <row r="22" spans="2:4" ht="30" customHeight="1">
      <c r="B22" s="247">
        <v>43700</v>
      </c>
      <c r="C22" s="266" t="s">
        <v>369</v>
      </c>
      <c r="D22" s="236">
        <v>1134.71</v>
      </c>
    </row>
    <row r="23" spans="2:4" ht="30" customHeight="1">
      <c r="B23" s="247">
        <v>43679</v>
      </c>
      <c r="C23" s="266" t="s">
        <v>369</v>
      </c>
      <c r="D23" s="236">
        <v>944.74</v>
      </c>
    </row>
    <row r="24" spans="2:4" ht="30" customHeight="1">
      <c r="B24" s="247">
        <v>43734</v>
      </c>
      <c r="C24" s="266" t="s">
        <v>360</v>
      </c>
      <c r="D24" s="236">
        <v>3213.06</v>
      </c>
    </row>
    <row r="25" spans="2:4" ht="30" customHeight="1">
      <c r="B25" s="247">
        <v>43766</v>
      </c>
      <c r="C25" s="266" t="s">
        <v>364</v>
      </c>
      <c r="D25" s="236">
        <v>964.21</v>
      </c>
    </row>
    <row r="26" spans="2:4" ht="30" customHeight="1">
      <c r="B26" s="247">
        <v>43774</v>
      </c>
      <c r="C26" s="266" t="s">
        <v>369</v>
      </c>
      <c r="D26" s="236">
        <v>507.96</v>
      </c>
    </row>
    <row r="27" spans="2:4" ht="30" customHeight="1">
      <c r="B27" s="247">
        <v>43775</v>
      </c>
      <c r="C27" s="266" t="s">
        <v>369</v>
      </c>
      <c r="D27" s="236">
        <v>210</v>
      </c>
    </row>
    <row r="28" spans="2:4" ht="39.6">
      <c r="B28" s="247">
        <v>43494</v>
      </c>
      <c r="C28" s="266" t="s">
        <v>365</v>
      </c>
      <c r="D28" s="236">
        <v>500</v>
      </c>
    </row>
    <row r="29" spans="2:4" ht="30" customHeight="1">
      <c r="B29" s="247">
        <v>43742</v>
      </c>
      <c r="C29" s="266" t="s">
        <v>370</v>
      </c>
      <c r="D29" s="236">
        <v>614.24</v>
      </c>
    </row>
    <row r="30" spans="2:4" ht="30" customHeight="1">
      <c r="B30" s="247">
        <v>43529</v>
      </c>
      <c r="C30" s="266" t="s">
        <v>366</v>
      </c>
      <c r="D30" s="236">
        <v>1537.5</v>
      </c>
    </row>
    <row r="31" spans="2:4" ht="30" customHeight="1">
      <c r="B31" s="247">
        <v>43447</v>
      </c>
      <c r="C31" s="266" t="s">
        <v>361</v>
      </c>
      <c r="D31" s="236">
        <v>979.03</v>
      </c>
    </row>
    <row r="32" spans="2:4" ht="30" customHeight="1">
      <c r="B32" s="247">
        <v>43535</v>
      </c>
      <c r="C32" s="266" t="s">
        <v>367</v>
      </c>
      <c r="D32" s="236">
        <v>6460</v>
      </c>
    </row>
    <row r="33" spans="2:4" ht="30" customHeight="1">
      <c r="B33" s="247">
        <v>43477</v>
      </c>
      <c r="C33" s="266" t="s">
        <v>364</v>
      </c>
      <c r="D33" s="236">
        <v>1377.48</v>
      </c>
    </row>
    <row r="34" spans="2:4" ht="30" customHeight="1">
      <c r="B34" s="247">
        <v>43601</v>
      </c>
      <c r="C34" s="267" t="s">
        <v>361</v>
      </c>
      <c r="D34" s="248">
        <v>590</v>
      </c>
    </row>
    <row r="35" spans="2:4" ht="30" customHeight="1">
      <c r="B35" s="247">
        <v>43604</v>
      </c>
      <c r="C35" s="267" t="s">
        <v>368</v>
      </c>
      <c r="D35" s="248">
        <v>873.3</v>
      </c>
    </row>
    <row r="36" spans="2:4" ht="30" customHeight="1">
      <c r="B36" s="247">
        <v>43644</v>
      </c>
      <c r="C36" s="267" t="s">
        <v>368</v>
      </c>
      <c r="D36" s="248">
        <v>1713.88</v>
      </c>
    </row>
    <row r="37" spans="2:4" ht="30" customHeight="1">
      <c r="B37" s="247">
        <v>43620</v>
      </c>
      <c r="C37" s="267" t="s">
        <v>368</v>
      </c>
      <c r="D37" s="248">
        <v>482.16</v>
      </c>
    </row>
    <row r="38" spans="2:4" ht="30" customHeight="1">
      <c r="B38" s="247">
        <v>43626</v>
      </c>
      <c r="C38" s="267" t="s">
        <v>368</v>
      </c>
      <c r="D38" s="248">
        <v>1651.89</v>
      </c>
    </row>
    <row r="39" spans="2:4" ht="30" customHeight="1">
      <c r="B39" s="247">
        <v>43653</v>
      </c>
      <c r="C39" s="267" t="s">
        <v>368</v>
      </c>
      <c r="D39" s="248">
        <v>872.07</v>
      </c>
    </row>
    <row r="40" spans="2:4" ht="30" customHeight="1">
      <c r="B40" s="247">
        <v>43825</v>
      </c>
      <c r="C40" s="267" t="s">
        <v>369</v>
      </c>
      <c r="D40" s="248">
        <v>361</v>
      </c>
    </row>
    <row r="41" spans="2:4" ht="30" customHeight="1">
      <c r="B41" s="247">
        <v>44074</v>
      </c>
      <c r="C41" s="267" t="s">
        <v>369</v>
      </c>
      <c r="D41" s="248">
        <v>760.02</v>
      </c>
    </row>
    <row r="42" spans="2:4" ht="26.4">
      <c r="B42" s="247">
        <v>44004</v>
      </c>
      <c r="C42" s="267" t="s">
        <v>371</v>
      </c>
      <c r="D42" s="248">
        <v>700</v>
      </c>
    </row>
    <row r="43" spans="2:4" ht="30" customHeight="1">
      <c r="B43" s="247">
        <v>43848</v>
      </c>
      <c r="C43" s="267" t="s">
        <v>368</v>
      </c>
      <c r="D43" s="248">
        <v>2559.64</v>
      </c>
    </row>
    <row r="44" spans="2:4" ht="30" customHeight="1">
      <c r="B44" s="247">
        <v>44198</v>
      </c>
      <c r="C44" s="267" t="s">
        <v>369</v>
      </c>
      <c r="D44" s="248">
        <v>4470.07</v>
      </c>
    </row>
    <row r="45" spans="2:4" ht="30" customHeight="1">
      <c r="B45" s="247">
        <v>44259</v>
      </c>
      <c r="C45" s="267" t="s">
        <v>368</v>
      </c>
      <c r="D45" s="236">
        <v>2183.5</v>
      </c>
    </row>
    <row r="46" spans="2:4" ht="39.6">
      <c r="B46" s="247">
        <v>44306</v>
      </c>
      <c r="C46" s="267" t="s">
        <v>372</v>
      </c>
      <c r="D46" s="236">
        <v>500</v>
      </c>
    </row>
    <row r="47" spans="2:4" ht="30" customHeight="1">
      <c r="B47" s="222">
        <v>2021</v>
      </c>
      <c r="C47" s="224" t="s">
        <v>355</v>
      </c>
      <c r="D47" s="237" t="s">
        <v>357</v>
      </c>
    </row>
    <row r="48" spans="2:4" ht="30" customHeight="1">
      <c r="B48" s="247">
        <v>44400</v>
      </c>
      <c r="C48" s="267" t="s">
        <v>360</v>
      </c>
      <c r="D48" s="236" t="s">
        <v>358</v>
      </c>
    </row>
    <row r="49" spans="2:5" ht="30" customHeight="1">
      <c r="B49" s="247">
        <v>44234</v>
      </c>
      <c r="C49" s="267" t="s">
        <v>361</v>
      </c>
      <c r="D49" s="236" t="s">
        <v>359</v>
      </c>
    </row>
    <row r="50" spans="2:5">
      <c r="B50" s="246"/>
      <c r="C50" s="269"/>
      <c r="D50" s="240"/>
    </row>
    <row r="51" spans="2:5" ht="26.4">
      <c r="C51" s="243" t="s">
        <v>362</v>
      </c>
      <c r="D51" s="244">
        <f>SUM(D5:D46)</f>
        <v>55112.36</v>
      </c>
      <c r="E51" s="238"/>
    </row>
    <row r="52" spans="2:5">
      <c r="C52" s="242"/>
      <c r="D52" s="239"/>
      <c r="E52" s="238"/>
    </row>
    <row r="53" spans="2:5">
      <c r="C53" s="242" t="s">
        <v>363</v>
      </c>
      <c r="D53" s="239">
        <f>6940+7000</f>
        <v>13940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budynki</vt:lpstr>
      <vt:lpstr>środki trwałe</vt:lpstr>
      <vt:lpstr>elektronika</vt:lpstr>
      <vt:lpstr>wykaz pojazdów</vt:lpstr>
      <vt:lpstr>szkodowość</vt:lpstr>
      <vt:lpstr>budynki!Obszar_wydruku</vt:lpstr>
      <vt:lpstr>elektronika!Obszar_wydruku</vt:lpstr>
      <vt:lpstr>'środki trwałe'!Obszar_wydruku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Eryk</cp:lastModifiedBy>
  <cp:lastPrinted>2017-01-25T15:00:10Z</cp:lastPrinted>
  <dcterms:created xsi:type="dcterms:W3CDTF">2003-03-13T10:23:20Z</dcterms:created>
  <dcterms:modified xsi:type="dcterms:W3CDTF">2021-09-27T08:01:05Z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