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6585" activeTab="1"/>
  </bookViews>
  <sheets>
    <sheet name="Wykres1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<sst xmlns="http://schemas.openxmlformats.org/spreadsheetml/2006/main" count="813" uniqueCount="582">
  <si>
    <t>L.p.</t>
  </si>
  <si>
    <t>Numer specyfikacji</t>
  </si>
  <si>
    <t>Wyszczególnienie elementów rozliczeniowych</t>
  </si>
  <si>
    <t>Jedn.</t>
  </si>
  <si>
    <t>Ilość</t>
  </si>
  <si>
    <t>ROBOTY MOSTOWE</t>
  </si>
  <si>
    <t>ROBOTY DROGOWE</t>
  </si>
  <si>
    <t>ROBOTY ZIEMNE</t>
  </si>
  <si>
    <t>m3</t>
  </si>
  <si>
    <t>m2</t>
  </si>
  <si>
    <t>URZADZENIA BEZPIECZEŃSTWA RUCHU</t>
  </si>
  <si>
    <t>mb</t>
  </si>
  <si>
    <t>ZBROJENIE</t>
  </si>
  <si>
    <t>BETON</t>
  </si>
  <si>
    <t>IZOLACJE</t>
  </si>
  <si>
    <t>Izolacja cienka</t>
  </si>
  <si>
    <t>INNE ROBOTY MOSTOWE</t>
  </si>
  <si>
    <t>M.20.00.00</t>
  </si>
  <si>
    <t>D.02.00.00</t>
  </si>
  <si>
    <t>ROBOTY PRZYGOTOWAWCZE</t>
  </si>
  <si>
    <t>Roboty różne</t>
  </si>
  <si>
    <t>Odtworzenie trasy w terenie</t>
  </si>
  <si>
    <t>Odtworzenie trasy i punktów wysokościowych</t>
  </si>
  <si>
    <t>NAWIERZCHNIE</t>
  </si>
  <si>
    <t>ryczałt</t>
  </si>
  <si>
    <t>Rozebranie części starego obiektu mostowego:</t>
  </si>
  <si>
    <t>ELEMENTY ULIC</t>
  </si>
  <si>
    <t>Deskowanie:</t>
  </si>
  <si>
    <t>Betonowanie:</t>
  </si>
  <si>
    <t>KONSTRUKCJE STALOWE</t>
  </si>
  <si>
    <t>Izolacja gruba</t>
  </si>
  <si>
    <t>Roboty dodatkowe</t>
  </si>
  <si>
    <t>M.19.00.00.</t>
  </si>
  <si>
    <t>ELEMENTY ZABEZPIECZAJĄCE</t>
  </si>
  <si>
    <t>M.20.01.00.</t>
  </si>
  <si>
    <t xml:space="preserve">   </t>
  </si>
  <si>
    <t>Roboty rozbiórkowe mostu</t>
  </si>
  <si>
    <t>Powierzchniowe zabezpieczenie betonu</t>
  </si>
  <si>
    <t>M.20.02.00.</t>
  </si>
  <si>
    <t>elementy betonowe:</t>
  </si>
  <si>
    <t>elementy izolacji:</t>
  </si>
  <si>
    <t>RAZEM</t>
  </si>
  <si>
    <t xml:space="preserve">Wywiezienie i koszt utylizacji materiałów izolacyjnych z rozbiórki </t>
  </si>
  <si>
    <t>Zabezpieczenie antykorozyjne elementów stalowych</t>
  </si>
  <si>
    <t xml:space="preserve">Powierzchniowe zabezpieczenie antykorozyjne powierzchni: </t>
  </si>
  <si>
    <t>Beton konstrukcyjny (B40)</t>
  </si>
  <si>
    <t>M.20.01.10.</t>
  </si>
  <si>
    <t>Reprofilacja miejscowa zaprawą polimerową typu PCC</t>
  </si>
  <si>
    <t xml:space="preserve">Naprawa betonu zaprawą polimerową typu PCC - warstwa </t>
  </si>
  <si>
    <t>M.20.01.11.</t>
  </si>
  <si>
    <t xml:space="preserve">szczególnie w miejscach odsłoniętego i skorodowanego  </t>
  </si>
  <si>
    <t>zbrojenia, oraz dużych ubytków betonu (prace obejmują</t>
  </si>
  <si>
    <t>przygotowanie powierzchni betonu i oczyszczenie zbrojenia)</t>
  </si>
  <si>
    <t>Rozebranie krawężników betonowych na obiekcie i dojazdach</t>
  </si>
  <si>
    <t>o grubościach do 5cm - w trzech warstwach,</t>
  </si>
  <si>
    <t>Zabezpieczenie i stabilizacja masztów oświetleniowych</t>
  </si>
  <si>
    <t>Demontaż barier energochłonnych w pasie rozdziału</t>
  </si>
  <si>
    <t>w kierunku ul. Śląskiej</t>
  </si>
  <si>
    <t>Rozebranie chodników przy jezdni w kierunku ul. Śląskiej</t>
  </si>
  <si>
    <t>Rozebranie chodników przy jezdni w kierunku ul. Morskiej</t>
  </si>
  <si>
    <t>w kierunku Chyloni (kostka z polbruku) kostka grubości 6cm</t>
  </si>
  <si>
    <t>beton podkłądowy 8cm (6+8=14cm)</t>
  </si>
  <si>
    <t>Rozebranie podbudowy drogowej w obszarach bezpośrednio za</t>
  </si>
  <si>
    <t>w założeniu na długości 4m z obu stron obiektu</t>
  </si>
  <si>
    <t xml:space="preserve">podwalinowych (płyty na gruncie 0,18m, płyty nad kanałem </t>
  </si>
  <si>
    <t>ciepłowniczym 0,25m, belki podwalinowe 0,2m*0,3m</t>
  </si>
  <si>
    <t>Wywiezienie i koszt utylizacji materiałów metalowych z rozbiórki</t>
  </si>
  <si>
    <t>Wywiezienie i koszt utylizacji materiałów podbudowy</t>
  </si>
  <si>
    <t>Wywiezienie i koszt utylizacji materiałów betonowych z rozbiórki</t>
  </si>
  <si>
    <t>w kierunku Chyloni nawierzchnia asfaltowa o grubości ok. 10cm</t>
  </si>
  <si>
    <t>Wywiezienie i koszt utylizacji materiałów asfaltowych z rozbiórki</t>
  </si>
  <si>
    <t>Rozebranie podbudowy drogowej bezpośrenio za płytami</t>
  </si>
  <si>
    <t xml:space="preserve">Nawierzchnia drogowa nad obiektem na nowej podbudowie </t>
  </si>
  <si>
    <t xml:space="preserve">Montaż barier energochłonnych w pasie rozdzdziału </t>
  </si>
  <si>
    <t>2 szt</t>
  </si>
  <si>
    <t>(beton podkładowy zbrojony siatką stalową grubości ok. 10cm)</t>
  </si>
  <si>
    <t>Montaż barier energochłonnych w pasie rozdziału</t>
  </si>
  <si>
    <t>Zabezpieczenie antykorozyjne osłono-poręczy</t>
  </si>
  <si>
    <t>Powłoka ochronna zasypywanych murków nad schodami</t>
  </si>
  <si>
    <t>murek od strony torów PKP</t>
  </si>
  <si>
    <t>przy chodnikach oraz w pasie rozdziału</t>
  </si>
  <si>
    <t>drogowej (warstwa ścieralna 4,0 cm, warstwa wiążąca 4,0 cm)</t>
  </si>
  <si>
    <t xml:space="preserve">Podbudowa z kruszywa łamanego stabilizowanego </t>
  </si>
  <si>
    <t>mechanicznie (nad przejściem nad płytami przejściowymi</t>
  </si>
  <si>
    <t>(kostak z polbruku ułożona na mieszaninie piskowo-cemntowej)</t>
  </si>
  <si>
    <t>Beton podkładowy pod płytami przejściowymi</t>
  </si>
  <si>
    <t>34*0,3*4+0,3*(46+43+3*6+22+16+8+12)</t>
  </si>
  <si>
    <t>19*0,3*2,2+0,3*(38+36,5)</t>
  </si>
  <si>
    <t>Przygotowanie powierzchni:</t>
  </si>
  <si>
    <t>Piaskowanie w strefie końcowej przęseł</t>
  </si>
  <si>
    <t>(37+2,4)*1,1</t>
  </si>
  <si>
    <t>32*2*4*0,2+16m2*0,2*3+7m2*0,2</t>
  </si>
  <si>
    <t>32*2*1*0,3+4m2*0,4*3+2m2*0,3</t>
  </si>
  <si>
    <t>11,5*4</t>
  </si>
  <si>
    <t>12,5*4</t>
  </si>
  <si>
    <t>przyjęto ~10m3</t>
  </si>
  <si>
    <t>Beton podkładowy B25 bez deskowania</t>
  </si>
  <si>
    <t xml:space="preserve">Iniekcja ewentualnych rys po oczyszczeniu i odsłonięciu </t>
  </si>
  <si>
    <t>Murek od strony wyjścia na ul Wolności</t>
  </si>
  <si>
    <t xml:space="preserve">Kanał ciepłowniczy przyjęto 5% powierzchni naprawianej </t>
  </si>
  <si>
    <t xml:space="preserve">Miejscowo zabezpieczenie końców płyty </t>
  </si>
  <si>
    <t>Płyty przejściowe nad kanałem ciepłowniczym 0,3*2,0*2,2</t>
  </si>
  <si>
    <t>Płyty przejściowe długie 0,3*2,0*4,0</t>
  </si>
  <si>
    <t xml:space="preserve">Zabezpieczenie punktów gazociągu </t>
  </si>
  <si>
    <t>M.20.01.20.</t>
  </si>
  <si>
    <t xml:space="preserve"> WYMAGANIA OGÓLNE</t>
  </si>
  <si>
    <t>Roboty przygotowawcze - rozbiórka elemntów dróg</t>
  </si>
  <si>
    <t>D.01.03.00</t>
  </si>
  <si>
    <t>Organizacja ruchu</t>
  </si>
  <si>
    <t>PODBUDOWA</t>
  </si>
  <si>
    <t>Bariery ochronne stalowe dwustronne</t>
  </si>
  <si>
    <t>zwłaszcza na końcach przewieszeń płyty</t>
  </si>
  <si>
    <t>Beton podkładowy pod końcami płyt przejsciowych (podwalina)</t>
  </si>
  <si>
    <t>M.19.01.02.</t>
  </si>
  <si>
    <t>M.20.01.08.</t>
  </si>
  <si>
    <t>M.20.01.09.</t>
  </si>
  <si>
    <t>Zbezpieczenie urządzeń obcych</t>
  </si>
  <si>
    <t xml:space="preserve">Poręczo-osłony montowane nad obiektem oraz na dojedzie </t>
  </si>
  <si>
    <t>Oczyszczanie i skrapianie warstw konstrukcyjnych (podbudowy)</t>
  </si>
  <si>
    <t xml:space="preserve">obiektem (pod jezdnią oraz chdonikami)  średnia grubość </t>
  </si>
  <si>
    <t xml:space="preserve">ok. 60cm </t>
  </si>
  <si>
    <t>Wykopy - rozebranie podbudowy drogowej bezpośrenio nad</t>
  </si>
  <si>
    <t>Koryto wraz z profilowaniem i zagęszczaniem wykonywane</t>
  </si>
  <si>
    <t>według poszczególnych 4 etapów prac</t>
  </si>
  <si>
    <t>oraz w obrębie wykopów) grubości 30cm</t>
  </si>
  <si>
    <t>Krawężniki betonowe w strefie prowadzenia robót</t>
  </si>
  <si>
    <t>Oznakowanie pionowe - znaki zakazu ruchu po wykonaniu prac</t>
  </si>
  <si>
    <t>tablice inforomacyjne (przywrócenie stanu istniejącego)</t>
  </si>
  <si>
    <t>Oznakowanie poziome (przywrócenie stanu istniejącego)</t>
  </si>
  <si>
    <t>bariery dwustronne - slupki wbijane w podbudowę</t>
  </si>
  <si>
    <t>(odtworzenie stanu istniejącego)</t>
  </si>
  <si>
    <t>zakładający 4 główne etapy wykonywania prac</t>
  </si>
  <si>
    <t>(30x200x400cm, 30x200x2200, oraz płyt trapezowych)  oraz</t>
  </si>
  <si>
    <t>przewidzianego zbrojnia na reprofilację wsporników płyt 2000kg</t>
  </si>
  <si>
    <t>Betonowanie fragmentów uszkodzonych końców przęsła</t>
  </si>
  <si>
    <t>Płyty przejściowe (wszystkie)</t>
  </si>
  <si>
    <t>2*1,3m*35mb</t>
  </si>
  <si>
    <t>oraz fragmentów ścian bocznych przejścia</t>
  </si>
  <si>
    <t>1,7m*128mb</t>
  </si>
  <si>
    <t>Pokrycie styku przęsła (wspornika) z płytą przejściową oraz płyt</t>
  </si>
  <si>
    <t>Rozbiórka elementów dróg oraz elem. betonowych:</t>
  </si>
  <si>
    <t>Stal zbrojeniowa</t>
  </si>
  <si>
    <t>Oczyszczenie (istniejącej izolacji epoksydowej płyty betonowej</t>
  </si>
  <si>
    <t>(po zdjęciu betonu ochronnego) założono zdjęcie 1cm izolacji</t>
  </si>
  <si>
    <t xml:space="preserve">(bariery dwustronne) słupki stablizowane fundamentem </t>
  </si>
  <si>
    <t>prefobrykowanym lub mocowane w betonie nie zbrojonym</t>
  </si>
  <si>
    <t>Betonowa warstwa ochronna przęseł (nad izolacją epoksydową.)</t>
  </si>
  <si>
    <t>wraz z piaskowaniem tej powierzchni (800m2)</t>
  </si>
  <si>
    <t>~110 m2</t>
  </si>
  <si>
    <t>murków nad schodami, przyjęto:</t>
  </si>
  <si>
    <t>Usunięcie lużnych części wsporników przęseł, przyjęto:</t>
  </si>
  <si>
    <t>~20 m3</t>
  </si>
  <si>
    <t>niewidocznych częsci konstrukcji betonowych, przyjęto</t>
  </si>
  <si>
    <r>
      <t xml:space="preserve">naprawy stąd stosowanie np. wg systemu </t>
    </r>
    <r>
      <rPr>
        <b/>
        <sz val="10"/>
        <rFont val="Arial"/>
        <family val="2"/>
      </rPr>
      <t>Zentrifix F-95</t>
    </r>
    <r>
      <rPr>
        <sz val="10"/>
        <rFont val="Arial"/>
        <family val="2"/>
      </rPr>
      <t>)</t>
    </r>
  </si>
  <si>
    <t>Kanał ciepłowniczy (wewnątrz)</t>
  </si>
  <si>
    <t>M.20.02.01.</t>
  </si>
  <si>
    <t>M.15.02.01.</t>
  </si>
  <si>
    <t>M.15.02.00.</t>
  </si>
  <si>
    <t>M.15.01.00.</t>
  </si>
  <si>
    <t>M.15.01.01.</t>
  </si>
  <si>
    <t>M.15.00.00.</t>
  </si>
  <si>
    <t>M.13.02.01.</t>
  </si>
  <si>
    <t>M.13.02.00.</t>
  </si>
  <si>
    <t>M.14.02.01.</t>
  </si>
  <si>
    <t>M.14.02.00.</t>
  </si>
  <si>
    <t>M.14.00.00.</t>
  </si>
  <si>
    <t>M.13.01.01.</t>
  </si>
  <si>
    <t>M.13.01.00.</t>
  </si>
  <si>
    <t>M.13.00.00.</t>
  </si>
  <si>
    <t>M.12.01.02.</t>
  </si>
  <si>
    <t>M.12.01.00.</t>
  </si>
  <si>
    <t>M.12.00.00.</t>
  </si>
  <si>
    <t>D.08.03.01.</t>
  </si>
  <si>
    <t>D.08.00.00.</t>
  </si>
  <si>
    <t>D.07.05.01.</t>
  </si>
  <si>
    <t>D.07.02.02.</t>
  </si>
  <si>
    <t>D.07.02.01.</t>
  </si>
  <si>
    <t>D.07.00.00.</t>
  </si>
  <si>
    <t>D.05.00.00.</t>
  </si>
  <si>
    <t>D.04.01.01.</t>
  </si>
  <si>
    <t>D.04.00.00.</t>
  </si>
  <si>
    <t>D.02.01.01.</t>
  </si>
  <si>
    <t>D.01.03.01.</t>
  </si>
  <si>
    <t>D.01.02.01.</t>
  </si>
  <si>
    <t>D.01.02.00.</t>
  </si>
  <si>
    <t>D.01.01.01.</t>
  </si>
  <si>
    <t>D.01.01.00.</t>
  </si>
  <si>
    <t>D.01.00.00.</t>
  </si>
  <si>
    <t>D-M.00.00.00.</t>
  </si>
  <si>
    <t>Wartość jedno.</t>
  </si>
  <si>
    <t>Wartość netto</t>
  </si>
  <si>
    <t>pozimu podbudowy z zagęszczeniem Id=1 przyjęto grubość 1,3</t>
  </si>
  <si>
    <t>Rozebranie nawierzchni asfaltowej nad obiektem oraz w</t>
  </si>
  <si>
    <t>obrębie dojadów (10m z każdej strony) grubość ok.10cm</t>
  </si>
  <si>
    <t>powierzchni kanału 0,05*345,8m2</t>
  </si>
  <si>
    <t>0,10*125m2</t>
  </si>
  <si>
    <t>1*(45+30+7+21+12+10)=125m2</t>
  </si>
  <si>
    <t>800*0,1=80m3</t>
  </si>
  <si>
    <t>800*0,01=8m3</t>
  </si>
  <si>
    <t xml:space="preserve">Wykonanie uszczelnienia bitumiczbego (elastycznego) </t>
  </si>
  <si>
    <t>szczeliny pomiędzy płytą przejściową a wspornikiem</t>
  </si>
  <si>
    <t>(mocowanie płyty)</t>
  </si>
  <si>
    <t>szczepna + szpachlowanie  (założono powierzchnie wilgotne</t>
  </si>
  <si>
    <t>PLN (netto)</t>
  </si>
  <si>
    <t xml:space="preserve">Organizacja ruchu oraz koszty zmiany organizacji ruchu </t>
  </si>
  <si>
    <t xml:space="preserve">  4 x zmiany</t>
  </si>
  <si>
    <t>nawierzchnia asfaltowa o grubości ok 5 cm</t>
  </si>
  <si>
    <t>Zbrojenie betonu stalą klasy AIII  ( B500B)</t>
  </si>
  <si>
    <t>Przygotowanie i montaż zbrojenia nowego szybu dźwigu osobowego</t>
  </si>
  <si>
    <t>200m2</t>
  </si>
  <si>
    <t>2x40,0m+45m+60m=185mm</t>
  </si>
  <si>
    <t>100m2</t>
  </si>
  <si>
    <t>2,8 m * 2,8 m * 0,7 m = 5,49 m3</t>
  </si>
  <si>
    <t>obiektem (w obszaże płyt przejścuiowych) grubość 1.3m</t>
  </si>
  <si>
    <t>0,48 m2 * 3,4 m = 1,63 m3</t>
  </si>
  <si>
    <t>z pozostawieniem zbrojenia)</t>
  </si>
  <si>
    <t xml:space="preserve">Wykoanie otworu na nowy dźwig osobowy (sprzętem lekkim z </t>
  </si>
  <si>
    <t>Rozkucie fragmentu fundamentu muru oporowego (sprzętem lekkim</t>
  </si>
  <si>
    <t>Nasypy -  zasypanie i stabilizacha gruntu pod płytami przejściowymi</t>
  </si>
  <si>
    <t>oraz na wykopach za płytami obejmującymi obszar do</t>
  </si>
  <si>
    <t>1250m2</t>
  </si>
  <si>
    <t xml:space="preserve">Rozebranie wszystkich 30% płyt przejściowych oraz belek </t>
  </si>
  <si>
    <t>30%[125*0,18+72*0,18+78*0,25+(0,2*0,3)*(44,6m+20,8m+11,5m)]</t>
  </si>
  <si>
    <t>30%*59,57 = 17,87m3</t>
  </si>
  <si>
    <t>(180 m2 + 160 m2)</t>
  </si>
  <si>
    <t>(770 m3 + 442 m3 + 367,2 m3)</t>
  </si>
  <si>
    <t>770 m2 * 0,6 m</t>
  </si>
  <si>
    <t xml:space="preserve">przyjęto warstwy o grubość  20 cm </t>
  </si>
  <si>
    <t>podbudowa 0.6m nad obiektem i 1,6m za obiektem</t>
  </si>
  <si>
    <t>przejściowymi średnia grubość ok. 1,8</t>
  </si>
  <si>
    <t>(180 m2 + 360 m2)*1,8m</t>
  </si>
  <si>
    <t>3 * 770 m2 + 7 * (180 m2 +160 m2) + 9 * (180 m2 + 160 m2)</t>
  </si>
  <si>
    <t>1650m2</t>
  </si>
  <si>
    <t>w m2:    770+180+360+180+160 = 1650 m2</t>
  </si>
  <si>
    <t>2 x 60 mb</t>
  </si>
  <si>
    <t>wg dokumentacji rysunkowej 7807,2 kg</t>
  </si>
  <si>
    <t>Beton C35/45 - płyt przejściowe, beton do reprofilacji przęsła</t>
  </si>
  <si>
    <t>Rozebranie okładziny kaminennej oraz oczyszcenie i składowanie</t>
  </si>
  <si>
    <t xml:space="preserve">(wewnątrz przejscia w strefie szybu)  </t>
  </si>
  <si>
    <t>8,5 m2</t>
  </si>
  <si>
    <t xml:space="preserve">deskowanie nowego szybu na dźwig osobowy </t>
  </si>
  <si>
    <t>173,4 m2</t>
  </si>
  <si>
    <t>Betonowanie szybu nowego dźwigu osobowego</t>
  </si>
  <si>
    <t xml:space="preserve"> 25,82 m3</t>
  </si>
  <si>
    <t xml:space="preserve">Beton pod fundamentem szybu </t>
  </si>
  <si>
    <t>2,1m3</t>
  </si>
  <si>
    <t xml:space="preserve">Zabepieczenie antykorozyjne słupów oświetleniowych i </t>
  </si>
  <si>
    <t>trolejbusowych</t>
  </si>
  <si>
    <t>10 m2</t>
  </si>
  <si>
    <t xml:space="preserve">Powłoka ochronna zasypywanych (stykających się z gruntem) </t>
  </si>
  <si>
    <t>elementów betonowych (łacznie z wcześniejszym oczyszczeniem)</t>
  </si>
  <si>
    <t>kg</t>
  </si>
  <si>
    <t>1100 m2</t>
  </si>
  <si>
    <t>styk (150 + 250) m2</t>
  </si>
  <si>
    <t>Powłoka ochronna betonu końców płyt nośnych ich przewieszeń</t>
  </si>
  <si>
    <t>M.15.03.00.</t>
  </si>
  <si>
    <t>M.15.03.01.</t>
  </si>
  <si>
    <t xml:space="preserve">Izolacja konstrukcji </t>
  </si>
  <si>
    <t>Izolacja natryskowa typu MMA</t>
  </si>
  <si>
    <t>warstwa gruntująca i warstwa izolacyjna</t>
  </si>
  <si>
    <t>M.20.01.01.</t>
  </si>
  <si>
    <t>107,12m3</t>
  </si>
  <si>
    <t>~50mb</t>
  </si>
  <si>
    <t>szyb dźwigu osobowego:</t>
  </si>
  <si>
    <t>8,5*39+6,8+7,5=345,8m2 30%</t>
  </si>
  <si>
    <t>(przyjęto 10% powierzchni obszarów końcowych płyt)</t>
  </si>
  <si>
    <t xml:space="preserve">Zabezpieczenie kanałów odwodnienia deszczowego </t>
  </si>
  <si>
    <t>oraz regulacja wpustów</t>
  </si>
  <si>
    <t>Zabezpieczenie i ułożenie kabli telekomunikacyjnych NETIA</t>
  </si>
  <si>
    <t>Dźwig osobowy z kabiną 1,4x1,6x2,3m</t>
  </si>
  <si>
    <t>w celu ułożenia kabal zasilania dźwigu osobowego</t>
  </si>
  <si>
    <t xml:space="preserve">Odsłonięcie i ponowny montaż podsufitki wewnątż przejśca </t>
  </si>
  <si>
    <t xml:space="preserve">Wykoanie  okłądziny kamiennej  wewnątrz przejścia </t>
  </si>
  <si>
    <t xml:space="preserve">Wykoanie podparcia z podpór wysokonoścnych </t>
  </si>
  <si>
    <t>szt</t>
  </si>
  <si>
    <t>Wykonanie okien szybu  2 x 1,3 m * 2,0 m z szybami wzmocnionymi</t>
  </si>
  <si>
    <t xml:space="preserve">Wykoanie powierzchni anty graffiti szybu dźwigu osobowego </t>
  </si>
  <si>
    <t xml:space="preserve">górnej kondygnacji szybu dzwigu osobowego </t>
  </si>
  <si>
    <t>9,5 m2 * 2 + 9,7 m2 * 2 - 2,3 m * 1,3 m - 2 m * 1,4 m = 32,61 m2</t>
  </si>
  <si>
    <t>4 * 17,4m2 - 2 * (2,3m * 1,3m + 2m*1,4m) = 59,06 m2</t>
  </si>
  <si>
    <t xml:space="preserve">Powłoka antygraffit górnej kondygnacji </t>
  </si>
  <si>
    <t>16,5 m2</t>
  </si>
  <si>
    <t>7,5 mb</t>
  </si>
  <si>
    <t>M.20.02.02.</t>
  </si>
  <si>
    <t xml:space="preserve">Dżwig osobowy </t>
  </si>
  <si>
    <t>M.20.02.03.</t>
  </si>
  <si>
    <t>kpl.</t>
  </si>
  <si>
    <t>M.20.02.04.</t>
  </si>
  <si>
    <t>6,8m2 + 7,1m2 + 6,5m2 = 20,4m2</t>
  </si>
  <si>
    <t>2 szt.</t>
  </si>
  <si>
    <t>Mała architektura</t>
  </si>
  <si>
    <t>M.20.02.05.</t>
  </si>
  <si>
    <t xml:space="preserve">nawierzchnia dachu </t>
  </si>
  <si>
    <t>Nawierzchnio izolacje zabezpieczająca - epoksydowe</t>
  </si>
  <si>
    <t>M.20.02.06.</t>
  </si>
  <si>
    <t>Ogrodzenie wzdłuż granicy ze terenem PKP</t>
  </si>
  <si>
    <t xml:space="preserve">ogrodzenie sztywne wyskości 1,8 m </t>
  </si>
  <si>
    <t>M.20.02.07.</t>
  </si>
  <si>
    <t>M.20.02.08.</t>
  </si>
  <si>
    <t>Odbudowa stacji MEVO</t>
  </si>
  <si>
    <t xml:space="preserve">wykonanie stojaków dla rowerów i hulajnog elektrycznych </t>
  </si>
  <si>
    <t>kpl</t>
  </si>
  <si>
    <t>Rusztowanie</t>
  </si>
  <si>
    <t>rusztowanie przestawne do wysokości 2,5m</t>
  </si>
  <si>
    <t xml:space="preserve">1 komplet </t>
  </si>
  <si>
    <t xml:space="preserve">Podbudowa z kruszywa naturalnego stabilizowanego </t>
  </si>
  <si>
    <t>przejściem w strefie nad płytami przejściowymi</t>
  </si>
  <si>
    <t xml:space="preserve">warstwa o grubosci 0,3m nad przejściem oraz 1m - 1,5 poza </t>
  </si>
  <si>
    <t>Odtowrzenie nawierzchni scieżki rowerowej</t>
  </si>
  <si>
    <t>D.05.01.01.</t>
  </si>
  <si>
    <t>D.05.01.02.</t>
  </si>
  <si>
    <t xml:space="preserve">Przygotowanie i montaż zbrojenia 20% płyt przejściowych </t>
  </si>
  <si>
    <t>(21905,7+6829,2+4382,4+546+332,5)kg+2000kg = 35996kg x 20%</t>
  </si>
  <si>
    <t>(32*2*4*0,3+16m2*0,3*3+7m2*0,3+17*(2,2*2*0,3)+6,2m2*0,3) *20%</t>
  </si>
  <si>
    <t xml:space="preserve">(44+42+20+9,5)*2 </t>
  </si>
  <si>
    <t xml:space="preserve">Wykonanie kanału odwodnienia liniowego przed wejśćiem do </t>
  </si>
  <si>
    <t xml:space="preserve">Zabezpieczenie i ułożenie kabli telekomunikacyjnych TP S.A. </t>
  </si>
  <si>
    <t>Zabezpieczenie i ułożenie odsłoniętych kabli energetycznych</t>
  </si>
  <si>
    <t xml:space="preserve">Zabezpieczenie i ułożenie odsłoniętych kabli energetycznych </t>
  </si>
  <si>
    <t>oświetlenia</t>
  </si>
  <si>
    <t>trakcji trolejbusowej</t>
  </si>
  <si>
    <t>(w tym kabli należacych do wojska)</t>
  </si>
  <si>
    <t>BRANŻA  DORGOWO - MOSTOWA</t>
  </si>
  <si>
    <t>BUDOWA WLZ</t>
  </si>
  <si>
    <t>Kable nN 04/1kV</t>
  </si>
  <si>
    <t>Budowa projektowanego kabla energetycznego nN 0,4/1kV YAKY</t>
  </si>
  <si>
    <t>5x10mm2 w rurach elektroinstalacyjnych wraz z zabezpieczeniem</t>
  </si>
  <si>
    <t xml:space="preserve">przepustów, podłączeniem i pomiarami, montażem </t>
  </si>
  <si>
    <t xml:space="preserve">oznaczników i tabliczek kablowych, rozebraniem i odtworzeniem </t>
  </si>
  <si>
    <t xml:space="preserve">paneli sufitowych </t>
  </si>
  <si>
    <t>82 mb</t>
  </si>
  <si>
    <t>Ułożenie projektowanej rury elektroinstalacyjnej Φ40 nad</t>
  </si>
  <si>
    <t xml:space="preserve">powierzchnią paneli sufitowych </t>
  </si>
  <si>
    <t>75 mb</t>
  </si>
  <si>
    <t xml:space="preserve">Budowa szafki pomiarowej natynkowej typu PNS-Rs, </t>
  </si>
  <si>
    <t>zabezpieczeniami, okablowaniem - kompletnej wraz z podłączeniem</t>
  </si>
  <si>
    <t>kabli, zwieszeniem szafki, pomiarami</t>
  </si>
  <si>
    <t>1 kpl.</t>
  </si>
  <si>
    <t xml:space="preserve">BRANŻA  ENERGETYCZNA </t>
  </si>
  <si>
    <t>E.01.00.00.</t>
  </si>
  <si>
    <t>E.01.01.01.</t>
  </si>
  <si>
    <t>E.01.02.00.</t>
  </si>
  <si>
    <t>KOLIZJA 1 nN</t>
  </si>
  <si>
    <t>Rury osłonowe</t>
  </si>
  <si>
    <t>24 mb</t>
  </si>
  <si>
    <t>58 mb</t>
  </si>
  <si>
    <t>E.01.03.00.</t>
  </si>
  <si>
    <t>E.01.03.01.</t>
  </si>
  <si>
    <t>podłączeniem i pomiarami, montażem oznaczników i tabliczek</t>
  </si>
  <si>
    <t>kablowych,ułożeniem foli PCV, wykopami, zasypaniem, rozebraniem</t>
  </si>
  <si>
    <t>i odtworzeniem nawierzchni, pomiarami zagęszczenia gruntu</t>
  </si>
  <si>
    <t>64 mb</t>
  </si>
  <si>
    <t>Budowa mufy kablowej na kablu energetycznym SN-15kV</t>
  </si>
  <si>
    <t xml:space="preserve">Demontaż istniejącego kabla energetycznego SN HAKY 3x120mm2 </t>
  </si>
  <si>
    <t>wraz z odłączeniem, wywiezieniem i utylizacją, rozebraniem,</t>
  </si>
  <si>
    <t>zasypaniem i odtworzeniem nawierzchni, pomiarami zagęszczenia</t>
  </si>
  <si>
    <t xml:space="preserve"> gruntu - wyliczenie na podstawie planu sytuacyjnego i schematu</t>
  </si>
  <si>
    <t>61 mb</t>
  </si>
  <si>
    <t>Demontaż poręczą-osłony w obrębie chodnika przy jezdni</t>
  </si>
  <si>
    <t xml:space="preserve">  37m2</t>
  </si>
  <si>
    <t>- demontaż straganów w strefie budowy dźwgu osobowego</t>
  </si>
  <si>
    <t>- wywiezienie i koszt utylizacji materiału do 15km</t>
  </si>
  <si>
    <t xml:space="preserve"> przyjeto wagę materiałów 100kg/m2</t>
  </si>
  <si>
    <t>t</t>
  </si>
  <si>
    <t xml:space="preserve"> 37m2 * 100kg/m2 = 7,62 t</t>
  </si>
  <si>
    <t>Nawierzchnia chodnika</t>
  </si>
  <si>
    <t>D.06.00.00.</t>
  </si>
  <si>
    <t>NAWIERZCHNIE Z ELEMNTÓW PREFABRYKOWNYCH</t>
  </si>
  <si>
    <t>D.06.01.00.</t>
  </si>
  <si>
    <t xml:space="preserve">Nawierzchnia z elemntów drobnowymiarowych </t>
  </si>
  <si>
    <t>D.06.01.01.</t>
  </si>
  <si>
    <t>D.06.01.02.</t>
  </si>
  <si>
    <t xml:space="preserve">Nawierzchnia fakturowe zgodne ze "Standardami Dostępności  </t>
  </si>
  <si>
    <t>Miasta Gdyni"</t>
  </si>
  <si>
    <t>- odtworzenie nawierzchni w strefie stacji mevo</t>
  </si>
  <si>
    <t>- nawierzchnia kierunkowa typ A (pasy kierunkowe) poziom I</t>
  </si>
  <si>
    <t>- nawierzchnia kierunkowa typ A (pasy kierunkowe) poziom II</t>
  </si>
  <si>
    <t>88,0m2</t>
  </si>
  <si>
    <t>240 m2</t>
  </si>
  <si>
    <t xml:space="preserve">- chodnik od strony ul. Wolności </t>
  </si>
  <si>
    <t>D.04.01.00.</t>
  </si>
  <si>
    <t>Podbudowa drogowa</t>
  </si>
  <si>
    <t>D.04.01.02.</t>
  </si>
  <si>
    <t>D.04.01.03.</t>
  </si>
  <si>
    <t>D.04.01.04.</t>
  </si>
  <si>
    <t>D.05.01.00.</t>
  </si>
  <si>
    <t>Nawierzchnie bitumiczne drogowe/rowerowe</t>
  </si>
  <si>
    <t>Nawierzchnia typu polbruk</t>
  </si>
  <si>
    <t>10,3 mb + 2,5 mb + 2 x 2,6 mb + 2 x 2,9 mb + 2 x 3mb = 29,8mb</t>
  </si>
  <si>
    <t>2 x1,5 m2 + 5,5m2</t>
  </si>
  <si>
    <t>2 x 1 mb + 13,2 mb + 12,0 mb + 1,0 mb + 10,4= 38,6 mb</t>
  </si>
  <si>
    <t>4,3 m2+ 3 * 0,5m2  + 2 x 0,8m2 + 1,0m2 = 8,4m2</t>
  </si>
  <si>
    <t xml:space="preserve">- nawierzchnia z faktury B (guzy-kopułki) poziom I i II </t>
  </si>
  <si>
    <t>65mb + 55mb + 2 x 50 mb = 220 mb</t>
  </si>
  <si>
    <t xml:space="preserve">Beton niekonstrukcyjny </t>
  </si>
  <si>
    <t>M.19.01.00.</t>
  </si>
  <si>
    <t>Bariery energochłonne</t>
  </si>
  <si>
    <t>60mb</t>
  </si>
  <si>
    <t>50mb</t>
  </si>
  <si>
    <t>45mb</t>
  </si>
  <si>
    <t>Montaż barier energochłonnych jednostronna wąska przy chodniku</t>
  </si>
  <si>
    <t>od strony Chylonii do schodów chodnika - osłony przeciwbryzgowe</t>
  </si>
  <si>
    <t xml:space="preserve">Podparcie sytemowe  </t>
  </si>
  <si>
    <t>1  komplet</t>
  </si>
  <si>
    <t>Stojaki na w strefie 7,5m pomiędzy murem schodów a szybem</t>
  </si>
  <si>
    <t>komplet</t>
  </si>
  <si>
    <t xml:space="preserve">41 mb </t>
  </si>
  <si>
    <t>sciany na pozimie I oraz na poziomie II</t>
  </si>
  <si>
    <t>Końców przy oparciu płyt przejściowych</t>
  </si>
  <si>
    <t>dźwigu osobowego gónej kondygnacji (poziom II)</t>
  </si>
  <si>
    <t xml:space="preserve">elemnty prefbrykowane wbudowane w chodnik w podbudowę </t>
  </si>
  <si>
    <t>chodnika</t>
  </si>
  <si>
    <t>Bariera energochłonna drogowe dwustronne</t>
  </si>
  <si>
    <t>Bariera energochłonna drogowe jednostronna</t>
  </si>
  <si>
    <t>M.19.01.01.</t>
  </si>
  <si>
    <t>M.19.01.03.</t>
  </si>
  <si>
    <t>D.02.01.00</t>
  </si>
  <si>
    <t>Wykopy</t>
  </si>
  <si>
    <t>D.02.02.01.</t>
  </si>
  <si>
    <t>D.02.02.00</t>
  </si>
  <si>
    <t xml:space="preserve">Nasypy </t>
  </si>
  <si>
    <t xml:space="preserve">Wykonanie wykopu na kable  sN 15kV i nN 0,4 kV  w strefie </t>
  </si>
  <si>
    <t>chodnika przy dużej ilości kabli mediów (prace precyzyjne</t>
  </si>
  <si>
    <t>0,6m x 1m * 60mb + 0,6m x 1m x 25mb = 51m3</t>
  </si>
  <si>
    <t>Wykonanie zbepieczenia antykorozyjnego betonu wraz z kolorystyką</t>
  </si>
  <si>
    <t>nawierzchnia murku na granicy z PKP</t>
  </si>
  <si>
    <t>0,4m *55m = 22m2</t>
  </si>
  <si>
    <t>2,8m* 2,8 m = 7,84m2</t>
  </si>
  <si>
    <t>44+37+20+9  mb = 110mb</t>
  </si>
  <si>
    <t>od strony  ul. Wolności</t>
  </si>
  <si>
    <t>BRANŻA  ENERGETYCZNA  -  WLZ</t>
  </si>
  <si>
    <t xml:space="preserve">  PRZBUDOWA  KOLIZJI  nN  i  SN</t>
  </si>
  <si>
    <t xml:space="preserve">Przeprowadznie pomiarów powykonawczych </t>
  </si>
  <si>
    <t>CZĘŚĆ  I</t>
  </si>
  <si>
    <t>Wartość jednost.     bez VAT</t>
  </si>
  <si>
    <t>Wartość netto          (w PLN)</t>
  </si>
  <si>
    <t>WYMAGANIA OGÓLNE</t>
  </si>
  <si>
    <t>- wykonanie prac geodezyjnych odtworzenia trasy i punktów wysok.</t>
  </si>
  <si>
    <t>Przygotowanie terenu do robót budowlanych</t>
  </si>
  <si>
    <t>- demontaż straganów odzieżowego i warzywnego</t>
  </si>
  <si>
    <t xml:space="preserve">  26,4m2 + 49,8m2</t>
  </si>
  <si>
    <t>- oczyszczenie powierzchni po rozbiórce</t>
  </si>
  <si>
    <t xml:space="preserve">  26,4m2 + 49,8m2 + 19m*4,4m + 15m * 3m = 204,80m2</t>
  </si>
  <si>
    <t>- oczyszczenie kanłu deszczowego</t>
  </si>
  <si>
    <t>- 19mb</t>
  </si>
  <si>
    <t xml:space="preserve"> 76,2m2 * 100kg/m2 = 7,62 t</t>
  </si>
  <si>
    <t>D.01.02.02.</t>
  </si>
  <si>
    <t>Rozbiórka elemetów nawierzchni prześcia podziemnego</t>
  </si>
  <si>
    <t>- rozberanie nawierzchi z płyt granitowych w strefie muru</t>
  </si>
  <si>
    <t>- (15mb+4,5mb)*1,0m + 2*2,0m2 = 23,0m2</t>
  </si>
  <si>
    <t>D.02.00.00.</t>
  </si>
  <si>
    <t>D.02.01.00.</t>
  </si>
  <si>
    <t xml:space="preserve">Wykopy pod muru </t>
  </si>
  <si>
    <t>- wykonanie wykopu pod mur pochylni  (założono prace ręczne)</t>
  </si>
  <si>
    <t xml:space="preserve">  (15mb+4,5m) *1,mb * 1,1m = 21,45m3</t>
  </si>
  <si>
    <t xml:space="preserve">- wywóz i utylizacja gruntu, z przprowadzonego wykopu </t>
  </si>
  <si>
    <t xml:space="preserve"> 50% 21,45m3</t>
  </si>
  <si>
    <t>D.02.02.00.</t>
  </si>
  <si>
    <t>Nasypy</t>
  </si>
  <si>
    <t>Zasypanie wykopów wzdłuż muru pochylni</t>
  </si>
  <si>
    <t>- wykonanie zasypania wykopów wzdłuż muru gruntem z wykopu</t>
  </si>
  <si>
    <t>- 50% *21,45 m3</t>
  </si>
  <si>
    <t>- wykonanie zasypania wykopów wzdłuż muru pochylni pospółką</t>
  </si>
  <si>
    <t xml:space="preserve">- 30% 21,45 m3 = 6,44m3 </t>
  </si>
  <si>
    <t xml:space="preserve">Odtworzenie nawierzchni  </t>
  </si>
  <si>
    <t>-  (15mb+4,5mb) * 0,7m</t>
  </si>
  <si>
    <t>- 2 x 2m2 + 7m2</t>
  </si>
  <si>
    <t>- nawierzchnia kierunkowa typ A (pasy kierunkowe) poziom 0</t>
  </si>
  <si>
    <t>- 7,5mb + 3,2 mb + 2,6 mb + 2,0 mb = 15,3mb</t>
  </si>
  <si>
    <t xml:space="preserve">- nawierzchnia z faktury B (guzy) poziom 0 i 1 </t>
  </si>
  <si>
    <t>- 4,5 m2+ 3 * 0,5m2 = 6m2</t>
  </si>
  <si>
    <t>- oznakowanie stopni szchodów (pierwszy dolny, pierwszy górny)</t>
  </si>
  <si>
    <t xml:space="preserve">  ryczałt</t>
  </si>
  <si>
    <t>ROBOTY  INŻYNIERYJNE</t>
  </si>
  <si>
    <t>Stal zbrojeniowa - wymagania ogólne</t>
  </si>
  <si>
    <t>M.12.01.01.</t>
  </si>
  <si>
    <t>Zbrojenie betonu stalą klasy AIII-N (żebrowana)</t>
  </si>
  <si>
    <t xml:space="preserve">- całkowite zbrojenie muru </t>
  </si>
  <si>
    <t xml:space="preserve"> 1871,0 kg + 100 kg</t>
  </si>
  <si>
    <t>Beton konstrukcyjny - wymagania ogólne</t>
  </si>
  <si>
    <t>Beton konstrukcyjny (klasy C-30/37)</t>
  </si>
  <si>
    <t>- deskowanie muru pochylni</t>
  </si>
  <si>
    <t xml:space="preserve">   (18,5m2 + 4,5m2+)*12</t>
  </si>
  <si>
    <t>- betonowanie muru pochylni</t>
  </si>
  <si>
    <t xml:space="preserve">  8,51 m3 +1 m3</t>
  </si>
  <si>
    <t>Beton niekonstrukcyjny (klasy C-12/15)</t>
  </si>
  <si>
    <t>- beton podkłądowy muru pochylni</t>
  </si>
  <si>
    <t xml:space="preserve">  (14,5mb +4,5mb)*0,8m * 0,2m</t>
  </si>
  <si>
    <t>M.14.00.00</t>
  </si>
  <si>
    <t>KONSTRUKCJE STALOWE.</t>
  </si>
  <si>
    <t>M.14.01.00.</t>
  </si>
  <si>
    <t>Konstrukcje stalowe - wymagania ogólne.</t>
  </si>
  <si>
    <t>M.14.01.01.</t>
  </si>
  <si>
    <t>Konstrukcja stalowa pomostu robierlanego pochylni (stal S 355)</t>
  </si>
  <si>
    <t>- ruszt stalowy</t>
  </si>
  <si>
    <t xml:space="preserve">  974 kg *1,05</t>
  </si>
  <si>
    <t>Montaż konstrukcji stalowej</t>
  </si>
  <si>
    <t>Montaż konstrukcji stalowych ustroju nośnego</t>
  </si>
  <si>
    <t>- motaż konstrukci stalowej (spawanie rusztu, motaż do ścian)</t>
  </si>
  <si>
    <t>- łącznie z wierceniem w ścianie tunelu T3 oraz na nowej ścianie</t>
  </si>
  <si>
    <t xml:space="preserve">  pochylni</t>
  </si>
  <si>
    <t>M.14.03.00.</t>
  </si>
  <si>
    <t>Zabezpieczenie powierzchniowe  konstrukcji stalowej.</t>
  </si>
  <si>
    <t>M.14.03.01.</t>
  </si>
  <si>
    <t xml:space="preserve">Powierzchniowe zabezpieczenie stali </t>
  </si>
  <si>
    <t>-  zbezpieczenie rusztu stalowgo pomostu pochylni</t>
  </si>
  <si>
    <t>M.15.00.00</t>
  </si>
  <si>
    <t xml:space="preserve">Izolacja powierzchniowa - bitumiczna </t>
  </si>
  <si>
    <t>- zabezpieczenia części osypanych częci  muru po obu stronach</t>
  </si>
  <si>
    <t>- 35m2</t>
  </si>
  <si>
    <t>Elementy zabezpieczające</t>
  </si>
  <si>
    <t>Montaż balustrady</t>
  </si>
  <si>
    <t>- balystrada na murku pochylni (na min. 15 słupkach, pochwyt obustronny)</t>
  </si>
  <si>
    <t>- 15,1 mb+ 5,4mb</t>
  </si>
  <si>
    <t>- balystrada na murku pochylni (na min. 3 słupkach, pochwyt obustronny)</t>
  </si>
  <si>
    <t>- 4,9mb</t>
  </si>
  <si>
    <t>- balystrada wzdłuż ściany bocznej (pochwyt jednostronny)</t>
  </si>
  <si>
    <t>- 16,7mb + 7,0mb</t>
  </si>
  <si>
    <t>- balystrada wzdłuż schodów bocznej (pochwyt jednostronny)</t>
  </si>
  <si>
    <t>- 2 * 4,9mb</t>
  </si>
  <si>
    <t>M.19.02.00.</t>
  </si>
  <si>
    <t xml:space="preserve">Organizacja ruchu </t>
  </si>
  <si>
    <t>M.19.02.01.</t>
  </si>
  <si>
    <t>Organizacja tymczasowego ruchu pieszych</t>
  </si>
  <si>
    <t>Oznakowanie tymczasowe dotyczące zmian organizacji</t>
  </si>
  <si>
    <t>i oznakowanie trasy dla niepełnosprawnych w trakcie prac bud.</t>
  </si>
  <si>
    <t>INNE ROBOTY INŻYNIERYJNE</t>
  </si>
  <si>
    <t>- powierzchniowe zabezpieczenie antykorozyjne powierzchni</t>
  </si>
  <si>
    <t xml:space="preserve">  muru  od strony budynki</t>
  </si>
  <si>
    <t xml:space="preserve">  17 m2 + 12,7*0,3</t>
  </si>
  <si>
    <t>M.20.01.02</t>
  </si>
  <si>
    <t>Wykonanie pomostu desek z towrzywa sztucznego</t>
  </si>
  <si>
    <t xml:space="preserve">wzmacnianych stalą (kolor szary -  np. Hanimat) </t>
  </si>
  <si>
    <t>- deski pomostowe z tworzywa sztucznego grubosci 48 mmnych</t>
  </si>
  <si>
    <t xml:space="preserve">  wzmocnione stala</t>
  </si>
  <si>
    <t xml:space="preserve">  40,8 m2</t>
  </si>
  <si>
    <t>- montaż pomostu z deskek z tworzywa sztucznego - na śruby</t>
  </si>
  <si>
    <t>M.20.01.03</t>
  </si>
  <si>
    <t xml:space="preserve">Wykonanie okłdziny muru </t>
  </si>
  <si>
    <t>- wykonanie okłdziny z płyt gtanito podobnych</t>
  </si>
  <si>
    <t xml:space="preserve">  20,8 m2</t>
  </si>
  <si>
    <t xml:space="preserve"> 1 urządzenie, montaż, odbiór, rejestracja UDT</t>
  </si>
  <si>
    <t xml:space="preserve">Ułożenie projektowanej rury osłonowej A110PS w wykopie - </t>
  </si>
  <si>
    <t xml:space="preserve">Ułożenie projektowanej rury osłonowej RHDPE Φ160 w wykopie </t>
  </si>
  <si>
    <t xml:space="preserve">Wkłady uszczelniające rury osłonowe przd zamuleniem  </t>
  </si>
  <si>
    <t xml:space="preserve">szt </t>
  </si>
  <si>
    <t>KOLIZJA 1 SN</t>
  </si>
  <si>
    <t xml:space="preserve">Ułożenie projektowanej rury osłonowej HDPE Φ160 w wykopie </t>
  </si>
  <si>
    <t>Folia z PVC o gr. 0,3-0,4mm, czerwona</t>
  </si>
  <si>
    <t>Piasek naturalny kopany</t>
  </si>
  <si>
    <t>Oznaczniki kablowe</t>
  </si>
  <si>
    <t xml:space="preserve">3xNA2XS(FL)2Y 1x150/25mm2 w wykopie wraz z zabezpieczeniem </t>
  </si>
  <si>
    <t>60 m</t>
  </si>
  <si>
    <t>80 m</t>
  </si>
  <si>
    <t>290 m2</t>
  </si>
  <si>
    <t>przed dźwigiem osobowym oraz przed schodami z poziomiu I / II</t>
  </si>
  <si>
    <t xml:space="preserve">- odtworzenie nawierzchni przy murze pochylni z odzyskanych </t>
  </si>
  <si>
    <t xml:space="preserve">  płyt  granitowych  </t>
  </si>
  <si>
    <t xml:space="preserve">- nawierzchnia z faktury C1 - wymiana płyt granitowych na </t>
  </si>
  <si>
    <t xml:space="preserve">  wjazdach na pochylnię oraz przed schodami na poziomie 0</t>
  </si>
  <si>
    <r>
      <t xml:space="preserve">CZĘŚĆ  II </t>
    </r>
    <r>
      <rPr>
        <b/>
        <sz val="18"/>
        <color indexed="10"/>
        <rFont val="Arial"/>
        <family val="2"/>
      </rPr>
      <t>NIEKALKULOWAĆ</t>
    </r>
  </si>
  <si>
    <t>CZĘŚĆ I</t>
  </si>
  <si>
    <t>BUDOWA DŹWIGU OBOWEGO ORAZ REMONT  IZOLACJI PRZEJŚCIA</t>
  </si>
  <si>
    <t>L.P.</t>
  </si>
  <si>
    <t>Nazwa elementu</t>
  </si>
  <si>
    <t>Wartość netto PLN</t>
  </si>
  <si>
    <t xml:space="preserve"> BUDOWA WLZ</t>
  </si>
  <si>
    <t xml:space="preserve"> LIKWIDACJA KOLIZJI nN i SN</t>
  </si>
  <si>
    <t>Suma</t>
  </si>
  <si>
    <t>BUDOWA POCHYLNI DLA NIEPEŁNOSPRAWNYCH (POZIOM 0-I)</t>
  </si>
  <si>
    <t xml:space="preserve"> ROBOTY KONSTRUKCYJNE</t>
  </si>
  <si>
    <t>SUMA KOSZTÓW</t>
  </si>
  <si>
    <t>RAZEM  WARTOŚĆ  KOSZTORYSU  NETTO</t>
  </si>
  <si>
    <t>VAT</t>
  </si>
  <si>
    <t>RAZEM  WARTOŚĆ  KOSZTORYSU  BRUTTO</t>
  </si>
  <si>
    <t>TABLA ELEMENTÓW SCALONYCH</t>
  </si>
  <si>
    <r>
      <t>CZĘŚĆ II</t>
    </r>
    <r>
      <rPr>
        <sz val="11"/>
        <color indexed="10"/>
        <rFont val="Arial"/>
        <family val="2"/>
      </rPr>
      <t xml:space="preserve"> NIEKALKULOWAĆ</t>
    </r>
  </si>
  <si>
    <t xml:space="preserve"> ROBOTY DROGOWE MOSTOWA</t>
  </si>
  <si>
    <t>EZP.271.8.2024</t>
  </si>
  <si>
    <t>ZAŁĄCZNIK 7 DO SWZ</t>
  </si>
  <si>
    <t>KOSZTORYS OFERTOWY</t>
  </si>
  <si>
    <t xml:space="preserve">Uwaga! Wymagany jest podpis elektroniczny: kwalifikowany podpis elektroniczny LUB podpis zaufany LUB podpis osobisty Wykonawcy/Pełnomocnika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</si>
</sst>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"/>
    <numFmt numFmtId="171" formatCode="#,##0.0"/>
    <numFmt numFmtId="172" formatCode="0.000"/>
    <numFmt numFmtId="173" formatCode="#,##0.0000"/>
    <numFmt numFmtId="174" formatCode="0.0"/>
  </numFmts>
  <fonts count="8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 CE"/>
      <family val="0"/>
    </font>
    <font>
      <b/>
      <sz val="12"/>
      <name val="Times New Roman"/>
      <family val="1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trike/>
      <sz val="10"/>
      <name val="Cambria"/>
      <family val="1"/>
    </font>
    <font>
      <strike/>
      <sz val="10"/>
      <name val="Cambria"/>
      <family val="1"/>
    </font>
    <font>
      <strike/>
      <sz val="10"/>
      <color indexed="10"/>
      <name val="Cambria"/>
      <family val="1"/>
    </font>
    <font>
      <b/>
      <u val="single"/>
      <strike/>
      <sz val="10"/>
      <color indexed="10"/>
      <name val="Cambria"/>
      <family val="1"/>
    </font>
    <font>
      <b/>
      <strike/>
      <sz val="10"/>
      <color indexed="10"/>
      <name val="Cambria"/>
      <family val="1"/>
    </font>
    <font>
      <strike/>
      <sz val="9.5"/>
      <name val="Cambria"/>
      <family val="1"/>
    </font>
    <font>
      <strike/>
      <sz val="9"/>
      <name val="Cambria"/>
      <family val="1"/>
    </font>
    <font>
      <b/>
      <strike/>
      <sz val="12"/>
      <name val="Cambria"/>
      <family val="1"/>
    </font>
    <font>
      <u val="single"/>
      <strike/>
      <sz val="10"/>
      <name val="Cambria"/>
      <family val="1"/>
    </font>
    <font>
      <b/>
      <sz val="18"/>
      <color indexed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strike/>
      <sz val="11"/>
      <name val="Arial"/>
      <family val="2"/>
    </font>
    <font>
      <b/>
      <strike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trike/>
      <sz val="11"/>
      <color indexed="56"/>
      <name val="Cambria"/>
      <family val="1"/>
    </font>
    <font>
      <b/>
      <sz val="12"/>
      <color indexed="56"/>
      <name val="Arial"/>
      <family val="2"/>
    </font>
    <font>
      <b/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1"/>
      <color rgb="FF002060"/>
      <name val="Arial"/>
      <family val="2"/>
    </font>
    <font>
      <strike/>
      <sz val="10"/>
      <color rgb="FFFF0000"/>
      <name val="Cambria"/>
      <family val="1"/>
    </font>
    <font>
      <b/>
      <i/>
      <strike/>
      <sz val="11"/>
      <color rgb="FF002060"/>
      <name val="Cambria"/>
      <family val="1"/>
    </font>
    <font>
      <b/>
      <sz val="11"/>
      <color rgb="FF002060"/>
      <name val="Arial"/>
      <family val="2"/>
    </font>
    <font>
      <b/>
      <i/>
      <sz val="11"/>
      <color theme="3"/>
      <name val="Arial"/>
      <family val="2"/>
    </font>
    <font>
      <b/>
      <sz val="12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8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26" borderId="1" applyNumberFormat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1000">
    <xf numFmtId="0" fontId="0" fillId="0" borderId="0" xfId="0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4" borderId="14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4" borderId="13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1" fillId="4" borderId="17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 quotePrefix="1">
      <alignment horizontal="center" vertical="center"/>
    </xf>
    <xf numFmtId="4" fontId="0" fillId="0" borderId="13" xfId="0" applyNumberFormat="1" applyFont="1" applyFill="1" applyBorder="1" applyAlignment="1" quotePrefix="1">
      <alignment horizontal="center" vertical="center"/>
    </xf>
    <xf numFmtId="4" fontId="0" fillId="0" borderId="17" xfId="0" applyNumberFormat="1" applyFont="1" applyFill="1" applyBorder="1" applyAlignment="1" quotePrefix="1">
      <alignment horizontal="center" vertical="center"/>
    </xf>
    <xf numFmtId="4" fontId="0" fillId="0" borderId="13" xfId="0" applyNumberFormat="1" applyFont="1" applyFill="1" applyBorder="1" applyAlignment="1" quotePrefix="1">
      <alignment horizontal="center" vertical="center" wrapText="1"/>
    </xf>
    <xf numFmtId="4" fontId="0" fillId="0" borderId="14" xfId="0" applyNumberFormat="1" applyFont="1" applyFill="1" applyBorder="1" applyAlignment="1" quotePrefix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 quotePrefix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0" fillId="4" borderId="14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4" fontId="0" fillId="10" borderId="22" xfId="0" applyNumberFormat="1" applyFont="1" applyFill="1" applyBorder="1" applyAlignment="1">
      <alignment horizontal="center" vertical="center"/>
    </xf>
    <xf numFmtId="4" fontId="11" fillId="10" borderId="22" xfId="0" applyNumberFormat="1" applyFont="1" applyFill="1" applyBorder="1" applyAlignment="1">
      <alignment horizontal="center" vertical="center"/>
    </xf>
    <xf numFmtId="4" fontId="0" fillId="10" borderId="22" xfId="0" applyNumberFormat="1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left" vertical="center" wrapText="1"/>
    </xf>
    <xf numFmtId="4" fontId="0" fillId="0" borderId="22" xfId="0" applyNumberFormat="1" applyFont="1" applyFill="1" applyBorder="1" applyAlignment="1" quotePrefix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24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 quotePrefix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4" fontId="1" fillId="4" borderId="25" xfId="0" applyNumberFormat="1" applyFont="1" applyFill="1" applyBorder="1" applyAlignment="1">
      <alignment horizontal="center" vertical="center"/>
    </xf>
    <xf numFmtId="4" fontId="0" fillId="4" borderId="25" xfId="0" applyNumberFormat="1" applyFont="1" applyFill="1" applyBorder="1" applyAlignment="1">
      <alignment horizontal="center" vertical="center"/>
    </xf>
    <xf numFmtId="4" fontId="1" fillId="4" borderId="15" xfId="0" applyNumberFormat="1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4" fontId="15" fillId="0" borderId="17" xfId="0" applyNumberFormat="1" applyFont="1" applyFill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 vertical="center"/>
    </xf>
    <xf numFmtId="4" fontId="0" fillId="0" borderId="27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 quotePrefix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 quotePrefix="1">
      <alignment horizontal="center" vertical="center"/>
    </xf>
    <xf numFmtId="4" fontId="1" fillId="4" borderId="14" xfId="0" applyNumberFormat="1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>
      <alignment horizontal="center" vertical="center"/>
    </xf>
    <xf numFmtId="4" fontId="0" fillId="0" borderId="24" xfId="0" applyNumberFormat="1" applyFont="1" applyFill="1" applyBorder="1" applyAlignment="1">
      <alignment horizontal="center" vertical="center"/>
    </xf>
    <xf numFmtId="4" fontId="15" fillId="0" borderId="22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/>
    </xf>
    <xf numFmtId="4" fontId="15" fillId="0" borderId="13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 quotePrefix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4" fontId="0" fillId="0" borderId="2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0" fontId="0" fillId="32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4" fontId="0" fillId="0" borderId="29" xfId="0" applyNumberFormat="1" applyFont="1" applyFill="1" applyBorder="1" applyAlignment="1">
      <alignment horizontal="center" vertical="center"/>
    </xf>
    <xf numFmtId="4" fontId="0" fillId="0" borderId="36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79" fillId="0" borderId="38" xfId="0" applyFont="1" applyFill="1" applyBorder="1" applyAlignment="1">
      <alignment horizontal="center" vertical="center"/>
    </xf>
    <xf numFmtId="2" fontId="79" fillId="0" borderId="11" xfId="0" applyNumberFormat="1" applyFont="1" applyFill="1" applyBorder="1" applyAlignment="1">
      <alignment horizontal="center" vertical="center"/>
    </xf>
    <xf numFmtId="2" fontId="79" fillId="0" borderId="38" xfId="0" applyNumberFormat="1" applyFont="1" applyFill="1" applyBorder="1" applyAlignment="1">
      <alignment horizontal="center" vertical="center"/>
    </xf>
    <xf numFmtId="0" fontId="79" fillId="0" borderId="34" xfId="0" applyFont="1" applyFill="1" applyBorder="1" applyAlignment="1">
      <alignment horizontal="center" vertical="center"/>
    </xf>
    <xf numFmtId="4" fontId="0" fillId="4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/>
    </xf>
    <xf numFmtId="4" fontId="0" fillId="0" borderId="38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/>
    </xf>
    <xf numFmtId="4" fontId="0" fillId="0" borderId="40" xfId="0" applyNumberFormat="1" applyFon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 quotePrefix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 quotePrefix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left" vertical="center"/>
    </xf>
    <xf numFmtId="0" fontId="3" fillId="0" borderId="19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4" fontId="3" fillId="0" borderId="43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10" borderId="44" xfId="0" applyFont="1" applyFill="1" applyBorder="1" applyAlignment="1">
      <alignment horizontal="center" vertical="center"/>
    </xf>
    <xf numFmtId="0" fontId="13" fillId="10" borderId="20" xfId="0" applyFont="1" applyFill="1" applyBorder="1" applyAlignment="1">
      <alignment horizontal="left" vertical="center"/>
    </xf>
    <xf numFmtId="0" fontId="1" fillId="10" borderId="22" xfId="0" applyFont="1" applyFill="1" applyBorder="1" applyAlignment="1">
      <alignment horizontal="left" vertical="center"/>
    </xf>
    <xf numFmtId="0" fontId="0" fillId="10" borderId="22" xfId="0" applyFont="1" applyFill="1" applyBorder="1" applyAlignment="1">
      <alignment horizontal="center" vertical="center"/>
    </xf>
    <xf numFmtId="2" fontId="3" fillId="10" borderId="2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11" fillId="10" borderId="44" xfId="0" applyFont="1" applyFill="1" applyBorder="1" applyAlignment="1">
      <alignment horizontal="center" vertical="center"/>
    </xf>
    <xf numFmtId="0" fontId="11" fillId="10" borderId="22" xfId="0" applyFont="1" applyFill="1" applyBorder="1" applyAlignment="1">
      <alignment horizontal="center" vertical="center"/>
    </xf>
    <xf numFmtId="0" fontId="12" fillId="10" borderId="22" xfId="0" applyFont="1" applyFill="1" applyBorder="1" applyAlignment="1">
      <alignment horizontal="center" vertical="center"/>
    </xf>
    <xf numFmtId="2" fontId="11" fillId="10" borderId="22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 vertical="center"/>
    </xf>
    <xf numFmtId="0" fontId="1" fillId="0" borderId="47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center" vertical="center"/>
    </xf>
    <xf numFmtId="2" fontId="0" fillId="0" borderId="47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left" vertical="center"/>
    </xf>
    <xf numFmtId="2" fontId="0" fillId="10" borderId="22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left" vertical="center"/>
    </xf>
    <xf numFmtId="0" fontId="1" fillId="4" borderId="15" xfId="0" applyFont="1" applyFill="1" applyBorder="1" applyAlignment="1">
      <alignment horizontal="left" vertical="center"/>
    </xf>
    <xf numFmtId="0" fontId="0" fillId="4" borderId="27" xfId="0" applyFont="1" applyFill="1" applyBorder="1" applyAlignment="1">
      <alignment horizontal="center" vertical="center"/>
    </xf>
    <xf numFmtId="2" fontId="0" fillId="4" borderId="15" xfId="0" applyNumberFormat="1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0" fontId="0" fillId="32" borderId="35" xfId="0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horizontal="center" vertical="center"/>
    </xf>
    <xf numFmtId="2" fontId="0" fillId="4" borderId="0" xfId="0" applyNumberFormat="1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left" vertical="center"/>
    </xf>
    <xf numFmtId="0" fontId="1" fillId="4" borderId="38" xfId="0" applyFont="1" applyFill="1" applyBorder="1" applyAlignment="1">
      <alignment horizontal="left" vertical="center"/>
    </xf>
    <xf numFmtId="2" fontId="1" fillId="4" borderId="38" xfId="0" applyNumberFormat="1" applyFont="1" applyFill="1" applyBorder="1" applyAlignment="1">
      <alignment horizontal="left" vertical="center"/>
    </xf>
    <xf numFmtId="0" fontId="0" fillId="33" borderId="5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2" fontId="0" fillId="0" borderId="15" xfId="0" applyNumberFormat="1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33" borderId="50" xfId="0" applyFont="1" applyFill="1" applyBorder="1" applyAlignment="1" quotePrefix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1" xfId="0" applyFont="1" applyFill="1" applyBorder="1" applyAlignment="1" quotePrefix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4" fontId="5" fillId="0" borderId="27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" fontId="0" fillId="0" borderId="27" xfId="0" applyNumberFormat="1" applyFont="1" applyFill="1" applyBorder="1" applyAlignment="1">
      <alignment horizontal="center" vertical="center"/>
    </xf>
    <xf numFmtId="0" fontId="0" fillId="33" borderId="34" xfId="0" applyFont="1" applyFill="1" applyBorder="1" applyAlignment="1" quotePrefix="1">
      <alignment horizontal="center" vertical="center"/>
    </xf>
    <xf numFmtId="0" fontId="0" fillId="0" borderId="34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35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 quotePrefix="1">
      <alignment horizontal="left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4" fontId="0" fillId="0" borderId="38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left" vertical="center"/>
    </xf>
    <xf numFmtId="2" fontId="0" fillId="0" borderId="14" xfId="0" applyNumberFormat="1" applyFont="1" applyFill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 vertical="center"/>
    </xf>
    <xf numFmtId="4" fontId="0" fillId="0" borderId="2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4" fontId="0" fillId="0" borderId="26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0" fillId="0" borderId="52" xfId="0" applyNumberFormat="1" applyFont="1" applyFill="1" applyBorder="1" applyAlignment="1">
      <alignment horizontal="center" vertical="center"/>
    </xf>
    <xf numFmtId="0" fontId="0" fillId="33" borderId="51" xfId="0" applyFont="1" applyFill="1" applyBorder="1" applyAlignment="1" quotePrefix="1">
      <alignment horizontal="center" vertical="center"/>
    </xf>
    <xf numFmtId="0" fontId="0" fillId="0" borderId="53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center" vertical="center"/>
    </xf>
    <xf numFmtId="0" fontId="0" fillId="34" borderId="51" xfId="0" applyFont="1" applyFill="1" applyBorder="1" applyAlignment="1" quotePrefix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12" xfId="0" applyFont="1" applyFill="1" applyBorder="1" applyAlignment="1" quotePrefix="1">
      <alignment horizontal="left" vertical="center" wrapText="1"/>
    </xf>
    <xf numFmtId="0" fontId="0" fillId="0" borderId="27" xfId="0" applyFont="1" applyFill="1" applyBorder="1" applyAlignment="1" quotePrefix="1">
      <alignment horizontal="left" vertical="center" wrapText="1"/>
    </xf>
    <xf numFmtId="0" fontId="0" fillId="33" borderId="50" xfId="0" applyFont="1" applyFill="1" applyBorder="1" applyAlignment="1">
      <alignment horizontal="center" vertical="center"/>
    </xf>
    <xf numFmtId="0" fontId="0" fillId="0" borderId="26" xfId="0" applyFont="1" applyFill="1" applyBorder="1" applyAlignment="1" quotePrefix="1">
      <alignment horizontal="left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left" vertical="center" wrapText="1"/>
    </xf>
    <xf numFmtId="0" fontId="0" fillId="0" borderId="4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0" fontId="0" fillId="10" borderId="22" xfId="0" applyFont="1" applyFill="1" applyBorder="1" applyAlignment="1">
      <alignment horizontal="center" vertical="center"/>
    </xf>
    <xf numFmtId="2" fontId="0" fillId="10" borderId="22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34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4" fontId="0" fillId="0" borderId="38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33" borderId="51" xfId="0" applyFont="1" applyFill="1" applyBorder="1" applyAlignment="1" quotePrefix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34" borderId="51" xfId="0" applyFont="1" applyFill="1" applyBorder="1" applyAlignment="1" quotePrefix="1">
      <alignment horizontal="center" vertical="center"/>
    </xf>
    <xf numFmtId="2" fontId="1" fillId="4" borderId="27" xfId="0" applyNumberFormat="1" applyFont="1" applyFill="1" applyBorder="1" applyAlignment="1">
      <alignment horizontal="left" vertical="center"/>
    </xf>
    <xf numFmtId="0" fontId="0" fillId="33" borderId="50" xfId="0" applyFont="1" applyFill="1" applyBorder="1" applyAlignment="1" quotePrefix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0" xfId="0" applyFont="1" applyFill="1" applyBorder="1" applyAlignment="1" quotePrefix="1">
      <alignment horizontal="left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3" xfId="0" applyFont="1" applyFill="1" applyBorder="1" applyAlignment="1" quotePrefix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1" fillId="10" borderId="20" xfId="0" applyFont="1" applyFill="1" applyBorder="1" applyAlignment="1">
      <alignment horizontal="left" vertical="center"/>
    </xf>
    <xf numFmtId="0" fontId="1" fillId="4" borderId="55" xfId="0" applyFont="1" applyFill="1" applyBorder="1" applyAlignment="1">
      <alignment horizontal="left" vertical="center"/>
    </xf>
    <xf numFmtId="0" fontId="0" fillId="4" borderId="40" xfId="0" applyFont="1" applyFill="1" applyBorder="1" applyAlignment="1">
      <alignment horizontal="center" vertical="center"/>
    </xf>
    <xf numFmtId="2" fontId="0" fillId="4" borderId="55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 wrapText="1"/>
    </xf>
    <xf numFmtId="2" fontId="14" fillId="0" borderId="15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wrapText="1"/>
    </xf>
    <xf numFmtId="2" fontId="14" fillId="0" borderId="11" xfId="0" applyNumberFormat="1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0" fillId="0" borderId="51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2" fontId="0" fillId="0" borderId="20" xfId="0" applyNumberFormat="1" applyFont="1" applyFill="1" applyBorder="1" applyAlignment="1">
      <alignment horizontal="left" vertical="center"/>
    </xf>
    <xf numFmtId="0" fontId="0" fillId="10" borderId="41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left" vertical="center" wrapText="1"/>
    </xf>
    <xf numFmtId="0" fontId="0" fillId="33" borderId="4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/>
    </xf>
    <xf numFmtId="3" fontId="0" fillId="0" borderId="27" xfId="0" applyNumberFormat="1" applyFont="1" applyFill="1" applyBorder="1" applyAlignment="1" quotePrefix="1">
      <alignment horizontal="left" vertical="center" wrapText="1"/>
    </xf>
    <xf numFmtId="0" fontId="0" fillId="0" borderId="5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 quotePrefix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 quotePrefix="1">
      <alignment horizontal="left" vertical="center" wrapText="1"/>
    </xf>
    <xf numFmtId="4" fontId="0" fillId="0" borderId="0" xfId="0" applyNumberFormat="1" applyFont="1" applyFill="1" applyAlignment="1">
      <alignment vertical="center"/>
    </xf>
    <xf numFmtId="3" fontId="0" fillId="0" borderId="22" xfId="0" applyNumberFormat="1" applyFont="1" applyFill="1" applyBorder="1" applyAlignment="1" quotePrefix="1">
      <alignment horizontal="left" vertical="center" wrapText="1"/>
    </xf>
    <xf numFmtId="0" fontId="0" fillId="0" borderId="20" xfId="0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0" fontId="0" fillId="10" borderId="41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3" fontId="0" fillId="0" borderId="10" xfId="0" applyNumberFormat="1" applyFont="1" applyFill="1" applyBorder="1" applyAlignment="1" quotePrefix="1">
      <alignment horizontal="left" vertical="center" wrapText="1"/>
    </xf>
    <xf numFmtId="0" fontId="79" fillId="0" borderId="51" xfId="0" applyFont="1" applyFill="1" applyBorder="1" applyAlignment="1">
      <alignment horizontal="center" vertical="center"/>
    </xf>
    <xf numFmtId="0" fontId="79" fillId="0" borderId="11" xfId="0" applyFont="1" applyFill="1" applyBorder="1" applyAlignment="1" quotePrefix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horizontal="left" vertical="center" wrapText="1"/>
    </xf>
    <xf numFmtId="0" fontId="0" fillId="0" borderId="17" xfId="0" applyFont="1" applyFill="1" applyBorder="1" applyAlignment="1" quotePrefix="1">
      <alignment horizontal="left" vertical="center" wrapText="1"/>
    </xf>
    <xf numFmtId="0" fontId="0" fillId="0" borderId="14" xfId="0" applyFont="1" applyFill="1" applyBorder="1" applyAlignment="1" quotePrefix="1">
      <alignment horizontal="left" vertical="center" wrapText="1"/>
    </xf>
    <xf numFmtId="0" fontId="79" fillId="0" borderId="10" xfId="0" applyFont="1" applyFill="1" applyBorder="1" applyAlignment="1">
      <alignment horizontal="center" vertical="center"/>
    </xf>
    <xf numFmtId="0" fontId="79" fillId="0" borderId="17" xfId="0" applyFont="1" applyFill="1" applyBorder="1" applyAlignment="1" quotePrefix="1">
      <alignment horizontal="left" vertical="center" wrapText="1"/>
    </xf>
    <xf numFmtId="4" fontId="79" fillId="0" borderId="38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0" fontId="5" fillId="0" borderId="2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 quotePrefix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57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center" vertical="center"/>
    </xf>
    <xf numFmtId="2" fontId="5" fillId="0" borderId="47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2" fontId="5" fillId="0" borderId="24" xfId="0" applyNumberFormat="1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174" fontId="0" fillId="0" borderId="15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172" fontId="0" fillId="0" borderId="38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172" fontId="0" fillId="0" borderId="26" xfId="0" applyNumberFormat="1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1" fillId="10" borderId="22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left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left" vertical="center"/>
    </xf>
    <xf numFmtId="4" fontId="0" fillId="0" borderId="20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0" fillId="10" borderId="22" xfId="0" applyNumberFormat="1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left" vertical="center"/>
    </xf>
    <xf numFmtId="2" fontId="1" fillId="4" borderId="4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0" fillId="0" borderId="58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left" vertical="center"/>
    </xf>
    <xf numFmtId="4" fontId="0" fillId="4" borderId="4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2" fontId="0" fillId="0" borderId="59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" fillId="4" borderId="15" xfId="0" applyFont="1" applyFill="1" applyBorder="1" applyAlignment="1">
      <alignment horizontal="left" vertical="center"/>
    </xf>
    <xf numFmtId="0" fontId="1" fillId="4" borderId="27" xfId="0" applyFont="1" applyFill="1" applyBorder="1" applyAlignment="1">
      <alignment horizontal="left" vertical="center"/>
    </xf>
    <xf numFmtId="2" fontId="1" fillId="4" borderId="15" xfId="0" applyNumberFormat="1" applyFont="1" applyFill="1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2" fontId="1" fillId="4" borderId="27" xfId="0" applyNumberFormat="1" applyFont="1" applyFill="1" applyBorder="1" applyAlignment="1">
      <alignment horizontal="left" vertical="center"/>
    </xf>
    <xf numFmtId="0" fontId="0" fillId="0" borderId="3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58" xfId="0" applyFont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2" fontId="0" fillId="0" borderId="53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9" fillId="4" borderId="27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1" fillId="0" borderId="27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5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27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34" borderId="34" xfId="0" applyFont="1" applyFill="1" applyBorder="1" applyAlignment="1" quotePrefix="1">
      <alignment horizontal="center" vertical="center"/>
    </xf>
    <xf numFmtId="0" fontId="0" fillId="34" borderId="35" xfId="0" applyFont="1" applyFill="1" applyBorder="1" applyAlignment="1" quotePrefix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 quotePrefix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38" xfId="0" applyFont="1" applyFill="1" applyBorder="1" applyAlignment="1">
      <alignment horizontal="center" vertical="center"/>
    </xf>
    <xf numFmtId="0" fontId="0" fillId="32" borderId="3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2" borderId="3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 quotePrefix="1">
      <alignment horizontal="left" vertical="center" wrapText="1"/>
    </xf>
    <xf numFmtId="0" fontId="0" fillId="0" borderId="15" xfId="0" applyFont="1" applyFill="1" applyBorder="1" applyAlignment="1" quotePrefix="1">
      <alignment horizontal="left" vertical="center" wrapText="1"/>
    </xf>
    <xf numFmtId="0" fontId="0" fillId="0" borderId="0" xfId="0" applyFont="1" applyFill="1" applyBorder="1" applyAlignment="1" quotePrefix="1">
      <alignment horizontal="left" vertical="center" wrapText="1"/>
    </xf>
    <xf numFmtId="0" fontId="0" fillId="0" borderId="16" xfId="0" applyFont="1" applyFill="1" applyBorder="1" applyAlignment="1" quotePrefix="1">
      <alignment horizontal="left" vertical="center"/>
    </xf>
    <xf numFmtId="0" fontId="0" fillId="0" borderId="52" xfId="0" applyFont="1" applyFill="1" applyBorder="1" applyAlignment="1" quotePrefix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52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0" fillId="34" borderId="50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left" vertical="center"/>
    </xf>
    <xf numFmtId="0" fontId="79" fillId="0" borderId="37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left" vertical="center"/>
    </xf>
    <xf numFmtId="0" fontId="0" fillId="34" borderId="35" xfId="0" applyFont="1" applyFill="1" applyBorder="1" applyAlignment="1">
      <alignment horizontal="center" vertical="center"/>
    </xf>
    <xf numFmtId="0" fontId="0" fillId="0" borderId="27" xfId="0" applyFont="1" applyFill="1" applyBorder="1" applyAlignment="1" quotePrefix="1">
      <alignment horizontal="left" vertical="center"/>
    </xf>
    <xf numFmtId="0" fontId="0" fillId="0" borderId="17" xfId="0" applyFont="1" applyFill="1" applyBorder="1" applyAlignment="1" quotePrefix="1">
      <alignment horizontal="left" vertical="center"/>
    </xf>
    <xf numFmtId="4" fontId="0" fillId="0" borderId="14" xfId="0" applyNumberFormat="1" applyFont="1" applyFill="1" applyBorder="1" applyAlignment="1">
      <alignment vertical="center"/>
    </xf>
    <xf numFmtId="0" fontId="0" fillId="34" borderId="51" xfId="0" applyFont="1" applyFill="1" applyBorder="1" applyAlignment="1">
      <alignment horizontal="center" vertical="center"/>
    </xf>
    <xf numFmtId="4" fontId="0" fillId="0" borderId="38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" fontId="0" fillId="0" borderId="27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0" fontId="0" fillId="34" borderId="4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32" borderId="35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6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" fontId="0" fillId="0" borderId="30" xfId="0" applyNumberFormat="1" applyFont="1" applyFill="1" applyBorder="1" applyAlignment="1">
      <alignment horizontal="center" vertical="center"/>
    </xf>
    <xf numFmtId="4" fontId="0" fillId="10" borderId="61" xfId="0" applyNumberFormat="1" applyFont="1" applyFill="1" applyBorder="1" applyAlignment="1">
      <alignment horizontal="center" vertical="center"/>
    </xf>
    <xf numFmtId="4" fontId="0" fillId="10" borderId="61" xfId="0" applyNumberFormat="1" applyFont="1" applyFill="1" applyBorder="1" applyAlignment="1">
      <alignment horizontal="center" vertical="center"/>
    </xf>
    <xf numFmtId="4" fontId="0" fillId="0" borderId="43" xfId="0" applyNumberFormat="1" applyFont="1" applyFill="1" applyBorder="1" applyAlignment="1">
      <alignment horizontal="center" vertical="center"/>
    </xf>
    <xf numFmtId="0" fontId="0" fillId="4" borderId="62" xfId="0" applyFont="1" applyFill="1" applyBorder="1" applyAlignment="1">
      <alignment horizontal="center" vertical="center"/>
    </xf>
    <xf numFmtId="4" fontId="0" fillId="0" borderId="63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0" fillId="0" borderId="65" xfId="0" applyNumberFormat="1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/>
    </xf>
    <xf numFmtId="4" fontId="0" fillId="10" borderId="21" xfId="0" applyNumberFormat="1" applyFont="1" applyFill="1" applyBorder="1" applyAlignment="1">
      <alignment horizontal="center" vertical="center"/>
    </xf>
    <xf numFmtId="2" fontId="0" fillId="0" borderId="63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2" fontId="0" fillId="0" borderId="40" xfId="0" applyNumberForma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 wrapText="1"/>
    </xf>
    <xf numFmtId="2" fontId="0" fillId="0" borderId="62" xfId="0" applyNumberFormat="1" applyFont="1" applyFill="1" applyBorder="1" applyAlignment="1">
      <alignment horizontal="center" vertical="center" wrapText="1"/>
    </xf>
    <xf numFmtId="0" fontId="3" fillId="0" borderId="66" xfId="0" applyNumberFormat="1" applyFont="1" applyFill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/>
    </xf>
    <xf numFmtId="1" fontId="3" fillId="0" borderId="68" xfId="0" applyNumberFormat="1" applyFont="1" applyFill="1" applyBorder="1" applyAlignment="1">
      <alignment horizontal="center" vertical="center"/>
    </xf>
    <xf numFmtId="1" fontId="3" fillId="0" borderId="67" xfId="0" applyNumberFormat="1" applyFont="1" applyFill="1" applyBorder="1" applyAlignment="1">
      <alignment horizontal="center" vertical="center"/>
    </xf>
    <xf numFmtId="1" fontId="3" fillId="0" borderId="69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46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10" borderId="44" xfId="0" applyFont="1" applyFill="1" applyBorder="1" applyAlignment="1">
      <alignment horizontal="center" vertical="top"/>
    </xf>
    <xf numFmtId="0" fontId="1" fillId="10" borderId="20" xfId="0" applyFont="1" applyFill="1" applyBorder="1" applyAlignment="1">
      <alignment horizontal="center"/>
    </xf>
    <xf numFmtId="0" fontId="1" fillId="10" borderId="22" xfId="0" applyFont="1" applyFill="1" applyBorder="1" applyAlignment="1">
      <alignment horizontal="left"/>
    </xf>
    <xf numFmtId="0" fontId="0" fillId="10" borderId="20" xfId="0" applyFont="1" applyFill="1" applyBorder="1" applyAlignment="1">
      <alignment horizontal="center" vertical="center"/>
    </xf>
    <xf numFmtId="2" fontId="3" fillId="10" borderId="22" xfId="0" applyNumberFormat="1" applyFont="1" applyFill="1" applyBorder="1" applyAlignment="1">
      <alignment horizontal="center" vertical="center"/>
    </xf>
    <xf numFmtId="2" fontId="0" fillId="10" borderId="20" xfId="0" applyNumberFormat="1" applyFont="1" applyFill="1" applyBorder="1" applyAlignment="1">
      <alignment horizontal="center" vertical="center"/>
    </xf>
    <xf numFmtId="2" fontId="0" fillId="10" borderId="21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10" borderId="20" xfId="0" applyFont="1" applyFill="1" applyBorder="1" applyAlignment="1">
      <alignment horizontal="center"/>
    </xf>
    <xf numFmtId="0" fontId="1" fillId="10" borderId="22" xfId="0" applyFont="1" applyFill="1" applyBorder="1" applyAlignment="1">
      <alignment horizontal="center"/>
    </xf>
    <xf numFmtId="2" fontId="0" fillId="10" borderId="2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center" vertical="top"/>
    </xf>
    <xf numFmtId="0" fontId="0" fillId="33" borderId="56" xfId="0" applyFont="1" applyFill="1" applyBorder="1" applyAlignment="1">
      <alignment horizontal="center" vertical="top"/>
    </xf>
    <xf numFmtId="0" fontId="0" fillId="0" borderId="49" xfId="0" applyFont="1" applyFill="1" applyBorder="1" applyAlignment="1">
      <alignment horizontal="center" vertical="top"/>
    </xf>
    <xf numFmtId="0" fontId="0" fillId="0" borderId="56" xfId="0" applyFont="1" applyFill="1" applyBorder="1" applyAlignment="1">
      <alignment horizontal="center" vertical="top"/>
    </xf>
    <xf numFmtId="0" fontId="5" fillId="0" borderId="34" xfId="0" applyFont="1" applyFill="1" applyBorder="1" applyAlignment="1">
      <alignment/>
    </xf>
    <xf numFmtId="0" fontId="0" fillId="33" borderId="33" xfId="0" applyFont="1" applyFill="1" applyBorder="1" applyAlignment="1">
      <alignment horizontal="center" vertical="top"/>
    </xf>
    <xf numFmtId="0" fontId="0" fillId="0" borderId="51" xfId="0" applyFont="1" applyFill="1" applyBorder="1" applyAlignment="1">
      <alignment horizontal="center" vertical="top"/>
    </xf>
    <xf numFmtId="0" fontId="0" fillId="0" borderId="50" xfId="0" applyFont="1" applyFill="1" applyBorder="1" applyAlignment="1">
      <alignment horizontal="center" vertical="top"/>
    </xf>
    <xf numFmtId="2" fontId="0" fillId="0" borderId="36" xfId="0" applyNumberFormat="1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top"/>
    </xf>
    <xf numFmtId="0" fontId="0" fillId="0" borderId="37" xfId="0" applyFont="1" applyFill="1" applyBorder="1" applyAlignment="1">
      <alignment horizontal="center" vertical="top"/>
    </xf>
    <xf numFmtId="0" fontId="0" fillId="0" borderId="48" xfId="0" applyFont="1" applyFill="1" applyBorder="1" applyAlignment="1">
      <alignment horizontal="center" vertical="top"/>
    </xf>
    <xf numFmtId="0" fontId="0" fillId="0" borderId="44" xfId="0" applyFont="1" applyFill="1" applyBorder="1" applyAlignment="1">
      <alignment horizontal="center" vertical="top"/>
    </xf>
    <xf numFmtId="0" fontId="0" fillId="33" borderId="34" xfId="0" applyFont="1" applyFill="1" applyBorder="1" applyAlignment="1">
      <alignment horizontal="center" vertical="top"/>
    </xf>
    <xf numFmtId="0" fontId="0" fillId="0" borderId="41" xfId="0" applyFont="1" applyFill="1" applyBorder="1" applyAlignment="1">
      <alignment horizontal="center" vertical="top"/>
    </xf>
    <xf numFmtId="0" fontId="0" fillId="10" borderId="41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4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top"/>
    </xf>
    <xf numFmtId="0" fontId="0" fillId="33" borderId="49" xfId="0" applyFont="1" applyFill="1" applyBorder="1" applyAlignment="1">
      <alignment horizontal="center" vertical="top"/>
    </xf>
    <xf numFmtId="0" fontId="0" fillId="32" borderId="56" xfId="0" applyFont="1" applyFill="1" applyBorder="1" applyAlignment="1">
      <alignment horizontal="center" vertical="top"/>
    </xf>
    <xf numFmtId="0" fontId="5" fillId="0" borderId="0" xfId="0" applyFont="1" applyBorder="1" applyAlignment="1">
      <alignment/>
    </xf>
    <xf numFmtId="0" fontId="0" fillId="0" borderId="58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4" fontId="3" fillId="0" borderId="14" xfId="0" applyNumberFormat="1" applyFont="1" applyFill="1" applyBorder="1" applyAlignment="1">
      <alignment horizontal="center" vertical="center"/>
    </xf>
    <xf numFmtId="2" fontId="0" fillId="0" borderId="64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left" vertical="center"/>
    </xf>
    <xf numFmtId="2" fontId="0" fillId="0" borderId="21" xfId="0" applyNumberFormat="1" applyFont="1" applyFill="1" applyBorder="1" applyAlignment="1">
      <alignment horizontal="center" vertical="center"/>
    </xf>
    <xf numFmtId="4" fontId="0" fillId="0" borderId="27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2" fontId="0" fillId="0" borderId="46" xfId="0" applyNumberFormat="1" applyFont="1" applyFill="1" applyBorder="1" applyAlignment="1">
      <alignment horizontal="center" vertical="center"/>
    </xf>
    <xf numFmtId="4" fontId="15" fillId="0" borderId="47" xfId="0" applyNumberFormat="1" applyFont="1" applyFill="1" applyBorder="1" applyAlignment="1">
      <alignment horizontal="center" vertical="center"/>
    </xf>
    <xf numFmtId="2" fontId="0" fillId="0" borderId="6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4" fontId="0" fillId="0" borderId="11" xfId="0" applyNumberFormat="1" applyFont="1" applyFill="1" applyBorder="1" applyAlignment="1">
      <alignment horizontal="center" vertical="center"/>
    </xf>
    <xf numFmtId="2" fontId="0" fillId="0" borderId="63" xfId="0" applyNumberFormat="1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0" borderId="15" xfId="0" applyFont="1" applyFill="1" applyBorder="1" applyAlignment="1" quotePrefix="1">
      <alignment horizontal="left" vertical="center"/>
    </xf>
    <xf numFmtId="4" fontId="0" fillId="0" borderId="65" xfId="0" applyNumberFormat="1" applyFont="1" applyFill="1" applyBorder="1" applyAlignment="1">
      <alignment horizontal="center" vertical="center"/>
    </xf>
    <xf numFmtId="4" fontId="0" fillId="0" borderId="43" xfId="0" applyNumberFormat="1" applyFont="1" applyFill="1" applyBorder="1" applyAlignment="1">
      <alignment horizontal="center" vertical="center"/>
    </xf>
    <xf numFmtId="4" fontId="0" fillId="10" borderId="61" xfId="0" applyNumberFormat="1" applyFont="1" applyFill="1" applyBorder="1" applyAlignment="1">
      <alignment horizontal="center" vertical="center"/>
    </xf>
    <xf numFmtId="0" fontId="0" fillId="4" borderId="62" xfId="0" applyFont="1" applyFill="1" applyBorder="1" applyAlignment="1">
      <alignment horizontal="center" vertical="center"/>
    </xf>
    <xf numFmtId="4" fontId="0" fillId="0" borderId="63" xfId="0" applyNumberFormat="1" applyFont="1" applyFill="1" applyBorder="1" applyAlignment="1">
      <alignment horizontal="center" vertical="center"/>
    </xf>
    <xf numFmtId="0" fontId="0" fillId="4" borderId="63" xfId="0" applyFont="1" applyFill="1" applyBorder="1" applyAlignment="1">
      <alignment horizontal="center" vertical="center"/>
    </xf>
    <xf numFmtId="4" fontId="0" fillId="0" borderId="64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10" borderId="61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4" borderId="65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4" fontId="0" fillId="0" borderId="62" xfId="0" applyNumberFormat="1" applyFont="1" applyFill="1" applyBorder="1" applyAlignment="1">
      <alignment horizontal="center" vertical="center"/>
    </xf>
    <xf numFmtId="4" fontId="80" fillId="0" borderId="0" xfId="0" applyNumberFormat="1" applyFont="1" applyBorder="1" applyAlignment="1">
      <alignment horizontal="right" vertical="center"/>
    </xf>
    <xf numFmtId="0" fontId="17" fillId="0" borderId="27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left"/>
    </xf>
    <xf numFmtId="0" fontId="18" fillId="0" borderId="27" xfId="0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2" fontId="18" fillId="0" borderId="27" xfId="0" applyNumberFormat="1" applyFont="1" applyFill="1" applyBorder="1" applyAlignment="1">
      <alignment horizontal="center" vertical="center"/>
    </xf>
    <xf numFmtId="2" fontId="18" fillId="0" borderId="29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/>
    </xf>
    <xf numFmtId="0" fontId="18" fillId="0" borderId="26" xfId="0" applyFont="1" applyFill="1" applyBorder="1" applyAlignment="1">
      <alignment horizontal="center" vertical="center"/>
    </xf>
    <xf numFmtId="2" fontId="18" fillId="0" borderId="16" xfId="0" applyNumberFormat="1" applyFont="1" applyFill="1" applyBorder="1" applyAlignment="1">
      <alignment horizontal="center" vertical="center"/>
    </xf>
    <xf numFmtId="2" fontId="18" fillId="0" borderId="26" xfId="0" applyNumberFormat="1" applyFont="1" applyFill="1" applyBorder="1" applyAlignment="1">
      <alignment horizontal="center" vertical="center"/>
    </xf>
    <xf numFmtId="2" fontId="18" fillId="0" borderId="64" xfId="0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/>
    </xf>
    <xf numFmtId="0" fontId="18" fillId="0" borderId="27" xfId="0" applyFont="1" applyFill="1" applyBorder="1" applyAlignment="1" quotePrefix="1">
      <alignment horizontal="left"/>
    </xf>
    <xf numFmtId="174" fontId="18" fillId="0" borderId="27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/>
    </xf>
    <xf numFmtId="174" fontId="18" fillId="0" borderId="15" xfId="0" applyNumberFormat="1" applyFont="1" applyFill="1" applyBorder="1" applyAlignment="1">
      <alignment horizontal="center" vertical="center"/>
    </xf>
    <xf numFmtId="2" fontId="18" fillId="0" borderId="38" xfId="0" applyNumberFormat="1" applyFont="1" applyFill="1" applyBorder="1" applyAlignment="1">
      <alignment horizontal="center" vertical="center"/>
    </xf>
    <xf numFmtId="2" fontId="18" fillId="0" borderId="63" xfId="0" applyNumberFormat="1" applyFont="1" applyFill="1" applyBorder="1" applyAlignment="1">
      <alignment horizontal="center" vertical="center"/>
    </xf>
    <xf numFmtId="2" fontId="18" fillId="0" borderId="28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top"/>
    </xf>
    <xf numFmtId="0" fontId="18" fillId="0" borderId="12" xfId="0" applyFont="1" applyFill="1" applyBorder="1" applyAlignment="1">
      <alignment horizontal="left" wrapText="1"/>
    </xf>
    <xf numFmtId="0" fontId="18" fillId="0" borderId="38" xfId="0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 quotePrefix="1">
      <alignment horizontal="left" wrapText="1"/>
    </xf>
    <xf numFmtId="0" fontId="18" fillId="0" borderId="10" xfId="0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 quotePrefix="1">
      <alignment horizontal="left" wrapText="1"/>
    </xf>
    <xf numFmtId="4" fontId="18" fillId="0" borderId="27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 quotePrefix="1">
      <alignment horizontal="left" wrapText="1"/>
    </xf>
    <xf numFmtId="0" fontId="18" fillId="0" borderId="14" xfId="0" applyFont="1" applyFill="1" applyBorder="1" applyAlignment="1" quotePrefix="1">
      <alignment horizontal="left" wrapText="1"/>
    </xf>
    <xf numFmtId="4" fontId="18" fillId="0" borderId="10" xfId="0" applyNumberFormat="1" applyFont="1" applyFill="1" applyBorder="1" applyAlignment="1">
      <alignment horizontal="center" vertical="center"/>
    </xf>
    <xf numFmtId="2" fontId="18" fillId="0" borderId="30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 quotePrefix="1">
      <alignment horizontal="left" vertical="top" wrapText="1"/>
    </xf>
    <xf numFmtId="0" fontId="18" fillId="0" borderId="17" xfId="0" applyFont="1" applyFill="1" applyBorder="1" applyAlignment="1" quotePrefix="1">
      <alignment horizontal="left" vertical="top" wrapText="1"/>
    </xf>
    <xf numFmtId="2" fontId="18" fillId="0" borderId="36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 quotePrefix="1">
      <alignment horizontal="left" vertical="top" wrapText="1"/>
    </xf>
    <xf numFmtId="0" fontId="18" fillId="0" borderId="20" xfId="0" applyFont="1" applyFill="1" applyBorder="1" applyAlignment="1">
      <alignment horizontal="center" vertical="top"/>
    </xf>
    <xf numFmtId="0" fontId="18" fillId="0" borderId="23" xfId="0" applyFont="1" applyFill="1" applyBorder="1" applyAlignment="1" quotePrefix="1">
      <alignment horizontal="left" vertical="top" wrapText="1"/>
    </xf>
    <xf numFmtId="0" fontId="18" fillId="0" borderId="20" xfId="0" applyFont="1" applyFill="1" applyBorder="1" applyAlignment="1">
      <alignment horizontal="center" vertical="center"/>
    </xf>
    <xf numFmtId="2" fontId="18" fillId="0" borderId="22" xfId="0" applyNumberFormat="1" applyFont="1" applyFill="1" applyBorder="1" applyAlignment="1">
      <alignment horizontal="center" vertical="center"/>
    </xf>
    <xf numFmtId="2" fontId="18" fillId="0" borderId="20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 quotePrefix="1">
      <alignment horizontal="left" wrapText="1"/>
    </xf>
    <xf numFmtId="0" fontId="18" fillId="0" borderId="14" xfId="0" applyFont="1" applyFill="1" applyBorder="1" applyAlignment="1">
      <alignment horizontal="left"/>
    </xf>
    <xf numFmtId="0" fontId="18" fillId="0" borderId="13" xfId="0" applyFont="1" applyFill="1" applyBorder="1" applyAlignment="1" quotePrefix="1">
      <alignment/>
    </xf>
    <xf numFmtId="4" fontId="18" fillId="0" borderId="26" xfId="0" applyNumberFormat="1" applyFont="1" applyFill="1" applyBorder="1" applyAlignment="1">
      <alignment horizontal="center" vertical="center"/>
    </xf>
    <xf numFmtId="2" fontId="18" fillId="0" borderId="52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top"/>
    </xf>
    <xf numFmtId="0" fontId="18" fillId="0" borderId="27" xfId="0" applyFont="1" applyFill="1" applyBorder="1" applyAlignment="1" quotePrefix="1">
      <alignment/>
    </xf>
    <xf numFmtId="2" fontId="18" fillId="0" borderId="32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/>
    </xf>
    <xf numFmtId="0" fontId="18" fillId="0" borderId="19" xfId="0" applyFont="1" applyFill="1" applyBorder="1" applyAlignment="1" quotePrefix="1">
      <alignment/>
    </xf>
    <xf numFmtId="4" fontId="18" fillId="0" borderId="60" xfId="0" applyNumberFormat="1" applyFont="1" applyFill="1" applyBorder="1" applyAlignment="1">
      <alignment horizontal="center" vertical="center"/>
    </xf>
    <xf numFmtId="2" fontId="18" fillId="0" borderId="24" xfId="0" applyNumberFormat="1" applyFont="1" applyFill="1" applyBorder="1" applyAlignment="1">
      <alignment horizontal="center" vertical="center"/>
    </xf>
    <xf numFmtId="2" fontId="18" fillId="0" borderId="19" xfId="0" applyNumberFormat="1" applyFont="1" applyFill="1" applyBorder="1" applyAlignment="1">
      <alignment horizontal="center" vertical="center"/>
    </xf>
    <xf numFmtId="2" fontId="18" fillId="0" borderId="43" xfId="0" applyNumberFormat="1" applyFont="1" applyFill="1" applyBorder="1" applyAlignment="1">
      <alignment horizontal="center" vertical="center"/>
    </xf>
    <xf numFmtId="0" fontId="17" fillId="10" borderId="20" xfId="0" applyFont="1" applyFill="1" applyBorder="1" applyAlignment="1">
      <alignment horizontal="center"/>
    </xf>
    <xf numFmtId="0" fontId="17" fillId="10" borderId="20" xfId="0" applyFont="1" applyFill="1" applyBorder="1" applyAlignment="1">
      <alignment horizontal="left" wrapText="1"/>
    </xf>
    <xf numFmtId="0" fontId="18" fillId="10" borderId="20" xfId="0" applyFont="1" applyFill="1" applyBorder="1" applyAlignment="1">
      <alignment horizontal="center" vertical="center"/>
    </xf>
    <xf numFmtId="2" fontId="18" fillId="10" borderId="20" xfId="0" applyNumberFormat="1" applyFont="1" applyFill="1" applyBorder="1" applyAlignment="1">
      <alignment horizontal="center" vertical="center"/>
    </xf>
    <xf numFmtId="2" fontId="18" fillId="10" borderId="21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4" fontId="18" fillId="0" borderId="38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8" fillId="0" borderId="0" xfId="0" applyFont="1" applyFill="1" applyBorder="1" applyAlignment="1" quotePrefix="1">
      <alignment/>
    </xf>
    <xf numFmtId="0" fontId="18" fillId="0" borderId="14" xfId="0" applyFont="1" applyFill="1" applyBorder="1" applyAlignment="1" quotePrefix="1">
      <alignment/>
    </xf>
    <xf numFmtId="0" fontId="18" fillId="0" borderId="26" xfId="0" applyFont="1" applyFill="1" applyBorder="1" applyAlignment="1" quotePrefix="1">
      <alignment vertical="center"/>
    </xf>
    <xf numFmtId="4" fontId="18" fillId="0" borderId="26" xfId="0" applyNumberFormat="1" applyFont="1" applyFill="1" applyBorder="1" applyAlignment="1">
      <alignment horizontal="center"/>
    </xf>
    <xf numFmtId="0" fontId="18" fillId="0" borderId="13" xfId="0" applyFont="1" applyFill="1" applyBorder="1" applyAlignment="1" quotePrefix="1">
      <alignment vertical="center"/>
    </xf>
    <xf numFmtId="4" fontId="18" fillId="0" borderId="1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8" fillId="0" borderId="12" xfId="0" applyFont="1" applyFill="1" applyBorder="1" applyAlignment="1" quotePrefix="1">
      <alignment/>
    </xf>
    <xf numFmtId="4" fontId="18" fillId="0" borderId="27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2" xfId="0" applyFont="1" applyFill="1" applyBorder="1" applyAlignment="1" quotePrefix="1">
      <alignment/>
    </xf>
    <xf numFmtId="4" fontId="19" fillId="0" borderId="20" xfId="0" applyNumberFormat="1" applyFont="1" applyFill="1" applyBorder="1" applyAlignment="1">
      <alignment horizontal="center" vertical="center"/>
    </xf>
    <xf numFmtId="2" fontId="19" fillId="0" borderId="22" xfId="0" applyNumberFormat="1" applyFont="1" applyFill="1" applyBorder="1" applyAlignment="1">
      <alignment horizontal="center" vertical="center"/>
    </xf>
    <xf numFmtId="2" fontId="18" fillId="0" borderId="61" xfId="0" applyNumberFormat="1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left" wrapText="1"/>
    </xf>
    <xf numFmtId="0" fontId="18" fillId="0" borderId="40" xfId="0" applyFont="1" applyFill="1" applyBorder="1" applyAlignment="1">
      <alignment horizontal="center" vertical="center"/>
    </xf>
    <xf numFmtId="2" fontId="18" fillId="0" borderId="55" xfId="0" applyNumberFormat="1" applyFont="1" applyFill="1" applyBorder="1" applyAlignment="1">
      <alignment horizontal="center" vertical="center"/>
    </xf>
    <xf numFmtId="2" fontId="18" fillId="0" borderId="40" xfId="0" applyNumberFormat="1" applyFont="1" applyFill="1" applyBorder="1" applyAlignment="1">
      <alignment horizontal="center" vertical="center"/>
    </xf>
    <xf numFmtId="2" fontId="18" fillId="0" borderId="62" xfId="0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left" wrapText="1"/>
    </xf>
    <xf numFmtId="0" fontId="18" fillId="0" borderId="10" xfId="0" applyFont="1" applyFill="1" applyBorder="1" applyAlignment="1" quotePrefix="1">
      <alignment horizontal="left" wrapText="1"/>
    </xf>
    <xf numFmtId="0" fontId="18" fillId="0" borderId="15" xfId="0" applyFont="1" applyFill="1" applyBorder="1" applyAlignment="1" quotePrefix="1">
      <alignment horizontal="left" wrapText="1"/>
    </xf>
    <xf numFmtId="0" fontId="18" fillId="0" borderId="13" xfId="0" applyFont="1" applyFill="1" applyBorder="1" applyAlignment="1">
      <alignment horizontal="left" wrapText="1"/>
    </xf>
    <xf numFmtId="0" fontId="81" fillId="0" borderId="10" xfId="0" applyFont="1" applyFill="1" applyBorder="1" applyAlignment="1">
      <alignment horizontal="center" vertical="top"/>
    </xf>
    <xf numFmtId="0" fontId="18" fillId="0" borderId="13" xfId="0" applyFont="1" applyFill="1" applyBorder="1" applyAlignment="1" quotePrefix="1">
      <alignment horizontal="left" wrapText="1"/>
    </xf>
    <xf numFmtId="2" fontId="18" fillId="0" borderId="15" xfId="0" applyNumberFormat="1" applyFont="1" applyFill="1" applyBorder="1" applyAlignment="1">
      <alignment horizontal="center"/>
    </xf>
    <xf numFmtId="4" fontId="18" fillId="0" borderId="29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 quotePrefix="1">
      <alignment horizontal="left" wrapText="1"/>
    </xf>
    <xf numFmtId="0" fontId="18" fillId="0" borderId="38" xfId="0" applyFont="1" applyFill="1" applyBorder="1" applyAlignment="1">
      <alignment horizontal="center"/>
    </xf>
    <xf numFmtId="2" fontId="18" fillId="0" borderId="11" xfId="0" applyNumberFormat="1" applyFont="1" applyFill="1" applyBorder="1" applyAlignment="1">
      <alignment horizontal="center"/>
    </xf>
    <xf numFmtId="4" fontId="18" fillId="0" borderId="38" xfId="0" applyNumberFormat="1" applyFont="1" applyFill="1" applyBorder="1" applyAlignment="1">
      <alignment horizontal="center"/>
    </xf>
    <xf numFmtId="4" fontId="18" fillId="0" borderId="36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/>
    </xf>
    <xf numFmtId="4" fontId="18" fillId="0" borderId="30" xfId="0" applyNumberFormat="1" applyFont="1" applyFill="1" applyBorder="1" applyAlignment="1">
      <alignment horizontal="center" vertical="center"/>
    </xf>
    <xf numFmtId="0" fontId="81" fillId="0" borderId="46" xfId="0" applyFont="1" applyFill="1" applyBorder="1" applyAlignment="1">
      <alignment horizontal="center" vertical="top"/>
    </xf>
    <xf numFmtId="0" fontId="18" fillId="0" borderId="47" xfId="0" applyFont="1" applyFill="1" applyBorder="1" applyAlignment="1" quotePrefix="1">
      <alignment horizontal="left" wrapText="1"/>
    </xf>
    <xf numFmtId="0" fontId="18" fillId="0" borderId="46" xfId="0" applyFont="1" applyFill="1" applyBorder="1" applyAlignment="1">
      <alignment horizontal="center"/>
    </xf>
    <xf numFmtId="2" fontId="18" fillId="0" borderId="47" xfId="0" applyNumberFormat="1" applyFont="1" applyFill="1" applyBorder="1" applyAlignment="1">
      <alignment horizontal="center"/>
    </xf>
    <xf numFmtId="4" fontId="18" fillId="0" borderId="46" xfId="0" applyNumberFormat="1" applyFont="1" applyFill="1" applyBorder="1" applyAlignment="1">
      <alignment horizontal="center"/>
    </xf>
    <xf numFmtId="4" fontId="18" fillId="0" borderId="70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top"/>
    </xf>
    <xf numFmtId="0" fontId="20" fillId="0" borderId="24" xfId="0" applyFont="1" applyFill="1" applyBorder="1" applyAlignment="1">
      <alignment horizontal="right" wrapText="1"/>
    </xf>
    <xf numFmtId="0" fontId="19" fillId="0" borderId="19" xfId="0" applyFont="1" applyFill="1" applyBorder="1" applyAlignment="1">
      <alignment horizontal="center" vertical="center"/>
    </xf>
    <xf numFmtId="2" fontId="20" fillId="0" borderId="24" xfId="0" applyNumberFormat="1" applyFont="1" applyFill="1" applyBorder="1" applyAlignment="1">
      <alignment horizontal="center" vertical="center"/>
    </xf>
    <xf numFmtId="2" fontId="18" fillId="0" borderId="71" xfId="0" applyNumberFormat="1" applyFont="1" applyFill="1" applyBorder="1" applyAlignment="1">
      <alignment horizontal="center" vertical="center"/>
    </xf>
    <xf numFmtId="0" fontId="19" fillId="10" borderId="20" xfId="0" applyFont="1" applyFill="1" applyBorder="1" applyAlignment="1">
      <alignment horizontal="center"/>
    </xf>
    <xf numFmtId="0" fontId="17" fillId="10" borderId="22" xfId="0" applyFont="1" applyFill="1" applyBorder="1" applyAlignment="1">
      <alignment horizontal="center"/>
    </xf>
    <xf numFmtId="0" fontId="19" fillId="10" borderId="20" xfId="0" applyFont="1" applyFill="1" applyBorder="1" applyAlignment="1">
      <alignment horizontal="center" vertical="center"/>
    </xf>
    <xf numFmtId="2" fontId="19" fillId="10" borderId="2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17" fillId="10" borderId="22" xfId="0" applyFont="1" applyFill="1" applyBorder="1" applyAlignment="1">
      <alignment/>
    </xf>
    <xf numFmtId="2" fontId="18" fillId="10" borderId="22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6" xfId="0" applyFont="1" applyFill="1" applyBorder="1" applyAlignment="1">
      <alignment/>
    </xf>
    <xf numFmtId="0" fontId="18" fillId="0" borderId="26" xfId="0" applyFont="1" applyFill="1" applyBorder="1" applyAlignment="1" quotePrefix="1">
      <alignment/>
    </xf>
    <xf numFmtId="2" fontId="18" fillId="0" borderId="27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center" vertical="center"/>
    </xf>
    <xf numFmtId="2" fontId="19" fillId="0" borderId="20" xfId="0" applyNumberFormat="1" applyFont="1" applyFill="1" applyBorder="1" applyAlignment="1">
      <alignment horizontal="center" vertical="center"/>
    </xf>
    <xf numFmtId="0" fontId="17" fillId="10" borderId="72" xfId="0" applyFont="1" applyFill="1" applyBorder="1" applyAlignment="1">
      <alignment/>
    </xf>
    <xf numFmtId="0" fontId="18" fillId="10" borderId="72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top"/>
    </xf>
    <xf numFmtId="0" fontId="17" fillId="0" borderId="38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16" xfId="0" applyFont="1" applyFill="1" applyBorder="1" applyAlignment="1" quotePrefix="1">
      <alignment/>
    </xf>
    <xf numFmtId="4" fontId="19" fillId="0" borderId="26" xfId="0" applyNumberFormat="1" applyFont="1" applyFill="1" applyBorder="1" applyAlignment="1">
      <alignment horizontal="center" vertical="center"/>
    </xf>
    <xf numFmtId="2" fontId="19" fillId="0" borderId="16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 quotePrefix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20" xfId="0" applyFont="1" applyFill="1" applyBorder="1" applyAlignment="1" quotePrefix="1">
      <alignment/>
    </xf>
    <xf numFmtId="0" fontId="18" fillId="0" borderId="22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/>
    </xf>
    <xf numFmtId="0" fontId="18" fillId="0" borderId="24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center" vertical="center"/>
    </xf>
    <xf numFmtId="0" fontId="17" fillId="10" borderId="20" xfId="0" applyFont="1" applyFill="1" applyBorder="1" applyAlignment="1">
      <alignment horizontal="center" vertical="center"/>
    </xf>
    <xf numFmtId="0" fontId="17" fillId="10" borderId="22" xfId="0" applyFont="1" applyFill="1" applyBorder="1" applyAlignment="1">
      <alignment vertical="center"/>
    </xf>
    <xf numFmtId="4" fontId="18" fillId="10" borderId="20" xfId="0" applyNumberFormat="1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vertical="center"/>
    </xf>
    <xf numFmtId="0" fontId="18" fillId="0" borderId="40" xfId="0" applyFont="1" applyFill="1" applyBorder="1" applyAlignment="1">
      <alignment horizontal="center"/>
    </xf>
    <xf numFmtId="174" fontId="18" fillId="0" borderId="40" xfId="0" applyNumberFormat="1" applyFont="1" applyFill="1" applyBorder="1" applyAlignment="1">
      <alignment horizontal="center" vertical="center"/>
    </xf>
    <xf numFmtId="174" fontId="18" fillId="0" borderId="62" xfId="0" applyNumberFormat="1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left" vertical="center"/>
    </xf>
    <xf numFmtId="0" fontId="18" fillId="0" borderId="10" xfId="0" applyFont="1" applyFill="1" applyBorder="1" applyAlignment="1" quotePrefix="1">
      <alignment horizontal="left" vertical="center"/>
    </xf>
    <xf numFmtId="0" fontId="18" fillId="0" borderId="27" xfId="0" applyFont="1" applyFill="1" applyBorder="1" applyAlignment="1" quotePrefix="1">
      <alignment horizontal="left" vertical="center"/>
    </xf>
    <xf numFmtId="0" fontId="18" fillId="0" borderId="1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7" xfId="0" applyFont="1" applyFill="1" applyBorder="1" applyAlignment="1" quotePrefix="1">
      <alignment vertical="center"/>
    </xf>
    <xf numFmtId="0" fontId="18" fillId="0" borderId="17" xfId="0" applyFont="1" applyFill="1" applyBorder="1" applyAlignment="1" quotePrefix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 quotePrefix="1">
      <alignment vertical="center"/>
    </xf>
    <xf numFmtId="0" fontId="18" fillId="0" borderId="27" xfId="0" applyFont="1" applyFill="1" applyBorder="1" applyAlignment="1" quotePrefix="1">
      <alignment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4" xfId="0" applyFont="1" applyFill="1" applyBorder="1" applyAlignment="1" quotePrefix="1">
      <alignment vertical="center"/>
    </xf>
    <xf numFmtId="0" fontId="19" fillId="0" borderId="19" xfId="0" applyFont="1" applyFill="1" applyBorder="1" applyAlignment="1">
      <alignment vertical="top" wrapText="1"/>
    </xf>
    <xf numFmtId="4" fontId="19" fillId="0" borderId="19" xfId="0" applyNumberFormat="1" applyFon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horizontal="center" vertical="center"/>
    </xf>
    <xf numFmtId="4" fontId="18" fillId="10" borderId="20" xfId="0" applyNumberFormat="1" applyFont="1" applyFill="1" applyBorder="1" applyAlignment="1">
      <alignment horizontal="center" vertical="center"/>
    </xf>
    <xf numFmtId="2" fontId="18" fillId="0" borderId="27" xfId="0" applyNumberFormat="1" applyFont="1" applyFill="1" applyBorder="1" applyAlignment="1" quotePrefix="1">
      <alignment horizontal="center" vertical="center"/>
    </xf>
    <xf numFmtId="0" fontId="18" fillId="0" borderId="15" xfId="0" applyFont="1" applyFill="1" applyBorder="1" applyAlignment="1">
      <alignment/>
    </xf>
    <xf numFmtId="2" fontId="18" fillId="0" borderId="38" xfId="0" applyNumberFormat="1" applyFont="1" applyFill="1" applyBorder="1" applyAlignment="1" quotePrefix="1">
      <alignment horizontal="center" vertical="center"/>
    </xf>
    <xf numFmtId="2" fontId="18" fillId="0" borderId="26" xfId="0" applyNumberFormat="1" applyFont="1" applyFill="1" applyBorder="1" applyAlignment="1" quotePrefix="1">
      <alignment horizontal="center" vertical="center"/>
    </xf>
    <xf numFmtId="0" fontId="18" fillId="0" borderId="15" xfId="0" applyFont="1" applyFill="1" applyBorder="1" applyAlignment="1" quotePrefix="1">
      <alignment/>
    </xf>
    <xf numFmtId="2" fontId="22" fillId="0" borderId="15" xfId="0" applyNumberFormat="1" applyFont="1" applyFill="1" applyBorder="1" applyAlignment="1">
      <alignment horizontal="center" vertical="center"/>
    </xf>
    <xf numFmtId="2" fontId="18" fillId="0" borderId="27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/>
    </xf>
    <xf numFmtId="0" fontId="19" fillId="0" borderId="19" xfId="0" applyFont="1" applyBorder="1" applyAlignment="1">
      <alignment horizontal="center" vertical="center"/>
    </xf>
    <xf numFmtId="2" fontId="19" fillId="0" borderId="24" xfId="0" applyNumberFormat="1" applyFont="1" applyBorder="1" applyAlignment="1">
      <alignment horizontal="center" vertical="center"/>
    </xf>
    <xf numFmtId="2" fontId="18" fillId="0" borderId="19" xfId="0" applyNumberFormat="1" applyFont="1" applyBorder="1" applyAlignment="1">
      <alignment horizontal="center" vertical="center"/>
    </xf>
    <xf numFmtId="2" fontId="18" fillId="0" borderId="43" xfId="0" applyNumberFormat="1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2" fontId="18" fillId="0" borderId="26" xfId="0" applyNumberFormat="1" applyFont="1" applyBorder="1" applyAlignment="1">
      <alignment horizontal="center" vertical="center"/>
    </xf>
    <xf numFmtId="2" fontId="18" fillId="0" borderId="28" xfId="0" applyNumberFormat="1" applyFont="1" applyBorder="1" applyAlignment="1">
      <alignment horizontal="center" vertical="center"/>
    </xf>
    <xf numFmtId="0" fontId="18" fillId="0" borderId="0" xfId="0" applyFont="1" applyBorder="1" applyAlignment="1" quotePrefix="1">
      <alignment/>
    </xf>
    <xf numFmtId="2" fontId="18" fillId="0" borderId="10" xfId="0" applyNumberFormat="1" applyFont="1" applyBorder="1" applyAlignment="1">
      <alignment horizontal="center" vertical="center"/>
    </xf>
    <xf numFmtId="0" fontId="18" fillId="0" borderId="14" xfId="0" applyFont="1" applyBorder="1" applyAlignment="1" quotePrefix="1">
      <alignment/>
    </xf>
    <xf numFmtId="0" fontId="18" fillId="0" borderId="27" xfId="0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38" xfId="0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2" fontId="18" fillId="0" borderId="38" xfId="0" applyNumberFormat="1" applyFont="1" applyBorder="1" applyAlignment="1">
      <alignment horizontal="center" vertical="center"/>
    </xf>
    <xf numFmtId="2" fontId="18" fillId="0" borderId="36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top"/>
    </xf>
    <xf numFmtId="0" fontId="17" fillId="0" borderId="15" xfId="0" applyFont="1" applyFill="1" applyBorder="1" applyAlignment="1">
      <alignment horizontal="left" vertical="top"/>
    </xf>
    <xf numFmtId="0" fontId="18" fillId="0" borderId="38" xfId="0" applyFont="1" applyFill="1" applyBorder="1" applyAlignment="1">
      <alignment horizontal="center" vertical="top"/>
    </xf>
    <xf numFmtId="0" fontId="18" fillId="0" borderId="11" xfId="0" applyFont="1" applyFill="1" applyBorder="1" applyAlignment="1">
      <alignment horizontal="left" vertical="top"/>
    </xf>
    <xf numFmtId="4" fontId="19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 quotePrefix="1">
      <alignment horizontal="center" vertical="center"/>
    </xf>
    <xf numFmtId="0" fontId="18" fillId="0" borderId="27" xfId="0" applyFont="1" applyFill="1" applyBorder="1" applyAlignment="1">
      <alignment horizontal="center" vertical="top"/>
    </xf>
    <xf numFmtId="0" fontId="18" fillId="0" borderId="27" xfId="0" applyFont="1" applyFill="1" applyBorder="1" applyAlignment="1">
      <alignment/>
    </xf>
    <xf numFmtId="0" fontId="18" fillId="0" borderId="10" xfId="0" applyFont="1" applyFill="1" applyBorder="1" applyAlignment="1">
      <alignment horizontal="left"/>
    </xf>
    <xf numFmtId="2" fontId="19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 quotePrefix="1">
      <alignment horizontal="center" vertical="center"/>
    </xf>
    <xf numFmtId="0" fontId="17" fillId="0" borderId="55" xfId="0" applyFont="1" applyFill="1" applyBorder="1" applyAlignment="1">
      <alignment/>
    </xf>
    <xf numFmtId="0" fontId="24" fillId="0" borderId="40" xfId="0" applyFont="1" applyBorder="1" applyAlignment="1">
      <alignment horizontal="center" vertical="center"/>
    </xf>
    <xf numFmtId="2" fontId="18" fillId="0" borderId="55" xfId="0" applyNumberFormat="1" applyFont="1" applyBorder="1" applyAlignment="1">
      <alignment horizontal="center" vertical="center"/>
    </xf>
    <xf numFmtId="2" fontId="18" fillId="0" borderId="40" xfId="0" applyNumberFormat="1" applyFont="1" applyBorder="1" applyAlignment="1">
      <alignment horizontal="center" vertical="center"/>
    </xf>
    <xf numFmtId="2" fontId="18" fillId="0" borderId="62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2" fontId="18" fillId="0" borderId="29" xfId="0" applyNumberFormat="1" applyFont="1" applyBorder="1" applyAlignment="1">
      <alignment horizontal="center" vertical="center"/>
    </xf>
    <xf numFmtId="0" fontId="18" fillId="0" borderId="38" xfId="0" applyFont="1" applyFill="1" applyBorder="1" applyAlignment="1">
      <alignment horizontal="left" vertical="top"/>
    </xf>
    <xf numFmtId="2" fontId="18" fillId="0" borderId="64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2" fontId="18" fillId="0" borderId="63" xfId="0" applyNumberFormat="1" applyFont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2" fontId="18" fillId="0" borderId="30" xfId="0" applyNumberFormat="1" applyFont="1" applyBorder="1" applyAlignment="1">
      <alignment horizontal="center" vertical="center"/>
    </xf>
    <xf numFmtId="2" fontId="18" fillId="0" borderId="14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top"/>
    </xf>
    <xf numFmtId="0" fontId="18" fillId="0" borderId="60" xfId="0" applyFont="1" applyFill="1" applyBorder="1" applyAlignment="1" quotePrefix="1">
      <alignment/>
    </xf>
    <xf numFmtId="0" fontId="18" fillId="0" borderId="22" xfId="0" applyFont="1" applyFill="1" applyBorder="1" applyAlignment="1" quotePrefix="1">
      <alignment/>
    </xf>
    <xf numFmtId="2" fontId="18" fillId="0" borderId="23" xfId="0" applyNumberFormat="1" applyFont="1" applyFill="1" applyBorder="1" applyAlignment="1">
      <alignment horizontal="center" vertical="center"/>
    </xf>
    <xf numFmtId="2" fontId="18" fillId="0" borderId="18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19" fillId="0" borderId="48" xfId="0" applyFont="1" applyBorder="1" applyAlignment="1">
      <alignment horizontal="center" vertical="center"/>
    </xf>
    <xf numFmtId="2" fontId="17" fillId="0" borderId="24" xfId="0" applyNumberFormat="1" applyFont="1" applyBorder="1" applyAlignment="1">
      <alignment horizontal="right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74" xfId="0" applyFont="1" applyFill="1" applyBorder="1" applyAlignment="1">
      <alignment horizontal="center" vertical="center"/>
    </xf>
    <xf numFmtId="0" fontId="30" fillId="0" borderId="75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70" xfId="0" applyBorder="1" applyAlignment="1">
      <alignment vertical="center"/>
    </xf>
    <xf numFmtId="0" fontId="30" fillId="0" borderId="48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7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4" fontId="30" fillId="0" borderId="0" xfId="0" applyNumberFormat="1" applyFont="1" applyFill="1" applyBorder="1" applyAlignment="1">
      <alignment horizontal="center" vertical="center"/>
    </xf>
    <xf numFmtId="4" fontId="30" fillId="0" borderId="28" xfId="0" applyNumberFormat="1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left" vertical="center" wrapText="1"/>
    </xf>
    <xf numFmtId="0" fontId="30" fillId="0" borderId="76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0" fontId="34" fillId="0" borderId="75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left" vertical="center" wrapText="1"/>
    </xf>
    <xf numFmtId="4" fontId="34" fillId="0" borderId="22" xfId="0" applyNumberFormat="1" applyFont="1" applyFill="1" applyBorder="1" applyAlignment="1">
      <alignment horizontal="center" vertical="center"/>
    </xf>
    <xf numFmtId="4" fontId="34" fillId="0" borderId="61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right" vertical="center"/>
    </xf>
    <xf numFmtId="4" fontId="82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7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4" fontId="30" fillId="0" borderId="23" xfId="0" applyNumberFormat="1" applyFont="1" applyFill="1" applyBorder="1" applyAlignment="1">
      <alignment horizontal="center" vertical="center" wrapText="1"/>
    </xf>
    <xf numFmtId="4" fontId="30" fillId="0" borderId="61" xfId="0" applyNumberFormat="1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left" vertical="center"/>
    </xf>
    <xf numFmtId="0" fontId="31" fillId="0" borderId="47" xfId="0" applyFont="1" applyFill="1" applyBorder="1" applyAlignment="1">
      <alignment horizontal="left" vertical="center"/>
    </xf>
    <xf numFmtId="0" fontId="31" fillId="0" borderId="70" xfId="0" applyFont="1" applyFill="1" applyBorder="1" applyAlignment="1">
      <alignment horizontal="left" vertical="center"/>
    </xf>
    <xf numFmtId="0" fontId="30" fillId="0" borderId="48" xfId="0" applyFont="1" applyFill="1" applyBorder="1" applyAlignment="1">
      <alignment horizontal="left" vertical="center" wrapText="1"/>
    </xf>
    <xf numFmtId="0" fontId="30" fillId="0" borderId="60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" fontId="32" fillId="0" borderId="18" xfId="0" applyNumberFormat="1" applyFont="1" applyFill="1" applyBorder="1" applyAlignment="1">
      <alignment horizontal="center" vertical="center"/>
    </xf>
    <xf numFmtId="4" fontId="32" fillId="0" borderId="71" xfId="0" applyNumberFormat="1" applyFont="1" applyFill="1" applyBorder="1" applyAlignment="1">
      <alignment horizontal="center" vertical="center"/>
    </xf>
    <xf numFmtId="4" fontId="83" fillId="0" borderId="0" xfId="0" applyNumberFormat="1" applyFont="1" applyBorder="1" applyAlignment="1">
      <alignment horizontal="right" vertical="center"/>
    </xf>
    <xf numFmtId="4" fontId="83" fillId="0" borderId="28" xfId="0" applyNumberFormat="1" applyFont="1" applyBorder="1" applyAlignment="1">
      <alignment horizontal="right" vertical="center"/>
    </xf>
    <xf numFmtId="4" fontId="83" fillId="0" borderId="24" xfId="0" applyNumberFormat="1" applyFont="1" applyBorder="1" applyAlignment="1">
      <alignment horizontal="right" vertical="center"/>
    </xf>
    <xf numFmtId="4" fontId="83" fillId="0" borderId="71" xfId="0" applyNumberFormat="1" applyFont="1" applyBorder="1" applyAlignment="1">
      <alignment horizontal="right" vertical="center"/>
    </xf>
    <xf numFmtId="0" fontId="30" fillId="0" borderId="48" xfId="0" applyFont="1" applyFill="1" applyBorder="1" applyAlignment="1">
      <alignment horizontal="left" vertical="center"/>
    </xf>
    <xf numFmtId="0" fontId="30" fillId="0" borderId="60" xfId="0" applyFont="1" applyFill="1" applyBorder="1" applyAlignment="1">
      <alignment horizontal="left" vertical="center"/>
    </xf>
    <xf numFmtId="0" fontId="31" fillId="0" borderId="22" xfId="0" applyFont="1" applyFill="1" applyBorder="1" applyAlignment="1">
      <alignment horizontal="right" vertical="center"/>
    </xf>
    <xf numFmtId="4" fontId="84" fillId="0" borderId="22" xfId="0" applyNumberFormat="1" applyFont="1" applyFill="1" applyBorder="1" applyAlignment="1">
      <alignment horizontal="center" vertical="center"/>
    </xf>
    <xf numFmtId="4" fontId="84" fillId="0" borderId="61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4" fontId="34" fillId="0" borderId="23" xfId="0" applyNumberFormat="1" applyFont="1" applyFill="1" applyBorder="1" applyAlignment="1">
      <alignment horizontal="center" vertical="center" wrapText="1"/>
    </xf>
    <xf numFmtId="4" fontId="34" fillId="0" borderId="61" xfId="0" applyNumberFormat="1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left" vertical="center"/>
    </xf>
    <xf numFmtId="0" fontId="35" fillId="0" borderId="47" xfId="0" applyFont="1" applyFill="1" applyBorder="1" applyAlignment="1">
      <alignment horizontal="left" vertical="center"/>
    </xf>
    <xf numFmtId="0" fontId="35" fillId="0" borderId="70" xfId="0" applyFont="1" applyFill="1" applyBorder="1" applyAlignment="1">
      <alignment horizontal="left" vertical="center"/>
    </xf>
    <xf numFmtId="0" fontId="31" fillId="0" borderId="44" xfId="0" applyFont="1" applyFill="1" applyBorder="1" applyAlignment="1">
      <alignment horizontal="right" vertical="center"/>
    </xf>
    <xf numFmtId="0" fontId="31" fillId="0" borderId="61" xfId="0" applyFont="1" applyFill="1" applyBorder="1" applyAlignment="1">
      <alignment horizontal="right" vertical="center"/>
    </xf>
    <xf numFmtId="4" fontId="84" fillId="0" borderId="44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" fontId="80" fillId="0" borderId="0" xfId="0" applyNumberFormat="1" applyFont="1" applyBorder="1" applyAlignment="1">
      <alignment horizontal="right" vertical="center"/>
    </xf>
    <xf numFmtId="4" fontId="80" fillId="0" borderId="28" xfId="0" applyNumberFormat="1" applyFont="1" applyBorder="1" applyAlignment="1">
      <alignment horizontal="right" vertical="center"/>
    </xf>
    <xf numFmtId="4" fontId="80" fillId="0" borderId="24" xfId="0" applyNumberFormat="1" applyFont="1" applyBorder="1" applyAlignment="1">
      <alignment horizontal="right" vertical="center"/>
    </xf>
    <xf numFmtId="4" fontId="80" fillId="0" borderId="71" xfId="0" applyNumberFormat="1" applyFont="1" applyBorder="1" applyAlignment="1">
      <alignment horizontal="right" vertical="center"/>
    </xf>
    <xf numFmtId="4" fontId="30" fillId="0" borderId="44" xfId="0" applyNumberFormat="1" applyFont="1" applyFill="1" applyBorder="1" applyAlignment="1">
      <alignment horizontal="center" vertical="center"/>
    </xf>
    <xf numFmtId="4" fontId="30" fillId="0" borderId="61" xfId="0" applyNumberFormat="1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right" vertical="center"/>
    </xf>
    <xf numFmtId="0" fontId="31" fillId="0" borderId="71" xfId="0" applyFont="1" applyFill="1" applyBorder="1" applyAlignment="1">
      <alignment horizontal="right" vertical="center"/>
    </xf>
    <xf numFmtId="4" fontId="85" fillId="0" borderId="48" xfId="0" applyNumberFormat="1" applyFont="1" applyFill="1" applyBorder="1" applyAlignment="1">
      <alignment horizontal="center" vertical="center"/>
    </xf>
    <xf numFmtId="4" fontId="85" fillId="0" borderId="71" xfId="0" applyNumberFormat="1" applyFont="1" applyFill="1" applyBorder="1" applyAlignment="1">
      <alignment horizontal="center" vertical="center"/>
    </xf>
    <xf numFmtId="0" fontId="1" fillId="0" borderId="45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4" fontId="80" fillId="0" borderId="47" xfId="0" applyNumberFormat="1" applyFont="1" applyBorder="1" applyAlignment="1">
      <alignment horizontal="right" vertical="center"/>
    </xf>
    <xf numFmtId="4" fontId="80" fillId="0" borderId="70" xfId="0" applyNumberFormat="1" applyFont="1" applyBorder="1" applyAlignment="1">
      <alignment horizontal="right" vertical="center"/>
    </xf>
    <xf numFmtId="4" fontId="82" fillId="0" borderId="47" xfId="0" applyNumberFormat="1" applyFont="1" applyFill="1" applyBorder="1" applyAlignment="1">
      <alignment horizontal="right" vertical="center"/>
    </xf>
    <xf numFmtId="4" fontId="82" fillId="0" borderId="70" xfId="0" applyNumberFormat="1" applyFont="1" applyFill="1" applyBorder="1" applyAlignment="1">
      <alignment horizontal="right" vertical="center"/>
    </xf>
    <xf numFmtId="4" fontId="82" fillId="0" borderId="24" xfId="0" applyNumberFormat="1" applyFont="1" applyFill="1" applyBorder="1" applyAlignment="1">
      <alignment horizontal="right" vertical="center"/>
    </xf>
    <xf numFmtId="4" fontId="82" fillId="0" borderId="71" xfId="0" applyNumberFormat="1" applyFont="1" applyFill="1" applyBorder="1" applyAlignment="1">
      <alignment horizontal="right" vertical="center"/>
    </xf>
    <xf numFmtId="0" fontId="17" fillId="0" borderId="45" xfId="0" applyFont="1" applyBorder="1" applyAlignment="1">
      <alignment horizontal="right" vertical="center"/>
    </xf>
    <xf numFmtId="0" fontId="17" fillId="0" borderId="47" xfId="0" applyFont="1" applyBorder="1" applyAlignment="1">
      <alignment horizontal="right" vertical="center"/>
    </xf>
    <xf numFmtId="0" fontId="59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5925"/>
          <c:w val="0.635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Arkusz1!$B$173:$B$175</c:f>
              <c:strCache>
                <c:ptCount val="1"/>
                <c:pt idx="0">
                  <c:v>M.12.00.00. M.12.01.00. M.12.01.02.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Arkusz1!$A$176:$A$182</c:f>
              <c:numCache>
                <c:ptCount val="7"/>
                <c:pt idx="0">
                  <c:v>40</c:v>
                </c:pt>
                <c:pt idx="5">
                  <c:v>41</c:v>
                </c:pt>
              </c:numCache>
            </c:numRef>
          </c:cat>
          <c:val>
            <c:numRef>
              <c:f>Arkusz1!$B$176:$B$182</c:f>
              <c:numCache>
                <c:ptCount val="7"/>
              </c:numCache>
            </c:numRef>
          </c:val>
        </c:ser>
        <c:ser>
          <c:idx val="1"/>
          <c:order val="1"/>
          <c:tx>
            <c:strRef>
              <c:f>Arkusz1!$C$173:$C$175</c:f>
              <c:strCache>
                <c:ptCount val="1"/>
                <c:pt idx="0">
                  <c:v>ZBROJENIE Stal zbrojeniowa Zbrojenie betonu stalą klasy AIII  ( B500B)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Arkusz1!$A$176:$A$182</c:f>
              <c:numCache>
                <c:ptCount val="7"/>
                <c:pt idx="0">
                  <c:v>40</c:v>
                </c:pt>
                <c:pt idx="5">
                  <c:v>41</c:v>
                </c:pt>
              </c:numCache>
            </c:numRef>
          </c:cat>
          <c:val>
            <c:numRef>
              <c:f>Arkusz1!$C$176:$C$182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Arkusz1!$D$173:$D$175</c:f>
              <c:strCache>
                <c:ptCount val="1"/>
                <c:pt idx="0">
                  <c:v>ZBROJENIE Stal zbrojeniowa Zbrojenie betonu stalą klasy AIII  ( B500B)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Arkusz1!$A$176:$A$182</c:f>
              <c:numCache>
                <c:ptCount val="7"/>
                <c:pt idx="0">
                  <c:v>40</c:v>
                </c:pt>
                <c:pt idx="5">
                  <c:v>41</c:v>
                </c:pt>
              </c:numCache>
            </c:numRef>
          </c:cat>
          <c:val>
            <c:numRef>
              <c:f>Arkusz1!$D$176:$D$182</c:f>
              <c:numCache>
                <c:ptCount val="7"/>
                <c:pt idx="3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Arkusz1!$E$173:$E$175</c:f>
              <c:strCache>
                <c:ptCount val="1"/>
                <c:pt idx="0">
                  <c:v>ZBROJENIE Stal zbrojeniowa Zbrojenie betonu stalą klasy AIII  ( B500B)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Arkusz1!$A$176:$A$182</c:f>
              <c:numCache>
                <c:ptCount val="7"/>
                <c:pt idx="0">
                  <c:v>40</c:v>
                </c:pt>
                <c:pt idx="5">
                  <c:v>41</c:v>
                </c:pt>
              </c:numCache>
            </c:numRef>
          </c:cat>
          <c:val>
            <c:numRef>
              <c:f>Arkusz1!$E$176:$E$182</c:f>
              <c:numCache>
                <c:ptCount val="7"/>
                <c:pt idx="3">
                  <c:v>7199.160000000001</c:v>
                </c:pt>
                <c:pt idx="6">
                  <c:v>7807.2</c:v>
                </c:pt>
              </c:numCache>
            </c:numRef>
          </c:val>
        </c:ser>
        <c:ser>
          <c:idx val="4"/>
          <c:order val="4"/>
          <c:tx>
            <c:strRef>
              <c:f>Arkusz1!$F$173:$F$175</c:f>
              <c:strCache>
                <c:ptCount val="1"/>
                <c:pt idx="0">
                  <c:v>ZBROJENIE Stal zbrojeniowa Zbrojenie betonu stalą klasy AIII  ( B500B)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Arkusz1!$A$176:$A$182</c:f>
              <c:numCache>
                <c:ptCount val="7"/>
                <c:pt idx="0">
                  <c:v>40</c:v>
                </c:pt>
                <c:pt idx="5">
                  <c:v>41</c:v>
                </c:pt>
              </c:numCache>
            </c:numRef>
          </c:cat>
          <c:val>
            <c:numRef>
              <c:f>Arkusz1!$F$176:$F$182</c:f>
              <c:numCache>
                <c:ptCount val="7"/>
              </c:numCache>
            </c:numRef>
          </c:val>
        </c:ser>
        <c:ser>
          <c:idx val="5"/>
          <c:order val="5"/>
          <c:tx>
            <c:strRef>
              <c:f>Arkusz1!$G$173:$G$175</c:f>
              <c:strCache>
                <c:ptCount val="1"/>
                <c:pt idx="0">
                  <c:v>ZBROJENIE Stal zbrojeniowa Zbrojenie betonu stalą klasy AIII  ( B500B)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Arkusz1!$A$176:$A$182</c:f>
              <c:numCache>
                <c:ptCount val="7"/>
                <c:pt idx="0">
                  <c:v>40</c:v>
                </c:pt>
                <c:pt idx="5">
                  <c:v>41</c:v>
                </c:pt>
              </c:numCache>
            </c:numRef>
          </c:cat>
          <c:val>
            <c:numRef>
              <c:f>Arkusz1!$G$176:$G$182</c:f>
              <c:numCache>
                <c:ptCount val="7"/>
              </c:numCache>
            </c:numRef>
          </c:val>
        </c:ser>
        <c:overlap val="-27"/>
        <c:gapWidth val="219"/>
        <c:axId val="39468155"/>
        <c:axId val="19669076"/>
      </c:barChart>
      <c:catAx>
        <c:axId val="39468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669076"/>
        <c:crosses val="autoZero"/>
        <c:auto val="1"/>
        <c:lblOffset val="100"/>
        <c:tickLblSkip val="1"/>
        <c:noMultiLvlLbl val="0"/>
      </c:catAx>
      <c:valAx>
        <c:axId val="196690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4681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75"/>
          <c:y val="0.884"/>
          <c:w val="0.726"/>
          <c:h val="0.0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Chart 1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7"/>
  <sheetViews>
    <sheetView tabSelected="1" view="pageLayout" zoomScale="115" zoomScaleNormal="150" zoomScalePageLayoutView="115" workbookViewId="0" topLeftCell="A739">
      <selection activeCell="C766" sqref="C766"/>
    </sheetView>
  </sheetViews>
  <sheetFormatPr defaultColWidth="9.140625" defaultRowHeight="12.75"/>
  <cols>
    <col min="1" max="1" width="3.00390625" style="118" customWidth="1"/>
    <col min="2" max="2" width="10.00390625" style="113" customWidth="1"/>
    <col min="3" max="3" width="53.7109375" style="113" customWidth="1"/>
    <col min="4" max="4" width="5.7109375" style="115" customWidth="1"/>
    <col min="5" max="5" width="7.57421875" style="116" customWidth="1"/>
    <col min="6" max="6" width="9.421875" style="2" customWidth="1"/>
    <col min="7" max="7" width="10.421875" style="118" customWidth="1"/>
    <col min="8" max="8" width="12.00390625" style="112" bestFit="1" customWidth="1"/>
    <col min="9" max="16384" width="9.140625" style="112" customWidth="1"/>
  </cols>
  <sheetData>
    <row r="1" spans="1:7" ht="12.75">
      <c r="A1" s="110"/>
      <c r="B1" s="114" t="s">
        <v>578</v>
      </c>
      <c r="C1" s="114"/>
      <c r="F1" s="117" t="s">
        <v>579</v>
      </c>
      <c r="G1" s="110"/>
    </row>
    <row r="2" spans="1:7" ht="23.25">
      <c r="A2" s="954" t="s">
        <v>580</v>
      </c>
      <c r="B2" s="954"/>
      <c r="C2" s="954"/>
      <c r="D2" s="954"/>
      <c r="E2" s="954"/>
      <c r="F2" s="954"/>
      <c r="G2" s="954"/>
    </row>
    <row r="4" spans="1:7" ht="23.25">
      <c r="A4" s="954" t="s">
        <v>433</v>
      </c>
      <c r="B4" s="954"/>
      <c r="C4" s="954"/>
      <c r="D4" s="954"/>
      <c r="E4" s="954"/>
      <c r="F4" s="954"/>
      <c r="G4" s="954"/>
    </row>
    <row r="5" spans="1:7" s="120" customFormat="1" ht="27" thickBot="1">
      <c r="A5" s="938" t="s">
        <v>322</v>
      </c>
      <c r="B5" s="938"/>
      <c r="C5" s="938"/>
      <c r="D5" s="938"/>
      <c r="E5" s="938"/>
      <c r="F5" s="938"/>
      <c r="G5" s="938"/>
    </row>
    <row r="6" spans="1:7" s="120" customFormat="1" ht="28.5" customHeight="1" thickBot="1">
      <c r="A6" s="121" t="s">
        <v>0</v>
      </c>
      <c r="B6" s="122" t="s">
        <v>1</v>
      </c>
      <c r="C6" s="123" t="s">
        <v>2</v>
      </c>
      <c r="D6" s="124" t="s">
        <v>3</v>
      </c>
      <c r="E6" s="125" t="s">
        <v>4</v>
      </c>
      <c r="F6" s="32" t="s">
        <v>189</v>
      </c>
      <c r="G6" s="33" t="s">
        <v>190</v>
      </c>
    </row>
    <row r="7" spans="1:7" s="120" customFormat="1" ht="13.5" thickBot="1">
      <c r="A7" s="126">
        <v>1</v>
      </c>
      <c r="B7" s="127">
        <v>2</v>
      </c>
      <c r="C7" s="127">
        <v>3</v>
      </c>
      <c r="D7" s="128">
        <v>4</v>
      </c>
      <c r="E7" s="129">
        <v>5</v>
      </c>
      <c r="F7" s="31">
        <v>6</v>
      </c>
      <c r="G7" s="130">
        <v>7</v>
      </c>
    </row>
    <row r="8" spans="1:7" s="119" customFormat="1" ht="13.5" thickBot="1">
      <c r="A8" s="131"/>
      <c r="B8" s="132"/>
      <c r="C8" s="133"/>
      <c r="D8" s="134"/>
      <c r="E8" s="135"/>
      <c r="F8" s="1"/>
      <c r="G8" s="549"/>
    </row>
    <row r="9" spans="1:7" s="119" customFormat="1" ht="13.5" thickBot="1">
      <c r="A9" s="136"/>
      <c r="B9" s="137" t="s">
        <v>188</v>
      </c>
      <c r="C9" s="138" t="s">
        <v>105</v>
      </c>
      <c r="D9" s="139"/>
      <c r="E9" s="140"/>
      <c r="F9" s="34"/>
      <c r="G9" s="550"/>
    </row>
    <row r="10" spans="1:7" s="119" customFormat="1" ht="12.75">
      <c r="A10" s="131"/>
      <c r="B10" s="141"/>
      <c r="C10" s="142"/>
      <c r="D10" s="143"/>
      <c r="E10" s="144"/>
      <c r="F10" s="1"/>
      <c r="G10" s="549"/>
    </row>
    <row r="11" spans="1:7" s="119" customFormat="1" ht="13.5" thickBot="1">
      <c r="A11" s="131"/>
      <c r="B11" s="141"/>
      <c r="C11" s="142"/>
      <c r="D11" s="143"/>
      <c r="E11" s="144"/>
      <c r="F11" s="1"/>
      <c r="G11" s="549"/>
    </row>
    <row r="12" spans="1:7" s="119" customFormat="1" ht="18.75" thickBot="1">
      <c r="A12" s="145"/>
      <c r="B12" s="146"/>
      <c r="C12" s="147" t="s">
        <v>6</v>
      </c>
      <c r="D12" s="146"/>
      <c r="E12" s="148"/>
      <c r="F12" s="35"/>
      <c r="G12" s="551"/>
    </row>
    <row r="13" spans="1:7" s="119" customFormat="1" ht="12.75">
      <c r="A13" s="149"/>
      <c r="B13" s="150"/>
      <c r="C13" s="151"/>
      <c r="D13" s="152"/>
      <c r="E13" s="153"/>
      <c r="F13" s="82"/>
      <c r="G13" s="648"/>
    </row>
    <row r="14" spans="1:7" s="119" customFormat="1" ht="13.5" thickBot="1">
      <c r="A14" s="154"/>
      <c r="B14" s="155"/>
      <c r="C14" s="156"/>
      <c r="D14" s="157"/>
      <c r="E14" s="158"/>
      <c r="F14" s="40"/>
      <c r="G14" s="649"/>
    </row>
    <row r="15" spans="1:7" s="119" customFormat="1" ht="13.5" thickBot="1">
      <c r="A15" s="136"/>
      <c r="B15" s="159" t="s">
        <v>187</v>
      </c>
      <c r="C15" s="138" t="s">
        <v>19</v>
      </c>
      <c r="D15" s="139"/>
      <c r="E15" s="160"/>
      <c r="F15" s="36"/>
      <c r="G15" s="650"/>
    </row>
    <row r="16" spans="1:7" s="119" customFormat="1" ht="12.75">
      <c r="A16" s="161"/>
      <c r="B16" s="162" t="s">
        <v>186</v>
      </c>
      <c r="C16" s="163" t="s">
        <v>21</v>
      </c>
      <c r="D16" s="164"/>
      <c r="E16" s="165"/>
      <c r="F16" s="6"/>
      <c r="G16" s="651"/>
    </row>
    <row r="17" spans="1:7" s="119" customFormat="1" ht="12.75">
      <c r="A17" s="166">
        <v>1</v>
      </c>
      <c r="B17" s="167" t="s">
        <v>185</v>
      </c>
      <c r="C17" s="168" t="s">
        <v>22</v>
      </c>
      <c r="D17" s="169" t="s">
        <v>301</v>
      </c>
      <c r="E17" s="170">
        <v>1</v>
      </c>
      <c r="F17" s="3"/>
      <c r="G17" s="652"/>
    </row>
    <row r="18" spans="1:7" s="119" customFormat="1" ht="12.75">
      <c r="A18" s="171">
        <v>2</v>
      </c>
      <c r="B18" s="167"/>
      <c r="C18" s="168" t="s">
        <v>432</v>
      </c>
      <c r="D18" s="169" t="s">
        <v>301</v>
      </c>
      <c r="E18" s="172">
        <v>1</v>
      </c>
      <c r="F18" s="3"/>
      <c r="G18" s="652"/>
    </row>
    <row r="19" spans="1:7" s="119" customFormat="1" ht="12.75">
      <c r="A19" s="161"/>
      <c r="B19" s="167"/>
      <c r="C19" s="168"/>
      <c r="D19" s="173"/>
      <c r="E19" s="174"/>
      <c r="F19" s="7"/>
      <c r="G19" s="559"/>
    </row>
    <row r="20" spans="1:7" s="119" customFormat="1" ht="12.75">
      <c r="A20" s="131"/>
      <c r="B20" s="175" t="s">
        <v>184</v>
      </c>
      <c r="C20" s="176" t="s">
        <v>108</v>
      </c>
      <c r="D20" s="177"/>
      <c r="E20" s="178"/>
      <c r="F20" s="8"/>
      <c r="G20" s="653"/>
    </row>
    <row r="21" spans="1:7" s="119" customFormat="1" ht="12.75">
      <c r="A21" s="179">
        <v>3</v>
      </c>
      <c r="B21" s="180" t="s">
        <v>183</v>
      </c>
      <c r="C21" s="181" t="s">
        <v>204</v>
      </c>
      <c r="D21" s="182"/>
      <c r="E21" s="183"/>
      <c r="F21" s="9"/>
      <c r="G21" s="557"/>
    </row>
    <row r="22" spans="1:7" s="119" customFormat="1" ht="12.75">
      <c r="A22" s="184"/>
      <c r="B22" s="185"/>
      <c r="C22" s="186" t="s">
        <v>131</v>
      </c>
      <c r="D22" s="187"/>
      <c r="E22" s="188"/>
      <c r="F22" s="69"/>
      <c r="G22" s="557"/>
    </row>
    <row r="23" spans="1:7" s="119" customFormat="1" ht="12.75">
      <c r="A23" s="189"/>
      <c r="B23" s="190"/>
      <c r="C23" s="167" t="s">
        <v>205</v>
      </c>
      <c r="D23" s="191" t="s">
        <v>24</v>
      </c>
      <c r="E23" s="174">
        <v>4</v>
      </c>
      <c r="F23" s="68"/>
      <c r="G23" s="87"/>
    </row>
    <row r="24" spans="1:7" s="119" customFormat="1" ht="12.75">
      <c r="A24" s="131"/>
      <c r="B24" s="132"/>
      <c r="C24" s="133"/>
      <c r="D24" s="134"/>
      <c r="E24" s="135"/>
      <c r="F24" s="5"/>
      <c r="G24" s="557"/>
    </row>
    <row r="25" spans="1:7" s="119" customFormat="1" ht="12.75">
      <c r="A25" s="192"/>
      <c r="B25" s="193" t="s">
        <v>107</v>
      </c>
      <c r="C25" s="194" t="s">
        <v>106</v>
      </c>
      <c r="D25" s="194"/>
      <c r="E25" s="195"/>
      <c r="F25" s="11"/>
      <c r="G25" s="653"/>
    </row>
    <row r="26" spans="1:7" s="119" customFormat="1" ht="12.75">
      <c r="A26" s="196">
        <v>4</v>
      </c>
      <c r="B26" s="197" t="s">
        <v>182</v>
      </c>
      <c r="C26" s="198" t="s">
        <v>56</v>
      </c>
      <c r="D26" s="199"/>
      <c r="E26" s="200"/>
      <c r="F26" s="12"/>
      <c r="G26" s="559"/>
    </row>
    <row r="27" spans="1:7" s="119" customFormat="1" ht="12.75">
      <c r="A27" s="161"/>
      <c r="B27" s="132"/>
      <c r="C27" s="295" t="s">
        <v>553</v>
      </c>
      <c r="D27" s="173" t="s">
        <v>11</v>
      </c>
      <c r="E27" s="202">
        <v>80</v>
      </c>
      <c r="F27" s="13"/>
      <c r="G27" s="560"/>
    </row>
    <row r="28" spans="1:7" s="206" customFormat="1" ht="12.75">
      <c r="A28" s="203">
        <v>5</v>
      </c>
      <c r="B28" s="204"/>
      <c r="C28" s="205" t="s">
        <v>358</v>
      </c>
      <c r="D28" s="134"/>
      <c r="E28" s="135"/>
      <c r="F28" s="14"/>
      <c r="G28" s="559"/>
    </row>
    <row r="29" spans="1:7" s="206" customFormat="1" ht="12.75">
      <c r="A29" s="131"/>
      <c r="B29" s="132"/>
      <c r="C29" s="207" t="s">
        <v>57</v>
      </c>
      <c r="D29" s="134"/>
      <c r="E29" s="135"/>
      <c r="F29" s="14"/>
      <c r="G29" s="557"/>
    </row>
    <row r="30" spans="1:7" s="206" customFormat="1" ht="12.75">
      <c r="A30" s="131"/>
      <c r="B30" s="132"/>
      <c r="C30" s="647" t="s">
        <v>552</v>
      </c>
      <c r="D30" s="208" t="s">
        <v>11</v>
      </c>
      <c r="E30" s="202">
        <v>60</v>
      </c>
      <c r="F30" s="14"/>
      <c r="G30" s="560"/>
    </row>
    <row r="31" spans="1:7" s="206" customFormat="1" ht="13.5" thickBot="1">
      <c r="A31" s="209">
        <v>6</v>
      </c>
      <c r="B31" s="132"/>
      <c r="C31" s="210" t="s">
        <v>66</v>
      </c>
      <c r="D31" s="211" t="s">
        <v>363</v>
      </c>
      <c r="E31" s="200">
        <v>2.5</v>
      </c>
      <c r="F31" s="12"/>
      <c r="G31" s="654"/>
    </row>
    <row r="32" spans="1:7" s="206" customFormat="1" ht="13.5" thickBot="1">
      <c r="A32" s="212"/>
      <c r="B32" s="213"/>
      <c r="C32" s="214"/>
      <c r="D32" s="215"/>
      <c r="E32" s="216"/>
      <c r="F32" s="38"/>
      <c r="G32" s="655"/>
    </row>
    <row r="33" spans="1:7" s="206" customFormat="1" ht="13.5" thickBot="1">
      <c r="A33" s="212"/>
      <c r="B33" s="217"/>
      <c r="C33" s="214"/>
      <c r="D33" s="215"/>
      <c r="E33" s="216"/>
      <c r="F33" s="38"/>
      <c r="G33" s="655"/>
    </row>
    <row r="34" spans="1:7" s="206" customFormat="1" ht="12.75">
      <c r="A34" s="161"/>
      <c r="B34" s="204"/>
      <c r="C34" s="218" t="s">
        <v>140</v>
      </c>
      <c r="D34" s="219"/>
      <c r="E34" s="220"/>
      <c r="F34" s="13"/>
      <c r="G34" s="656"/>
    </row>
    <row r="35" spans="1:7" s="206" customFormat="1" ht="12.75">
      <c r="A35" s="203">
        <v>7</v>
      </c>
      <c r="B35" s="132"/>
      <c r="C35" s="133" t="s">
        <v>192</v>
      </c>
      <c r="D35" s="208"/>
      <c r="E35" s="135"/>
      <c r="F35" s="14"/>
      <c r="G35" s="557"/>
    </row>
    <row r="36" spans="1:7" s="206" customFormat="1" ht="12.75">
      <c r="A36" s="131"/>
      <c r="B36" s="132"/>
      <c r="C36" s="221" t="s">
        <v>193</v>
      </c>
      <c r="D36" s="208"/>
      <c r="E36" s="135"/>
      <c r="F36" s="14"/>
      <c r="G36" s="557"/>
    </row>
    <row r="37" spans="1:7" s="206" customFormat="1" ht="12.75">
      <c r="A37" s="161"/>
      <c r="B37" s="132"/>
      <c r="C37" s="168" t="s">
        <v>220</v>
      </c>
      <c r="D37" s="222" t="s">
        <v>9</v>
      </c>
      <c r="E37" s="202">
        <f>1250</f>
        <v>1250</v>
      </c>
      <c r="F37" s="13"/>
      <c r="G37" s="560"/>
    </row>
    <row r="38" spans="1:7" s="206" customFormat="1" ht="12.75">
      <c r="A38" s="223">
        <v>8</v>
      </c>
      <c r="B38" s="132"/>
      <c r="C38" s="133" t="s">
        <v>58</v>
      </c>
      <c r="D38" s="208"/>
      <c r="E38" s="135"/>
      <c r="F38" s="14"/>
      <c r="G38" s="559"/>
    </row>
    <row r="39" spans="1:7" s="206" customFormat="1" ht="12.75">
      <c r="A39" s="224"/>
      <c r="B39" s="132"/>
      <c r="C39" s="225" t="s">
        <v>206</v>
      </c>
      <c r="D39" s="208"/>
      <c r="E39" s="135"/>
      <c r="F39" s="14"/>
      <c r="G39" s="557"/>
    </row>
    <row r="40" spans="1:7" s="206" customFormat="1" ht="12.75">
      <c r="A40" s="226"/>
      <c r="B40" s="132"/>
      <c r="C40" s="190" t="s">
        <v>209</v>
      </c>
      <c r="D40" s="222" t="s">
        <v>9</v>
      </c>
      <c r="E40" s="202">
        <f>200</f>
        <v>200</v>
      </c>
      <c r="F40" s="13"/>
      <c r="G40" s="560"/>
    </row>
    <row r="41" spans="1:7" s="206" customFormat="1" ht="12.75">
      <c r="A41" s="223">
        <v>9</v>
      </c>
      <c r="B41" s="132"/>
      <c r="C41" s="133" t="s">
        <v>59</v>
      </c>
      <c r="D41" s="208"/>
      <c r="E41" s="135"/>
      <c r="F41" s="14"/>
      <c r="G41" s="559"/>
    </row>
    <row r="42" spans="1:7" s="206" customFormat="1" ht="12.75">
      <c r="A42" s="224"/>
      <c r="B42" s="132"/>
      <c r="C42" s="133" t="s">
        <v>69</v>
      </c>
      <c r="D42" s="208"/>
      <c r="E42" s="135"/>
      <c r="F42" s="14"/>
      <c r="G42" s="557"/>
    </row>
    <row r="43" spans="1:7" s="206" customFormat="1" ht="12.75">
      <c r="A43" s="226"/>
      <c r="B43" s="132"/>
      <c r="C43" s="647" t="s">
        <v>554</v>
      </c>
      <c r="D43" s="222" t="s">
        <v>9</v>
      </c>
      <c r="E43" s="202">
        <f>290</f>
        <v>290</v>
      </c>
      <c r="F43" s="13"/>
      <c r="G43" s="560"/>
    </row>
    <row r="44" spans="1:7" s="206" customFormat="1" ht="12.75">
      <c r="A44" s="209">
        <v>10</v>
      </c>
      <c r="B44" s="132"/>
      <c r="C44" s="210" t="s">
        <v>70</v>
      </c>
      <c r="D44" s="199" t="s">
        <v>8</v>
      </c>
      <c r="E44" s="200">
        <f>E43*0.1+E40*0.05+E37*0.1</f>
        <v>164</v>
      </c>
      <c r="F44" s="16"/>
      <c r="G44" s="654"/>
    </row>
    <row r="45" spans="1:7" s="206" customFormat="1" ht="12.75">
      <c r="A45" s="228"/>
      <c r="B45" s="132"/>
      <c r="C45" s="229"/>
      <c r="D45" s="230"/>
      <c r="E45" s="231"/>
      <c r="F45" s="15"/>
      <c r="G45" s="558"/>
    </row>
    <row r="46" spans="1:7" s="206" customFormat="1" ht="12.75">
      <c r="A46" s="223">
        <v>11</v>
      </c>
      <c r="B46" s="132"/>
      <c r="C46" s="133" t="s">
        <v>59</v>
      </c>
      <c r="D46" s="208"/>
      <c r="E46" s="135"/>
      <c r="F46" s="14"/>
      <c r="G46" s="559"/>
    </row>
    <row r="47" spans="1:7" s="206" customFormat="1" ht="12.75">
      <c r="A47" s="224"/>
      <c r="B47" s="132"/>
      <c r="C47" s="133" t="s">
        <v>60</v>
      </c>
      <c r="D47" s="208"/>
      <c r="E47" s="135"/>
      <c r="F47" s="14"/>
      <c r="G47" s="557"/>
    </row>
    <row r="48" spans="1:7" s="206" customFormat="1" ht="12.75">
      <c r="A48" s="224"/>
      <c r="B48" s="132"/>
      <c r="C48" s="232" t="s">
        <v>61</v>
      </c>
      <c r="D48" s="208"/>
      <c r="E48" s="135"/>
      <c r="F48" s="14"/>
      <c r="G48" s="557"/>
    </row>
    <row r="49" spans="1:7" s="206" customFormat="1" ht="12.75">
      <c r="A49" s="226"/>
      <c r="B49" s="132"/>
      <c r="C49" s="227" t="s">
        <v>211</v>
      </c>
      <c r="D49" s="222" t="s">
        <v>9</v>
      </c>
      <c r="E49" s="233">
        <v>100</v>
      </c>
      <c r="F49" s="13"/>
      <c r="G49" s="560"/>
    </row>
    <row r="50" spans="1:7" s="206" customFormat="1" ht="12.75">
      <c r="A50" s="209">
        <v>12</v>
      </c>
      <c r="B50" s="132"/>
      <c r="C50" s="210" t="s">
        <v>53</v>
      </c>
      <c r="D50" s="234"/>
      <c r="E50" s="200"/>
      <c r="F50" s="12"/>
      <c r="G50" s="559"/>
    </row>
    <row r="51" spans="1:7" s="206" customFormat="1" ht="12.75">
      <c r="A51" s="161"/>
      <c r="B51" s="132"/>
      <c r="C51" s="227" t="s">
        <v>210</v>
      </c>
      <c r="D51" s="235" t="s">
        <v>11</v>
      </c>
      <c r="E51" s="202">
        <v>185</v>
      </c>
      <c r="F51" s="13"/>
      <c r="G51" s="560"/>
    </row>
    <row r="52" spans="1:7" s="206" customFormat="1" ht="12.75">
      <c r="A52" s="196">
        <v>13</v>
      </c>
      <c r="B52" s="186"/>
      <c r="C52" s="236" t="s">
        <v>221</v>
      </c>
      <c r="D52" s="237"/>
      <c r="E52" s="96"/>
      <c r="F52" s="17"/>
      <c r="G52" s="559"/>
    </row>
    <row r="53" spans="1:7" s="206" customFormat="1" ht="12.75">
      <c r="A53" s="131"/>
      <c r="B53" s="186"/>
      <c r="C53" s="133" t="s">
        <v>64</v>
      </c>
      <c r="D53" s="238"/>
      <c r="E53" s="71"/>
      <c r="F53" s="17"/>
      <c r="G53" s="557"/>
    </row>
    <row r="54" spans="1:7" s="206" customFormat="1" ht="12.75">
      <c r="A54" s="239"/>
      <c r="B54" s="240"/>
      <c r="C54" s="133" t="s">
        <v>65</v>
      </c>
      <c r="D54" s="241"/>
      <c r="E54" s="242"/>
      <c r="F54" s="17"/>
      <c r="G54" s="557"/>
    </row>
    <row r="55" spans="1:7" s="206" customFormat="1" ht="12.75">
      <c r="A55" s="131"/>
      <c r="B55" s="132"/>
      <c r="C55" s="221" t="s">
        <v>222</v>
      </c>
      <c r="D55" s="208"/>
      <c r="E55" s="243"/>
      <c r="F55" s="17"/>
      <c r="G55" s="560"/>
    </row>
    <row r="56" spans="1:7" s="206" customFormat="1" ht="12.75">
      <c r="A56" s="161"/>
      <c r="B56" s="132"/>
      <c r="C56" s="167" t="s">
        <v>223</v>
      </c>
      <c r="D56" s="222" t="s">
        <v>8</v>
      </c>
      <c r="E56" s="233">
        <v>17.87</v>
      </c>
      <c r="F56" s="20"/>
      <c r="G56" s="87"/>
    </row>
    <row r="57" spans="1:7" s="206" customFormat="1" ht="12.75">
      <c r="A57" s="244">
        <v>14</v>
      </c>
      <c r="B57" s="132"/>
      <c r="C57" s="245" t="s">
        <v>68</v>
      </c>
      <c r="D57" s="246" t="s">
        <v>8</v>
      </c>
      <c r="E57" s="231">
        <f>E56</f>
        <v>17.87</v>
      </c>
      <c r="F57" s="18"/>
      <c r="G57" s="654"/>
    </row>
    <row r="58" spans="1:7" s="206" customFormat="1" ht="12.75">
      <c r="A58" s="247"/>
      <c r="B58" s="132"/>
      <c r="C58" s="248"/>
      <c r="D58" s="246"/>
      <c r="E58" s="231"/>
      <c r="F58" s="18"/>
      <c r="G58" s="654"/>
    </row>
    <row r="59" spans="1:7" s="206" customFormat="1" ht="12.75">
      <c r="A59" s="203">
        <v>15</v>
      </c>
      <c r="B59" s="132"/>
      <c r="C59" s="221" t="s">
        <v>237</v>
      </c>
      <c r="D59" s="134"/>
      <c r="E59" s="135"/>
      <c r="F59" s="17"/>
      <c r="G59" s="559"/>
    </row>
    <row r="60" spans="1:7" s="206" customFormat="1" ht="12.75">
      <c r="A60" s="224"/>
      <c r="B60" s="132"/>
      <c r="C60" s="221" t="s">
        <v>238</v>
      </c>
      <c r="D60" s="134"/>
      <c r="E60" s="135"/>
      <c r="F60" s="17"/>
      <c r="G60" s="557"/>
    </row>
    <row r="61" spans="1:7" s="206" customFormat="1" ht="12.75">
      <c r="A61" s="226"/>
      <c r="B61" s="132"/>
      <c r="C61" s="168" t="s">
        <v>239</v>
      </c>
      <c r="D61" s="81" t="s">
        <v>9</v>
      </c>
      <c r="E61" s="202">
        <v>8.5</v>
      </c>
      <c r="F61" s="20"/>
      <c r="G61" s="87"/>
    </row>
    <row r="62" spans="1:7" s="206" customFormat="1" ht="12.75">
      <c r="A62" s="224"/>
      <c r="B62" s="132"/>
      <c r="C62" s="221"/>
      <c r="D62" s="81"/>
      <c r="E62" s="202"/>
      <c r="F62" s="20"/>
      <c r="G62" s="87"/>
    </row>
    <row r="63" spans="1:7" s="206" customFormat="1" ht="12.75">
      <c r="A63" s="179">
        <v>16</v>
      </c>
      <c r="B63" s="132"/>
      <c r="C63" s="249" t="s">
        <v>360</v>
      </c>
      <c r="D63" s="70"/>
      <c r="E63" s="71"/>
      <c r="F63" s="72"/>
      <c r="G63" s="73"/>
    </row>
    <row r="64" spans="1:7" s="206" customFormat="1" ht="12.75">
      <c r="A64" s="224"/>
      <c r="B64" s="132"/>
      <c r="C64" s="250" t="s">
        <v>359</v>
      </c>
      <c r="D64" s="74" t="s">
        <v>9</v>
      </c>
      <c r="E64" s="75">
        <v>37</v>
      </c>
      <c r="F64" s="76"/>
      <c r="G64" s="77"/>
    </row>
    <row r="65" spans="1:7" s="206" customFormat="1" ht="12.75">
      <c r="A65" s="251">
        <v>17</v>
      </c>
      <c r="B65" s="79"/>
      <c r="C65" s="252" t="s">
        <v>361</v>
      </c>
      <c r="D65" s="79"/>
      <c r="E65" s="80"/>
      <c r="F65" s="72"/>
      <c r="G65" s="73"/>
    </row>
    <row r="66" spans="1:7" s="206" customFormat="1" ht="12.75">
      <c r="A66" s="253"/>
      <c r="B66" s="79"/>
      <c r="C66" s="254" t="s">
        <v>362</v>
      </c>
      <c r="D66" s="70"/>
      <c r="E66" s="80"/>
      <c r="F66" s="72"/>
      <c r="G66" s="73"/>
    </row>
    <row r="67" spans="1:7" s="206" customFormat="1" ht="13.5" thickBot="1">
      <c r="A67" s="253"/>
      <c r="B67" s="79"/>
      <c r="C67" s="254" t="s">
        <v>364</v>
      </c>
      <c r="D67" s="70" t="s">
        <v>363</v>
      </c>
      <c r="E67" s="80">
        <f>E64*100/1000</f>
        <v>3.7</v>
      </c>
      <c r="F67" s="72"/>
      <c r="G67" s="78"/>
    </row>
    <row r="68" spans="1:7" s="206" customFormat="1" ht="13.5" thickBot="1">
      <c r="A68" s="255"/>
      <c r="B68" s="256"/>
      <c r="C68" s="257"/>
      <c r="D68" s="258"/>
      <c r="E68" s="259"/>
      <c r="F68" s="39"/>
      <c r="G68" s="655"/>
    </row>
    <row r="69" spans="1:7" s="206" customFormat="1" ht="13.5" thickBot="1">
      <c r="A69" s="136"/>
      <c r="B69" s="159" t="s">
        <v>18</v>
      </c>
      <c r="C69" s="138" t="s">
        <v>7</v>
      </c>
      <c r="D69" s="260"/>
      <c r="E69" s="261"/>
      <c r="F69" s="34"/>
      <c r="G69" s="657"/>
    </row>
    <row r="70" spans="1:7" s="206" customFormat="1" ht="12.75">
      <c r="A70" s="262"/>
      <c r="B70" s="263" t="s">
        <v>416</v>
      </c>
      <c r="C70" s="194" t="s">
        <v>417</v>
      </c>
      <c r="D70" s="194"/>
      <c r="E70" s="195"/>
      <c r="F70" s="11"/>
      <c r="G70" s="651"/>
    </row>
    <row r="71" spans="1:7" s="206" customFormat="1" ht="12.75">
      <c r="A71" s="203">
        <v>18</v>
      </c>
      <c r="B71" s="186" t="s">
        <v>181</v>
      </c>
      <c r="C71" s="221" t="s">
        <v>121</v>
      </c>
      <c r="D71" s="238"/>
      <c r="E71" s="71"/>
      <c r="F71" s="14"/>
      <c r="G71" s="557"/>
    </row>
    <row r="72" spans="1:7" s="206" customFormat="1" ht="12.75">
      <c r="A72" s="239"/>
      <c r="B72" s="240"/>
      <c r="C72" s="221" t="s">
        <v>119</v>
      </c>
      <c r="D72" s="241"/>
      <c r="E72" s="242"/>
      <c r="F72" s="19"/>
      <c r="G72" s="557"/>
    </row>
    <row r="73" spans="1:7" s="206" customFormat="1" ht="12.75">
      <c r="A73" s="239"/>
      <c r="B73" s="240"/>
      <c r="C73" s="221" t="s">
        <v>120</v>
      </c>
      <c r="D73" s="241"/>
      <c r="E73" s="242"/>
      <c r="F73" s="19"/>
      <c r="G73" s="557"/>
    </row>
    <row r="74" spans="1:7" s="206" customFormat="1" ht="12.75">
      <c r="A74" s="161"/>
      <c r="B74" s="132"/>
      <c r="C74" s="168" t="s">
        <v>226</v>
      </c>
      <c r="D74" s="222" t="s">
        <v>8</v>
      </c>
      <c r="E74" s="202">
        <f>770*0.6</f>
        <v>462</v>
      </c>
      <c r="F74" s="13"/>
      <c r="G74" s="560"/>
    </row>
    <row r="75" spans="1:7" s="206" customFormat="1" ht="12.75">
      <c r="A75" s="196">
        <v>19</v>
      </c>
      <c r="B75" s="186"/>
      <c r="C75" s="236" t="s">
        <v>62</v>
      </c>
      <c r="D75" s="237"/>
      <c r="E75" s="96"/>
      <c r="F75" s="12"/>
      <c r="G75" s="559"/>
    </row>
    <row r="76" spans="1:7" s="206" customFormat="1" ht="12.75">
      <c r="A76" s="239"/>
      <c r="B76" s="240"/>
      <c r="C76" s="185" t="s">
        <v>213</v>
      </c>
      <c r="D76" s="241"/>
      <c r="E76" s="242"/>
      <c r="F76" s="19"/>
      <c r="G76" s="557"/>
    </row>
    <row r="77" spans="1:7" s="206" customFormat="1" ht="12.75">
      <c r="A77" s="161"/>
      <c r="B77" s="132"/>
      <c r="C77" s="168" t="s">
        <v>224</v>
      </c>
      <c r="D77" s="222" t="s">
        <v>8</v>
      </c>
      <c r="E77" s="202">
        <f>(180+160)*1.3</f>
        <v>442</v>
      </c>
      <c r="F77" s="13"/>
      <c r="G77" s="87"/>
    </row>
    <row r="78" spans="1:7" s="206" customFormat="1" ht="12.75">
      <c r="A78" s="196">
        <v>20</v>
      </c>
      <c r="B78" s="186"/>
      <c r="C78" s="236" t="s">
        <v>71</v>
      </c>
      <c r="D78" s="237"/>
      <c r="E78" s="96"/>
      <c r="F78" s="12"/>
      <c r="G78" s="557"/>
    </row>
    <row r="79" spans="1:7" s="206" customFormat="1" ht="12.75">
      <c r="A79" s="264"/>
      <c r="B79" s="240"/>
      <c r="C79" s="221" t="s">
        <v>229</v>
      </c>
      <c r="D79" s="241"/>
      <c r="E79" s="242"/>
      <c r="F79" s="14"/>
      <c r="G79" s="557"/>
    </row>
    <row r="80" spans="1:7" s="206" customFormat="1" ht="12.75">
      <c r="A80" s="264"/>
      <c r="B80" s="240"/>
      <c r="C80" s="221" t="s">
        <v>63</v>
      </c>
      <c r="D80" s="241"/>
      <c r="E80" s="242"/>
      <c r="F80" s="14"/>
      <c r="G80" s="557"/>
    </row>
    <row r="81" spans="1:7" s="267" customFormat="1" ht="12.75">
      <c r="A81" s="265"/>
      <c r="B81" s="186"/>
      <c r="C81" s="266" t="s">
        <v>230</v>
      </c>
      <c r="D81" s="74" t="s">
        <v>8</v>
      </c>
      <c r="E81" s="75">
        <f>(180+360)*1.8</f>
        <v>972</v>
      </c>
      <c r="F81" s="13"/>
      <c r="G81" s="87"/>
    </row>
    <row r="82" spans="1:7" s="267" customFormat="1" ht="12.75">
      <c r="A82" s="268"/>
      <c r="B82" s="186"/>
      <c r="C82" s="269"/>
      <c r="D82" s="270"/>
      <c r="E82" s="271"/>
      <c r="F82" s="15"/>
      <c r="G82" s="652"/>
    </row>
    <row r="83" spans="1:7" s="267" customFormat="1" ht="12.75">
      <c r="A83" s="196">
        <v>21</v>
      </c>
      <c r="B83" s="186"/>
      <c r="C83" s="221" t="s">
        <v>421</v>
      </c>
      <c r="D83" s="238"/>
      <c r="E83" s="71"/>
      <c r="F83" s="14"/>
      <c r="G83" s="560"/>
    </row>
    <row r="84" spans="1:7" s="267" customFormat="1" ht="12.75">
      <c r="A84" s="184"/>
      <c r="B84" s="186"/>
      <c r="C84" s="221" t="s">
        <v>422</v>
      </c>
      <c r="D84" s="238"/>
      <c r="E84" s="71"/>
      <c r="F84" s="14"/>
      <c r="G84" s="560"/>
    </row>
    <row r="85" spans="1:7" s="267" customFormat="1" ht="12.75">
      <c r="A85" s="189"/>
      <c r="B85" s="186"/>
      <c r="C85" s="167" t="s">
        <v>423</v>
      </c>
      <c r="D85" s="74" t="s">
        <v>8</v>
      </c>
      <c r="E85" s="75">
        <f>0.6*1*60+0.6*1*25</f>
        <v>51</v>
      </c>
      <c r="F85" s="13"/>
      <c r="G85" s="87"/>
    </row>
    <row r="86" spans="1:7" s="267" customFormat="1" ht="12.75">
      <c r="A86" s="131"/>
      <c r="B86" s="186"/>
      <c r="C86" s="221"/>
      <c r="D86" s="238"/>
      <c r="E86" s="71"/>
      <c r="F86" s="14"/>
      <c r="G86" s="560"/>
    </row>
    <row r="87" spans="1:7" s="267" customFormat="1" ht="12.75">
      <c r="A87" s="272">
        <v>22</v>
      </c>
      <c r="B87" s="167"/>
      <c r="C87" s="236" t="s">
        <v>67</v>
      </c>
      <c r="D87" s="273" t="s">
        <v>8</v>
      </c>
      <c r="E87" s="271">
        <f>E74+E77+E81+E85</f>
        <v>1927</v>
      </c>
      <c r="F87" s="18"/>
      <c r="G87" s="652"/>
    </row>
    <row r="88" spans="1:7" s="267" customFormat="1" ht="12.75">
      <c r="A88" s="274"/>
      <c r="B88" s="269"/>
      <c r="C88" s="269"/>
      <c r="D88" s="273"/>
      <c r="E88" s="271"/>
      <c r="F88" s="18"/>
      <c r="G88" s="652"/>
    </row>
    <row r="89" spans="1:7" s="267" customFormat="1" ht="12.75">
      <c r="A89" s="189"/>
      <c r="B89" s="162" t="s">
        <v>419</v>
      </c>
      <c r="C89" s="162" t="s">
        <v>420</v>
      </c>
      <c r="D89" s="162"/>
      <c r="E89" s="275"/>
      <c r="F89" s="60"/>
      <c r="G89" s="658"/>
    </row>
    <row r="90" spans="1:7" s="267" customFormat="1" ht="12.75">
      <c r="A90" s="276">
        <v>23</v>
      </c>
      <c r="B90" s="277" t="s">
        <v>418</v>
      </c>
      <c r="C90" s="181" t="s">
        <v>218</v>
      </c>
      <c r="D90" s="278"/>
      <c r="E90" s="96"/>
      <c r="F90" s="16"/>
      <c r="G90" s="559"/>
    </row>
    <row r="91" spans="1:7" s="267" customFormat="1" ht="12.75">
      <c r="A91" s="85"/>
      <c r="B91" s="279"/>
      <c r="C91" s="280" t="s">
        <v>219</v>
      </c>
      <c r="D91" s="281"/>
      <c r="E91" s="71"/>
      <c r="F91" s="14"/>
      <c r="G91" s="557"/>
    </row>
    <row r="92" spans="1:7" s="267" customFormat="1" ht="12.75">
      <c r="A92" s="85"/>
      <c r="B92" s="279"/>
      <c r="C92" s="186" t="s">
        <v>191</v>
      </c>
      <c r="D92" s="281"/>
      <c r="E92" s="71"/>
      <c r="F92" s="14"/>
      <c r="G92" s="557"/>
    </row>
    <row r="93" spans="1:7" s="267" customFormat="1" ht="12" customHeight="1" thickBot="1">
      <c r="A93" s="85"/>
      <c r="B93" s="279"/>
      <c r="C93" s="280" t="s">
        <v>225</v>
      </c>
      <c r="D93" s="281" t="s">
        <v>8</v>
      </c>
      <c r="E93" s="71">
        <f>E87</f>
        <v>1927</v>
      </c>
      <c r="F93" s="14"/>
      <c r="G93" s="560"/>
    </row>
    <row r="94" spans="1:7" s="267" customFormat="1" ht="12" customHeight="1" thickBot="1">
      <c r="A94" s="282"/>
      <c r="B94" s="283"/>
      <c r="C94" s="284"/>
      <c r="D94" s="285"/>
      <c r="E94" s="286"/>
      <c r="F94" s="39"/>
      <c r="G94" s="659"/>
    </row>
    <row r="95" spans="1:7" s="206" customFormat="1" ht="13.5" thickBot="1">
      <c r="A95" s="255"/>
      <c r="B95" s="256"/>
      <c r="C95" s="287"/>
      <c r="D95" s="258"/>
      <c r="E95" s="259"/>
      <c r="F95" s="39"/>
      <c r="G95" s="655"/>
    </row>
    <row r="96" spans="1:7" s="119" customFormat="1" ht="12" customHeight="1" thickBot="1">
      <c r="A96" s="136"/>
      <c r="B96" s="288" t="s">
        <v>180</v>
      </c>
      <c r="C96" s="37" t="s">
        <v>109</v>
      </c>
      <c r="D96" s="139"/>
      <c r="E96" s="160"/>
      <c r="F96" s="34"/>
      <c r="G96" s="657"/>
    </row>
    <row r="97" spans="1:7" s="119" customFormat="1" ht="12.75">
      <c r="A97" s="131"/>
      <c r="B97" s="263" t="s">
        <v>380</v>
      </c>
      <c r="C97" s="289" t="s">
        <v>381</v>
      </c>
      <c r="D97" s="290"/>
      <c r="E97" s="291"/>
      <c r="F97" s="94"/>
      <c r="G97" s="651"/>
    </row>
    <row r="98" spans="1:7" s="119" customFormat="1" ht="12.75">
      <c r="A98" s="196">
        <v>24</v>
      </c>
      <c r="B98" s="292" t="s">
        <v>179</v>
      </c>
      <c r="C98" s="293" t="s">
        <v>122</v>
      </c>
      <c r="D98" s="199"/>
      <c r="E98" s="200"/>
      <c r="F98" s="16"/>
      <c r="G98" s="559"/>
    </row>
    <row r="99" spans="1:7" s="119" customFormat="1" ht="12.75">
      <c r="A99" s="131"/>
      <c r="B99" s="204"/>
      <c r="C99" s="205" t="s">
        <v>123</v>
      </c>
      <c r="D99" s="70"/>
      <c r="E99" s="71"/>
      <c r="F99" s="17"/>
      <c r="G99" s="557"/>
    </row>
    <row r="100" spans="1:7" s="119" customFormat="1" ht="12.75">
      <c r="A100" s="161"/>
      <c r="B100" s="294"/>
      <c r="C100" s="295" t="s">
        <v>232</v>
      </c>
      <c r="D100" s="81" t="s">
        <v>9</v>
      </c>
      <c r="E100" s="75">
        <v>1650</v>
      </c>
      <c r="F100" s="13"/>
      <c r="G100" s="87"/>
    </row>
    <row r="101" spans="1:7" s="119" customFormat="1" ht="12.75">
      <c r="A101" s="228"/>
      <c r="B101" s="296"/>
      <c r="C101" s="297"/>
      <c r="D101" s="273"/>
      <c r="E101" s="271"/>
      <c r="F101" s="53"/>
      <c r="G101" s="652"/>
    </row>
    <row r="102" spans="1:7" s="119" customFormat="1" ht="12.75" customHeight="1">
      <c r="A102" s="203">
        <v>25</v>
      </c>
      <c r="B102" s="279" t="s">
        <v>382</v>
      </c>
      <c r="C102" s="298" t="s">
        <v>118</v>
      </c>
      <c r="D102" s="299"/>
      <c r="E102" s="242"/>
      <c r="F102" s="14"/>
      <c r="G102" s="557"/>
    </row>
    <row r="103" spans="1:7" s="119" customFormat="1" ht="12.75">
      <c r="A103" s="131"/>
      <c r="B103" s="300"/>
      <c r="C103" s="298" t="s">
        <v>227</v>
      </c>
      <c r="D103" s="299"/>
      <c r="E103" s="242"/>
      <c r="F103" s="14"/>
      <c r="G103" s="557"/>
    </row>
    <row r="104" spans="1:7" s="119" customFormat="1" ht="12.75">
      <c r="A104" s="131"/>
      <c r="B104" s="300"/>
      <c r="C104" s="298" t="s">
        <v>228</v>
      </c>
      <c r="D104" s="299"/>
      <c r="E104" s="242"/>
      <c r="F104" s="14"/>
      <c r="G104" s="557"/>
    </row>
    <row r="105" spans="1:7" s="119" customFormat="1" ht="12.75">
      <c r="A105" s="161"/>
      <c r="B105" s="301"/>
      <c r="C105" s="302" t="s">
        <v>231</v>
      </c>
      <c r="D105" s="81" t="s">
        <v>9</v>
      </c>
      <c r="E105" s="303">
        <f>3*770+7*(180+160)+9*(180+160)</f>
        <v>7750</v>
      </c>
      <c r="F105" s="13"/>
      <c r="G105" s="87"/>
    </row>
    <row r="106" spans="1:7" s="119" customFormat="1" ht="12.75">
      <c r="A106" s="228"/>
      <c r="B106" s="304"/>
      <c r="C106" s="305"/>
      <c r="D106" s="273"/>
      <c r="E106" s="306"/>
      <c r="F106" s="15"/>
      <c r="G106" s="652"/>
    </row>
    <row r="107" spans="1:7" s="308" customFormat="1" ht="12.75">
      <c r="A107" s="307">
        <v>26</v>
      </c>
      <c r="B107" s="279" t="s">
        <v>383</v>
      </c>
      <c r="C107" s="298" t="s">
        <v>305</v>
      </c>
      <c r="D107" s="70"/>
      <c r="E107" s="71"/>
      <c r="F107" s="55"/>
      <c r="G107" s="557"/>
    </row>
    <row r="108" spans="1:7" s="308" customFormat="1" ht="12.75">
      <c r="A108" s="85"/>
      <c r="B108" s="279"/>
      <c r="C108" s="298" t="s">
        <v>307</v>
      </c>
      <c r="D108" s="70"/>
      <c r="E108" s="71"/>
      <c r="F108" s="56"/>
      <c r="G108" s="557"/>
    </row>
    <row r="109" spans="1:7" s="308" customFormat="1" ht="12.75">
      <c r="A109" s="85"/>
      <c r="B109" s="279"/>
      <c r="C109" s="298" t="s">
        <v>306</v>
      </c>
      <c r="D109" s="70"/>
      <c r="E109" s="71"/>
      <c r="F109" s="56"/>
      <c r="G109" s="557"/>
    </row>
    <row r="110" spans="1:7" s="308" customFormat="1" ht="12.75">
      <c r="A110" s="86"/>
      <c r="B110" s="266"/>
      <c r="C110" s="302" t="s">
        <v>233</v>
      </c>
      <c r="D110" s="81" t="s">
        <v>9</v>
      </c>
      <c r="E110" s="75">
        <v>1650</v>
      </c>
      <c r="F110" s="57"/>
      <c r="G110" s="87"/>
    </row>
    <row r="111" spans="1:7" s="308" customFormat="1" ht="12.75">
      <c r="A111" s="309"/>
      <c r="B111" s="269"/>
      <c r="C111" s="305"/>
      <c r="D111" s="273"/>
      <c r="E111" s="271"/>
      <c r="F111" s="58"/>
      <c r="G111" s="558"/>
    </row>
    <row r="112" spans="1:7" s="308" customFormat="1" ht="12.75">
      <c r="A112" s="310">
        <v>27</v>
      </c>
      <c r="B112" s="181" t="s">
        <v>384</v>
      </c>
      <c r="C112" s="311" t="s">
        <v>82</v>
      </c>
      <c r="D112" s="95"/>
      <c r="E112" s="97"/>
      <c r="F112" s="59"/>
      <c r="G112" s="559"/>
    </row>
    <row r="113" spans="1:7" s="308" customFormat="1" ht="12.75">
      <c r="A113" s="85"/>
      <c r="B113" s="186"/>
      <c r="C113" s="298" t="s">
        <v>83</v>
      </c>
      <c r="D113" s="70"/>
      <c r="E113" s="72"/>
      <c r="F113" s="56"/>
      <c r="G113" s="557"/>
    </row>
    <row r="114" spans="1:7" s="308" customFormat="1" ht="13.5" thickBot="1">
      <c r="A114" s="85"/>
      <c r="B114" s="186"/>
      <c r="C114" s="298" t="s">
        <v>124</v>
      </c>
      <c r="D114" s="70" t="str">
        <f>D110</f>
        <v>m2</v>
      </c>
      <c r="E114" s="71">
        <f>E110</f>
        <v>1650</v>
      </c>
      <c r="F114" s="56"/>
      <c r="G114" s="560"/>
    </row>
    <row r="115" spans="1:7" s="206" customFormat="1" ht="13.5" thickBot="1">
      <c r="A115" s="255"/>
      <c r="B115" s="214"/>
      <c r="C115" s="214"/>
      <c r="D115" s="214"/>
      <c r="E115" s="312"/>
      <c r="F115" s="39"/>
      <c r="G115" s="655"/>
    </row>
    <row r="116" spans="1:7" s="119" customFormat="1" ht="13.5" thickBot="1">
      <c r="A116" s="313"/>
      <c r="B116" s="288" t="s">
        <v>178</v>
      </c>
      <c r="C116" s="314" t="s">
        <v>23</v>
      </c>
      <c r="D116" s="139"/>
      <c r="E116" s="160"/>
      <c r="F116" s="34"/>
      <c r="G116" s="657"/>
    </row>
    <row r="117" spans="1:7" s="119" customFormat="1" ht="12.75">
      <c r="A117" s="131"/>
      <c r="B117" s="263" t="s">
        <v>385</v>
      </c>
      <c r="C117" s="289" t="s">
        <v>386</v>
      </c>
      <c r="D117" s="290"/>
      <c r="E117" s="291"/>
      <c r="F117" s="94"/>
      <c r="G117" s="651"/>
    </row>
    <row r="118" spans="1:7" s="119" customFormat="1" ht="12.75">
      <c r="A118" s="315">
        <v>28</v>
      </c>
      <c r="B118" s="186" t="s">
        <v>309</v>
      </c>
      <c r="C118" s="316" t="s">
        <v>72</v>
      </c>
      <c r="D118" s="134"/>
      <c r="E118" s="188"/>
      <c r="F118" s="14"/>
      <c r="G118" s="557"/>
    </row>
    <row r="119" spans="1:7" s="119" customFormat="1" ht="12.75" customHeight="1">
      <c r="A119" s="184"/>
      <c r="B119" s="132"/>
      <c r="C119" s="316" t="s">
        <v>81</v>
      </c>
      <c r="D119" s="134"/>
      <c r="E119" s="188"/>
      <c r="F119" s="14"/>
      <c r="G119" s="557"/>
    </row>
    <row r="120" spans="1:7" s="119" customFormat="1" ht="12.75">
      <c r="A120" s="189"/>
      <c r="B120" s="317"/>
      <c r="C120" s="318">
        <v>1250</v>
      </c>
      <c r="D120" s="173" t="s">
        <v>9</v>
      </c>
      <c r="E120" s="174">
        <v>1250</v>
      </c>
      <c r="F120" s="13"/>
      <c r="G120" s="87"/>
    </row>
    <row r="121" spans="1:7" s="119" customFormat="1" ht="12.75">
      <c r="A121" s="319"/>
      <c r="B121" s="248"/>
      <c r="C121" s="320"/>
      <c r="D121" s="246"/>
      <c r="E121" s="170"/>
      <c r="F121" s="15"/>
      <c r="G121" s="652"/>
    </row>
    <row r="122" spans="1:7" s="119" customFormat="1" ht="12.75">
      <c r="A122" s="315">
        <v>29</v>
      </c>
      <c r="B122" s="186" t="s">
        <v>310</v>
      </c>
      <c r="C122" s="321" t="s">
        <v>365</v>
      </c>
      <c r="D122" s="134"/>
      <c r="E122" s="188"/>
      <c r="F122" s="14"/>
      <c r="G122" s="557"/>
    </row>
    <row r="123" spans="1:7" s="119" customFormat="1" ht="12.75">
      <c r="A123" s="184"/>
      <c r="B123" s="132"/>
      <c r="C123" s="321" t="s">
        <v>308</v>
      </c>
      <c r="D123" s="134"/>
      <c r="E123" s="188"/>
      <c r="F123" s="14"/>
      <c r="G123" s="557"/>
    </row>
    <row r="124" spans="1:8" s="119" customFormat="1" ht="13.5" thickBot="1">
      <c r="A124" s="184"/>
      <c r="B124" s="132"/>
      <c r="C124" s="322">
        <v>180</v>
      </c>
      <c r="D124" s="134" t="s">
        <v>9</v>
      </c>
      <c r="E124" s="188">
        <v>180</v>
      </c>
      <c r="F124" s="14"/>
      <c r="G124" s="560"/>
      <c r="H124" s="323"/>
    </row>
    <row r="125" spans="1:8" s="119" customFormat="1" ht="13.5" thickBot="1">
      <c r="A125" s="255"/>
      <c r="B125" s="214"/>
      <c r="C125" s="324"/>
      <c r="D125" s="325"/>
      <c r="E125" s="326"/>
      <c r="F125" s="39"/>
      <c r="G125" s="659"/>
      <c r="H125" s="323"/>
    </row>
    <row r="126" spans="1:8" s="119" customFormat="1" ht="13.5" thickBot="1">
      <c r="A126" s="327"/>
      <c r="B126" s="328" t="s">
        <v>366</v>
      </c>
      <c r="C126" s="329" t="s">
        <v>367</v>
      </c>
      <c r="D126" s="139"/>
      <c r="E126" s="160"/>
      <c r="F126" s="36"/>
      <c r="G126" s="657"/>
      <c r="H126" s="323"/>
    </row>
    <row r="127" spans="1:8" s="119" customFormat="1" ht="12.75">
      <c r="A127" s="330"/>
      <c r="B127" s="263" t="s">
        <v>368</v>
      </c>
      <c r="C127" s="289" t="s">
        <v>369</v>
      </c>
      <c r="D127" s="290"/>
      <c r="E127" s="291"/>
      <c r="F127" s="94"/>
      <c r="G127" s="651"/>
      <c r="H127" s="323"/>
    </row>
    <row r="128" spans="1:8" s="119" customFormat="1" ht="12.75">
      <c r="A128" s="85"/>
      <c r="B128" s="70" t="s">
        <v>370</v>
      </c>
      <c r="C128" s="331" t="s">
        <v>387</v>
      </c>
      <c r="D128" s="332"/>
      <c r="E128" s="170"/>
      <c r="F128" s="22"/>
      <c r="G128" s="558"/>
      <c r="H128" s="323"/>
    </row>
    <row r="129" spans="1:8" s="119" customFormat="1" ht="12.75">
      <c r="A129" s="179">
        <v>30</v>
      </c>
      <c r="B129" s="186"/>
      <c r="C129" s="254" t="s">
        <v>374</v>
      </c>
      <c r="D129" s="333"/>
      <c r="E129" s="188"/>
      <c r="F129" s="14"/>
      <c r="G129" s="557"/>
      <c r="H129" s="323"/>
    </row>
    <row r="130" spans="1:8" s="119" customFormat="1" ht="12.75" customHeight="1">
      <c r="A130" s="131"/>
      <c r="B130" s="186"/>
      <c r="C130" s="334" t="s">
        <v>84</v>
      </c>
      <c r="D130" s="333"/>
      <c r="E130" s="188"/>
      <c r="F130" s="14"/>
      <c r="G130" s="557"/>
      <c r="H130" s="323"/>
    </row>
    <row r="131" spans="1:8" s="119" customFormat="1" ht="12.75">
      <c r="A131" s="131"/>
      <c r="B131" s="186"/>
      <c r="C131" s="331" t="s">
        <v>377</v>
      </c>
      <c r="D131" s="335" t="s">
        <v>9</v>
      </c>
      <c r="E131" s="174">
        <v>88</v>
      </c>
      <c r="F131" s="13"/>
      <c r="G131" s="87"/>
      <c r="H131" s="323"/>
    </row>
    <row r="132" spans="1:8" s="119" customFormat="1" ht="12.75">
      <c r="A132" s="179">
        <v>31</v>
      </c>
      <c r="B132" s="132"/>
      <c r="C132" s="336" t="s">
        <v>379</v>
      </c>
      <c r="D132" s="134"/>
      <c r="E132" s="188"/>
      <c r="F132" s="14"/>
      <c r="G132" s="557"/>
      <c r="H132" s="323"/>
    </row>
    <row r="133" spans="1:8" s="119" customFormat="1" ht="12" customHeight="1">
      <c r="A133" s="131"/>
      <c r="B133" s="132"/>
      <c r="C133" s="334" t="s">
        <v>84</v>
      </c>
      <c r="D133" s="333"/>
      <c r="E133" s="188"/>
      <c r="F133" s="14"/>
      <c r="G133" s="557"/>
      <c r="H133" s="323"/>
    </row>
    <row r="134" spans="1:8" s="119" customFormat="1" ht="12.75">
      <c r="A134" s="131"/>
      <c r="B134" s="132"/>
      <c r="C134" s="337" t="s">
        <v>378</v>
      </c>
      <c r="D134" s="333" t="s">
        <v>9</v>
      </c>
      <c r="E134" s="188">
        <v>240</v>
      </c>
      <c r="F134" s="14"/>
      <c r="G134" s="560"/>
      <c r="H134" s="323"/>
    </row>
    <row r="135" spans="1:8" s="119" customFormat="1" ht="12.75">
      <c r="A135" s="338"/>
      <c r="B135" s="90"/>
      <c r="C135" s="339"/>
      <c r="D135" s="90"/>
      <c r="E135" s="91"/>
      <c r="F135" s="92"/>
      <c r="G135" s="610"/>
      <c r="H135" s="323"/>
    </row>
    <row r="136" spans="1:8" s="119" customFormat="1" ht="12.75">
      <c r="A136" s="309"/>
      <c r="B136" s="70" t="s">
        <v>371</v>
      </c>
      <c r="C136" s="340" t="s">
        <v>372</v>
      </c>
      <c r="D136" s="95"/>
      <c r="E136" s="96"/>
      <c r="F136" s="97"/>
      <c r="G136" s="98"/>
      <c r="H136" s="323"/>
    </row>
    <row r="137" spans="1:8" s="119" customFormat="1" ht="12.75">
      <c r="A137" s="341"/>
      <c r="B137" s="70"/>
      <c r="C137" s="302" t="s">
        <v>373</v>
      </c>
      <c r="D137" s="81"/>
      <c r="E137" s="75"/>
      <c r="F137" s="76"/>
      <c r="G137" s="83"/>
      <c r="H137" s="323"/>
    </row>
    <row r="138" spans="1:8" s="119" customFormat="1" ht="12.75" customHeight="1">
      <c r="A138" s="84">
        <v>32</v>
      </c>
      <c r="B138" s="70"/>
      <c r="C138" s="342" t="s">
        <v>555</v>
      </c>
      <c r="D138" s="70"/>
      <c r="E138" s="71"/>
      <c r="F138" s="72"/>
      <c r="G138" s="73"/>
      <c r="H138" s="323"/>
    </row>
    <row r="139" spans="1:8" s="119" customFormat="1" ht="12.75">
      <c r="A139" s="86"/>
      <c r="B139" s="70"/>
      <c r="C139" s="250" t="s">
        <v>389</v>
      </c>
      <c r="D139" s="81" t="s">
        <v>9</v>
      </c>
      <c r="E139" s="75">
        <f>2*1.5+5.5</f>
        <v>8.5</v>
      </c>
      <c r="F139" s="74"/>
      <c r="G139" s="87"/>
      <c r="H139" s="323"/>
    </row>
    <row r="140" spans="1:8" s="119" customFormat="1" ht="12.75">
      <c r="A140" s="85"/>
      <c r="B140" s="70"/>
      <c r="C140" s="343"/>
      <c r="D140" s="273"/>
      <c r="E140" s="271"/>
      <c r="F140" s="270"/>
      <c r="G140" s="88"/>
      <c r="H140" s="323"/>
    </row>
    <row r="141" spans="1:8" s="119" customFormat="1" ht="12.75">
      <c r="A141" s="84">
        <v>33</v>
      </c>
      <c r="B141" s="70"/>
      <c r="C141" s="342" t="s">
        <v>375</v>
      </c>
      <c r="D141" s="70"/>
      <c r="E141" s="71"/>
      <c r="F141" s="72"/>
      <c r="G141" s="73"/>
      <c r="H141" s="323"/>
    </row>
    <row r="142" spans="1:8" s="119" customFormat="1" ht="12.75" customHeight="1">
      <c r="A142" s="89"/>
      <c r="B142" s="70"/>
      <c r="C142" s="344" t="s">
        <v>388</v>
      </c>
      <c r="D142" s="81" t="s">
        <v>11</v>
      </c>
      <c r="E142" s="75">
        <f>10.3+2.5+2*2.6+2*2.9+2*3</f>
        <v>29.8</v>
      </c>
      <c r="F142" s="74"/>
      <c r="G142" s="87"/>
      <c r="H142" s="323"/>
    </row>
    <row r="143" spans="1:8" s="119" customFormat="1" ht="12.75">
      <c r="A143" s="85"/>
      <c r="B143" s="70"/>
      <c r="C143" s="344"/>
      <c r="D143" s="81"/>
      <c r="E143" s="75"/>
      <c r="F143" s="74"/>
      <c r="G143" s="99"/>
      <c r="H143" s="323"/>
    </row>
    <row r="144" spans="1:8" s="119" customFormat="1" ht="12.75">
      <c r="A144" s="84">
        <v>34</v>
      </c>
      <c r="B144" s="70"/>
      <c r="C144" s="342" t="s">
        <v>376</v>
      </c>
      <c r="D144" s="70"/>
      <c r="E144" s="71"/>
      <c r="F144" s="72"/>
      <c r="G144" s="73"/>
      <c r="H144" s="323"/>
    </row>
    <row r="145" spans="1:8" s="119" customFormat="1" ht="12.75">
      <c r="A145" s="89"/>
      <c r="B145" s="70"/>
      <c r="C145" s="344" t="s">
        <v>390</v>
      </c>
      <c r="D145" s="81" t="s">
        <v>11</v>
      </c>
      <c r="E145" s="75">
        <f>2*1+13.2+12+1+10.4</f>
        <v>38.6</v>
      </c>
      <c r="F145" s="74"/>
      <c r="G145" s="87"/>
      <c r="H145" s="323"/>
    </row>
    <row r="146" spans="1:8" s="119" customFormat="1" ht="12.75">
      <c r="A146" s="93"/>
      <c r="B146" s="345"/>
      <c r="C146" s="346"/>
      <c r="D146" s="90"/>
      <c r="E146" s="91"/>
      <c r="F146" s="347"/>
      <c r="G146" s="88"/>
      <c r="H146" s="323"/>
    </row>
    <row r="147" spans="1:8" s="267" customFormat="1" ht="12.75">
      <c r="A147" s="84">
        <v>35</v>
      </c>
      <c r="B147" s="70"/>
      <c r="C147" s="342" t="s">
        <v>392</v>
      </c>
      <c r="D147" s="70"/>
      <c r="E147" s="71"/>
      <c r="F147" s="72"/>
      <c r="G147" s="73"/>
      <c r="H147" s="348"/>
    </row>
    <row r="148" spans="1:8" s="267" customFormat="1" ht="13.5" thickBot="1">
      <c r="A148" s="86"/>
      <c r="B148" s="70"/>
      <c r="C148" s="250" t="s">
        <v>391</v>
      </c>
      <c r="D148" s="81" t="s">
        <v>9</v>
      </c>
      <c r="E148" s="75">
        <f>4.3+3*0.5+2*0.8+1</f>
        <v>8.4</v>
      </c>
      <c r="F148" s="74"/>
      <c r="G148" s="87"/>
      <c r="H148" s="348"/>
    </row>
    <row r="149" spans="1:7" s="206" customFormat="1" ht="13.5" thickBot="1">
      <c r="A149" s="255"/>
      <c r="B149" s="256"/>
      <c r="C149" s="349"/>
      <c r="D149" s="258"/>
      <c r="E149" s="259"/>
      <c r="F149" s="39"/>
      <c r="G149" s="655"/>
    </row>
    <row r="150" spans="1:7" s="119" customFormat="1" ht="13.5" thickBot="1">
      <c r="A150" s="136"/>
      <c r="B150" s="288" t="s">
        <v>177</v>
      </c>
      <c r="C150" s="37" t="s">
        <v>10</v>
      </c>
      <c r="D150" s="139"/>
      <c r="E150" s="160"/>
      <c r="F150" s="34"/>
      <c r="G150" s="657"/>
    </row>
    <row r="151" spans="1:7" s="119" customFormat="1" ht="12" customHeight="1">
      <c r="A151" s="315">
        <v>36</v>
      </c>
      <c r="B151" s="204" t="s">
        <v>176</v>
      </c>
      <c r="C151" s="321" t="s">
        <v>126</v>
      </c>
      <c r="D151" s="134"/>
      <c r="E151" s="135"/>
      <c r="F151" s="17"/>
      <c r="G151" s="660"/>
    </row>
    <row r="152" spans="1:7" s="119" customFormat="1" ht="12.75">
      <c r="A152" s="189"/>
      <c r="B152" s="132"/>
      <c r="C152" s="331" t="s">
        <v>127</v>
      </c>
      <c r="D152" s="173" t="s">
        <v>24</v>
      </c>
      <c r="E152" s="202">
        <v>1</v>
      </c>
      <c r="F152" s="20"/>
      <c r="G152" s="87"/>
    </row>
    <row r="153" spans="1:7" s="119" customFormat="1" ht="12.75">
      <c r="A153" s="131"/>
      <c r="B153" s="132"/>
      <c r="C153" s="205"/>
      <c r="D153" s="134"/>
      <c r="E153" s="135"/>
      <c r="F153" s="17"/>
      <c r="G153" s="87"/>
    </row>
    <row r="154" spans="1:7" s="119" customFormat="1" ht="13.5" thickBot="1">
      <c r="A154" s="196">
        <v>37</v>
      </c>
      <c r="B154" s="181" t="s">
        <v>175</v>
      </c>
      <c r="C154" s="293" t="s">
        <v>128</v>
      </c>
      <c r="D154" s="199" t="s">
        <v>24</v>
      </c>
      <c r="E154" s="200">
        <v>1</v>
      </c>
      <c r="F154" s="16"/>
      <c r="G154" s="560"/>
    </row>
    <row r="155" spans="1:7" s="119" customFormat="1" ht="13.5" thickBot="1">
      <c r="A155" s="255"/>
      <c r="B155" s="350"/>
      <c r="C155" s="351"/>
      <c r="D155" s="325"/>
      <c r="E155" s="326"/>
      <c r="F155" s="106"/>
      <c r="G155" s="659"/>
    </row>
    <row r="156" spans="1:7" s="119" customFormat="1" ht="13.5" thickBot="1">
      <c r="A156" s="255"/>
      <c r="B156" s="350"/>
      <c r="C156" s="351"/>
      <c r="D156" s="325"/>
      <c r="E156" s="326"/>
      <c r="F156" s="106"/>
      <c r="G156" s="659"/>
    </row>
    <row r="157" spans="1:7" s="206" customFormat="1" ht="12.75">
      <c r="A157" s="228"/>
      <c r="B157" s="197" t="s">
        <v>174</v>
      </c>
      <c r="C157" s="353" t="s">
        <v>110</v>
      </c>
      <c r="D157" s="246"/>
      <c r="E157" s="231"/>
      <c r="F157" s="15"/>
      <c r="G157" s="559"/>
    </row>
    <row r="158" spans="1:7" s="206" customFormat="1" ht="12.75">
      <c r="A158" s="203">
        <v>38</v>
      </c>
      <c r="B158" s="132"/>
      <c r="C158" s="207" t="s">
        <v>73</v>
      </c>
      <c r="D158" s="134"/>
      <c r="E158" s="135"/>
      <c r="F158" s="12"/>
      <c r="G158" s="559"/>
    </row>
    <row r="159" spans="1:7" s="206" customFormat="1" ht="12.75">
      <c r="A159" s="131"/>
      <c r="B159" s="132"/>
      <c r="C159" s="205" t="s">
        <v>129</v>
      </c>
      <c r="D159" s="134"/>
      <c r="E159" s="135"/>
      <c r="F159" s="14"/>
      <c r="G159" s="661"/>
    </row>
    <row r="160" spans="1:7" s="206" customFormat="1" ht="12.75">
      <c r="A160" s="131"/>
      <c r="B160" s="132"/>
      <c r="C160" s="205" t="s">
        <v>130</v>
      </c>
      <c r="D160" s="134"/>
      <c r="E160" s="135"/>
      <c r="F160" s="14"/>
      <c r="G160" s="661"/>
    </row>
    <row r="161" spans="1:7" s="206" customFormat="1" ht="13.5" thickBot="1">
      <c r="A161" s="131"/>
      <c r="B161" s="132"/>
      <c r="C161" s="205" t="s">
        <v>234</v>
      </c>
      <c r="D161" s="134" t="s">
        <v>11</v>
      </c>
      <c r="E161" s="135">
        <v>120</v>
      </c>
      <c r="F161" s="14"/>
      <c r="G161" s="560"/>
    </row>
    <row r="162" spans="1:7" s="206" customFormat="1" ht="13.5" thickBot="1">
      <c r="A162" s="255"/>
      <c r="B162" s="256"/>
      <c r="C162" s="349"/>
      <c r="D162" s="258"/>
      <c r="E162" s="259"/>
      <c r="F162" s="39"/>
      <c r="G162" s="655"/>
    </row>
    <row r="163" spans="1:7" s="119" customFormat="1" ht="13.5" thickBot="1">
      <c r="A163" s="136"/>
      <c r="B163" s="288" t="s">
        <v>173</v>
      </c>
      <c r="C163" s="37" t="s">
        <v>26</v>
      </c>
      <c r="D163" s="139"/>
      <c r="E163" s="160"/>
      <c r="F163" s="34"/>
      <c r="G163" s="657"/>
    </row>
    <row r="164" spans="1:7" s="206" customFormat="1" ht="12.75">
      <c r="A164" s="228"/>
      <c r="B164" s="248"/>
      <c r="C164" s="354"/>
      <c r="D164" s="355"/>
      <c r="E164" s="356"/>
      <c r="F164" s="15"/>
      <c r="G164" s="652"/>
    </row>
    <row r="165" spans="1:7" s="119" customFormat="1" ht="14.25" customHeight="1">
      <c r="A165" s="315">
        <v>39</v>
      </c>
      <c r="B165" s="186" t="s">
        <v>172</v>
      </c>
      <c r="C165" s="205" t="s">
        <v>125</v>
      </c>
      <c r="D165" s="134"/>
      <c r="E165" s="357"/>
      <c r="F165" s="14"/>
      <c r="G165" s="557"/>
    </row>
    <row r="166" spans="1:7" s="119" customFormat="1" ht="14.25" customHeight="1">
      <c r="A166" s="184"/>
      <c r="B166" s="132"/>
      <c r="C166" s="207" t="s">
        <v>80</v>
      </c>
      <c r="D166" s="134"/>
      <c r="E166" s="357"/>
      <c r="F166" s="14"/>
      <c r="G166" s="557"/>
    </row>
    <row r="167" spans="1:7" s="119" customFormat="1" ht="12.75">
      <c r="A167" s="189"/>
      <c r="B167" s="317"/>
      <c r="C167" s="302" t="s">
        <v>393</v>
      </c>
      <c r="D167" s="173" t="s">
        <v>11</v>
      </c>
      <c r="E167" s="358">
        <f>65+55+2*50</f>
        <v>220</v>
      </c>
      <c r="F167" s="13"/>
      <c r="G167" s="87"/>
    </row>
    <row r="168" spans="1:7" s="206" customFormat="1" ht="12.75">
      <c r="A168" s="184"/>
      <c r="B168" s="240"/>
      <c r="C168" s="359"/>
      <c r="D168" s="299"/>
      <c r="E168" s="360"/>
      <c r="F168" s="21"/>
      <c r="G168" s="557"/>
    </row>
    <row r="169" spans="1:7" s="206" customFormat="1" ht="13.5" thickBot="1">
      <c r="A169" s="361"/>
      <c r="B169" s="362"/>
      <c r="C169" s="363"/>
      <c r="D169" s="364"/>
      <c r="E169" s="365"/>
      <c r="F169" s="41"/>
      <c r="G169" s="662"/>
    </row>
    <row r="170" spans="1:7" s="206" customFormat="1" ht="18.75" thickBot="1">
      <c r="A170" s="145"/>
      <c r="B170" s="146"/>
      <c r="C170" s="147" t="s">
        <v>5</v>
      </c>
      <c r="D170" s="146"/>
      <c r="E170" s="148"/>
      <c r="F170" s="35"/>
      <c r="G170" s="657"/>
    </row>
    <row r="171" spans="1:7" s="206" customFormat="1" ht="12.75">
      <c r="A171" s="149"/>
      <c r="B171" s="366"/>
      <c r="C171" s="367"/>
      <c r="D171" s="368"/>
      <c r="E171" s="369"/>
      <c r="F171" s="82"/>
      <c r="G171" s="660"/>
    </row>
    <row r="172" spans="1:7" s="206" customFormat="1" ht="13.5" thickBot="1">
      <c r="A172" s="154"/>
      <c r="B172" s="362"/>
      <c r="C172" s="370"/>
      <c r="D172" s="364"/>
      <c r="E172" s="371"/>
      <c r="F172" s="40"/>
      <c r="G172" s="662"/>
    </row>
    <row r="173" spans="1:7" s="119" customFormat="1" ht="13.5" thickBot="1">
      <c r="A173" s="136"/>
      <c r="B173" s="288" t="s">
        <v>171</v>
      </c>
      <c r="C173" s="372" t="s">
        <v>12</v>
      </c>
      <c r="D173" s="139"/>
      <c r="E173" s="160"/>
      <c r="F173" s="36"/>
      <c r="G173" s="657"/>
    </row>
    <row r="174" spans="1:7" s="119" customFormat="1" ht="12.75">
      <c r="A174" s="131"/>
      <c r="B174" s="175" t="s">
        <v>170</v>
      </c>
      <c r="C174" s="176" t="s">
        <v>141</v>
      </c>
      <c r="D174" s="177"/>
      <c r="E174" s="178"/>
      <c r="F174" s="8"/>
      <c r="G174" s="663"/>
    </row>
    <row r="175" spans="1:7" s="119" customFormat="1" ht="12.75">
      <c r="A175" s="228"/>
      <c r="B175" s="197" t="s">
        <v>169</v>
      </c>
      <c r="C175" s="373" t="s">
        <v>207</v>
      </c>
      <c r="D175" s="246"/>
      <c r="E175" s="231"/>
      <c r="F175" s="22"/>
      <c r="G175" s="559"/>
    </row>
    <row r="176" spans="1:7" s="119" customFormat="1" ht="12.75">
      <c r="A176" s="196">
        <v>40</v>
      </c>
      <c r="B176" s="132"/>
      <c r="C176" s="293" t="s">
        <v>311</v>
      </c>
      <c r="D176" s="199"/>
      <c r="E176" s="200"/>
      <c r="F176" s="4"/>
      <c r="G176" s="559"/>
    </row>
    <row r="177" spans="1:7" s="119" customFormat="1" ht="12.75">
      <c r="A177" s="131"/>
      <c r="B177" s="132"/>
      <c r="C177" s="205" t="s">
        <v>132</v>
      </c>
      <c r="D177" s="134"/>
      <c r="E177" s="135"/>
      <c r="F177" s="5"/>
      <c r="G177" s="557"/>
    </row>
    <row r="178" spans="1:7" s="119" customFormat="1" ht="12" customHeight="1">
      <c r="A178" s="131"/>
      <c r="B178" s="132"/>
      <c r="C178" s="205" t="s">
        <v>133</v>
      </c>
      <c r="D178" s="134"/>
      <c r="E178" s="135"/>
      <c r="F178" s="5"/>
      <c r="G178" s="557"/>
    </row>
    <row r="179" spans="1:7" s="119" customFormat="1" ht="12.75">
      <c r="A179" s="161"/>
      <c r="B179" s="317"/>
      <c r="C179" s="168" t="s">
        <v>312</v>
      </c>
      <c r="D179" s="81" t="s">
        <v>251</v>
      </c>
      <c r="E179" s="374">
        <f>((21905.7+6829.2+4382.4+546+332.5+2000)/1000)*0.2*1000</f>
        <v>7199.160000000001</v>
      </c>
      <c r="F179" s="23"/>
      <c r="G179" s="87"/>
    </row>
    <row r="180" spans="1:7" s="119" customFormat="1" ht="12.75">
      <c r="A180" s="228"/>
      <c r="B180" s="304"/>
      <c r="C180" s="375"/>
      <c r="D180" s="246"/>
      <c r="E180" s="376"/>
      <c r="F180" s="67"/>
      <c r="G180" s="652"/>
    </row>
    <row r="181" spans="1:7" s="119" customFormat="1" ht="12.75">
      <c r="A181" s="179">
        <v>41</v>
      </c>
      <c r="B181" s="300"/>
      <c r="C181" s="377" t="s">
        <v>208</v>
      </c>
      <c r="D181" s="199"/>
      <c r="E181" s="378"/>
      <c r="F181" s="42"/>
      <c r="G181" s="654"/>
    </row>
    <row r="182" spans="1:7" s="119" customFormat="1" ht="13.5" thickBot="1">
      <c r="A182" s="131"/>
      <c r="B182" s="132"/>
      <c r="C182" s="186" t="s">
        <v>235</v>
      </c>
      <c r="D182" s="187" t="s">
        <v>251</v>
      </c>
      <c r="E182" s="379">
        <v>7807.2</v>
      </c>
      <c r="F182" s="104"/>
      <c r="G182" s="560"/>
    </row>
    <row r="183" spans="1:7" s="206" customFormat="1" ht="13.5" thickBot="1">
      <c r="A183" s="121"/>
      <c r="B183" s="380"/>
      <c r="C183" s="214"/>
      <c r="D183" s="215"/>
      <c r="E183" s="216"/>
      <c r="F183" s="105"/>
      <c r="G183" s="655"/>
    </row>
    <row r="184" spans="1:7" s="119" customFormat="1" ht="13.5" thickBot="1">
      <c r="A184" s="136"/>
      <c r="B184" s="288" t="s">
        <v>168</v>
      </c>
      <c r="C184" s="381" t="s">
        <v>13</v>
      </c>
      <c r="D184" s="139"/>
      <c r="E184" s="160"/>
      <c r="F184" s="36"/>
      <c r="G184" s="657"/>
    </row>
    <row r="185" spans="1:7" s="119" customFormat="1" ht="12.75">
      <c r="A185" s="131"/>
      <c r="B185" s="382" t="s">
        <v>167</v>
      </c>
      <c r="C185" s="176" t="s">
        <v>45</v>
      </c>
      <c r="D185" s="177"/>
      <c r="E185" s="178"/>
      <c r="F185" s="8"/>
      <c r="G185" s="663"/>
    </row>
    <row r="186" spans="1:7" s="119" customFormat="1" ht="12.75">
      <c r="A186" s="192"/>
      <c r="B186" s="181" t="s">
        <v>166</v>
      </c>
      <c r="C186" s="293" t="s">
        <v>236</v>
      </c>
      <c r="D186" s="199"/>
      <c r="E186" s="183"/>
      <c r="F186" s="9"/>
      <c r="G186" s="559"/>
    </row>
    <row r="187" spans="1:7" s="119" customFormat="1" ht="12.75">
      <c r="A187" s="161"/>
      <c r="B187" s="186"/>
      <c r="C187" s="331" t="s">
        <v>111</v>
      </c>
      <c r="D187" s="173"/>
      <c r="E187" s="174"/>
      <c r="F187" s="7"/>
      <c r="G187" s="656"/>
    </row>
    <row r="188" spans="1:7" s="119" customFormat="1" ht="12.75">
      <c r="A188" s="228"/>
      <c r="B188" s="132"/>
      <c r="C188" s="383"/>
      <c r="D188" s="246"/>
      <c r="E188" s="231"/>
      <c r="F188" s="22"/>
      <c r="G188" s="558"/>
    </row>
    <row r="189" spans="1:7" s="206" customFormat="1" ht="12.75">
      <c r="A189" s="131"/>
      <c r="B189" s="240"/>
      <c r="C189" s="384" t="s">
        <v>27</v>
      </c>
      <c r="D189" s="299"/>
      <c r="E189" s="242"/>
      <c r="F189" s="5"/>
      <c r="G189" s="557"/>
    </row>
    <row r="190" spans="1:7" s="206" customFormat="1" ht="12.75">
      <c r="A190" s="196">
        <v>42</v>
      </c>
      <c r="B190" s="240"/>
      <c r="C190" s="236" t="s">
        <v>102</v>
      </c>
      <c r="D190" s="385"/>
      <c r="E190" s="386"/>
      <c r="F190" s="4"/>
      <c r="G190" s="559"/>
    </row>
    <row r="191" spans="1:7" s="206" customFormat="1" ht="12.75">
      <c r="A191" s="161"/>
      <c r="B191" s="240"/>
      <c r="C191" s="317" t="s">
        <v>86</v>
      </c>
      <c r="D191" s="222" t="s">
        <v>9</v>
      </c>
      <c r="E191" s="202">
        <f>34*0.3*4+0.3*(46+43+3*6+22+16+8+12)</f>
        <v>90.3</v>
      </c>
      <c r="F191" s="24"/>
      <c r="G191" s="87"/>
    </row>
    <row r="192" spans="1:7" s="206" customFormat="1" ht="12.75">
      <c r="A192" s="228"/>
      <c r="B192" s="240"/>
      <c r="C192" s="317"/>
      <c r="D192" s="230"/>
      <c r="E192" s="231"/>
      <c r="F192" s="22"/>
      <c r="G192" s="652"/>
    </row>
    <row r="193" spans="1:7" s="206" customFormat="1" ht="12.75">
      <c r="A193" s="203">
        <v>43</v>
      </c>
      <c r="B193" s="240"/>
      <c r="C193" s="387" t="s">
        <v>101</v>
      </c>
      <c r="D193" s="208"/>
      <c r="E193" s="135"/>
      <c r="F193" s="5"/>
      <c r="G193" s="557"/>
    </row>
    <row r="194" spans="1:7" s="206" customFormat="1" ht="12.75">
      <c r="A194" s="161"/>
      <c r="B194" s="240"/>
      <c r="C194" s="388" t="s">
        <v>87</v>
      </c>
      <c r="D194" s="222" t="s">
        <v>9</v>
      </c>
      <c r="E194" s="233">
        <f>19*0.3*2.2+0.3*(38+36.5)</f>
        <v>34.89</v>
      </c>
      <c r="F194" s="24"/>
      <c r="G194" s="87"/>
    </row>
    <row r="195" spans="1:7" s="206" customFormat="1" ht="12.75">
      <c r="A195" s="184"/>
      <c r="B195" s="240"/>
      <c r="C195" s="248"/>
      <c r="D195" s="230"/>
      <c r="E195" s="231"/>
      <c r="F195" s="22"/>
      <c r="G195" s="652"/>
    </row>
    <row r="196" spans="1:7" s="206" customFormat="1" ht="12.75">
      <c r="A196" s="196">
        <v>44</v>
      </c>
      <c r="B196" s="240"/>
      <c r="C196" s="186" t="s">
        <v>240</v>
      </c>
      <c r="D196" s="234"/>
      <c r="E196" s="389"/>
      <c r="F196" s="4"/>
      <c r="G196" s="654"/>
    </row>
    <row r="197" spans="1:7" s="206" customFormat="1" ht="12.75">
      <c r="A197" s="161"/>
      <c r="B197" s="240"/>
      <c r="C197" s="167" t="s">
        <v>241</v>
      </c>
      <c r="D197" s="74" t="s">
        <v>9</v>
      </c>
      <c r="E197" s="174">
        <v>173.4</v>
      </c>
      <c r="F197" s="24"/>
      <c r="G197" s="87"/>
    </row>
    <row r="198" spans="1:7" s="206" customFormat="1" ht="12.75">
      <c r="A198" s="228"/>
      <c r="B198" s="240"/>
      <c r="C198" s="167"/>
      <c r="D198" s="273"/>
      <c r="E198" s="271"/>
      <c r="F198" s="22"/>
      <c r="G198" s="558"/>
    </row>
    <row r="199" spans="1:7" s="206" customFormat="1" ht="12.75">
      <c r="A199" s="161"/>
      <c r="B199" s="240"/>
      <c r="C199" s="390" t="s">
        <v>88</v>
      </c>
      <c r="D199" s="219"/>
      <c r="E199" s="220"/>
      <c r="F199" s="24"/>
      <c r="G199" s="656"/>
    </row>
    <row r="200" spans="1:7" s="206" customFormat="1" ht="12.75">
      <c r="A200" s="203">
        <v>45</v>
      </c>
      <c r="B200" s="132"/>
      <c r="C200" s="391" t="s">
        <v>89</v>
      </c>
      <c r="D200" s="199"/>
      <c r="E200" s="135"/>
      <c r="F200" s="4"/>
      <c r="G200" s="557"/>
    </row>
    <row r="201" spans="1:7" s="206" customFormat="1" ht="12.75">
      <c r="A201" s="161"/>
      <c r="B201" s="132"/>
      <c r="C201" s="392" t="s">
        <v>314</v>
      </c>
      <c r="D201" s="81" t="s">
        <v>9</v>
      </c>
      <c r="E201" s="358">
        <f>(44+42+20+9.5)*2</f>
        <v>231</v>
      </c>
      <c r="F201" s="24"/>
      <c r="G201" s="87"/>
    </row>
    <row r="202" spans="1:7" s="206" customFormat="1" ht="12.75">
      <c r="A202" s="131"/>
      <c r="B202" s="132"/>
      <c r="C202" s="221"/>
      <c r="D202" s="70"/>
      <c r="E202" s="135"/>
      <c r="F202" s="5"/>
      <c r="G202" s="652"/>
    </row>
    <row r="203" spans="1:7" s="206" customFormat="1" ht="12.75">
      <c r="A203" s="196">
        <v>46</v>
      </c>
      <c r="B203" s="240"/>
      <c r="C203" s="236" t="s">
        <v>89</v>
      </c>
      <c r="D203" s="237"/>
      <c r="E203" s="96"/>
      <c r="F203" s="4"/>
      <c r="G203" s="557"/>
    </row>
    <row r="204" spans="1:7" s="206" customFormat="1" ht="12.75">
      <c r="A204" s="131"/>
      <c r="B204" s="240"/>
      <c r="C204" s="266" t="s">
        <v>90</v>
      </c>
      <c r="D204" s="74" t="s">
        <v>9</v>
      </c>
      <c r="E204" s="393">
        <f>(37+2.4)*1.1</f>
        <v>43.34</v>
      </c>
      <c r="F204" s="24"/>
      <c r="G204" s="87"/>
    </row>
    <row r="205" spans="1:7" s="206" customFormat="1" ht="12.75">
      <c r="A205" s="161"/>
      <c r="B205" s="240"/>
      <c r="C205" s="375"/>
      <c r="D205" s="74"/>
      <c r="E205" s="393"/>
      <c r="F205" s="24"/>
      <c r="G205" s="656"/>
    </row>
    <row r="206" spans="1:7" s="206" customFormat="1" ht="12.75">
      <c r="A206" s="228"/>
      <c r="B206" s="240"/>
      <c r="C206" s="394" t="s">
        <v>28</v>
      </c>
      <c r="D206" s="270"/>
      <c r="E206" s="96"/>
      <c r="F206" s="4"/>
      <c r="G206" s="557"/>
    </row>
    <row r="207" spans="1:7" s="206" customFormat="1" ht="12.75">
      <c r="A207" s="203">
        <v>47</v>
      </c>
      <c r="B207" s="132"/>
      <c r="C207" s="391" t="s">
        <v>135</v>
      </c>
      <c r="D207" s="134"/>
      <c r="E207" s="183"/>
      <c r="F207" s="4"/>
      <c r="G207" s="559"/>
    </row>
    <row r="208" spans="1:7" s="206" customFormat="1" ht="12.75">
      <c r="A208" s="161"/>
      <c r="B208" s="132"/>
      <c r="C208" s="392" t="s">
        <v>313</v>
      </c>
      <c r="D208" s="81" t="s">
        <v>8</v>
      </c>
      <c r="E208" s="358">
        <f>(32*2*4*0.3+16*0.3*3+7*0.3+17*(2.2*2*0.3)+6.2*0.3)*0.2</f>
        <v>23.519999999999996</v>
      </c>
      <c r="F208" s="24"/>
      <c r="G208" s="87"/>
    </row>
    <row r="209" spans="1:7" s="206" customFormat="1" ht="12.75">
      <c r="A209" s="131"/>
      <c r="B209" s="132"/>
      <c r="C209" s="387"/>
      <c r="D209" s="81"/>
      <c r="E209" s="202"/>
      <c r="F209" s="24"/>
      <c r="G209" s="87"/>
    </row>
    <row r="210" spans="1:7" s="206" customFormat="1" ht="12.75">
      <c r="A210" s="203">
        <v>48</v>
      </c>
      <c r="B210" s="132"/>
      <c r="C210" s="181" t="s">
        <v>134</v>
      </c>
      <c r="D210" s="70"/>
      <c r="E210" s="135"/>
      <c r="F210" s="5"/>
      <c r="G210" s="557"/>
    </row>
    <row r="211" spans="1:7" s="206" customFormat="1" ht="12.75">
      <c r="A211" s="161"/>
      <c r="B211" s="132"/>
      <c r="C211" s="167" t="s">
        <v>95</v>
      </c>
      <c r="D211" s="81" t="s">
        <v>8</v>
      </c>
      <c r="E211" s="174">
        <v>10</v>
      </c>
      <c r="F211" s="24"/>
      <c r="G211" s="87"/>
    </row>
    <row r="212" spans="1:7" s="206" customFormat="1" ht="12.75">
      <c r="A212" s="228"/>
      <c r="B212" s="132"/>
      <c r="C212" s="167"/>
      <c r="D212" s="273"/>
      <c r="E212" s="231"/>
      <c r="F212" s="22"/>
      <c r="G212" s="560"/>
    </row>
    <row r="213" spans="1:7" s="206" customFormat="1" ht="12.75">
      <c r="A213" s="203">
        <v>49</v>
      </c>
      <c r="B213" s="132"/>
      <c r="C213" s="186" t="s">
        <v>242</v>
      </c>
      <c r="D213" s="70"/>
      <c r="E213" s="135"/>
      <c r="F213" s="5"/>
      <c r="G213" s="559"/>
    </row>
    <row r="214" spans="1:7" s="206" customFormat="1" ht="12.75">
      <c r="A214" s="161"/>
      <c r="B214" s="317"/>
      <c r="C214" s="167" t="s">
        <v>243</v>
      </c>
      <c r="D214" s="81" t="s">
        <v>8</v>
      </c>
      <c r="E214" s="174">
        <v>25.82</v>
      </c>
      <c r="F214" s="24"/>
      <c r="G214" s="87"/>
    </row>
    <row r="215" spans="1:7" s="206" customFormat="1" ht="13.5" thickBot="1">
      <c r="A215" s="154"/>
      <c r="B215" s="155"/>
      <c r="C215" s="525"/>
      <c r="D215" s="631"/>
      <c r="E215" s="158"/>
      <c r="F215" s="40"/>
      <c r="G215" s="649"/>
    </row>
    <row r="216" spans="1:7" s="206" customFormat="1" ht="13.5" thickBot="1">
      <c r="A216" s="255"/>
      <c r="B216" s="214"/>
      <c r="C216" s="350"/>
      <c r="D216" s="285"/>
      <c r="E216" s="326"/>
      <c r="F216" s="43"/>
      <c r="G216" s="659"/>
    </row>
    <row r="217" spans="1:7" s="206" customFormat="1" ht="13.5" thickBot="1">
      <c r="A217" s="255"/>
      <c r="B217" s="256"/>
      <c r="C217" s="350"/>
      <c r="D217" s="395"/>
      <c r="E217" s="326"/>
      <c r="F217" s="43"/>
      <c r="G217" s="655"/>
    </row>
    <row r="218" spans="1:7" s="119" customFormat="1" ht="12.75">
      <c r="A218" s="131"/>
      <c r="B218" s="175" t="s">
        <v>162</v>
      </c>
      <c r="C218" s="176" t="s">
        <v>394</v>
      </c>
      <c r="D218" s="177"/>
      <c r="E218" s="178"/>
      <c r="F218" s="8"/>
      <c r="G218" s="658"/>
    </row>
    <row r="219" spans="1:7" s="119" customFormat="1" ht="12.75">
      <c r="A219" s="228"/>
      <c r="B219" s="181" t="s">
        <v>161</v>
      </c>
      <c r="C219" s="396" t="s">
        <v>96</v>
      </c>
      <c r="D219" s="246"/>
      <c r="E219" s="231"/>
      <c r="F219" s="15"/>
      <c r="G219" s="557"/>
    </row>
    <row r="220" spans="1:7" s="206" customFormat="1" ht="12.75">
      <c r="A220" s="196">
        <v>50</v>
      </c>
      <c r="B220" s="240"/>
      <c r="C220" s="397" t="s">
        <v>85</v>
      </c>
      <c r="D220" s="385"/>
      <c r="E220" s="386"/>
      <c r="F220" s="12"/>
      <c r="G220" s="559"/>
    </row>
    <row r="221" spans="1:7" s="206" customFormat="1" ht="12.75">
      <c r="A221" s="161"/>
      <c r="B221" s="240"/>
      <c r="C221" s="392" t="s">
        <v>91</v>
      </c>
      <c r="D221" s="222" t="s">
        <v>8</v>
      </c>
      <c r="E221" s="202">
        <f>32*2*4*0.2+16*0.2*3+7*0.2</f>
        <v>62.2</v>
      </c>
      <c r="F221" s="20"/>
      <c r="G221" s="87"/>
    </row>
    <row r="222" spans="1:7" s="206" customFormat="1" ht="12.75" customHeight="1">
      <c r="A222" s="203">
        <v>51</v>
      </c>
      <c r="B222" s="240"/>
      <c r="C222" s="205" t="s">
        <v>112</v>
      </c>
      <c r="D222" s="241"/>
      <c r="E222" s="242"/>
      <c r="F222" s="14"/>
      <c r="G222" s="559"/>
    </row>
    <row r="223" spans="1:7" s="206" customFormat="1" ht="12.75">
      <c r="A223" s="161"/>
      <c r="B223" s="398"/>
      <c r="C223" s="392" t="s">
        <v>92</v>
      </c>
      <c r="D223" s="222" t="s">
        <v>8</v>
      </c>
      <c r="E223" s="202">
        <f>32*2*1*0.3+4*0.4*3+2*0.3</f>
        <v>24.6</v>
      </c>
      <c r="F223" s="13"/>
      <c r="G223" s="87"/>
    </row>
    <row r="224" spans="1:7" s="206" customFormat="1" ht="12.75">
      <c r="A224" s="203">
        <v>52</v>
      </c>
      <c r="B224" s="240"/>
      <c r="C224" s="387" t="s">
        <v>244</v>
      </c>
      <c r="D224" s="208"/>
      <c r="E224" s="135"/>
      <c r="F224" s="14"/>
      <c r="G224" s="560"/>
    </row>
    <row r="225" spans="1:7" s="206" customFormat="1" ht="13.5" thickBot="1">
      <c r="A225" s="131"/>
      <c r="B225" s="240"/>
      <c r="C225" s="387" t="s">
        <v>245</v>
      </c>
      <c r="D225" s="208" t="s">
        <v>8</v>
      </c>
      <c r="E225" s="135">
        <v>2.1</v>
      </c>
      <c r="F225" s="14"/>
      <c r="G225" s="560"/>
    </row>
    <row r="226" spans="1:7" s="206" customFormat="1" ht="13.5" thickBot="1">
      <c r="A226" s="255"/>
      <c r="B226" s="256"/>
      <c r="C226" s="349"/>
      <c r="D226" s="399"/>
      <c r="E226" s="259"/>
      <c r="F226" s="39"/>
      <c r="G226" s="655"/>
    </row>
    <row r="227" spans="1:7" s="206" customFormat="1" ht="13.5" thickBot="1">
      <c r="A227" s="136"/>
      <c r="B227" s="159" t="s">
        <v>165</v>
      </c>
      <c r="C227" s="381" t="s">
        <v>29</v>
      </c>
      <c r="D227" s="400"/>
      <c r="E227" s="160"/>
      <c r="F227" s="34"/>
      <c r="G227" s="657"/>
    </row>
    <row r="228" spans="1:7" s="206" customFormat="1" ht="12.75">
      <c r="A228" s="149"/>
      <c r="B228" s="263" t="s">
        <v>164</v>
      </c>
      <c r="C228" s="401" t="s">
        <v>43</v>
      </c>
      <c r="D228" s="401"/>
      <c r="E228" s="402"/>
      <c r="F228" s="44"/>
      <c r="G228" s="651"/>
    </row>
    <row r="229" spans="1:7" s="206" customFormat="1" ht="12.75">
      <c r="A229" s="179">
        <v>53</v>
      </c>
      <c r="B229" s="186" t="s">
        <v>163</v>
      </c>
      <c r="C229" s="185" t="s">
        <v>77</v>
      </c>
      <c r="D229" s="208"/>
      <c r="E229" s="135"/>
      <c r="F229" s="17"/>
      <c r="G229" s="557"/>
    </row>
    <row r="230" spans="1:7" s="206" customFormat="1" ht="12.75">
      <c r="A230" s="161"/>
      <c r="B230" s="403"/>
      <c r="C230" s="404" t="s">
        <v>136</v>
      </c>
      <c r="D230" s="222" t="s">
        <v>9</v>
      </c>
      <c r="E230" s="202">
        <f>2*1.3*35</f>
        <v>91</v>
      </c>
      <c r="F230" s="13"/>
      <c r="G230" s="87"/>
    </row>
    <row r="231" spans="1:7" s="206" customFormat="1" ht="12.75">
      <c r="A231" s="131"/>
      <c r="B231" s="403"/>
      <c r="C231" s="405"/>
      <c r="D231" s="230"/>
      <c r="E231" s="231"/>
      <c r="F231" s="15"/>
      <c r="G231" s="652"/>
    </row>
    <row r="232" spans="1:7" s="206" customFormat="1" ht="12.75">
      <c r="A232" s="179">
        <v>54</v>
      </c>
      <c r="B232" s="403"/>
      <c r="C232" s="205" t="s">
        <v>246</v>
      </c>
      <c r="D232" s="208"/>
      <c r="E232" s="135"/>
      <c r="F232" s="14"/>
      <c r="G232" s="557"/>
    </row>
    <row r="233" spans="1:7" s="206" customFormat="1" ht="12.75">
      <c r="A233" s="131"/>
      <c r="B233" s="403"/>
      <c r="C233" s="205" t="s">
        <v>247</v>
      </c>
      <c r="D233" s="222"/>
      <c r="E233" s="202"/>
      <c r="F233" s="13"/>
      <c r="G233" s="87"/>
    </row>
    <row r="234" spans="1:7" s="206" customFormat="1" ht="13.5" thickBot="1">
      <c r="A234" s="131"/>
      <c r="B234" s="403"/>
      <c r="C234" s="205" t="s">
        <v>248</v>
      </c>
      <c r="D234" s="208" t="s">
        <v>9</v>
      </c>
      <c r="E234" s="135">
        <v>10</v>
      </c>
      <c r="F234" s="14"/>
      <c r="G234" s="560"/>
    </row>
    <row r="235" spans="1:7" s="206" customFormat="1" ht="13.5" thickBot="1">
      <c r="A235" s="255"/>
      <c r="B235" s="406"/>
      <c r="C235" s="407"/>
      <c r="D235" s="399"/>
      <c r="E235" s="259"/>
      <c r="F235" s="39"/>
      <c r="G235" s="655"/>
    </row>
    <row r="236" spans="1:7" s="119" customFormat="1" ht="13.5" thickBot="1">
      <c r="A236" s="136"/>
      <c r="B236" s="159" t="s">
        <v>160</v>
      </c>
      <c r="C236" s="372" t="s">
        <v>14</v>
      </c>
      <c r="D236" s="400"/>
      <c r="E236" s="160"/>
      <c r="F236" s="34"/>
      <c r="G236" s="657"/>
    </row>
    <row r="237" spans="1:7" s="119" customFormat="1" ht="12.75">
      <c r="A237" s="408"/>
      <c r="B237" s="409" t="s">
        <v>158</v>
      </c>
      <c r="C237" s="289" t="s">
        <v>15</v>
      </c>
      <c r="D237" s="410"/>
      <c r="E237" s="291"/>
      <c r="F237" s="45"/>
      <c r="G237" s="663"/>
    </row>
    <row r="238" spans="1:7" s="119" customFormat="1" ht="12" customHeight="1">
      <c r="A238" s="192"/>
      <c r="B238" s="181" t="s">
        <v>159</v>
      </c>
      <c r="C238" s="293" t="s">
        <v>249</v>
      </c>
      <c r="D238" s="234"/>
      <c r="E238" s="200"/>
      <c r="F238" s="12"/>
      <c r="G238" s="559"/>
    </row>
    <row r="239" spans="1:7" s="119" customFormat="1" ht="12.75" customHeight="1">
      <c r="A239" s="131"/>
      <c r="B239" s="186"/>
      <c r="C239" s="331" t="s">
        <v>250</v>
      </c>
      <c r="D239" s="208"/>
      <c r="E239" s="135"/>
      <c r="F239" s="14"/>
      <c r="G239" s="557"/>
    </row>
    <row r="240" spans="1:7" s="119" customFormat="1" ht="12.75">
      <c r="A240" s="196">
        <v>55</v>
      </c>
      <c r="B240" s="132"/>
      <c r="C240" s="411" t="s">
        <v>78</v>
      </c>
      <c r="D240" s="412"/>
      <c r="E240" s="413"/>
      <c r="F240" s="12"/>
      <c r="G240" s="559"/>
    </row>
    <row r="241" spans="1:7" s="119" customFormat="1" ht="12.75">
      <c r="A241" s="131"/>
      <c r="B241" s="132"/>
      <c r="C241" s="414" t="s">
        <v>79</v>
      </c>
      <c r="D241" s="143"/>
      <c r="E241" s="415"/>
      <c r="F241" s="14"/>
      <c r="G241" s="557"/>
    </row>
    <row r="242" spans="1:7" s="206" customFormat="1" ht="12.75">
      <c r="A242" s="161"/>
      <c r="B242" s="240"/>
      <c r="C242" s="388" t="s">
        <v>93</v>
      </c>
      <c r="D242" s="222" t="s">
        <v>9</v>
      </c>
      <c r="E242" s="202">
        <f>11.5*4</f>
        <v>46</v>
      </c>
      <c r="F242" s="13"/>
      <c r="G242" s="87"/>
    </row>
    <row r="243" spans="1:7" s="206" customFormat="1" ht="12.75">
      <c r="A243" s="131"/>
      <c r="B243" s="240"/>
      <c r="C243" s="304"/>
      <c r="D243" s="230"/>
      <c r="E243" s="231"/>
      <c r="F243" s="15"/>
      <c r="G243" s="652"/>
    </row>
    <row r="244" spans="1:7" s="119" customFormat="1" ht="12.75">
      <c r="A244" s="196">
        <v>56</v>
      </c>
      <c r="B244" s="132"/>
      <c r="C244" s="414" t="s">
        <v>98</v>
      </c>
      <c r="D244" s="143"/>
      <c r="E244" s="415"/>
      <c r="F244" s="14"/>
      <c r="G244" s="557"/>
    </row>
    <row r="245" spans="1:7" s="119" customFormat="1" ht="12.75">
      <c r="A245" s="189"/>
      <c r="B245" s="132"/>
      <c r="C245" s="201" t="s">
        <v>94</v>
      </c>
      <c r="D245" s="173" t="s">
        <v>9</v>
      </c>
      <c r="E245" s="202">
        <f>12.5*4</f>
        <v>50</v>
      </c>
      <c r="F245" s="13"/>
      <c r="G245" s="87"/>
    </row>
    <row r="246" spans="1:7" s="119" customFormat="1" ht="12.75">
      <c r="A246" s="131"/>
      <c r="B246" s="132"/>
      <c r="C246" s="416"/>
      <c r="D246" s="246"/>
      <c r="E246" s="231"/>
      <c r="F246" s="15"/>
      <c r="G246" s="652"/>
    </row>
    <row r="247" spans="1:7" s="119" customFormat="1" ht="12.75">
      <c r="A247" s="196">
        <v>57</v>
      </c>
      <c r="B247" s="132"/>
      <c r="C247" s="417" t="s">
        <v>254</v>
      </c>
      <c r="D247" s="143"/>
      <c r="E247" s="415"/>
      <c r="F247" s="14"/>
      <c r="G247" s="557"/>
    </row>
    <row r="248" spans="1:7" s="119" customFormat="1" ht="12.75">
      <c r="A248" s="131"/>
      <c r="B248" s="132"/>
      <c r="C248" s="417" t="s">
        <v>137</v>
      </c>
      <c r="D248" s="143"/>
      <c r="E248" s="415"/>
      <c r="F248" s="14"/>
      <c r="G248" s="557"/>
    </row>
    <row r="249" spans="1:7" s="119" customFormat="1" ht="12.75">
      <c r="A249" s="161"/>
      <c r="B249" s="317"/>
      <c r="C249" s="404" t="s">
        <v>138</v>
      </c>
      <c r="D249" s="173" t="s">
        <v>9</v>
      </c>
      <c r="E249" s="202">
        <f>1.7*128</f>
        <v>217.6</v>
      </c>
      <c r="F249" s="13"/>
      <c r="G249" s="87"/>
    </row>
    <row r="250" spans="1:7" s="119" customFormat="1" ht="12.75">
      <c r="A250" s="228"/>
      <c r="B250" s="248"/>
      <c r="C250" s="418"/>
      <c r="D250" s="246"/>
      <c r="E250" s="419"/>
      <c r="F250" s="15"/>
      <c r="G250" s="652"/>
    </row>
    <row r="251" spans="1:7" s="206" customFormat="1" ht="12.75">
      <c r="A251" s="420"/>
      <c r="B251" s="162" t="s">
        <v>157</v>
      </c>
      <c r="C251" s="421" t="s">
        <v>30</v>
      </c>
      <c r="D251" s="422"/>
      <c r="E251" s="423"/>
      <c r="F251" s="60"/>
      <c r="G251" s="658"/>
    </row>
    <row r="252" spans="1:7" s="206" customFormat="1" ht="12.75">
      <c r="A252" s="196">
        <v>58</v>
      </c>
      <c r="B252" s="181" t="s">
        <v>156</v>
      </c>
      <c r="C252" s="180" t="s">
        <v>139</v>
      </c>
      <c r="D252" s="234"/>
      <c r="E252" s="200"/>
      <c r="F252" s="25"/>
      <c r="G252" s="557"/>
    </row>
    <row r="253" spans="1:7" s="206" customFormat="1" ht="12.75">
      <c r="A253" s="424"/>
      <c r="B253" s="317"/>
      <c r="C253" s="168" t="s">
        <v>253</v>
      </c>
      <c r="D253" s="173" t="s">
        <v>9</v>
      </c>
      <c r="E253" s="202">
        <f>150+250</f>
        <v>400</v>
      </c>
      <c r="F253" s="26"/>
      <c r="G253" s="87"/>
    </row>
    <row r="254" spans="1:7" s="206" customFormat="1" ht="12.75">
      <c r="A254" s="425"/>
      <c r="B254" s="248"/>
      <c r="C254" s="426"/>
      <c r="D254" s="427"/>
      <c r="E254" s="170"/>
      <c r="F254" s="47"/>
      <c r="G254" s="558"/>
    </row>
    <row r="255" spans="1:7" s="206" customFormat="1" ht="12.75">
      <c r="A255" s="420"/>
      <c r="B255" s="162" t="s">
        <v>255</v>
      </c>
      <c r="C255" s="163" t="s">
        <v>257</v>
      </c>
      <c r="D255" s="422"/>
      <c r="E255" s="428"/>
      <c r="F255" s="46"/>
      <c r="G255" s="664"/>
    </row>
    <row r="256" spans="1:7" s="206" customFormat="1" ht="12.75">
      <c r="A256" s="315">
        <v>59</v>
      </c>
      <c r="B256" s="186" t="s">
        <v>256</v>
      </c>
      <c r="C256" s="186" t="s">
        <v>258</v>
      </c>
      <c r="D256" s="134"/>
      <c r="E256" s="135"/>
      <c r="F256" s="27"/>
      <c r="G256" s="559"/>
    </row>
    <row r="257" spans="1:7" s="206" customFormat="1" ht="12.75">
      <c r="A257" s="429"/>
      <c r="B257" s="132"/>
      <c r="C257" s="221" t="s">
        <v>259</v>
      </c>
      <c r="D257" s="134"/>
      <c r="E257" s="135"/>
      <c r="F257" s="27"/>
      <c r="G257" s="557"/>
    </row>
    <row r="258" spans="1:7" s="206" customFormat="1" ht="13.5" thickBot="1">
      <c r="A258" s="429"/>
      <c r="B258" s="132"/>
      <c r="C258" s="186" t="s">
        <v>252</v>
      </c>
      <c r="D258" s="134" t="s">
        <v>9</v>
      </c>
      <c r="E258" s="357">
        <v>1100</v>
      </c>
      <c r="F258" s="27"/>
      <c r="G258" s="560"/>
    </row>
    <row r="259" spans="1:7" s="434" customFormat="1" ht="13.5" thickBot="1">
      <c r="A259" s="430"/>
      <c r="B259" s="256"/>
      <c r="C259" s="431"/>
      <c r="D259" s="432"/>
      <c r="E259" s="433"/>
      <c r="F259" s="48"/>
      <c r="G259" s="665"/>
    </row>
    <row r="260" spans="1:7" s="434" customFormat="1" ht="13.5" thickBot="1">
      <c r="A260" s="136"/>
      <c r="B260" s="159" t="s">
        <v>32</v>
      </c>
      <c r="C260" s="138" t="s">
        <v>33</v>
      </c>
      <c r="D260" s="139"/>
      <c r="E260" s="160"/>
      <c r="F260" s="34"/>
      <c r="G260" s="657"/>
    </row>
    <row r="261" spans="1:7" s="434" customFormat="1" ht="15.75">
      <c r="A261" s="435"/>
      <c r="B261" s="263" t="s">
        <v>395</v>
      </c>
      <c r="C261" s="289" t="s">
        <v>396</v>
      </c>
      <c r="D261" s="436" t="s">
        <v>35</v>
      </c>
      <c r="E261" s="291"/>
      <c r="F261" s="45"/>
      <c r="G261" s="651"/>
    </row>
    <row r="262" spans="1:7" s="434" customFormat="1" ht="12.75">
      <c r="A262" s="131"/>
      <c r="B262" s="186" t="s">
        <v>414</v>
      </c>
      <c r="C262" s="168" t="s">
        <v>412</v>
      </c>
      <c r="D262" s="437"/>
      <c r="E262" s="438"/>
      <c r="F262" s="26"/>
      <c r="G262" s="666"/>
    </row>
    <row r="263" spans="1:7" s="434" customFormat="1" ht="12.75">
      <c r="A263" s="196">
        <v>60</v>
      </c>
      <c r="B263" s="132"/>
      <c r="C263" s="439" t="s">
        <v>76</v>
      </c>
      <c r="D263" s="412"/>
      <c r="E263" s="413"/>
      <c r="F263" s="25"/>
      <c r="G263" s="667"/>
    </row>
    <row r="264" spans="1:7" s="434" customFormat="1" ht="12.75">
      <c r="A264" s="429"/>
      <c r="B264" s="132"/>
      <c r="C264" s="440" t="s">
        <v>144</v>
      </c>
      <c r="D264" s="143"/>
      <c r="E264" s="415"/>
      <c r="F264" s="27"/>
      <c r="G264" s="667"/>
    </row>
    <row r="265" spans="1:7" s="434" customFormat="1" ht="12.75">
      <c r="A265" s="429"/>
      <c r="B265" s="132"/>
      <c r="C265" s="440" t="s">
        <v>145</v>
      </c>
      <c r="D265" s="143"/>
      <c r="E265" s="415"/>
      <c r="F265" s="27"/>
      <c r="G265" s="667"/>
    </row>
    <row r="266" spans="1:7" s="434" customFormat="1" ht="12.75">
      <c r="A266" s="424"/>
      <c r="B266" s="317"/>
      <c r="C266" s="441" t="s">
        <v>397</v>
      </c>
      <c r="D266" s="173" t="s">
        <v>11</v>
      </c>
      <c r="E266" s="202">
        <v>60</v>
      </c>
      <c r="F266" s="26"/>
      <c r="G266" s="87"/>
    </row>
    <row r="267" spans="1:7" s="434" customFormat="1" ht="12.75">
      <c r="A267" s="424"/>
      <c r="B267" s="317"/>
      <c r="C267" s="441"/>
      <c r="D267" s="173"/>
      <c r="E267" s="202"/>
      <c r="F267" s="26"/>
      <c r="G267" s="87"/>
    </row>
    <row r="268" spans="1:7" s="434" customFormat="1" ht="12.75">
      <c r="A268" s="429"/>
      <c r="B268" s="186" t="s">
        <v>113</v>
      </c>
      <c r="C268" s="168" t="s">
        <v>413</v>
      </c>
      <c r="D268" s="134"/>
      <c r="E268" s="356"/>
      <c r="F268" s="28"/>
      <c r="G268" s="652"/>
    </row>
    <row r="269" spans="1:7" s="434" customFormat="1" ht="12.75">
      <c r="A269" s="196">
        <v>61</v>
      </c>
      <c r="B269" s="132"/>
      <c r="C269" s="439" t="s">
        <v>400</v>
      </c>
      <c r="D269" s="199"/>
      <c r="E269" s="135"/>
      <c r="F269" s="27"/>
      <c r="G269" s="560"/>
    </row>
    <row r="270" spans="1:7" s="434" customFormat="1" ht="12.75">
      <c r="A270" s="131"/>
      <c r="B270" s="132"/>
      <c r="C270" s="440" t="s">
        <v>429</v>
      </c>
      <c r="D270" s="134"/>
      <c r="E270" s="135"/>
      <c r="F270" s="27"/>
      <c r="G270" s="560"/>
    </row>
    <row r="271" spans="1:7" s="434" customFormat="1" ht="12.75">
      <c r="A271" s="424"/>
      <c r="B271" s="317"/>
      <c r="C271" s="441" t="s">
        <v>399</v>
      </c>
      <c r="D271" s="173" t="s">
        <v>11</v>
      </c>
      <c r="E271" s="202">
        <v>45</v>
      </c>
      <c r="F271" s="26"/>
      <c r="G271" s="87"/>
    </row>
    <row r="272" spans="1:7" s="434" customFormat="1" ht="12.75">
      <c r="A272" s="429"/>
      <c r="B272" s="132"/>
      <c r="C272" s="442"/>
      <c r="D272" s="134"/>
      <c r="E272" s="135"/>
      <c r="F272" s="27"/>
      <c r="G272" s="560"/>
    </row>
    <row r="273" spans="1:7" s="119" customFormat="1" ht="12.75">
      <c r="A273" s="196">
        <v>62</v>
      </c>
      <c r="B273" s="181" t="s">
        <v>415</v>
      </c>
      <c r="C273" s="293" t="s">
        <v>117</v>
      </c>
      <c r="D273" s="199"/>
      <c r="E273" s="443"/>
      <c r="F273" s="12"/>
      <c r="G273" s="559"/>
    </row>
    <row r="274" spans="1:7" s="119" customFormat="1" ht="12.75" customHeight="1">
      <c r="A274" s="131"/>
      <c r="B274" s="186"/>
      <c r="C274" s="205" t="s">
        <v>401</v>
      </c>
      <c r="D274" s="134"/>
      <c r="E274" s="243"/>
      <c r="F274" s="14"/>
      <c r="G274" s="557"/>
    </row>
    <row r="275" spans="1:7" s="111" customFormat="1" ht="12.75">
      <c r="A275" s="424"/>
      <c r="B275" s="167"/>
      <c r="C275" s="441" t="s">
        <v>398</v>
      </c>
      <c r="D275" s="173" t="s">
        <v>11</v>
      </c>
      <c r="E275" s="358">
        <v>50</v>
      </c>
      <c r="F275" s="26"/>
      <c r="G275" s="87"/>
    </row>
    <row r="276" spans="1:7" s="111" customFormat="1" ht="13.5" thickBot="1">
      <c r="A276" s="429"/>
      <c r="B276" s="186"/>
      <c r="C276" s="442"/>
      <c r="D276" s="134"/>
      <c r="E276" s="135"/>
      <c r="F276" s="27"/>
      <c r="G276" s="560"/>
    </row>
    <row r="277" spans="1:7" s="111" customFormat="1" ht="13.5" thickBot="1">
      <c r="A277" s="444"/>
      <c r="B277" s="350"/>
      <c r="C277" s="445"/>
      <c r="D277" s="325"/>
      <c r="E277" s="326"/>
      <c r="F277" s="48"/>
      <c r="G277" s="659"/>
    </row>
    <row r="278" spans="1:7" s="434" customFormat="1" ht="13.5" thickBot="1">
      <c r="A278" s="444"/>
      <c r="B278" s="446"/>
      <c r="C278" s="447"/>
      <c r="D278" s="432"/>
      <c r="E278" s="433"/>
      <c r="F278" s="48"/>
      <c r="G278" s="665"/>
    </row>
    <row r="279" spans="1:7" s="111" customFormat="1" ht="13.5" thickBot="1">
      <c r="A279" s="136"/>
      <c r="B279" s="288" t="s">
        <v>17</v>
      </c>
      <c r="C279" s="372" t="s">
        <v>16</v>
      </c>
      <c r="D279" s="400"/>
      <c r="E279" s="160"/>
      <c r="F279" s="34"/>
      <c r="G279" s="657"/>
    </row>
    <row r="280" spans="1:7" s="111" customFormat="1" ht="12.75" customHeight="1">
      <c r="A280" s="424"/>
      <c r="B280" s="162" t="s">
        <v>34</v>
      </c>
      <c r="C280" s="163" t="s">
        <v>20</v>
      </c>
      <c r="D280" s="448" t="s">
        <v>35</v>
      </c>
      <c r="E280" s="165"/>
      <c r="F280" s="30"/>
      <c r="G280" s="651"/>
    </row>
    <row r="281" spans="1:7" s="111" customFormat="1" ht="12.75">
      <c r="A281" s="425"/>
      <c r="B281" s="181" t="s">
        <v>260</v>
      </c>
      <c r="C281" s="304" t="s">
        <v>36</v>
      </c>
      <c r="D281" s="449"/>
      <c r="E281" s="450"/>
      <c r="F281" s="28"/>
      <c r="G281" s="668"/>
    </row>
    <row r="282" spans="1:7" s="111" customFormat="1" ht="12.75">
      <c r="A282" s="451"/>
      <c r="B282" s="132"/>
      <c r="C282" s="133" t="s">
        <v>25</v>
      </c>
      <c r="D282" s="208"/>
      <c r="E282" s="135"/>
      <c r="F282" s="14"/>
      <c r="G282" s="667"/>
    </row>
    <row r="283" spans="1:7" s="434" customFormat="1" ht="12.75">
      <c r="A283" s="452"/>
      <c r="B283" s="132"/>
      <c r="C283" s="453" t="s">
        <v>40</v>
      </c>
      <c r="D283" s="208"/>
      <c r="E283" s="188"/>
      <c r="F283" s="13"/>
      <c r="G283" s="667"/>
    </row>
    <row r="284" spans="1:7" s="434" customFormat="1" ht="12.75">
      <c r="A284" s="179">
        <v>63</v>
      </c>
      <c r="B284" s="186"/>
      <c r="C284" s="387" t="s">
        <v>142</v>
      </c>
      <c r="D284" s="234"/>
      <c r="E284" s="183"/>
      <c r="F284" s="14"/>
      <c r="G284" s="669"/>
    </row>
    <row r="285" spans="1:7" s="434" customFormat="1" ht="12.75">
      <c r="A285" s="429"/>
      <c r="B285" s="132"/>
      <c r="C285" s="221" t="s">
        <v>143</v>
      </c>
      <c r="D285" s="208"/>
      <c r="E285" s="135"/>
      <c r="F285" s="14"/>
      <c r="G285" s="667"/>
    </row>
    <row r="286" spans="1:7" s="434" customFormat="1" ht="12.75">
      <c r="A286" s="424"/>
      <c r="B286" s="132"/>
      <c r="C286" s="168" t="s">
        <v>198</v>
      </c>
      <c r="D286" s="222" t="s">
        <v>8</v>
      </c>
      <c r="E286" s="358">
        <f>800*0.01</f>
        <v>8</v>
      </c>
      <c r="F286" s="13"/>
      <c r="G286" s="87"/>
    </row>
    <row r="287" spans="1:7" s="434" customFormat="1" ht="12.75">
      <c r="A287" s="425"/>
      <c r="B287" s="132"/>
      <c r="C287" s="269"/>
      <c r="D287" s="230"/>
      <c r="E287" s="231"/>
      <c r="F287" s="100"/>
      <c r="G287" s="560"/>
    </row>
    <row r="288" spans="1:7" s="434" customFormat="1" ht="12.75">
      <c r="A288" s="203">
        <v>64</v>
      </c>
      <c r="B288" s="132"/>
      <c r="C288" s="133" t="s">
        <v>42</v>
      </c>
      <c r="D288" s="208"/>
      <c r="E288" s="135"/>
      <c r="F288" s="14"/>
      <c r="G288" s="669"/>
    </row>
    <row r="289" spans="1:7" s="111" customFormat="1" ht="12.75">
      <c r="A289" s="429"/>
      <c r="B289" s="132"/>
      <c r="C289" s="454" t="str">
        <f>C286</f>
        <v>800*0,01=8m3</v>
      </c>
      <c r="D289" s="208" t="s">
        <v>8</v>
      </c>
      <c r="E289" s="243">
        <f>E286</f>
        <v>8</v>
      </c>
      <c r="F289" s="14"/>
      <c r="G289" s="560"/>
    </row>
    <row r="290" spans="1:7" s="456" customFormat="1" ht="12.75">
      <c r="A290" s="455"/>
      <c r="B290" s="132"/>
      <c r="C290" s="454"/>
      <c r="D290" s="230"/>
      <c r="E290" s="419"/>
      <c r="F290" s="15"/>
      <c r="G290" s="652"/>
    </row>
    <row r="291" spans="1:7" s="434" customFormat="1" ht="12.75">
      <c r="A291" s="420"/>
      <c r="B291" s="132"/>
      <c r="C291" s="457" t="s">
        <v>39</v>
      </c>
      <c r="D291" s="222"/>
      <c r="E291" s="358"/>
      <c r="F291" s="13"/>
      <c r="G291" s="667"/>
    </row>
    <row r="292" spans="1:7" s="111" customFormat="1" ht="12.75">
      <c r="A292" s="203">
        <v>65</v>
      </c>
      <c r="B292" s="132"/>
      <c r="C292" s="221" t="s">
        <v>146</v>
      </c>
      <c r="D292" s="208"/>
      <c r="E292" s="135"/>
      <c r="F292" s="14"/>
      <c r="G292" s="669"/>
    </row>
    <row r="293" spans="1:7" s="111" customFormat="1" ht="12.75">
      <c r="A293" s="131"/>
      <c r="B293" s="132"/>
      <c r="C293" s="133" t="s">
        <v>75</v>
      </c>
      <c r="D293" s="208"/>
      <c r="E293" s="135"/>
      <c r="F293" s="14"/>
      <c r="G293" s="667"/>
    </row>
    <row r="294" spans="1:7" s="111" customFormat="1" ht="12.75">
      <c r="A294" s="429"/>
      <c r="B294" s="132"/>
      <c r="C294" s="221" t="s">
        <v>147</v>
      </c>
      <c r="D294" s="208"/>
      <c r="E294" s="135"/>
      <c r="F294" s="14"/>
      <c r="G294" s="667"/>
    </row>
    <row r="295" spans="1:7" s="111" customFormat="1" ht="12.75">
      <c r="A295" s="420"/>
      <c r="B295" s="132"/>
      <c r="C295" s="168" t="s">
        <v>197</v>
      </c>
      <c r="D295" s="222" t="s">
        <v>8</v>
      </c>
      <c r="E295" s="358">
        <f>800*0.1</f>
        <v>80</v>
      </c>
      <c r="F295" s="13"/>
      <c r="G295" s="87"/>
    </row>
    <row r="296" spans="1:7" s="111" customFormat="1" ht="12.75">
      <c r="A296" s="429"/>
      <c r="B296" s="132"/>
      <c r="C296" s="269"/>
      <c r="D296" s="230"/>
      <c r="E296" s="231"/>
      <c r="F296" s="100"/>
      <c r="G296" s="560"/>
    </row>
    <row r="297" spans="1:7" s="111" customFormat="1" ht="12.75">
      <c r="A297" s="179">
        <v>66</v>
      </c>
      <c r="B297" s="132"/>
      <c r="C297" s="221" t="s">
        <v>150</v>
      </c>
      <c r="D297" s="208"/>
      <c r="E297" s="135"/>
      <c r="F297" s="14"/>
      <c r="G297" s="669"/>
    </row>
    <row r="298" spans="1:7" s="434" customFormat="1" ht="12.75">
      <c r="A298" s="420"/>
      <c r="B298" s="240"/>
      <c r="C298" s="266" t="s">
        <v>151</v>
      </c>
      <c r="D298" s="222" t="s">
        <v>8</v>
      </c>
      <c r="E298" s="358">
        <v>20</v>
      </c>
      <c r="F298" s="13"/>
      <c r="G298" s="87"/>
    </row>
    <row r="299" spans="1:7" s="434" customFormat="1" ht="12.75">
      <c r="A299" s="425"/>
      <c r="B299" s="240"/>
      <c r="C299" s="266"/>
      <c r="D299" s="230"/>
      <c r="E299" s="358"/>
      <c r="F299" s="13"/>
      <c r="G299" s="87"/>
    </row>
    <row r="300" spans="1:7" s="434" customFormat="1" ht="12.75">
      <c r="A300" s="429"/>
      <c r="B300" s="240"/>
      <c r="C300" s="457" t="s">
        <v>263</v>
      </c>
      <c r="D300" s="208"/>
      <c r="E300" s="170"/>
      <c r="F300" s="15"/>
      <c r="G300" s="652"/>
    </row>
    <row r="301" spans="1:7" s="434" customFormat="1" ht="12.75">
      <c r="A301" s="209">
        <v>67</v>
      </c>
      <c r="B301" s="132"/>
      <c r="C301" s="458" t="s">
        <v>216</v>
      </c>
      <c r="D301" s="234"/>
      <c r="E301" s="243"/>
      <c r="F301" s="17"/>
      <c r="G301" s="560"/>
    </row>
    <row r="302" spans="1:7" s="434" customFormat="1" ht="12.75">
      <c r="A302" s="459"/>
      <c r="B302" s="132"/>
      <c r="C302" s="185" t="s">
        <v>215</v>
      </c>
      <c r="D302" s="208"/>
      <c r="E302" s="135"/>
      <c r="F302" s="17"/>
      <c r="G302" s="560"/>
    </row>
    <row r="303" spans="1:7" s="434" customFormat="1" ht="12.75">
      <c r="A303" s="460"/>
      <c r="B303" s="132"/>
      <c r="C303" s="190" t="s">
        <v>212</v>
      </c>
      <c r="D303" s="235" t="s">
        <v>8</v>
      </c>
      <c r="E303" s="202">
        <v>5.49</v>
      </c>
      <c r="F303" s="20"/>
      <c r="G303" s="87"/>
    </row>
    <row r="304" spans="1:7" s="434" customFormat="1" ht="12.75">
      <c r="A304" s="460"/>
      <c r="B304" s="132"/>
      <c r="C304" s="185"/>
      <c r="D304" s="461"/>
      <c r="E304" s="356"/>
      <c r="F304" s="18"/>
      <c r="G304" s="652"/>
    </row>
    <row r="305" spans="1:7" s="434" customFormat="1" ht="12.75">
      <c r="A305" s="209">
        <v>68</v>
      </c>
      <c r="B305" s="132"/>
      <c r="C305" s="458" t="s">
        <v>217</v>
      </c>
      <c r="D305" s="462"/>
      <c r="E305" s="243"/>
      <c r="F305" s="17"/>
      <c r="G305" s="560"/>
    </row>
    <row r="306" spans="1:7" s="434" customFormat="1" ht="12.75">
      <c r="A306" s="459"/>
      <c r="B306" s="132"/>
      <c r="C306" s="185" t="s">
        <v>215</v>
      </c>
      <c r="D306" s="461"/>
      <c r="E306" s="135"/>
      <c r="F306" s="17"/>
      <c r="G306" s="560"/>
    </row>
    <row r="307" spans="1:7" s="434" customFormat="1" ht="12.75">
      <c r="A307" s="460"/>
      <c r="B307" s="132"/>
      <c r="C307" s="190" t="s">
        <v>214</v>
      </c>
      <c r="D307" s="235" t="s">
        <v>8</v>
      </c>
      <c r="E307" s="202">
        <v>1.63</v>
      </c>
      <c r="F307" s="20"/>
      <c r="G307" s="87"/>
    </row>
    <row r="308" spans="1:7" s="434" customFormat="1" ht="12.75">
      <c r="A308" s="429"/>
      <c r="B308" s="240"/>
      <c r="C308" s="463" t="s">
        <v>41</v>
      </c>
      <c r="D308" s="81" t="s">
        <v>8</v>
      </c>
      <c r="E308" s="75">
        <f>SUM(E292:E307)</f>
        <v>107.11999999999999</v>
      </c>
      <c r="F308" s="15"/>
      <c r="G308" s="668"/>
    </row>
    <row r="309" spans="1:7" s="434" customFormat="1" ht="12.75">
      <c r="A309" s="179">
        <v>69</v>
      </c>
      <c r="B309" s="240"/>
      <c r="C309" s="221" t="s">
        <v>68</v>
      </c>
      <c r="D309" s="95"/>
      <c r="E309" s="97"/>
      <c r="F309" s="14"/>
      <c r="G309" s="667"/>
    </row>
    <row r="310" spans="1:7" s="434" customFormat="1" ht="12.75">
      <c r="A310" s="424"/>
      <c r="B310" s="398"/>
      <c r="C310" s="464" t="s">
        <v>261</v>
      </c>
      <c r="D310" s="81" t="s">
        <v>8</v>
      </c>
      <c r="E310" s="75">
        <f>E308</f>
        <v>107.11999999999999</v>
      </c>
      <c r="F310" s="13"/>
      <c r="G310" s="87"/>
    </row>
    <row r="311" spans="1:7" s="434" customFormat="1" ht="12.75">
      <c r="A311" s="424"/>
      <c r="B311" s="240"/>
      <c r="C311" s="464"/>
      <c r="D311" s="81"/>
      <c r="E311" s="75"/>
      <c r="F311" s="13"/>
      <c r="G311" s="87"/>
    </row>
    <row r="312" spans="1:7" s="434" customFormat="1" ht="12.75">
      <c r="A312" s="455"/>
      <c r="B312" s="181" t="s">
        <v>114</v>
      </c>
      <c r="C312" s="465" t="s">
        <v>37</v>
      </c>
      <c r="D312" s="466"/>
      <c r="E312" s="467"/>
      <c r="F312" s="28"/>
      <c r="G312" s="668"/>
    </row>
    <row r="313" spans="1:7" s="434" customFormat="1" ht="12.75">
      <c r="A313" s="228"/>
      <c r="B313" s="132"/>
      <c r="C313" s="414" t="s">
        <v>44</v>
      </c>
      <c r="D313" s="299"/>
      <c r="E313" s="468"/>
      <c r="F313" s="27"/>
      <c r="G313" s="667"/>
    </row>
    <row r="314" spans="1:7" s="434" customFormat="1" ht="12.75">
      <c r="A314" s="203">
        <v>70</v>
      </c>
      <c r="B314" s="132"/>
      <c r="C314" s="469" t="s">
        <v>149</v>
      </c>
      <c r="D314" s="134"/>
      <c r="E314" s="188"/>
      <c r="F314" s="27"/>
      <c r="G314" s="667"/>
    </row>
    <row r="315" spans="1:7" s="434" customFormat="1" ht="12.75">
      <c r="A315" s="420"/>
      <c r="B315" s="132"/>
      <c r="C315" s="266" t="s">
        <v>148</v>
      </c>
      <c r="D315" s="173" t="s">
        <v>9</v>
      </c>
      <c r="E315" s="174">
        <v>110</v>
      </c>
      <c r="F315" s="26"/>
      <c r="G315" s="87"/>
    </row>
    <row r="316" spans="1:7" s="434" customFormat="1" ht="12.75">
      <c r="A316" s="425"/>
      <c r="B316" s="132"/>
      <c r="C316" s="269"/>
      <c r="D316" s="246"/>
      <c r="E316" s="170"/>
      <c r="F316" s="28"/>
      <c r="G316" s="652"/>
    </row>
    <row r="317" spans="1:7" s="434" customFormat="1" ht="12.75">
      <c r="A317" s="203">
        <v>71</v>
      </c>
      <c r="B317" s="132"/>
      <c r="C317" s="221" t="s">
        <v>424</v>
      </c>
      <c r="D317" s="134"/>
      <c r="E317" s="188"/>
      <c r="F317" s="27"/>
      <c r="G317" s="560"/>
    </row>
    <row r="318" spans="1:7" s="434" customFormat="1" ht="12.75">
      <c r="A318" s="429"/>
      <c r="B318" s="132"/>
      <c r="C318" s="221" t="s">
        <v>277</v>
      </c>
      <c r="D318" s="134"/>
      <c r="E318" s="188"/>
      <c r="F318" s="27"/>
      <c r="G318" s="560"/>
    </row>
    <row r="319" spans="1:7" s="434" customFormat="1" ht="12.75">
      <c r="A319" s="420"/>
      <c r="B319" s="132"/>
      <c r="C319" s="266" t="s">
        <v>278</v>
      </c>
      <c r="D319" s="169" t="s">
        <v>9</v>
      </c>
      <c r="E319" s="174">
        <v>32.61</v>
      </c>
      <c r="F319" s="26"/>
      <c r="G319" s="87"/>
    </row>
    <row r="320" spans="1:7" s="434" customFormat="1" ht="12.75">
      <c r="A320" s="425"/>
      <c r="B320" s="132"/>
      <c r="C320" s="269"/>
      <c r="D320" s="470"/>
      <c r="E320" s="170"/>
      <c r="F320" s="28"/>
      <c r="G320" s="652"/>
    </row>
    <row r="321" spans="1:7" s="434" customFormat="1" ht="12.75">
      <c r="A321" s="471">
        <v>72</v>
      </c>
      <c r="B321" s="132"/>
      <c r="C321" s="221" t="s">
        <v>276</v>
      </c>
      <c r="D321" s="472"/>
      <c r="E321" s="188"/>
      <c r="F321" s="27"/>
      <c r="G321" s="560"/>
    </row>
    <row r="322" spans="1:7" s="434" customFormat="1" ht="12.75">
      <c r="A322" s="420"/>
      <c r="B322" s="132"/>
      <c r="C322" s="266" t="s">
        <v>279</v>
      </c>
      <c r="D322" s="169" t="s">
        <v>9</v>
      </c>
      <c r="E322" s="174">
        <v>56.06</v>
      </c>
      <c r="F322" s="26"/>
      <c r="G322" s="87"/>
    </row>
    <row r="323" spans="1:7" s="434" customFormat="1" ht="12.75">
      <c r="A323" s="429"/>
      <c r="B323" s="132"/>
      <c r="C323" s="269"/>
      <c r="D323" s="246"/>
      <c r="E323" s="170"/>
      <c r="F323" s="28"/>
      <c r="G323" s="652"/>
    </row>
    <row r="324" spans="1:7" s="434" customFormat="1" ht="12.75">
      <c r="A324" s="473">
        <v>73</v>
      </c>
      <c r="B324" s="132"/>
      <c r="C324" s="474" t="s">
        <v>280</v>
      </c>
      <c r="D324" s="472"/>
      <c r="E324" s="188"/>
      <c r="F324" s="27"/>
      <c r="G324" s="560"/>
    </row>
    <row r="325" spans="1:7" s="434" customFormat="1" ht="12.75">
      <c r="A325" s="424"/>
      <c r="B325" s="317"/>
      <c r="C325" s="168" t="s">
        <v>281</v>
      </c>
      <c r="D325" s="169" t="s">
        <v>9</v>
      </c>
      <c r="E325" s="174">
        <v>16.21</v>
      </c>
      <c r="F325" s="26"/>
      <c r="G325" s="87"/>
    </row>
    <row r="326" spans="1:7" s="434" customFormat="1" ht="12.75">
      <c r="A326" s="455"/>
      <c r="B326" s="248"/>
      <c r="C326" s="465"/>
      <c r="D326" s="470"/>
      <c r="E326" s="170"/>
      <c r="F326" s="28"/>
      <c r="G326" s="652"/>
    </row>
    <row r="327" spans="1:7" s="434" customFormat="1" ht="12.75">
      <c r="A327" s="203">
        <v>74</v>
      </c>
      <c r="B327" s="186" t="s">
        <v>115</v>
      </c>
      <c r="C327" s="207" t="s">
        <v>97</v>
      </c>
      <c r="D327" s="134"/>
      <c r="E327" s="188"/>
      <c r="F327" s="27"/>
      <c r="G327" s="667"/>
    </row>
    <row r="328" spans="1:7" s="434" customFormat="1" ht="12.75">
      <c r="A328" s="131"/>
      <c r="B328" s="132"/>
      <c r="C328" s="205" t="s">
        <v>152</v>
      </c>
      <c r="D328" s="134"/>
      <c r="E328" s="188"/>
      <c r="F328" s="27"/>
      <c r="G328" s="667"/>
    </row>
    <row r="329" spans="1:7" s="434" customFormat="1" ht="12.75">
      <c r="A329" s="131"/>
      <c r="B329" s="132"/>
      <c r="C329" s="205" t="s">
        <v>262</v>
      </c>
      <c r="D329" s="134" t="s">
        <v>11</v>
      </c>
      <c r="E329" s="188">
        <v>50</v>
      </c>
      <c r="F329" s="27"/>
      <c r="G329" s="560"/>
    </row>
    <row r="330" spans="1:7" s="434" customFormat="1" ht="12.75">
      <c r="A330" s="228"/>
      <c r="B330" s="248"/>
      <c r="C330" s="353"/>
      <c r="D330" s="246"/>
      <c r="E330" s="231"/>
      <c r="F330" s="28"/>
      <c r="G330" s="652"/>
    </row>
    <row r="331" spans="1:7" s="434" customFormat="1" ht="12.75">
      <c r="A331" s="184"/>
      <c r="B331" s="232" t="s">
        <v>46</v>
      </c>
      <c r="C331" s="475" t="s">
        <v>48</v>
      </c>
      <c r="D331" s="208"/>
      <c r="E331" s="135"/>
      <c r="F331" s="14"/>
      <c r="G331" s="667"/>
    </row>
    <row r="332" spans="1:7" s="434" customFormat="1" ht="12.75">
      <c r="A332" s="184"/>
      <c r="B332" s="232"/>
      <c r="C332" s="476" t="s">
        <v>202</v>
      </c>
      <c r="D332" s="222"/>
      <c r="E332" s="358"/>
      <c r="F332" s="13"/>
      <c r="G332" s="667"/>
    </row>
    <row r="333" spans="1:7" s="434" customFormat="1" ht="12" customHeight="1">
      <c r="A333" s="189"/>
      <c r="B333" s="232"/>
      <c r="C333" s="477" t="s">
        <v>153</v>
      </c>
      <c r="D333" s="208"/>
      <c r="E333" s="243"/>
      <c r="F333" s="14"/>
      <c r="G333" s="668"/>
    </row>
    <row r="334" spans="1:7" s="434" customFormat="1" ht="12.75">
      <c r="A334" s="315">
        <v>75</v>
      </c>
      <c r="B334" s="132"/>
      <c r="C334" s="478" t="s">
        <v>154</v>
      </c>
      <c r="D334" s="234"/>
      <c r="E334" s="183"/>
      <c r="F334" s="25"/>
      <c r="G334" s="667"/>
    </row>
    <row r="335" spans="1:7" s="434" customFormat="1" ht="12.75">
      <c r="A335" s="161"/>
      <c r="B335" s="132"/>
      <c r="C335" s="167" t="s">
        <v>264</v>
      </c>
      <c r="D335" s="173" t="s">
        <v>9</v>
      </c>
      <c r="E335" s="174">
        <f>(8.5*39+6.8+7.5)*0.3</f>
        <v>103.74</v>
      </c>
      <c r="F335" s="26"/>
      <c r="G335" s="87"/>
    </row>
    <row r="336" spans="1:7" s="434" customFormat="1" ht="12.75">
      <c r="A336" s="228"/>
      <c r="B336" s="132"/>
      <c r="C336" s="375"/>
      <c r="D336" s="246"/>
      <c r="E336" s="170"/>
      <c r="F336" s="28"/>
      <c r="G336" s="652"/>
    </row>
    <row r="337" spans="1:7" s="434" customFormat="1" ht="12.75">
      <c r="A337" s="203">
        <v>76</v>
      </c>
      <c r="B337" s="132"/>
      <c r="C337" s="479" t="s">
        <v>408</v>
      </c>
      <c r="D337" s="208"/>
      <c r="E337" s="188"/>
      <c r="F337" s="27"/>
      <c r="G337" s="667"/>
    </row>
    <row r="338" spans="1:7" s="434" customFormat="1" ht="13.5" thickBot="1">
      <c r="A338" s="131"/>
      <c r="B338" s="132"/>
      <c r="C338" s="133" t="s">
        <v>196</v>
      </c>
      <c r="D338" s="134" t="s">
        <v>9</v>
      </c>
      <c r="E338" s="188">
        <f>1*(45+30+7+21+12+10)</f>
        <v>125</v>
      </c>
      <c r="F338" s="27"/>
      <c r="G338" s="560"/>
    </row>
    <row r="339" spans="1:7" s="434" customFormat="1" ht="13.5" thickBot="1">
      <c r="A339" s="255"/>
      <c r="B339" s="213"/>
      <c r="C339" s="213"/>
      <c r="D339" s="480"/>
      <c r="E339" s="481"/>
      <c r="F339" s="108"/>
      <c r="G339" s="659"/>
    </row>
    <row r="340" spans="1:7" s="434" customFormat="1" ht="13.5" thickBot="1">
      <c r="A340" s="482"/>
      <c r="B340" s="483"/>
      <c r="C340" s="483"/>
      <c r="D340" s="632"/>
      <c r="E340" s="632"/>
      <c r="F340" s="632"/>
      <c r="G340" s="665"/>
    </row>
    <row r="341" spans="1:7" s="434" customFormat="1" ht="12.75">
      <c r="A341" s="184"/>
      <c r="B341" s="132" t="s">
        <v>49</v>
      </c>
      <c r="C341" s="475" t="s">
        <v>47</v>
      </c>
      <c r="D341" s="208"/>
      <c r="E341" s="243"/>
      <c r="F341" s="14"/>
      <c r="G341" s="667"/>
    </row>
    <row r="342" spans="1:7" s="434" customFormat="1" ht="12.75">
      <c r="A342" s="131"/>
      <c r="B342" s="132"/>
      <c r="C342" s="475" t="s">
        <v>54</v>
      </c>
      <c r="D342" s="208"/>
      <c r="E342" s="243"/>
      <c r="F342" s="14"/>
      <c r="G342" s="667"/>
    </row>
    <row r="343" spans="1:7" s="434" customFormat="1" ht="12.75">
      <c r="A343" s="131"/>
      <c r="B343" s="132"/>
      <c r="C343" s="316" t="s">
        <v>50</v>
      </c>
      <c r="D343" s="208"/>
      <c r="E343" s="243"/>
      <c r="F343" s="14"/>
      <c r="G343" s="667"/>
    </row>
    <row r="344" spans="1:7" s="434" customFormat="1" ht="12.75">
      <c r="A344" s="131"/>
      <c r="B344" s="132"/>
      <c r="C344" s="484" t="s">
        <v>51</v>
      </c>
      <c r="D344" s="208"/>
      <c r="E344" s="243"/>
      <c r="F344" s="14"/>
      <c r="G344" s="667"/>
    </row>
    <row r="345" spans="1:7" s="434" customFormat="1" ht="12.75">
      <c r="A345" s="189"/>
      <c r="B345" s="132"/>
      <c r="C345" s="383" t="s">
        <v>52</v>
      </c>
      <c r="D345" s="222"/>
      <c r="E345" s="358"/>
      <c r="F345" s="13"/>
      <c r="G345" s="666"/>
    </row>
    <row r="346" spans="1:7" s="434" customFormat="1" ht="12.75">
      <c r="A346" s="315">
        <v>77</v>
      </c>
      <c r="B346" s="132"/>
      <c r="C346" s="475" t="s">
        <v>100</v>
      </c>
      <c r="D346" s="208"/>
      <c r="E346" s="243"/>
      <c r="F346" s="27"/>
      <c r="G346" s="667"/>
    </row>
    <row r="347" spans="1:7" s="434" customFormat="1" ht="12.75">
      <c r="A347" s="184"/>
      <c r="B347" s="132"/>
      <c r="C347" s="205" t="s">
        <v>265</v>
      </c>
      <c r="D347" s="208"/>
      <c r="E347" s="243"/>
      <c r="F347" s="27"/>
      <c r="G347" s="667"/>
    </row>
    <row r="348" spans="1:7" s="434" customFormat="1" ht="12.75">
      <c r="A348" s="189"/>
      <c r="B348" s="132"/>
      <c r="C348" s="266" t="s">
        <v>195</v>
      </c>
      <c r="D348" s="173" t="s">
        <v>9</v>
      </c>
      <c r="E348" s="174">
        <f>0.1*125</f>
        <v>12.5</v>
      </c>
      <c r="F348" s="26"/>
      <c r="G348" s="87"/>
    </row>
    <row r="349" spans="1:7" s="434" customFormat="1" ht="12.75">
      <c r="A349" s="184"/>
      <c r="B349" s="132"/>
      <c r="C349" s="221"/>
      <c r="D349" s="134"/>
      <c r="E349" s="188"/>
      <c r="F349" s="27"/>
      <c r="G349" s="560"/>
    </row>
    <row r="350" spans="1:7" s="434" customFormat="1" ht="12.75">
      <c r="A350" s="179">
        <v>78</v>
      </c>
      <c r="B350" s="132"/>
      <c r="C350" s="485" t="s">
        <v>99</v>
      </c>
      <c r="D350" s="199"/>
      <c r="E350" s="183"/>
      <c r="F350" s="25"/>
      <c r="G350" s="669"/>
    </row>
    <row r="351" spans="1:7" s="434" customFormat="1" ht="12.75">
      <c r="A351" s="189"/>
      <c r="B351" s="317"/>
      <c r="C351" s="317" t="s">
        <v>194</v>
      </c>
      <c r="D351" s="173" t="s">
        <v>9</v>
      </c>
      <c r="E351" s="174">
        <f>0.05*345.8</f>
        <v>17.290000000000003</v>
      </c>
      <c r="F351" s="26"/>
      <c r="G351" s="87"/>
    </row>
    <row r="352" spans="1:7" s="434" customFormat="1" ht="12.75">
      <c r="A352" s="184"/>
      <c r="B352" s="132"/>
      <c r="C352" s="300"/>
      <c r="D352" s="486"/>
      <c r="E352" s="188"/>
      <c r="F352" s="27"/>
      <c r="G352" s="652"/>
    </row>
    <row r="353" spans="1:7" s="434" customFormat="1" ht="12.75">
      <c r="A353" s="179">
        <v>79</v>
      </c>
      <c r="B353" s="485" t="s">
        <v>104</v>
      </c>
      <c r="C353" s="311" t="s">
        <v>199</v>
      </c>
      <c r="D353" s="487"/>
      <c r="E353" s="183"/>
      <c r="F353" s="25"/>
      <c r="G353" s="667"/>
    </row>
    <row r="354" spans="1:7" s="434" customFormat="1" ht="12.75">
      <c r="A354" s="131"/>
      <c r="B354" s="132"/>
      <c r="C354" s="298" t="s">
        <v>200</v>
      </c>
      <c r="D354" s="486"/>
      <c r="E354" s="188"/>
      <c r="F354" s="27"/>
      <c r="G354" s="667"/>
    </row>
    <row r="355" spans="1:7" s="434" customFormat="1" ht="12" customHeight="1">
      <c r="A355" s="131"/>
      <c r="B355" s="132"/>
      <c r="C355" s="298" t="s">
        <v>201</v>
      </c>
      <c r="D355" s="486"/>
      <c r="E355" s="188"/>
      <c r="F355" s="27"/>
      <c r="G355" s="667"/>
    </row>
    <row r="356" spans="1:7" s="434" customFormat="1" ht="12.75">
      <c r="A356" s="161"/>
      <c r="B356" s="317"/>
      <c r="C356" s="331" t="s">
        <v>428</v>
      </c>
      <c r="D356" s="173" t="s">
        <v>11</v>
      </c>
      <c r="E356" s="174">
        <f>44+37+20+9</f>
        <v>110</v>
      </c>
      <c r="F356" s="26"/>
      <c r="G356" s="87"/>
    </row>
    <row r="357" spans="1:7" s="434" customFormat="1" ht="12.75">
      <c r="A357" s="228"/>
      <c r="B357" s="248"/>
      <c r="C357" s="353"/>
      <c r="D357" s="246"/>
      <c r="E357" s="231"/>
      <c r="F357" s="28"/>
      <c r="G357" s="668"/>
    </row>
    <row r="358" spans="1:7" s="434" customFormat="1" ht="12.75">
      <c r="A358" s="424"/>
      <c r="B358" s="175" t="s">
        <v>38</v>
      </c>
      <c r="C358" s="421" t="s">
        <v>31</v>
      </c>
      <c r="D358" s="164"/>
      <c r="E358" s="165"/>
      <c r="F358" s="30"/>
      <c r="G358" s="658"/>
    </row>
    <row r="359" spans="1:7" s="434" customFormat="1" ht="12.75">
      <c r="A359" s="228"/>
      <c r="B359" s="181" t="s">
        <v>155</v>
      </c>
      <c r="C359" s="353" t="s">
        <v>116</v>
      </c>
      <c r="D359" s="230"/>
      <c r="E359" s="170"/>
      <c r="F359" s="28"/>
      <c r="G359" s="667"/>
    </row>
    <row r="360" spans="1:7" s="434" customFormat="1" ht="12.75">
      <c r="A360" s="196">
        <v>80</v>
      </c>
      <c r="B360" s="132"/>
      <c r="C360" s="133" t="s">
        <v>55</v>
      </c>
      <c r="D360" s="134"/>
      <c r="E360" s="183"/>
      <c r="F360" s="21"/>
      <c r="G360" s="669"/>
    </row>
    <row r="361" spans="1:7" s="434" customFormat="1" ht="12.75">
      <c r="A361" s="161"/>
      <c r="B361" s="132"/>
      <c r="C361" s="488" t="s">
        <v>74</v>
      </c>
      <c r="D361" s="173" t="s">
        <v>24</v>
      </c>
      <c r="E361" s="174">
        <v>2</v>
      </c>
      <c r="F361" s="13"/>
      <c r="G361" s="87"/>
    </row>
    <row r="362" spans="1:7" s="434" customFormat="1" ht="12.75">
      <c r="A362" s="131"/>
      <c r="B362" s="132"/>
      <c r="C362" s="232"/>
      <c r="D362" s="332"/>
      <c r="E362" s="170"/>
      <c r="F362" s="53"/>
      <c r="G362" s="652"/>
    </row>
    <row r="363" spans="1:7" s="434" customFormat="1" ht="12.75">
      <c r="A363" s="196">
        <v>81</v>
      </c>
      <c r="B363" s="132"/>
      <c r="C363" s="391" t="s">
        <v>266</v>
      </c>
      <c r="D363" s="489"/>
      <c r="E363" s="183"/>
      <c r="F363" s="109"/>
      <c r="G363" s="669"/>
    </row>
    <row r="364" spans="1:7" s="434" customFormat="1" ht="12.75">
      <c r="A364" s="490"/>
      <c r="B364" s="132"/>
      <c r="C364" s="167" t="s">
        <v>267</v>
      </c>
      <c r="D364" s="134" t="s">
        <v>24</v>
      </c>
      <c r="E364" s="188">
        <v>1</v>
      </c>
      <c r="F364" s="14"/>
      <c r="G364" s="87"/>
    </row>
    <row r="365" spans="1:7" s="434" customFormat="1" ht="12.75">
      <c r="A365" s="490"/>
      <c r="B365" s="132"/>
      <c r="C365" s="186"/>
      <c r="D365" s="199"/>
      <c r="E365" s="183"/>
      <c r="F365" s="12"/>
      <c r="G365" s="652"/>
    </row>
    <row r="366" spans="1:7" s="434" customFormat="1" ht="12.75">
      <c r="A366" s="196">
        <v>82</v>
      </c>
      <c r="B366" s="132"/>
      <c r="C366" s="197" t="s">
        <v>316</v>
      </c>
      <c r="D366" s="199" t="s">
        <v>24</v>
      </c>
      <c r="E366" s="183">
        <v>1</v>
      </c>
      <c r="F366" s="12"/>
      <c r="G366" s="560"/>
    </row>
    <row r="367" spans="1:7" s="434" customFormat="1" ht="12.75">
      <c r="A367" s="131"/>
      <c r="B367" s="132"/>
      <c r="C367" s="186" t="s">
        <v>321</v>
      </c>
      <c r="D367" s="134"/>
      <c r="E367" s="188"/>
      <c r="F367" s="14"/>
      <c r="G367" s="560"/>
    </row>
    <row r="368" spans="1:7" s="434" customFormat="1" ht="12.75">
      <c r="A368" s="319"/>
      <c r="B368" s="132"/>
      <c r="C368" s="375"/>
      <c r="D368" s="246"/>
      <c r="E368" s="170"/>
      <c r="F368" s="15"/>
      <c r="G368" s="652"/>
    </row>
    <row r="369" spans="1:7" s="434" customFormat="1" ht="12.75">
      <c r="A369" s="196">
        <v>83</v>
      </c>
      <c r="B369" s="132"/>
      <c r="C369" s="392" t="s">
        <v>268</v>
      </c>
      <c r="D369" s="134" t="s">
        <v>24</v>
      </c>
      <c r="E369" s="188">
        <v>1</v>
      </c>
      <c r="F369" s="14"/>
      <c r="G369" s="560"/>
    </row>
    <row r="370" spans="1:7" s="434" customFormat="1" ht="12.75">
      <c r="A370" s="192"/>
      <c r="B370" s="132"/>
      <c r="C370" s="392"/>
      <c r="D370" s="246"/>
      <c r="E370" s="170"/>
      <c r="F370" s="15"/>
      <c r="G370" s="652"/>
    </row>
    <row r="371" spans="1:7" s="434" customFormat="1" ht="12.75">
      <c r="A371" s="196">
        <v>84</v>
      </c>
      <c r="B371" s="132"/>
      <c r="C371" s="491" t="s">
        <v>317</v>
      </c>
      <c r="D371" s="199" t="s">
        <v>24</v>
      </c>
      <c r="E371" s="183">
        <v>1</v>
      </c>
      <c r="F371" s="12"/>
      <c r="G371" s="87"/>
    </row>
    <row r="372" spans="1:7" s="434" customFormat="1" ht="12.75">
      <c r="A372" s="192"/>
      <c r="B372" s="132"/>
      <c r="C372" s="492"/>
      <c r="D372" s="199"/>
      <c r="E372" s="183"/>
      <c r="F372" s="12"/>
      <c r="G372" s="560"/>
    </row>
    <row r="373" spans="1:7" s="434" customFormat="1" ht="12.75">
      <c r="A373" s="196">
        <v>85</v>
      </c>
      <c r="B373" s="132"/>
      <c r="C373" s="181" t="s">
        <v>318</v>
      </c>
      <c r="D373" s="199"/>
      <c r="E373" s="183"/>
      <c r="F373" s="12"/>
      <c r="G373" s="654"/>
    </row>
    <row r="374" spans="1:7" s="434" customFormat="1" ht="12.75">
      <c r="A374" s="493"/>
      <c r="B374" s="132"/>
      <c r="C374" s="494" t="s">
        <v>319</v>
      </c>
      <c r="D374" s="173" t="s">
        <v>24</v>
      </c>
      <c r="E374" s="174">
        <v>1</v>
      </c>
      <c r="F374" s="52"/>
      <c r="G374" s="87"/>
    </row>
    <row r="375" spans="1:7" s="434" customFormat="1" ht="12.75">
      <c r="A375" s="93"/>
      <c r="B375" s="132"/>
      <c r="C375" s="494"/>
      <c r="D375" s="173"/>
      <c r="E375" s="174"/>
      <c r="F375" s="14"/>
      <c r="G375" s="87"/>
    </row>
    <row r="376" spans="1:7" s="434" customFormat="1" ht="12.75">
      <c r="A376" s="196">
        <v>86</v>
      </c>
      <c r="B376" s="132"/>
      <c r="C376" s="391" t="s">
        <v>103</v>
      </c>
      <c r="D376" s="246" t="s">
        <v>24</v>
      </c>
      <c r="E376" s="170">
        <v>1</v>
      </c>
      <c r="F376" s="15"/>
      <c r="G376" s="87"/>
    </row>
    <row r="377" spans="1:7" s="434" customFormat="1" ht="12.75">
      <c r="A377" s="192"/>
      <c r="B377" s="132"/>
      <c r="C377" s="387"/>
      <c r="D377" s="199"/>
      <c r="E377" s="183"/>
      <c r="F377" s="12"/>
      <c r="G377" s="560"/>
    </row>
    <row r="378" spans="1:7" s="434" customFormat="1" ht="12.75">
      <c r="A378" s="196">
        <v>87</v>
      </c>
      <c r="B378" s="132"/>
      <c r="C378" s="181" t="s">
        <v>318</v>
      </c>
      <c r="D378" s="199"/>
      <c r="E378" s="183"/>
      <c r="F378" s="12"/>
      <c r="G378" s="654"/>
    </row>
    <row r="379" spans="1:7" s="434" customFormat="1" ht="12.75">
      <c r="A379" s="93"/>
      <c r="B379" s="132"/>
      <c r="C379" s="387" t="s">
        <v>320</v>
      </c>
      <c r="D379" s="134" t="s">
        <v>24</v>
      </c>
      <c r="E379" s="188">
        <v>1</v>
      </c>
      <c r="F379" s="14"/>
      <c r="G379" s="560"/>
    </row>
    <row r="380" spans="1:7" s="434" customFormat="1" ht="12.75">
      <c r="A380" s="338"/>
      <c r="B380" s="248"/>
      <c r="C380" s="465"/>
      <c r="D380" s="246"/>
      <c r="E380" s="170"/>
      <c r="F380" s="15"/>
      <c r="G380" s="652"/>
    </row>
    <row r="381" spans="1:7" s="434" customFormat="1" ht="12.75">
      <c r="A381" s="490"/>
      <c r="B381" s="181" t="s">
        <v>283</v>
      </c>
      <c r="C381" s="293" t="s">
        <v>315</v>
      </c>
      <c r="D381" s="199"/>
      <c r="E381" s="183"/>
      <c r="F381" s="12"/>
      <c r="G381" s="654"/>
    </row>
    <row r="382" spans="1:7" s="434" customFormat="1" ht="12.75">
      <c r="A382" s="352"/>
      <c r="B382" s="186"/>
      <c r="C382" s="331" t="s">
        <v>409</v>
      </c>
      <c r="D382" s="173"/>
      <c r="E382" s="174"/>
      <c r="F382" s="13"/>
      <c r="G382" s="87"/>
    </row>
    <row r="383" spans="1:7" s="434" customFormat="1" ht="12.75">
      <c r="A383" s="196">
        <v>88</v>
      </c>
      <c r="B383" s="186"/>
      <c r="C383" s="293" t="s">
        <v>410</v>
      </c>
      <c r="D383" s="199"/>
      <c r="E383" s="183"/>
      <c r="F383" s="12"/>
      <c r="G383" s="654"/>
    </row>
    <row r="384" spans="1:7" s="434" customFormat="1" ht="12.75">
      <c r="A384" s="131"/>
      <c r="B384" s="186"/>
      <c r="C384" s="205" t="s">
        <v>411</v>
      </c>
      <c r="D384" s="134"/>
      <c r="E384" s="188"/>
      <c r="F384" s="14"/>
      <c r="G384" s="560"/>
    </row>
    <row r="385" spans="1:7" s="434" customFormat="1" ht="12.75">
      <c r="A385" s="495"/>
      <c r="B385" s="167"/>
      <c r="C385" s="331" t="s">
        <v>282</v>
      </c>
      <c r="D385" s="81" t="s">
        <v>11</v>
      </c>
      <c r="E385" s="174">
        <v>7.5</v>
      </c>
      <c r="F385" s="13"/>
      <c r="G385" s="87"/>
    </row>
    <row r="386" spans="1:7" s="434" customFormat="1" ht="12.75">
      <c r="A386" s="490"/>
      <c r="B386" s="186"/>
      <c r="C386" s="205"/>
      <c r="D386" s="273"/>
      <c r="E386" s="174"/>
      <c r="F386" s="13"/>
      <c r="G386" s="87"/>
    </row>
    <row r="387" spans="1:7" s="434" customFormat="1" ht="12.75">
      <c r="A387" s="490"/>
      <c r="B387" s="181" t="s">
        <v>285</v>
      </c>
      <c r="C387" s="293" t="s">
        <v>284</v>
      </c>
      <c r="D387" s="273"/>
      <c r="E387" s="170"/>
      <c r="F387" s="15"/>
      <c r="G387" s="87"/>
    </row>
    <row r="388" spans="1:7" s="434" customFormat="1" ht="12.75">
      <c r="A388" s="192"/>
      <c r="B388" s="132"/>
      <c r="C388" s="181" t="s">
        <v>269</v>
      </c>
      <c r="D388" s="95"/>
      <c r="E388" s="183"/>
      <c r="F388" s="101"/>
      <c r="G388" s="654"/>
    </row>
    <row r="389" spans="1:7" s="434" customFormat="1" ht="12.75">
      <c r="A389" s="196">
        <v>89</v>
      </c>
      <c r="B389" s="132"/>
      <c r="C389" s="496" t="s">
        <v>541</v>
      </c>
      <c r="D389" s="81" t="s">
        <v>24</v>
      </c>
      <c r="E389" s="174">
        <v>1</v>
      </c>
      <c r="F389" s="633"/>
      <c r="G389" s="87"/>
    </row>
    <row r="390" spans="1:7" s="434" customFormat="1" ht="12.75">
      <c r="A390" s="192"/>
      <c r="B390" s="132"/>
      <c r="C390" s="497"/>
      <c r="D390" s="273"/>
      <c r="E390" s="170"/>
      <c r="F390" s="50"/>
      <c r="G390" s="652"/>
    </row>
    <row r="391" spans="1:7" s="434" customFormat="1" ht="12.75">
      <c r="A391" s="196">
        <v>90</v>
      </c>
      <c r="B391" s="132"/>
      <c r="C391" s="186" t="s">
        <v>271</v>
      </c>
      <c r="D391" s="472"/>
      <c r="E391" s="188"/>
      <c r="F391" s="14"/>
      <c r="G391" s="560"/>
    </row>
    <row r="392" spans="1:7" s="434" customFormat="1" ht="12.75">
      <c r="A392" s="495"/>
      <c r="B392" s="317"/>
      <c r="C392" s="168" t="s">
        <v>270</v>
      </c>
      <c r="D392" s="169" t="s">
        <v>24</v>
      </c>
      <c r="E392" s="13">
        <v>1</v>
      </c>
      <c r="F392" s="498"/>
      <c r="G392" s="87"/>
    </row>
    <row r="393" spans="1:7" s="434" customFormat="1" ht="12.75">
      <c r="A393" s="499"/>
      <c r="B393" s="248"/>
      <c r="C393" s="465"/>
      <c r="D393" s="427"/>
      <c r="E393" s="100"/>
      <c r="F393" s="500"/>
      <c r="G393" s="652"/>
    </row>
    <row r="394" spans="1:7" s="434" customFormat="1" ht="12.75">
      <c r="A394" s="319"/>
      <c r="B394" s="279" t="s">
        <v>287</v>
      </c>
      <c r="C394" s="375" t="s">
        <v>273</v>
      </c>
      <c r="D394" s="470"/>
      <c r="E394" s="100"/>
      <c r="F394" s="501"/>
      <c r="G394" s="652"/>
    </row>
    <row r="395" spans="1:7" s="434" customFormat="1" ht="12.75">
      <c r="A395" s="319"/>
      <c r="B395" s="279"/>
      <c r="C395" s="186" t="s">
        <v>402</v>
      </c>
      <c r="D395" s="211"/>
      <c r="E395" s="51"/>
      <c r="F395" s="502"/>
      <c r="G395" s="654"/>
    </row>
    <row r="396" spans="1:7" s="434" customFormat="1" ht="12.75">
      <c r="A396" s="203">
        <v>91</v>
      </c>
      <c r="B396" s="301"/>
      <c r="C396" s="167" t="s">
        <v>403</v>
      </c>
      <c r="D396" s="81" t="s">
        <v>286</v>
      </c>
      <c r="E396" s="52">
        <v>1</v>
      </c>
      <c r="F396" s="503"/>
      <c r="G396" s="87"/>
    </row>
    <row r="397" spans="1:7" s="434" customFormat="1" ht="12.75">
      <c r="A397" s="499"/>
      <c r="B397" s="304"/>
      <c r="C397" s="375"/>
      <c r="D397" s="504"/>
      <c r="E397" s="15"/>
      <c r="F397" s="500"/>
      <c r="G397" s="652"/>
    </row>
    <row r="398" spans="1:7" s="434" customFormat="1" ht="12.75">
      <c r="A398" s="505"/>
      <c r="B398" s="181" t="s">
        <v>291</v>
      </c>
      <c r="C398" s="375" t="s">
        <v>290</v>
      </c>
      <c r="D398" s="506"/>
      <c r="E398" s="13"/>
      <c r="F398" s="507"/>
      <c r="G398" s="87"/>
    </row>
    <row r="399" spans="1:7" s="434" customFormat="1" ht="12.75">
      <c r="A399" s="203">
        <v>92</v>
      </c>
      <c r="B399" s="300"/>
      <c r="C399" s="186" t="s">
        <v>272</v>
      </c>
      <c r="D399" s="489"/>
      <c r="E399" s="51"/>
      <c r="F399" s="508"/>
      <c r="G399" s="560"/>
    </row>
    <row r="400" spans="1:7" s="434" customFormat="1" ht="13.5" thickBot="1">
      <c r="A400" s="509"/>
      <c r="B400" s="300"/>
      <c r="C400" s="186" t="s">
        <v>288</v>
      </c>
      <c r="D400" s="510" t="s">
        <v>9</v>
      </c>
      <c r="E400" s="1">
        <v>20.4</v>
      </c>
      <c r="F400" s="508"/>
      <c r="G400" s="560"/>
    </row>
    <row r="401" spans="1:7" s="434" customFormat="1" ht="13.5" thickBot="1">
      <c r="A401" s="511"/>
      <c r="B401" s="213"/>
      <c r="C401" s="350"/>
      <c r="D401" s="512"/>
      <c r="E401" s="54"/>
      <c r="F401" s="513"/>
      <c r="G401" s="659"/>
    </row>
    <row r="402" spans="1:7" s="434" customFormat="1" ht="13.5" thickBot="1">
      <c r="A402" s="511"/>
      <c r="B402" s="213"/>
      <c r="C402" s="350"/>
      <c r="D402" s="512"/>
      <c r="E402" s="54"/>
      <c r="F402" s="513"/>
      <c r="G402" s="659"/>
    </row>
    <row r="403" spans="1:7" s="434" customFormat="1" ht="12.75">
      <c r="A403" s="471">
        <v>93</v>
      </c>
      <c r="B403" s="300"/>
      <c r="C403" s="186" t="s">
        <v>275</v>
      </c>
      <c r="D403" s="510"/>
      <c r="E403" s="1"/>
      <c r="F403" s="14"/>
      <c r="G403" s="560"/>
    </row>
    <row r="404" spans="1:7" s="434" customFormat="1" ht="12.75">
      <c r="A404" s="131"/>
      <c r="B404" s="300"/>
      <c r="C404" s="186" t="s">
        <v>407</v>
      </c>
      <c r="D404" s="510"/>
      <c r="E404" s="1"/>
      <c r="F404" s="14"/>
      <c r="G404" s="560"/>
    </row>
    <row r="405" spans="1:7" s="434" customFormat="1" ht="12.75">
      <c r="A405" s="495"/>
      <c r="B405" s="301"/>
      <c r="C405" s="167" t="s">
        <v>289</v>
      </c>
      <c r="D405" s="514" t="s">
        <v>274</v>
      </c>
      <c r="E405" s="52">
        <v>2</v>
      </c>
      <c r="F405" s="13"/>
      <c r="G405" s="87"/>
    </row>
    <row r="406" spans="1:7" s="434" customFormat="1" ht="12.75">
      <c r="A406" s="495"/>
      <c r="B406" s="300"/>
      <c r="C406" s="375"/>
      <c r="D406" s="510"/>
      <c r="E406" s="100"/>
      <c r="F406" s="15"/>
      <c r="G406" s="652"/>
    </row>
    <row r="407" spans="1:7" s="434" customFormat="1" ht="12.75">
      <c r="A407" s="499"/>
      <c r="B407" s="515" t="s">
        <v>294</v>
      </c>
      <c r="C407" s="181" t="s">
        <v>293</v>
      </c>
      <c r="D407" s="516"/>
      <c r="E407" s="1"/>
      <c r="F407" s="14"/>
      <c r="G407" s="560"/>
    </row>
    <row r="408" spans="1:7" s="434" customFormat="1" ht="12.75">
      <c r="A408" s="471">
        <v>94</v>
      </c>
      <c r="B408" s="300"/>
      <c r="C408" s="186" t="s">
        <v>292</v>
      </c>
      <c r="D408" s="506"/>
      <c r="E408" s="1"/>
      <c r="F408" s="14"/>
      <c r="G408" s="560"/>
    </row>
    <row r="409" spans="1:7" s="434" customFormat="1" ht="12.75">
      <c r="A409" s="505"/>
      <c r="B409" s="300"/>
      <c r="C409" s="167" t="s">
        <v>427</v>
      </c>
      <c r="D409" s="517" t="s">
        <v>9</v>
      </c>
      <c r="E409" s="52">
        <f>2.8^2</f>
        <v>7.839999999999999</v>
      </c>
      <c r="F409" s="13"/>
      <c r="G409" s="87"/>
    </row>
    <row r="410" spans="1:7" s="434" customFormat="1" ht="12.75">
      <c r="A410" s="471">
        <v>95</v>
      </c>
      <c r="B410" s="300"/>
      <c r="C410" s="186" t="s">
        <v>425</v>
      </c>
      <c r="D410" s="506"/>
      <c r="E410" s="1"/>
      <c r="F410" s="14"/>
      <c r="G410" s="560"/>
    </row>
    <row r="411" spans="1:7" s="434" customFormat="1" ht="12.75">
      <c r="A411" s="495"/>
      <c r="B411" s="301"/>
      <c r="C411" s="167" t="s">
        <v>426</v>
      </c>
      <c r="D411" s="517" t="s">
        <v>9</v>
      </c>
      <c r="E411" s="74">
        <f>0.4*55</f>
        <v>22</v>
      </c>
      <c r="F411" s="13"/>
      <c r="G411" s="87"/>
    </row>
    <row r="412" spans="1:7" s="434" customFormat="1" ht="12.75">
      <c r="A412" s="352"/>
      <c r="B412" s="300"/>
      <c r="C412" s="167"/>
      <c r="D412" s="504"/>
      <c r="E412" s="100"/>
      <c r="F412" s="15"/>
      <c r="G412" s="652"/>
    </row>
    <row r="413" spans="1:7" s="434" customFormat="1" ht="12.75">
      <c r="A413" s="490"/>
      <c r="B413" s="181" t="s">
        <v>297</v>
      </c>
      <c r="C413" s="181" t="s">
        <v>295</v>
      </c>
      <c r="D413" s="506"/>
      <c r="E413" s="1"/>
      <c r="F413" s="14"/>
      <c r="G413" s="560"/>
    </row>
    <row r="414" spans="1:7" s="434" customFormat="1" ht="12.75">
      <c r="A414" s="352"/>
      <c r="B414" s="279"/>
      <c r="C414" s="167" t="s">
        <v>296</v>
      </c>
      <c r="D414" s="517"/>
      <c r="E414" s="52"/>
      <c r="F414" s="13"/>
      <c r="G414" s="87"/>
    </row>
    <row r="415" spans="1:7" s="434" customFormat="1" ht="12.75">
      <c r="A415" s="518">
        <v>96</v>
      </c>
      <c r="B415" s="301"/>
      <c r="C415" s="167" t="s">
        <v>406</v>
      </c>
      <c r="D415" s="517" t="s">
        <v>11</v>
      </c>
      <c r="E415" s="52">
        <v>41</v>
      </c>
      <c r="F415" s="13"/>
      <c r="G415" s="87"/>
    </row>
    <row r="416" spans="1:7" s="434" customFormat="1" ht="13.5" thickBot="1">
      <c r="A416" s="499"/>
      <c r="B416" s="304"/>
      <c r="C416" s="375"/>
      <c r="D416" s="504"/>
      <c r="E416" s="100"/>
      <c r="F416" s="15"/>
      <c r="G416" s="652"/>
    </row>
    <row r="417" spans="1:7" s="434" customFormat="1" ht="12.75">
      <c r="A417" s="505"/>
      <c r="B417" s="186" t="s">
        <v>298</v>
      </c>
      <c r="C417" s="519" t="s">
        <v>299</v>
      </c>
      <c r="D417" s="520"/>
      <c r="E417" s="102"/>
      <c r="F417" s="103"/>
      <c r="G417" s="670"/>
    </row>
    <row r="418" spans="1:7" s="434" customFormat="1" ht="12.75">
      <c r="A418" s="471">
        <v>97</v>
      </c>
      <c r="B418" s="300"/>
      <c r="C418" s="186" t="s">
        <v>300</v>
      </c>
      <c r="D418" s="506"/>
      <c r="E418" s="1"/>
      <c r="F418" s="14"/>
      <c r="G418" s="560"/>
    </row>
    <row r="419" spans="1:7" s="434" customFormat="1" ht="12.75">
      <c r="A419" s="352"/>
      <c r="B419" s="300"/>
      <c r="C419" s="186" t="s">
        <v>404</v>
      </c>
      <c r="D419" s="506"/>
      <c r="E419" s="1"/>
      <c r="F419" s="14"/>
      <c r="G419" s="560"/>
    </row>
    <row r="420" spans="1:7" s="434" customFormat="1" ht="12.75">
      <c r="A420" s="495"/>
      <c r="B420" s="301"/>
      <c r="C420" s="167" t="s">
        <v>405</v>
      </c>
      <c r="D420" s="517" t="s">
        <v>301</v>
      </c>
      <c r="E420" s="52">
        <v>1</v>
      </c>
      <c r="F420" s="13"/>
      <c r="G420" s="87"/>
    </row>
    <row r="421" spans="1:7" s="434" customFormat="1" ht="12.75">
      <c r="A421" s="499"/>
      <c r="B421" s="304"/>
      <c r="C421" s="375"/>
      <c r="D421" s="521"/>
      <c r="E421" s="15"/>
      <c r="F421" s="15"/>
      <c r="G421" s="652"/>
    </row>
    <row r="422" spans="1:7" s="434" customFormat="1" ht="12.75">
      <c r="A422" s="522"/>
      <c r="B422" s="279" t="s">
        <v>298</v>
      </c>
      <c r="C422" s="375" t="s">
        <v>302</v>
      </c>
      <c r="D422" s="521"/>
      <c r="E422" s="15"/>
      <c r="F422" s="15"/>
      <c r="G422" s="652"/>
    </row>
    <row r="423" spans="1:7" s="434" customFormat="1" ht="12.75">
      <c r="A423" s="471">
        <v>98</v>
      </c>
      <c r="B423" s="279"/>
      <c r="C423" s="186" t="s">
        <v>303</v>
      </c>
      <c r="D423" s="506"/>
      <c r="E423" s="14"/>
      <c r="F423" s="14"/>
      <c r="G423" s="560"/>
    </row>
    <row r="424" spans="1:7" s="434" customFormat="1" ht="13.5" thickBot="1">
      <c r="A424" s="523"/>
      <c r="B424" s="524"/>
      <c r="C424" s="525" t="s">
        <v>304</v>
      </c>
      <c r="D424" s="526" t="s">
        <v>301</v>
      </c>
      <c r="E424" s="29">
        <v>1</v>
      </c>
      <c r="F424" s="29"/>
      <c r="G424" s="649"/>
    </row>
    <row r="425" spans="1:7" s="434" customFormat="1" ht="12.75">
      <c r="A425" s="527"/>
      <c r="B425" s="528"/>
      <c r="C425" s="528"/>
      <c r="D425" s="952" t="s">
        <v>41</v>
      </c>
      <c r="E425" s="953"/>
      <c r="F425" s="957"/>
      <c r="G425" s="958"/>
    </row>
    <row r="426" spans="1:7" s="434" customFormat="1" ht="13.5" thickBot="1">
      <c r="A426" s="529"/>
      <c r="B426" s="528"/>
      <c r="C426" s="528"/>
      <c r="D426" s="530"/>
      <c r="E426" s="531" t="s">
        <v>203</v>
      </c>
      <c r="F426" s="959"/>
      <c r="G426" s="960"/>
    </row>
    <row r="427" spans="1:7" s="434" customFormat="1" ht="12.75">
      <c r="A427" s="529"/>
      <c r="B427" s="528"/>
      <c r="C427" s="528"/>
      <c r="D427" s="532"/>
      <c r="E427" s="533"/>
      <c r="F427" s="49"/>
      <c r="G427" s="562"/>
    </row>
    <row r="428" spans="1:7" s="434" customFormat="1" ht="26.25">
      <c r="A428" s="978" t="s">
        <v>430</v>
      </c>
      <c r="B428" s="978"/>
      <c r="C428" s="978"/>
      <c r="D428" s="978"/>
      <c r="E428" s="978"/>
      <c r="F428" s="978"/>
      <c r="G428" s="978"/>
    </row>
    <row r="429" spans="1:7" s="434" customFormat="1" ht="13.5" thickBot="1">
      <c r="A429" s="534"/>
      <c r="B429" s="535"/>
      <c r="C429" s="535"/>
      <c r="D429" s="536"/>
      <c r="E429" s="537"/>
      <c r="F429" s="107"/>
      <c r="G429" s="333"/>
    </row>
    <row r="430" spans="1:7" s="434" customFormat="1" ht="12" customHeight="1" thickBot="1">
      <c r="A430" s="121" t="s">
        <v>0</v>
      </c>
      <c r="B430" s="122" t="s">
        <v>1</v>
      </c>
      <c r="C430" s="123" t="s">
        <v>2</v>
      </c>
      <c r="D430" s="124" t="s">
        <v>3</v>
      </c>
      <c r="E430" s="125" t="s">
        <v>4</v>
      </c>
      <c r="F430" s="32" t="s">
        <v>189</v>
      </c>
      <c r="G430" s="33" t="s">
        <v>190</v>
      </c>
    </row>
    <row r="431" spans="1:7" s="434" customFormat="1" ht="12" customHeight="1" thickBot="1">
      <c r="A431" s="126">
        <v>1</v>
      </c>
      <c r="B431" s="127">
        <v>2</v>
      </c>
      <c r="C431" s="127">
        <v>3</v>
      </c>
      <c r="D431" s="128">
        <v>4</v>
      </c>
      <c r="E431" s="129">
        <v>5</v>
      </c>
      <c r="F431" s="31">
        <v>6</v>
      </c>
      <c r="G431" s="130">
        <v>7</v>
      </c>
    </row>
    <row r="432" spans="1:7" s="434" customFormat="1" ht="12" customHeight="1">
      <c r="A432" s="131"/>
      <c r="B432" s="132"/>
      <c r="C432" s="133"/>
      <c r="D432" s="134"/>
      <c r="E432" s="135"/>
      <c r="F432" s="14"/>
      <c r="G432" s="563"/>
    </row>
    <row r="433" spans="1:7" s="434" customFormat="1" ht="12" customHeight="1" thickBot="1">
      <c r="A433" s="131"/>
      <c r="B433" s="132"/>
      <c r="C433" s="384"/>
      <c r="D433" s="134"/>
      <c r="E433" s="135"/>
      <c r="F433" s="5"/>
      <c r="G433" s="552"/>
    </row>
    <row r="434" spans="1:7" s="434" customFormat="1" ht="13.5" customHeight="1" thickBot="1">
      <c r="A434" s="136"/>
      <c r="B434" s="159" t="s">
        <v>339</v>
      </c>
      <c r="C434" s="138" t="s">
        <v>323</v>
      </c>
      <c r="D434" s="139"/>
      <c r="E434" s="160"/>
      <c r="F434" s="36"/>
      <c r="G434" s="551"/>
    </row>
    <row r="435" spans="1:7" s="434" customFormat="1" ht="12.75" customHeight="1">
      <c r="A435" s="161"/>
      <c r="B435" s="162" t="s">
        <v>340</v>
      </c>
      <c r="C435" s="163" t="s">
        <v>324</v>
      </c>
      <c r="D435" s="164"/>
      <c r="E435" s="165"/>
      <c r="F435" s="6"/>
      <c r="G435" s="553"/>
    </row>
    <row r="436" spans="1:7" s="434" customFormat="1" ht="12.75" customHeight="1">
      <c r="A436" s="315">
        <v>1</v>
      </c>
      <c r="B436" s="186"/>
      <c r="C436" s="221" t="s">
        <v>325</v>
      </c>
      <c r="D436" s="134"/>
      <c r="E436" s="183"/>
      <c r="F436" s="61"/>
      <c r="G436" s="549"/>
    </row>
    <row r="437" spans="1:7" s="434" customFormat="1" ht="12.75" customHeight="1">
      <c r="A437" s="131"/>
      <c r="B437" s="186"/>
      <c r="C437" s="186" t="s">
        <v>326</v>
      </c>
      <c r="D437" s="134"/>
      <c r="E437" s="188"/>
      <c r="F437" s="66"/>
      <c r="G437" s="549"/>
    </row>
    <row r="438" spans="1:7" s="434" customFormat="1" ht="12.75" customHeight="1">
      <c r="A438" s="131"/>
      <c r="B438" s="186"/>
      <c r="C438" s="387" t="s">
        <v>326</v>
      </c>
      <c r="D438" s="134"/>
      <c r="E438" s="188"/>
      <c r="F438" s="5"/>
      <c r="G438" s="555"/>
    </row>
    <row r="439" spans="1:8" s="434" customFormat="1" ht="12.75" customHeight="1">
      <c r="A439" s="131"/>
      <c r="B439" s="539"/>
      <c r="C439" s="540" t="s">
        <v>327</v>
      </c>
      <c r="D439" s="134"/>
      <c r="E439" s="243"/>
      <c r="F439" s="5"/>
      <c r="G439" s="555"/>
      <c r="H439" s="541"/>
    </row>
    <row r="440" spans="1:7" s="434" customFormat="1" ht="12.75" customHeight="1">
      <c r="A440" s="184"/>
      <c r="B440" s="204"/>
      <c r="C440" s="186" t="s">
        <v>328</v>
      </c>
      <c r="D440" s="506"/>
      <c r="E440" s="188"/>
      <c r="F440" s="10"/>
      <c r="G440" s="555"/>
    </row>
    <row r="441" spans="1:7" s="434" customFormat="1" ht="12.75" customHeight="1">
      <c r="A441" s="184"/>
      <c r="B441" s="185"/>
      <c r="C441" s="186" t="s">
        <v>329</v>
      </c>
      <c r="D441" s="187"/>
      <c r="E441" s="188"/>
      <c r="F441" s="10"/>
      <c r="G441" s="555"/>
    </row>
    <row r="442" spans="1:7" s="434" customFormat="1" ht="12.75" customHeight="1">
      <c r="A442" s="184"/>
      <c r="B442" s="185"/>
      <c r="C442" s="186" t="s">
        <v>330</v>
      </c>
      <c r="D442" s="187" t="s">
        <v>11</v>
      </c>
      <c r="E442" s="188">
        <v>82</v>
      </c>
      <c r="F442" s="10"/>
      <c r="G442" s="568"/>
    </row>
    <row r="443" spans="1:7" s="434" customFormat="1" ht="12.75" customHeight="1">
      <c r="A443" s="319"/>
      <c r="B443" s="373"/>
      <c r="C443" s="375"/>
      <c r="D443" s="521"/>
      <c r="E443" s="170"/>
      <c r="F443" s="3"/>
      <c r="G443" s="566"/>
    </row>
    <row r="444" spans="1:7" s="434" customFormat="1" ht="12.75" customHeight="1">
      <c r="A444" s="315">
        <v>2</v>
      </c>
      <c r="B444" s="186"/>
      <c r="C444" s="221" t="s">
        <v>331</v>
      </c>
      <c r="D444" s="134"/>
      <c r="E444" s="183"/>
      <c r="F444" s="61"/>
      <c r="G444" s="567"/>
    </row>
    <row r="445" spans="1:7" s="434" customFormat="1" ht="12.75" customHeight="1">
      <c r="A445" s="131"/>
      <c r="B445" s="186"/>
      <c r="C445" s="186" t="s">
        <v>332</v>
      </c>
      <c r="D445" s="134"/>
      <c r="E445" s="188"/>
      <c r="F445" s="66"/>
      <c r="G445" s="567"/>
    </row>
    <row r="446" spans="1:7" s="434" customFormat="1" ht="12.75" customHeight="1">
      <c r="A446" s="131"/>
      <c r="B446" s="186"/>
      <c r="C446" s="186" t="s">
        <v>333</v>
      </c>
      <c r="D446" s="187" t="s">
        <v>11</v>
      </c>
      <c r="E446" s="188">
        <v>75</v>
      </c>
      <c r="F446" s="10"/>
      <c r="G446" s="568"/>
    </row>
    <row r="447" spans="1:7" s="434" customFormat="1" ht="12.75" customHeight="1">
      <c r="A447" s="319"/>
      <c r="B447" s="373"/>
      <c r="C447" s="375"/>
      <c r="D447" s="521"/>
      <c r="E447" s="170"/>
      <c r="F447" s="3"/>
      <c r="G447" s="554"/>
    </row>
    <row r="448" spans="1:7" s="434" customFormat="1" ht="12.75" customHeight="1">
      <c r="A448" s="315">
        <v>3</v>
      </c>
      <c r="B448" s="186"/>
      <c r="C448" s="221" t="s">
        <v>334</v>
      </c>
      <c r="D448" s="134"/>
      <c r="E448" s="183"/>
      <c r="F448" s="61"/>
      <c r="G448" s="549"/>
    </row>
    <row r="449" spans="1:7" s="434" customFormat="1" ht="12.75" customHeight="1">
      <c r="A449" s="131"/>
      <c r="B449" s="186"/>
      <c r="C449" s="186" t="s">
        <v>335</v>
      </c>
      <c r="D449" s="134"/>
      <c r="E449" s="188"/>
      <c r="F449" s="66"/>
      <c r="G449" s="549"/>
    </row>
    <row r="450" spans="1:7" s="434" customFormat="1" ht="12.75" customHeight="1">
      <c r="A450" s="131"/>
      <c r="B450" s="186"/>
      <c r="C450" s="186" t="s">
        <v>336</v>
      </c>
      <c r="D450" s="187"/>
      <c r="E450" s="188"/>
      <c r="F450" s="10"/>
      <c r="G450" s="555"/>
    </row>
    <row r="451" spans="1:7" s="434" customFormat="1" ht="12.75" customHeight="1" thickBot="1">
      <c r="A451" s="154"/>
      <c r="B451" s="525"/>
      <c r="C451" s="525" t="s">
        <v>337</v>
      </c>
      <c r="D451" s="542" t="s">
        <v>286</v>
      </c>
      <c r="E451" s="543">
        <v>1</v>
      </c>
      <c r="F451" s="62"/>
      <c r="G451" s="561"/>
    </row>
    <row r="452" spans="1:7" s="434" customFormat="1" ht="12" customHeight="1">
      <c r="A452" s="544"/>
      <c r="B452" s="528"/>
      <c r="C452" s="528"/>
      <c r="D452" s="952" t="s">
        <v>41</v>
      </c>
      <c r="E452" s="953"/>
      <c r="F452" s="979">
        <f>SUM(G436:G451)</f>
        <v>0</v>
      </c>
      <c r="G452" s="980"/>
    </row>
    <row r="453" spans="1:7" s="434" customFormat="1" ht="12" customHeight="1" thickBot="1">
      <c r="A453" s="529"/>
      <c r="B453" s="528"/>
      <c r="C453" s="528"/>
      <c r="D453" s="530"/>
      <c r="E453" s="531" t="s">
        <v>203</v>
      </c>
      <c r="F453" s="981"/>
      <c r="G453" s="982"/>
    </row>
    <row r="454" spans="1:7" s="434" customFormat="1" ht="12" customHeight="1">
      <c r="A454" s="529"/>
      <c r="B454" s="528"/>
      <c r="C454" s="528"/>
      <c r="D454" s="532"/>
      <c r="E454" s="533"/>
      <c r="F454" s="671"/>
      <c r="G454" s="671"/>
    </row>
    <row r="455" spans="1:7" s="434" customFormat="1" ht="12" customHeight="1">
      <c r="A455" s="529"/>
      <c r="B455" s="528"/>
      <c r="C455" s="528"/>
      <c r="D455" s="532"/>
      <c r="E455" s="533"/>
      <c r="F455" s="671"/>
      <c r="G455" s="671"/>
    </row>
    <row r="456" spans="1:7" s="434" customFormat="1" ht="12" customHeight="1">
      <c r="A456" s="529"/>
      <c r="B456" s="528"/>
      <c r="C456" s="528"/>
      <c r="D456" s="532"/>
      <c r="E456" s="533"/>
      <c r="F456" s="671"/>
      <c r="G456" s="671"/>
    </row>
    <row r="457" spans="1:7" s="434" customFormat="1" ht="12" customHeight="1">
      <c r="A457" s="529"/>
      <c r="B457" s="528"/>
      <c r="C457" s="528"/>
      <c r="D457" s="532"/>
      <c r="E457" s="533"/>
      <c r="F457" s="671"/>
      <c r="G457" s="671"/>
    </row>
    <row r="458" spans="1:7" s="434" customFormat="1" ht="12" customHeight="1">
      <c r="A458" s="529"/>
      <c r="B458" s="528"/>
      <c r="C458" s="528"/>
      <c r="D458" s="532"/>
      <c r="E458" s="533"/>
      <c r="F458" s="671"/>
      <c r="G458" s="671"/>
    </row>
    <row r="459" spans="1:7" s="434" customFormat="1" ht="12" customHeight="1">
      <c r="A459" s="529"/>
      <c r="B459" s="528"/>
      <c r="C459" s="528"/>
      <c r="D459" s="532"/>
      <c r="E459" s="533"/>
      <c r="F459" s="671"/>
      <c r="G459" s="671"/>
    </row>
    <row r="460" spans="1:7" s="434" customFormat="1" ht="12" customHeight="1">
      <c r="A460" s="529"/>
      <c r="B460" s="528"/>
      <c r="C460" s="528"/>
      <c r="D460" s="532"/>
      <c r="E460" s="533"/>
      <c r="F460" s="671"/>
      <c r="G460" s="671"/>
    </row>
    <row r="461" spans="1:7" s="434" customFormat="1" ht="12" customHeight="1">
      <c r="A461" s="529"/>
      <c r="B461" s="528"/>
      <c r="C461" s="528"/>
      <c r="D461" s="532"/>
      <c r="E461" s="533"/>
      <c r="F461" s="671"/>
      <c r="G461" s="671"/>
    </row>
    <row r="462" spans="1:7" s="434" customFormat="1" ht="12" customHeight="1">
      <c r="A462" s="529"/>
      <c r="B462" s="528"/>
      <c r="C462" s="528"/>
      <c r="D462" s="532"/>
      <c r="E462" s="533"/>
      <c r="F462" s="671"/>
      <c r="G462" s="671"/>
    </row>
    <row r="463" spans="1:7" s="434" customFormat="1" ht="12" customHeight="1">
      <c r="A463" s="529"/>
      <c r="B463" s="528"/>
      <c r="C463" s="528"/>
      <c r="D463" s="532"/>
      <c r="E463" s="533"/>
      <c r="F463" s="671"/>
      <c r="G463" s="671"/>
    </row>
    <row r="464" spans="1:7" s="434" customFormat="1" ht="12" customHeight="1">
      <c r="A464" s="529"/>
      <c r="B464" s="528"/>
      <c r="C464" s="528"/>
      <c r="D464" s="532"/>
      <c r="E464" s="533"/>
      <c r="F464" s="671"/>
      <c r="G464" s="671"/>
    </row>
    <row r="465" spans="1:7" s="434" customFormat="1" ht="12" customHeight="1">
      <c r="A465" s="529"/>
      <c r="B465" s="528"/>
      <c r="C465" s="528"/>
      <c r="D465" s="532"/>
      <c r="E465" s="533"/>
      <c r="F465" s="671"/>
      <c r="G465" s="671"/>
    </row>
    <row r="466" spans="1:7" s="434" customFormat="1" ht="12" customHeight="1">
      <c r="A466" s="529"/>
      <c r="B466" s="528"/>
      <c r="C466" s="528"/>
      <c r="D466" s="532"/>
      <c r="E466" s="533"/>
      <c r="F466" s="671"/>
      <c r="G466" s="671"/>
    </row>
    <row r="467" spans="1:7" s="434" customFormat="1" ht="12" customHeight="1">
      <c r="A467" s="529"/>
      <c r="B467" s="528"/>
      <c r="C467" s="528"/>
      <c r="D467" s="532"/>
      <c r="E467" s="533"/>
      <c r="F467" s="671"/>
      <c r="G467" s="671"/>
    </row>
    <row r="468" spans="1:7" s="434" customFormat="1" ht="12" customHeight="1">
      <c r="A468" s="529"/>
      <c r="B468" s="528"/>
      <c r="C468" s="528"/>
      <c r="D468" s="532"/>
      <c r="E468" s="533"/>
      <c r="F468" s="671"/>
      <c r="G468" s="671"/>
    </row>
    <row r="469" spans="1:7" s="434" customFormat="1" ht="12" customHeight="1">
      <c r="A469" s="529"/>
      <c r="B469" s="528"/>
      <c r="C469" s="528"/>
      <c r="D469" s="532"/>
      <c r="E469" s="533"/>
      <c r="F469" s="671"/>
      <c r="G469" s="671"/>
    </row>
    <row r="470" spans="1:7" s="434" customFormat="1" ht="12" customHeight="1">
      <c r="A470" s="529"/>
      <c r="B470" s="528"/>
      <c r="C470" s="528"/>
      <c r="D470" s="532"/>
      <c r="E470" s="533"/>
      <c r="F470" s="671"/>
      <c r="G470" s="671"/>
    </row>
    <row r="471" spans="1:7" s="434" customFormat="1" ht="12" customHeight="1">
      <c r="A471" s="529"/>
      <c r="B471" s="528"/>
      <c r="C471" s="528"/>
      <c r="D471" s="532"/>
      <c r="E471" s="533"/>
      <c r="F471" s="671"/>
      <c r="G471" s="671"/>
    </row>
    <row r="472" spans="1:7" s="434" customFormat="1" ht="12" customHeight="1">
      <c r="A472" s="529"/>
      <c r="B472" s="528"/>
      <c r="C472" s="528"/>
      <c r="D472" s="532"/>
      <c r="E472" s="533"/>
      <c r="F472" s="671"/>
      <c r="G472" s="671"/>
    </row>
    <row r="473" spans="1:7" s="434" customFormat="1" ht="12" customHeight="1">
      <c r="A473" s="529"/>
      <c r="B473" s="528"/>
      <c r="C473" s="528"/>
      <c r="D473" s="532"/>
      <c r="E473" s="533"/>
      <c r="F473" s="671"/>
      <c r="G473" s="671"/>
    </row>
    <row r="474" spans="1:7" s="434" customFormat="1" ht="12" customHeight="1">
      <c r="A474" s="529"/>
      <c r="B474" s="528"/>
      <c r="C474" s="528"/>
      <c r="D474" s="532"/>
      <c r="E474" s="533"/>
      <c r="F474" s="671"/>
      <c r="G474" s="671"/>
    </row>
    <row r="475" spans="1:7" s="434" customFormat="1" ht="12" customHeight="1">
      <c r="A475" s="529"/>
      <c r="B475" s="528"/>
      <c r="C475" s="528"/>
      <c r="D475" s="532"/>
      <c r="E475" s="533"/>
      <c r="F475" s="671"/>
      <c r="G475" s="671"/>
    </row>
    <row r="476" spans="1:7" s="434" customFormat="1" ht="12" customHeight="1">
      <c r="A476" s="529"/>
      <c r="B476" s="528"/>
      <c r="C476" s="528"/>
      <c r="D476" s="532"/>
      <c r="E476" s="533"/>
      <c r="F476" s="671"/>
      <c r="G476" s="671"/>
    </row>
    <row r="477" spans="1:7" s="434" customFormat="1" ht="12" customHeight="1">
      <c r="A477" s="529"/>
      <c r="B477" s="528"/>
      <c r="C477" s="528"/>
      <c r="D477" s="532"/>
      <c r="E477" s="533"/>
      <c r="F477" s="671"/>
      <c r="G477" s="671"/>
    </row>
    <row r="478" spans="1:7" s="434" customFormat="1" ht="12" customHeight="1">
      <c r="A478" s="529"/>
      <c r="B478" s="528"/>
      <c r="C478" s="528"/>
      <c r="D478" s="532"/>
      <c r="E478" s="533"/>
      <c r="F478" s="671"/>
      <c r="G478" s="671"/>
    </row>
    <row r="479" spans="1:7" s="434" customFormat="1" ht="12" customHeight="1">
      <c r="A479" s="529"/>
      <c r="B479" s="528"/>
      <c r="C479" s="528"/>
      <c r="D479" s="532"/>
      <c r="E479" s="533"/>
      <c r="F479" s="671"/>
      <c r="G479" s="671"/>
    </row>
    <row r="480" spans="1:7" s="434" customFormat="1" ht="12" customHeight="1">
      <c r="A480" s="529"/>
      <c r="B480" s="528"/>
      <c r="C480" s="528"/>
      <c r="D480" s="532"/>
      <c r="E480" s="533"/>
      <c r="F480" s="671"/>
      <c r="G480" s="671"/>
    </row>
    <row r="481" spans="1:7" s="434" customFormat="1" ht="12" customHeight="1">
      <c r="A481" s="529"/>
      <c r="B481" s="528"/>
      <c r="C481" s="528"/>
      <c r="D481" s="532"/>
      <c r="E481" s="533"/>
      <c r="F481" s="671"/>
      <c r="G481" s="671"/>
    </row>
    <row r="482" spans="1:7" s="434" customFormat="1" ht="12" customHeight="1">
      <c r="A482" s="529"/>
      <c r="B482" s="528"/>
      <c r="C482" s="528"/>
      <c r="D482" s="532"/>
      <c r="E482" s="533"/>
      <c r="F482" s="671"/>
      <c r="G482" s="671"/>
    </row>
    <row r="483" spans="1:7" s="434" customFormat="1" ht="12" customHeight="1">
      <c r="A483" s="529"/>
      <c r="B483" s="528"/>
      <c r="C483" s="528"/>
      <c r="D483" s="532"/>
      <c r="E483" s="533"/>
      <c r="F483" s="671"/>
      <c r="G483" s="671"/>
    </row>
    <row r="484" spans="1:7" s="434" customFormat="1" ht="12" customHeight="1">
      <c r="A484" s="529"/>
      <c r="B484" s="528"/>
      <c r="C484" s="528"/>
      <c r="D484" s="532"/>
      <c r="E484" s="533"/>
      <c r="F484" s="671"/>
      <c r="G484" s="671"/>
    </row>
    <row r="485" spans="1:7" s="434" customFormat="1" ht="12" customHeight="1">
      <c r="A485" s="529"/>
      <c r="B485" s="528"/>
      <c r="C485" s="528"/>
      <c r="D485" s="532"/>
      <c r="E485" s="533"/>
      <c r="F485" s="671"/>
      <c r="G485" s="671"/>
    </row>
    <row r="486" spans="1:7" s="434" customFormat="1" ht="12" customHeight="1">
      <c r="A486" s="529"/>
      <c r="B486" s="528"/>
      <c r="C486" s="528"/>
      <c r="D486" s="532"/>
      <c r="E486" s="533"/>
      <c r="F486" s="671"/>
      <c r="G486" s="671"/>
    </row>
    <row r="487" spans="1:7" s="434" customFormat="1" ht="12" customHeight="1">
      <c r="A487" s="529"/>
      <c r="B487" s="528"/>
      <c r="C487" s="528"/>
      <c r="D487" s="532"/>
      <c r="E487" s="533"/>
      <c r="F487" s="671"/>
      <c r="G487" s="671"/>
    </row>
    <row r="488" spans="1:7" s="434" customFormat="1" ht="12" customHeight="1">
      <c r="A488" s="529"/>
      <c r="B488" s="528"/>
      <c r="C488" s="528"/>
      <c r="D488" s="532"/>
      <c r="E488" s="533"/>
      <c r="F488" s="671"/>
      <c r="G488" s="671"/>
    </row>
    <row r="489" spans="1:7" s="434" customFormat="1" ht="12" customHeight="1">
      <c r="A489" s="529"/>
      <c r="B489" s="528"/>
      <c r="C489" s="528"/>
      <c r="D489" s="532"/>
      <c r="E489" s="533"/>
      <c r="F489" s="49"/>
      <c r="G489" s="562"/>
    </row>
    <row r="490" spans="1:7" ht="12.75">
      <c r="A490" s="534"/>
      <c r="B490" s="535"/>
      <c r="C490" s="384"/>
      <c r="D490" s="536"/>
      <c r="E490" s="537"/>
      <c r="F490" s="107"/>
      <c r="G490" s="333"/>
    </row>
    <row r="491" spans="1:7" ht="26.25">
      <c r="A491" s="978" t="s">
        <v>338</v>
      </c>
      <c r="B491" s="978"/>
      <c r="C491" s="978"/>
      <c r="D491" s="978"/>
      <c r="E491" s="978"/>
      <c r="F491" s="978"/>
      <c r="G491" s="978"/>
    </row>
    <row r="492" spans="1:7" ht="26.25">
      <c r="A492" s="978" t="s">
        <v>431</v>
      </c>
      <c r="B492" s="978"/>
      <c r="C492" s="978"/>
      <c r="D492" s="978"/>
      <c r="E492" s="978"/>
      <c r="F492" s="978"/>
      <c r="G492" s="978"/>
    </row>
    <row r="493" spans="1:7" ht="13.5" thickBot="1">
      <c r="A493" s="534"/>
      <c r="B493" s="538"/>
      <c r="C493" s="538"/>
      <c r="D493" s="536"/>
      <c r="E493" s="537"/>
      <c r="F493" s="107"/>
      <c r="G493" s="333"/>
    </row>
    <row r="494" spans="1:7" ht="28.5" customHeight="1" thickBot="1">
      <c r="A494" s="121" t="s">
        <v>0</v>
      </c>
      <c r="B494" s="122" t="s">
        <v>1</v>
      </c>
      <c r="C494" s="123" t="s">
        <v>2</v>
      </c>
      <c r="D494" s="124" t="s">
        <v>3</v>
      </c>
      <c r="E494" s="125" t="s">
        <v>4</v>
      </c>
      <c r="F494" s="64" t="s">
        <v>189</v>
      </c>
      <c r="G494" s="33" t="s">
        <v>190</v>
      </c>
    </row>
    <row r="495" spans="1:7" ht="13.5" thickBot="1">
      <c r="A495" s="126">
        <v>1</v>
      </c>
      <c r="B495" s="127">
        <v>2</v>
      </c>
      <c r="C495" s="127">
        <v>3</v>
      </c>
      <c r="D495" s="128">
        <v>4</v>
      </c>
      <c r="E495" s="910">
        <v>5</v>
      </c>
      <c r="F495" s="910">
        <v>6</v>
      </c>
      <c r="G495" s="911">
        <v>7</v>
      </c>
    </row>
    <row r="496" spans="1:7" ht="13.5" thickBot="1">
      <c r="A496" s="131"/>
      <c r="B496" s="132"/>
      <c r="C496" s="384"/>
      <c r="D496" s="134"/>
      <c r="E496" s="135"/>
      <c r="F496" s="5"/>
      <c r="G496" s="564"/>
    </row>
    <row r="497" spans="1:7" ht="13.5" thickBot="1">
      <c r="A497" s="136"/>
      <c r="B497" s="159" t="s">
        <v>341</v>
      </c>
      <c r="C497" s="138" t="s">
        <v>342</v>
      </c>
      <c r="D497" s="139"/>
      <c r="E497" s="160"/>
      <c r="F497" s="36"/>
      <c r="G497" s="565"/>
    </row>
    <row r="498" spans="1:7" ht="12.75">
      <c r="A498" s="161"/>
      <c r="B498" s="162" t="s">
        <v>183</v>
      </c>
      <c r="C498" s="163" t="s">
        <v>343</v>
      </c>
      <c r="D498" s="164"/>
      <c r="E498" s="165"/>
      <c r="F498" s="6"/>
      <c r="G498" s="553"/>
    </row>
    <row r="499" spans="1:7" ht="12.75">
      <c r="A499" s="315">
        <v>1</v>
      </c>
      <c r="B499" s="186"/>
      <c r="C499" s="221" t="s">
        <v>542</v>
      </c>
      <c r="D499" s="134"/>
      <c r="E499" s="183"/>
      <c r="F499" s="61"/>
      <c r="G499" s="549"/>
    </row>
    <row r="500" spans="1:7" ht="12.75">
      <c r="A500" s="189"/>
      <c r="B500" s="186"/>
      <c r="C500" s="167" t="s">
        <v>345</v>
      </c>
      <c r="D500" s="191" t="s">
        <v>11</v>
      </c>
      <c r="E500" s="174">
        <v>58</v>
      </c>
      <c r="F500" s="7"/>
      <c r="G500" s="570"/>
    </row>
    <row r="501" spans="1:7" ht="12.75">
      <c r="A501" s="315">
        <v>2</v>
      </c>
      <c r="B501" s="186"/>
      <c r="C501" s="181" t="s">
        <v>543</v>
      </c>
      <c r="D501" s="199"/>
      <c r="E501" s="183"/>
      <c r="F501" s="4"/>
      <c r="G501" s="634"/>
    </row>
    <row r="502" spans="1:7" ht="12.75">
      <c r="A502" s="189"/>
      <c r="B502" s="635"/>
      <c r="C502" s="167" t="s">
        <v>344</v>
      </c>
      <c r="D502" s="191" t="s">
        <v>11</v>
      </c>
      <c r="E502" s="174">
        <v>24</v>
      </c>
      <c r="F502" s="637"/>
      <c r="G502" s="570"/>
    </row>
    <row r="503" spans="1:7" ht="12.75">
      <c r="A503" s="315">
        <v>3</v>
      </c>
      <c r="B503" s="186"/>
      <c r="C503" s="387" t="s">
        <v>544</v>
      </c>
      <c r="D503" s="134"/>
      <c r="E503" s="188"/>
      <c r="F503" s="5"/>
      <c r="G503" s="568"/>
    </row>
    <row r="504" spans="1:7" ht="13.5" thickBot="1">
      <c r="A504" s="361"/>
      <c r="B504" s="545"/>
      <c r="C504" s="186" t="s">
        <v>545</v>
      </c>
      <c r="D504" s="187" t="s">
        <v>11</v>
      </c>
      <c r="E504" s="188">
        <v>6</v>
      </c>
      <c r="F504" s="10"/>
      <c r="G504" s="568"/>
    </row>
    <row r="505" spans="1:7" ht="13.5" thickBot="1">
      <c r="A505" s="121"/>
      <c r="B505" s="546"/>
      <c r="C505" s="350"/>
      <c r="D505" s="547"/>
      <c r="E505" s="216"/>
      <c r="F505" s="63"/>
      <c r="G505" s="556"/>
    </row>
    <row r="506" spans="1:7" ht="13.5" thickBot="1">
      <c r="A506" s="136"/>
      <c r="B506" s="159" t="s">
        <v>346</v>
      </c>
      <c r="C506" s="138" t="s">
        <v>546</v>
      </c>
      <c r="D506" s="139"/>
      <c r="E506" s="160"/>
      <c r="F506" s="36"/>
      <c r="G506" s="565"/>
    </row>
    <row r="507" spans="1:7" ht="12.75">
      <c r="A507" s="161"/>
      <c r="B507" s="162" t="s">
        <v>347</v>
      </c>
      <c r="C507" s="163" t="s">
        <v>343</v>
      </c>
      <c r="D507" s="164"/>
      <c r="E507" s="165"/>
      <c r="F507" s="6"/>
      <c r="G507" s="553"/>
    </row>
    <row r="508" spans="1:7" ht="12.75">
      <c r="A508" s="315">
        <v>4</v>
      </c>
      <c r="B508" s="186"/>
      <c r="C508" s="221" t="s">
        <v>331</v>
      </c>
      <c r="D508" s="134"/>
      <c r="E508" s="183"/>
      <c r="F508" s="61"/>
      <c r="G508" s="549"/>
    </row>
    <row r="509" spans="1:7" ht="12.75">
      <c r="A509" s="131"/>
      <c r="B509" s="186"/>
      <c r="C509" s="221" t="s">
        <v>551</v>
      </c>
      <c r="D509" s="134"/>
      <c r="E509" s="188"/>
      <c r="F509" s="65"/>
      <c r="G509" s="549"/>
    </row>
    <row r="510" spans="1:7" ht="12.75">
      <c r="A510" s="131"/>
      <c r="B510" s="186"/>
      <c r="C510" s="221" t="s">
        <v>348</v>
      </c>
      <c r="D510" s="134"/>
      <c r="E510" s="188"/>
      <c r="F510" s="65"/>
      <c r="G510" s="549"/>
    </row>
    <row r="511" spans="1:7" ht="12.75">
      <c r="A511" s="131"/>
      <c r="B511" s="186"/>
      <c r="C511" s="221" t="s">
        <v>349</v>
      </c>
      <c r="D511" s="134"/>
      <c r="E511" s="188"/>
      <c r="F511" s="65"/>
      <c r="G511" s="549"/>
    </row>
    <row r="512" spans="1:7" ht="12.75">
      <c r="A512" s="131"/>
      <c r="B512" s="186"/>
      <c r="C512" s="221" t="s">
        <v>350</v>
      </c>
      <c r="D512" s="134"/>
      <c r="E512" s="188"/>
      <c r="F512" s="65"/>
      <c r="G512" s="549"/>
    </row>
    <row r="513" spans="1:7" ht="12.75">
      <c r="A513" s="131"/>
      <c r="B513" s="186"/>
      <c r="C513" s="167" t="s">
        <v>351</v>
      </c>
      <c r="D513" s="187" t="s">
        <v>11</v>
      </c>
      <c r="E513" s="188">
        <v>64</v>
      </c>
      <c r="F513" s="10"/>
      <c r="G513" s="568"/>
    </row>
    <row r="514" spans="1:7" ht="12.75">
      <c r="A514" s="319"/>
      <c r="B514" s="643"/>
      <c r="C514" s="375"/>
      <c r="D514" s="521"/>
      <c r="E514" s="170"/>
      <c r="F514" s="3"/>
      <c r="G514" s="566"/>
    </row>
    <row r="515" spans="1:7" ht="12.75">
      <c r="A515" s="315">
        <v>5</v>
      </c>
      <c r="B515" s="186"/>
      <c r="C515" s="221" t="s">
        <v>352</v>
      </c>
      <c r="D515" s="134"/>
      <c r="E515" s="188"/>
      <c r="F515" s="65"/>
      <c r="G515" s="567"/>
    </row>
    <row r="516" spans="1:7" ht="12.75">
      <c r="A516" s="161"/>
      <c r="B516" s="186"/>
      <c r="C516" s="167" t="s">
        <v>337</v>
      </c>
      <c r="D516" s="191" t="s">
        <v>301</v>
      </c>
      <c r="E516" s="174">
        <v>2</v>
      </c>
      <c r="F516" s="7"/>
      <c r="G516" s="570"/>
    </row>
    <row r="517" spans="1:7" ht="12.75">
      <c r="A517" s="319"/>
      <c r="B517" s="186"/>
      <c r="C517" s="375"/>
      <c r="D517" s="187"/>
      <c r="E517" s="188"/>
      <c r="F517" s="10"/>
      <c r="G517" s="568"/>
    </row>
    <row r="518" spans="1:7" ht="12.75">
      <c r="A518" s="315">
        <v>6</v>
      </c>
      <c r="B518" s="186"/>
      <c r="C518" s="387" t="s">
        <v>544</v>
      </c>
      <c r="D518" s="199"/>
      <c r="E518" s="183"/>
      <c r="F518" s="4"/>
      <c r="G518" s="634"/>
    </row>
    <row r="519" spans="1:7" ht="13.5" thickBot="1">
      <c r="A519" s="161"/>
      <c r="B519" s="167"/>
      <c r="C519" s="167" t="s">
        <v>545</v>
      </c>
      <c r="D519" s="191" t="s">
        <v>11</v>
      </c>
      <c r="E519" s="174">
        <v>2</v>
      </c>
      <c r="F519" s="7"/>
      <c r="G519" s="570"/>
    </row>
    <row r="520" spans="1:7" ht="13.5" thickBot="1">
      <c r="A520" s="255"/>
      <c r="B520" s="350"/>
      <c r="C520" s="350"/>
      <c r="D520" s="547"/>
      <c r="E520" s="216"/>
      <c r="F520" s="105"/>
      <c r="G520" s="636"/>
    </row>
    <row r="521" spans="1:7" ht="13.5" thickBot="1">
      <c r="A521" s="255"/>
      <c r="B521" s="638"/>
      <c r="C521" s="350"/>
      <c r="D521" s="547"/>
      <c r="E521" s="216"/>
      <c r="F521" s="63"/>
      <c r="G521" s="569"/>
    </row>
    <row r="522" spans="1:7" ht="12.75">
      <c r="A522" s="203">
        <v>7</v>
      </c>
      <c r="B522" s="186"/>
      <c r="C522" s="639" t="s">
        <v>547</v>
      </c>
      <c r="D522" s="152"/>
      <c r="E522" s="640"/>
      <c r="F522" s="641"/>
      <c r="G522" s="642"/>
    </row>
    <row r="523" spans="1:7" ht="12.75">
      <c r="A523" s="189"/>
      <c r="B523" s="186"/>
      <c r="C523" s="167" t="s">
        <v>345</v>
      </c>
      <c r="D523" s="191" t="s">
        <v>11</v>
      </c>
      <c r="E523" s="174">
        <v>58</v>
      </c>
      <c r="F523" s="7"/>
      <c r="G523" s="570"/>
    </row>
    <row r="524" spans="1:7" ht="12.75">
      <c r="A524" s="189"/>
      <c r="B524" s="186"/>
      <c r="C524" s="167"/>
      <c r="D524" s="191"/>
      <c r="E524" s="174"/>
      <c r="F524" s="7"/>
      <c r="G524" s="570"/>
    </row>
    <row r="525" spans="1:7" ht="12.75">
      <c r="A525" s="203">
        <v>8</v>
      </c>
      <c r="B525" s="186"/>
      <c r="C525" s="167" t="s">
        <v>548</v>
      </c>
      <c r="D525" s="191" t="s">
        <v>11</v>
      </c>
      <c r="E525" s="174">
        <v>64</v>
      </c>
      <c r="F525" s="7"/>
      <c r="G525" s="570"/>
    </row>
    <row r="526" spans="1:7" ht="12.75">
      <c r="A526" s="189"/>
      <c r="B526" s="186"/>
      <c r="C526" s="167"/>
      <c r="D526" s="191"/>
      <c r="E526" s="174"/>
      <c r="F526" s="7"/>
      <c r="G526" s="570"/>
    </row>
    <row r="527" spans="1:7" ht="12.75">
      <c r="A527" s="646">
        <v>9</v>
      </c>
      <c r="B527" s="186"/>
      <c r="C527" s="167" t="s">
        <v>549</v>
      </c>
      <c r="D527" s="191" t="s">
        <v>8</v>
      </c>
      <c r="E527" s="174">
        <v>6</v>
      </c>
      <c r="F527" s="7"/>
      <c r="G527" s="570"/>
    </row>
    <row r="528" spans="1:7" ht="12.75">
      <c r="A528" s="189"/>
      <c r="B528" s="186"/>
      <c r="C528" s="167"/>
      <c r="D528" s="191"/>
      <c r="E528" s="174"/>
      <c r="F528" s="7"/>
      <c r="G528" s="570"/>
    </row>
    <row r="529" spans="1:7" ht="12.75">
      <c r="A529" s="203">
        <v>10</v>
      </c>
      <c r="B529" s="186"/>
      <c r="C529" s="167" t="s">
        <v>550</v>
      </c>
      <c r="D529" s="191" t="s">
        <v>274</v>
      </c>
      <c r="E529" s="174">
        <v>10</v>
      </c>
      <c r="F529" s="7"/>
      <c r="G529" s="570"/>
    </row>
    <row r="530" spans="1:7" ht="12.75">
      <c r="A530" s="189"/>
      <c r="B530" s="186"/>
      <c r="C530" s="375"/>
      <c r="D530" s="521"/>
      <c r="E530" s="170"/>
      <c r="F530" s="644"/>
      <c r="G530" s="645"/>
    </row>
    <row r="531" spans="1:7" ht="12.75">
      <c r="A531" s="203">
        <v>11</v>
      </c>
      <c r="B531" s="186"/>
      <c r="C531" s="186" t="s">
        <v>353</v>
      </c>
      <c r="D531" s="333"/>
      <c r="E531" s="188"/>
      <c r="F531" s="65"/>
      <c r="G531" s="567"/>
    </row>
    <row r="532" spans="1:7" ht="12.75">
      <c r="A532" s="131"/>
      <c r="B532" s="186"/>
      <c r="C532" s="186" t="s">
        <v>354</v>
      </c>
      <c r="D532" s="333"/>
      <c r="E532" s="188"/>
      <c r="F532" s="65"/>
      <c r="G532" s="567"/>
    </row>
    <row r="533" spans="1:7" ht="12.75">
      <c r="A533" s="131"/>
      <c r="B533" s="186"/>
      <c r="C533" s="186" t="s">
        <v>355</v>
      </c>
      <c r="D533" s="333"/>
      <c r="E533" s="188"/>
      <c r="F533" s="65"/>
      <c r="G533" s="567"/>
    </row>
    <row r="534" spans="1:7" ht="12.75">
      <c r="A534" s="131"/>
      <c r="B534" s="186"/>
      <c r="C534" s="186" t="s">
        <v>356</v>
      </c>
      <c r="D534" s="333"/>
      <c r="E534" s="188"/>
      <c r="F534" s="65"/>
      <c r="G534" s="567"/>
    </row>
    <row r="535" spans="1:7" ht="13.5" thickBot="1">
      <c r="A535" s="154"/>
      <c r="B535" s="525"/>
      <c r="C535" s="525" t="s">
        <v>357</v>
      </c>
      <c r="D535" s="187" t="s">
        <v>11</v>
      </c>
      <c r="E535" s="188">
        <v>61</v>
      </c>
      <c r="F535" s="10"/>
      <c r="G535" s="568"/>
    </row>
    <row r="536" spans="2:7" ht="12.75">
      <c r="B536" s="548"/>
      <c r="C536" s="548"/>
      <c r="D536" s="989" t="s">
        <v>41</v>
      </c>
      <c r="E536" s="990"/>
      <c r="F536" s="991"/>
      <c r="G536" s="992"/>
    </row>
    <row r="537" spans="2:7" ht="13.5" thickBot="1">
      <c r="B537" s="548"/>
      <c r="C537" s="548"/>
      <c r="D537" s="530"/>
      <c r="E537" s="531" t="s">
        <v>203</v>
      </c>
      <c r="F537" s="981"/>
      <c r="G537" s="982"/>
    </row>
    <row r="538" spans="2:7" ht="14.25">
      <c r="B538" s="548"/>
      <c r="C538" s="548"/>
      <c r="D538" s="532"/>
      <c r="E538" s="533"/>
      <c r="F538" s="671"/>
      <c r="G538" s="671"/>
    </row>
    <row r="539" spans="2:7" ht="14.25">
      <c r="B539" s="548"/>
      <c r="C539" s="548"/>
      <c r="D539" s="532"/>
      <c r="E539" s="533"/>
      <c r="F539" s="671"/>
      <c r="G539" s="671"/>
    </row>
    <row r="540" spans="2:7" ht="14.25">
      <c r="B540" s="548"/>
      <c r="C540" s="548"/>
      <c r="D540" s="532"/>
      <c r="E540" s="533"/>
      <c r="F540" s="671"/>
      <c r="G540" s="671"/>
    </row>
    <row r="541" spans="2:7" ht="14.25">
      <c r="B541" s="548"/>
      <c r="C541" s="548"/>
      <c r="D541" s="532"/>
      <c r="E541" s="533"/>
      <c r="F541" s="671"/>
      <c r="G541" s="671"/>
    </row>
    <row r="542" spans="2:7" ht="14.25">
      <c r="B542" s="548"/>
      <c r="C542" s="548"/>
      <c r="D542" s="532"/>
      <c r="E542" s="533"/>
      <c r="F542" s="671"/>
      <c r="G542" s="671"/>
    </row>
    <row r="543" spans="2:7" ht="14.25">
      <c r="B543" s="548"/>
      <c r="C543" s="548"/>
      <c r="D543" s="532"/>
      <c r="E543" s="533"/>
      <c r="F543" s="671"/>
      <c r="G543" s="671"/>
    </row>
    <row r="544" spans="2:7" ht="14.25">
      <c r="B544" s="548"/>
      <c r="C544" s="548"/>
      <c r="D544" s="532"/>
      <c r="E544" s="533"/>
      <c r="F544" s="671"/>
      <c r="G544" s="671"/>
    </row>
    <row r="545" spans="2:7" ht="14.25">
      <c r="B545" s="548"/>
      <c r="C545" s="548"/>
      <c r="D545" s="532"/>
      <c r="E545" s="533"/>
      <c r="F545" s="671"/>
      <c r="G545" s="671"/>
    </row>
    <row r="546" spans="2:7" ht="14.25">
      <c r="B546" s="548"/>
      <c r="C546" s="548"/>
      <c r="D546" s="532"/>
      <c r="E546" s="533"/>
      <c r="F546" s="671"/>
      <c r="G546" s="671"/>
    </row>
    <row r="548" spans="1:7" ht="23.25">
      <c r="A548" s="954" t="s">
        <v>560</v>
      </c>
      <c r="B548" s="954"/>
      <c r="C548" s="954"/>
      <c r="D548" s="954"/>
      <c r="E548" s="954"/>
      <c r="F548" s="954"/>
      <c r="G548" s="954"/>
    </row>
    <row r="549" spans="1:7" ht="27" thickBot="1">
      <c r="A549" s="938" t="s">
        <v>322</v>
      </c>
      <c r="B549" s="938"/>
      <c r="C549" s="938"/>
      <c r="D549" s="938"/>
      <c r="E549" s="938"/>
      <c r="F549" s="938"/>
      <c r="G549" s="938"/>
    </row>
    <row r="550" spans="1:7" ht="38.25">
      <c r="A550" s="571" t="s">
        <v>0</v>
      </c>
      <c r="B550" s="572" t="s">
        <v>1</v>
      </c>
      <c r="C550" s="573" t="s">
        <v>2</v>
      </c>
      <c r="D550" s="573" t="s">
        <v>3</v>
      </c>
      <c r="E550" s="574" t="s">
        <v>4</v>
      </c>
      <c r="F550" s="575" t="s">
        <v>434</v>
      </c>
      <c r="G550" s="576" t="s">
        <v>435</v>
      </c>
    </row>
    <row r="551" spans="1:7" ht="13.5" thickBot="1">
      <c r="A551" s="577">
        <v>1</v>
      </c>
      <c r="B551" s="578">
        <v>2</v>
      </c>
      <c r="C551" s="578">
        <v>3</v>
      </c>
      <c r="D551" s="578">
        <v>4</v>
      </c>
      <c r="E551" s="579">
        <v>5</v>
      </c>
      <c r="F551" s="580">
        <v>6</v>
      </c>
      <c r="G551" s="581">
        <v>7</v>
      </c>
    </row>
    <row r="552" spans="1:7" ht="13.5" thickBot="1">
      <c r="A552" s="582"/>
      <c r="B552" s="583"/>
      <c r="C552" s="584"/>
      <c r="D552" s="79"/>
      <c r="E552" s="80"/>
      <c r="F552" s="585"/>
      <c r="G552" s="586"/>
    </row>
    <row r="553" spans="1:7" ht="13.5" thickBot="1">
      <c r="A553" s="587"/>
      <c r="B553" s="588" t="s">
        <v>188</v>
      </c>
      <c r="C553" s="589" t="s">
        <v>436</v>
      </c>
      <c r="D553" s="590"/>
      <c r="E553" s="591"/>
      <c r="F553" s="592"/>
      <c r="G553" s="593"/>
    </row>
    <row r="554" spans="1:7" ht="12.75">
      <c r="A554" s="594"/>
      <c r="B554" s="595"/>
      <c r="C554" s="596"/>
      <c r="D554" s="597"/>
      <c r="E554" s="144"/>
      <c r="F554" s="72"/>
      <c r="G554" s="557"/>
    </row>
    <row r="555" spans="1:7" ht="13.5" thickBot="1">
      <c r="A555" s="594"/>
      <c r="B555" s="595"/>
      <c r="C555" s="596"/>
      <c r="D555" s="597"/>
      <c r="E555" s="144"/>
      <c r="F555" s="72"/>
      <c r="G555" s="586"/>
    </row>
    <row r="556" spans="1:7" ht="13.5" thickBot="1">
      <c r="A556" s="587"/>
      <c r="B556" s="598"/>
      <c r="C556" s="599" t="s">
        <v>6</v>
      </c>
      <c r="D556" s="590"/>
      <c r="E556" s="600"/>
      <c r="F556" s="592"/>
      <c r="G556" s="593"/>
    </row>
    <row r="557" spans="1:7" ht="12.75">
      <c r="A557" s="594"/>
      <c r="B557" s="583"/>
      <c r="C557" s="601"/>
      <c r="D557" s="79"/>
      <c r="E557" s="80"/>
      <c r="F557" s="72"/>
      <c r="G557" s="557"/>
    </row>
    <row r="558" spans="1:7" ht="13.5" thickBot="1">
      <c r="A558" s="594"/>
      <c r="B558" s="583"/>
      <c r="C558" s="601"/>
      <c r="D558" s="79"/>
      <c r="E558" s="80"/>
      <c r="F558" s="72"/>
      <c r="G558" s="557"/>
    </row>
    <row r="559" spans="1:7" ht="13.5" thickBot="1">
      <c r="A559" s="587"/>
      <c r="B559" s="588" t="s">
        <v>187</v>
      </c>
      <c r="C559" s="589" t="s">
        <v>19</v>
      </c>
      <c r="D559" s="590"/>
      <c r="E559" s="600"/>
      <c r="F559" s="592"/>
      <c r="G559" s="593"/>
    </row>
    <row r="560" spans="1:7" ht="12.75">
      <c r="A560" s="602"/>
      <c r="B560" s="672" t="s">
        <v>186</v>
      </c>
      <c r="C560" s="673" t="s">
        <v>21</v>
      </c>
      <c r="D560" s="674"/>
      <c r="E560" s="675"/>
      <c r="F560" s="676"/>
      <c r="G560" s="677"/>
    </row>
    <row r="561" spans="1:7" ht="12.75">
      <c r="A561" s="594"/>
      <c r="B561" s="678" t="s">
        <v>185</v>
      </c>
      <c r="C561" s="679" t="s">
        <v>22</v>
      </c>
      <c r="D561" s="680"/>
      <c r="E561" s="681"/>
      <c r="F561" s="682"/>
      <c r="G561" s="683"/>
    </row>
    <row r="562" spans="1:7" ht="12.75">
      <c r="A562" s="603">
        <v>1</v>
      </c>
      <c r="B562" s="684"/>
      <c r="C562" s="685" t="s">
        <v>437</v>
      </c>
      <c r="D562" s="674" t="s">
        <v>286</v>
      </c>
      <c r="E562" s="686">
        <v>1</v>
      </c>
      <c r="F562" s="687"/>
      <c r="G562" s="677"/>
    </row>
    <row r="563" spans="1:7" ht="12.75">
      <c r="A563" s="604"/>
      <c r="B563" s="684"/>
      <c r="C563" s="688"/>
      <c r="D563" s="674"/>
      <c r="E563" s="689"/>
      <c r="F563" s="690"/>
      <c r="G563" s="691"/>
    </row>
    <row r="564" spans="1:7" ht="12.75">
      <c r="A564" s="605"/>
      <c r="B564" s="672" t="s">
        <v>184</v>
      </c>
      <c r="C564" s="673" t="s">
        <v>438</v>
      </c>
      <c r="D564" s="674"/>
      <c r="E564" s="675"/>
      <c r="F564" s="676"/>
      <c r="G564" s="692"/>
    </row>
    <row r="565" spans="1:7" ht="12.75">
      <c r="A565" s="606"/>
      <c r="B565" s="693" t="s">
        <v>183</v>
      </c>
      <c r="C565" s="694" t="s">
        <v>438</v>
      </c>
      <c r="D565" s="695"/>
      <c r="E565" s="696"/>
      <c r="F565" s="690"/>
      <c r="G565" s="691"/>
    </row>
    <row r="566" spans="1:7" ht="12.75">
      <c r="A566" s="607">
        <v>2</v>
      </c>
      <c r="B566" s="693"/>
      <c r="C566" s="697" t="s">
        <v>439</v>
      </c>
      <c r="D566" s="698"/>
      <c r="E566" s="699"/>
      <c r="F566" s="687"/>
      <c r="G566" s="692"/>
    </row>
    <row r="567" spans="1:7" ht="12.75">
      <c r="A567" s="594"/>
      <c r="B567" s="693"/>
      <c r="C567" s="700" t="s">
        <v>440</v>
      </c>
      <c r="D567" s="701" t="s">
        <v>9</v>
      </c>
      <c r="E567" s="675">
        <f>26.4+49.8</f>
        <v>76.19999999999999</v>
      </c>
      <c r="F567" s="676"/>
      <c r="G567" s="677"/>
    </row>
    <row r="568" spans="1:7" ht="12.75">
      <c r="A568" s="594"/>
      <c r="B568" s="693"/>
      <c r="C568" s="702"/>
      <c r="D568" s="701"/>
      <c r="E568" s="675"/>
      <c r="F568" s="687"/>
      <c r="G568" s="677"/>
    </row>
    <row r="569" spans="1:7" ht="12.75">
      <c r="A569" s="607">
        <v>3</v>
      </c>
      <c r="B569" s="693"/>
      <c r="C569" s="697" t="s">
        <v>441</v>
      </c>
      <c r="D569" s="698"/>
      <c r="E569" s="699"/>
      <c r="F569" s="682"/>
      <c r="G569" s="683"/>
    </row>
    <row r="570" spans="1:7" ht="12.75">
      <c r="A570" s="594"/>
      <c r="B570" s="693"/>
      <c r="C570" s="703" t="s">
        <v>442</v>
      </c>
      <c r="D570" s="701" t="s">
        <v>9</v>
      </c>
      <c r="E570" s="675">
        <f>26.4+49.8+19*4.4+15*3</f>
        <v>204.8</v>
      </c>
      <c r="F570" s="676"/>
      <c r="G570" s="677"/>
    </row>
    <row r="571" spans="1:7" ht="12.75">
      <c r="A571" s="594"/>
      <c r="B571" s="693"/>
      <c r="C571" s="702"/>
      <c r="D571" s="701"/>
      <c r="E571" s="675"/>
      <c r="F571" s="687"/>
      <c r="G571" s="677"/>
    </row>
    <row r="572" spans="1:7" ht="12.75">
      <c r="A572" s="607">
        <v>4</v>
      </c>
      <c r="B572" s="693"/>
      <c r="C572" s="697" t="s">
        <v>443</v>
      </c>
      <c r="D572" s="704"/>
      <c r="E572" s="699"/>
      <c r="F572" s="682"/>
      <c r="G572" s="705"/>
    </row>
    <row r="573" spans="1:7" ht="12.75">
      <c r="A573" s="608"/>
      <c r="B573" s="693"/>
      <c r="C573" s="706" t="s">
        <v>444</v>
      </c>
      <c r="D573" s="674" t="s">
        <v>11</v>
      </c>
      <c r="E573" s="675">
        <v>19</v>
      </c>
      <c r="F573" s="676"/>
      <c r="G573" s="677"/>
    </row>
    <row r="574" spans="1:7" ht="12.75">
      <c r="A574" s="605"/>
      <c r="B574" s="693"/>
      <c r="C574" s="707"/>
      <c r="D574" s="695"/>
      <c r="E574" s="696"/>
      <c r="F574" s="690"/>
      <c r="G574" s="708"/>
    </row>
    <row r="575" spans="1:7" ht="12.75">
      <c r="A575" s="615">
        <v>5</v>
      </c>
      <c r="B575" s="693"/>
      <c r="C575" s="709" t="s">
        <v>361</v>
      </c>
      <c r="D575" s="698"/>
      <c r="E575" s="699"/>
      <c r="F575" s="687"/>
      <c r="G575" s="692"/>
    </row>
    <row r="576" spans="1:7" ht="12.75">
      <c r="A576" s="594"/>
      <c r="B576" s="693"/>
      <c r="C576" s="709" t="s">
        <v>362</v>
      </c>
      <c r="D576" s="698"/>
      <c r="E576" s="699"/>
      <c r="F576" s="687"/>
      <c r="G576" s="692"/>
    </row>
    <row r="577" spans="1:7" ht="13.5" thickBot="1">
      <c r="A577" s="594"/>
      <c r="B577" s="693"/>
      <c r="C577" s="709" t="s">
        <v>445</v>
      </c>
      <c r="D577" s="698" t="s">
        <v>363</v>
      </c>
      <c r="E577" s="699">
        <f>E567*100/1000</f>
        <v>7.619999999999999</v>
      </c>
      <c r="F577" s="687"/>
      <c r="G577" s="705"/>
    </row>
    <row r="578" spans="1:7" ht="13.5" thickBot="1">
      <c r="A578" s="614"/>
      <c r="B578" s="710"/>
      <c r="C578" s="711"/>
      <c r="D578" s="712"/>
      <c r="E578" s="713"/>
      <c r="F578" s="714"/>
      <c r="G578" s="715"/>
    </row>
    <row r="579" spans="1:7" ht="13.5" thickBot="1">
      <c r="A579" s="614"/>
      <c r="B579" s="710"/>
      <c r="C579" s="716"/>
      <c r="D579" s="712"/>
      <c r="E579" s="713"/>
      <c r="F579" s="714"/>
      <c r="G579" s="715"/>
    </row>
    <row r="580" spans="1:7" ht="12.75">
      <c r="A580" s="594"/>
      <c r="B580" s="693" t="s">
        <v>446</v>
      </c>
      <c r="C580" s="717" t="s">
        <v>447</v>
      </c>
      <c r="D580" s="698"/>
      <c r="E580" s="676"/>
      <c r="F580" s="676"/>
      <c r="G580" s="677"/>
    </row>
    <row r="581" spans="1:7" ht="12.75">
      <c r="A581" s="611">
        <v>6</v>
      </c>
      <c r="B581" s="693"/>
      <c r="C581" s="718" t="s">
        <v>448</v>
      </c>
      <c r="D581" s="719"/>
      <c r="E581" s="720"/>
      <c r="F581" s="687"/>
      <c r="G581" s="692"/>
    </row>
    <row r="582" spans="1:7" ht="12.75">
      <c r="A582" s="612"/>
      <c r="B582" s="721"/>
      <c r="C582" s="722" t="s">
        <v>449</v>
      </c>
      <c r="D582" s="701" t="s">
        <v>9</v>
      </c>
      <c r="E582" s="701">
        <f>(14.5+4.5)*1+2*2</f>
        <v>23</v>
      </c>
      <c r="F582" s="676"/>
      <c r="G582" s="723"/>
    </row>
    <row r="583" spans="1:7" ht="13.5" thickBot="1">
      <c r="A583" s="613"/>
      <c r="B583" s="724"/>
      <c r="C583" s="725"/>
      <c r="D583" s="726"/>
      <c r="E583" s="727"/>
      <c r="F583" s="728"/>
      <c r="G583" s="729"/>
    </row>
    <row r="584" spans="1:7" ht="13.5" thickBot="1">
      <c r="A584" s="614"/>
      <c r="B584" s="730" t="s">
        <v>450</v>
      </c>
      <c r="C584" s="731" t="s">
        <v>7</v>
      </c>
      <c r="D584" s="732"/>
      <c r="E584" s="733"/>
      <c r="F584" s="733"/>
      <c r="G584" s="734"/>
    </row>
    <row r="585" spans="1:7" ht="12.75">
      <c r="A585" s="612"/>
      <c r="B585" s="672" t="s">
        <v>451</v>
      </c>
      <c r="C585" s="735" t="s">
        <v>417</v>
      </c>
      <c r="D585" s="701"/>
      <c r="E585" s="675"/>
      <c r="F585" s="676"/>
      <c r="G585" s="705"/>
    </row>
    <row r="586" spans="1:7" ht="12.75">
      <c r="A586" s="604"/>
      <c r="B586" s="678" t="s">
        <v>181</v>
      </c>
      <c r="C586" s="736" t="s">
        <v>452</v>
      </c>
      <c r="D586" s="737"/>
      <c r="E586" s="696"/>
      <c r="F586" s="690"/>
      <c r="G586" s="683"/>
    </row>
    <row r="587" spans="1:7" ht="12.75">
      <c r="A587" s="607">
        <v>7</v>
      </c>
      <c r="B587" s="738"/>
      <c r="C587" s="739" t="s">
        <v>453</v>
      </c>
      <c r="D587" s="704"/>
      <c r="E587" s="699"/>
      <c r="F587" s="687"/>
      <c r="G587" s="683"/>
    </row>
    <row r="588" spans="1:7" ht="12.75">
      <c r="A588" s="594"/>
      <c r="B588" s="738"/>
      <c r="C588" s="740" t="s">
        <v>454</v>
      </c>
      <c r="D588" s="701" t="s">
        <v>8</v>
      </c>
      <c r="E588" s="675">
        <f>(15+4.5)*1*1.1</f>
        <v>21.450000000000003</v>
      </c>
      <c r="F588" s="676"/>
      <c r="G588" s="677"/>
    </row>
    <row r="589" spans="1:7" ht="12.75">
      <c r="A589" s="594"/>
      <c r="B589" s="738"/>
      <c r="C589" s="718"/>
      <c r="D589" s="737"/>
      <c r="E589" s="696"/>
      <c r="F589" s="690"/>
      <c r="G589" s="691"/>
    </row>
    <row r="590" spans="1:7" ht="12.75">
      <c r="A590" s="607">
        <v>8</v>
      </c>
      <c r="B590" s="738"/>
      <c r="C590" s="741" t="s">
        <v>455</v>
      </c>
      <c r="D590" s="742"/>
      <c r="E590" s="682"/>
      <c r="F590" s="742"/>
      <c r="G590" s="683"/>
    </row>
    <row r="591" spans="1:7" ht="12.75">
      <c r="A591" s="602"/>
      <c r="B591" s="738"/>
      <c r="C591" s="743" t="s">
        <v>456</v>
      </c>
      <c r="D591" s="744" t="s">
        <v>8</v>
      </c>
      <c r="E591" s="687">
        <f>E588*0.5</f>
        <v>10.725000000000001</v>
      </c>
      <c r="F591" s="744"/>
      <c r="G591" s="705"/>
    </row>
    <row r="592" spans="1:7" ht="12.75">
      <c r="A592" s="602"/>
      <c r="B592" s="745"/>
      <c r="C592" s="736"/>
      <c r="D592" s="737"/>
      <c r="E592" s="696"/>
      <c r="F592" s="690"/>
      <c r="G592" s="691"/>
    </row>
    <row r="593" spans="1:7" ht="12.75">
      <c r="A593" s="605"/>
      <c r="B593" s="672" t="s">
        <v>457</v>
      </c>
      <c r="C593" s="746" t="s">
        <v>458</v>
      </c>
      <c r="D593" s="704"/>
      <c r="E593" s="699"/>
      <c r="F593" s="687"/>
      <c r="G593" s="692"/>
    </row>
    <row r="594" spans="1:7" ht="12.75">
      <c r="A594" s="594"/>
      <c r="B594" s="678" t="s">
        <v>418</v>
      </c>
      <c r="C594" s="736" t="s">
        <v>459</v>
      </c>
      <c r="D594" s="737"/>
      <c r="E594" s="696"/>
      <c r="F594" s="690"/>
      <c r="G594" s="691"/>
    </row>
    <row r="595" spans="1:7" ht="12.75">
      <c r="A595" s="607">
        <v>9</v>
      </c>
      <c r="B595" s="678"/>
      <c r="C595" s="747" t="s">
        <v>460</v>
      </c>
      <c r="D595" s="719"/>
      <c r="E595" s="681"/>
      <c r="F595" s="682"/>
      <c r="G595" s="683"/>
    </row>
    <row r="596" spans="1:7" ht="12.75">
      <c r="A596" s="612"/>
      <c r="B596" s="678"/>
      <c r="C596" s="740" t="s">
        <v>461</v>
      </c>
      <c r="D596" s="748" t="s">
        <v>8</v>
      </c>
      <c r="E596" s="676">
        <f>E591</f>
        <v>10.725000000000001</v>
      </c>
      <c r="F596" s="748"/>
      <c r="G596" s="677"/>
    </row>
    <row r="597" spans="1:7" ht="12.75">
      <c r="A597" s="615">
        <v>10</v>
      </c>
      <c r="B597" s="678"/>
      <c r="C597" s="747" t="s">
        <v>462</v>
      </c>
      <c r="D597" s="704"/>
      <c r="E597" s="699"/>
      <c r="F597" s="687"/>
      <c r="G597" s="692"/>
    </row>
    <row r="598" spans="1:7" ht="13.5" thickBot="1">
      <c r="A598" s="594"/>
      <c r="B598" s="738"/>
      <c r="C598" s="718" t="s">
        <v>463</v>
      </c>
      <c r="D598" s="704" t="s">
        <v>11</v>
      </c>
      <c r="E598" s="687">
        <f>E588*0.3</f>
        <v>6.4350000000000005</v>
      </c>
      <c r="F598" s="687"/>
      <c r="G598" s="692"/>
    </row>
    <row r="599" spans="1:7" ht="13.5" thickBot="1">
      <c r="A599" s="616"/>
      <c r="B599" s="749"/>
      <c r="C599" s="750"/>
      <c r="D599" s="751"/>
      <c r="E599" s="752"/>
      <c r="F599" s="714"/>
      <c r="G599" s="753"/>
    </row>
    <row r="600" spans="1:7" ht="13.5" thickBot="1">
      <c r="A600" s="617"/>
      <c r="B600" s="730" t="s">
        <v>366</v>
      </c>
      <c r="C600" s="731" t="s">
        <v>367</v>
      </c>
      <c r="D600" s="732"/>
      <c r="E600" s="733"/>
      <c r="F600" s="733"/>
      <c r="G600" s="734"/>
    </row>
    <row r="601" spans="1:7" ht="12.75">
      <c r="A601" s="618"/>
      <c r="B601" s="754" t="s">
        <v>368</v>
      </c>
      <c r="C601" s="755" t="s">
        <v>369</v>
      </c>
      <c r="D601" s="756"/>
      <c r="E601" s="757"/>
      <c r="F601" s="758"/>
      <c r="G601" s="759"/>
    </row>
    <row r="602" spans="1:7" ht="12.75">
      <c r="A602" s="604"/>
      <c r="B602" s="678" t="s">
        <v>370</v>
      </c>
      <c r="C602" s="760" t="s">
        <v>464</v>
      </c>
      <c r="D602" s="674"/>
      <c r="E602" s="675"/>
      <c r="F602" s="676"/>
      <c r="G602" s="677"/>
    </row>
    <row r="603" spans="1:7" ht="12.75" customHeight="1">
      <c r="A603" s="607">
        <v>11</v>
      </c>
      <c r="B603" s="678"/>
      <c r="C603" s="761" t="s">
        <v>556</v>
      </c>
      <c r="D603" s="698"/>
      <c r="E603" s="699"/>
      <c r="F603" s="687"/>
      <c r="G603" s="683"/>
    </row>
    <row r="604" spans="1:7" ht="12.75">
      <c r="A604" s="604"/>
      <c r="B604" s="678"/>
      <c r="C604" s="761" t="s">
        <v>557</v>
      </c>
      <c r="D604" s="698"/>
      <c r="E604" s="699"/>
      <c r="F604" s="687"/>
      <c r="G604" s="692"/>
    </row>
    <row r="605" spans="1:7" ht="12.75">
      <c r="A605" s="612"/>
      <c r="B605" s="684"/>
      <c r="C605" s="700" t="s">
        <v>465</v>
      </c>
      <c r="D605" s="674" t="s">
        <v>9</v>
      </c>
      <c r="E605" s="675">
        <f>(15+4.5)*0.7</f>
        <v>13.649999999999999</v>
      </c>
      <c r="F605" s="676"/>
      <c r="G605" s="723"/>
    </row>
    <row r="606" spans="1:7" ht="12.75">
      <c r="A606" s="602"/>
      <c r="B606" s="684"/>
      <c r="C606" s="762"/>
      <c r="D606" s="674"/>
      <c r="E606" s="675"/>
      <c r="F606" s="676"/>
      <c r="G606" s="723"/>
    </row>
    <row r="607" spans="1:7" ht="12.75">
      <c r="A607" s="608"/>
      <c r="B607" s="678" t="s">
        <v>371</v>
      </c>
      <c r="C607" s="760" t="s">
        <v>372</v>
      </c>
      <c r="D607" s="695"/>
      <c r="E607" s="696"/>
      <c r="F607" s="690"/>
      <c r="G607" s="708"/>
    </row>
    <row r="608" spans="1:7" ht="12.75">
      <c r="A608" s="609"/>
      <c r="B608" s="678"/>
      <c r="C608" s="763" t="s">
        <v>373</v>
      </c>
      <c r="D608" s="698"/>
      <c r="E608" s="699"/>
      <c r="F608" s="687"/>
      <c r="G608" s="692"/>
    </row>
    <row r="609" spans="1:7" ht="12.75">
      <c r="A609" s="84">
        <v>12</v>
      </c>
      <c r="B609" s="764"/>
      <c r="C609" s="765" t="s">
        <v>558</v>
      </c>
      <c r="D609" s="698"/>
      <c r="E609" s="699"/>
      <c r="F609" s="687"/>
      <c r="G609" s="692"/>
    </row>
    <row r="610" spans="1:7" ht="12.75">
      <c r="A610" s="85"/>
      <c r="B610" s="764"/>
      <c r="C610" s="765" t="s">
        <v>559</v>
      </c>
      <c r="D610" s="698"/>
      <c r="E610" s="699"/>
      <c r="F610" s="687"/>
      <c r="G610" s="692"/>
    </row>
    <row r="611" spans="1:7" ht="12.75">
      <c r="A611" s="86"/>
      <c r="B611" s="764"/>
      <c r="C611" s="700" t="s">
        <v>466</v>
      </c>
      <c r="D611" s="684" t="s">
        <v>9</v>
      </c>
      <c r="E611" s="766">
        <f>2*2+7</f>
        <v>11</v>
      </c>
      <c r="F611" s="748"/>
      <c r="G611" s="767"/>
    </row>
    <row r="612" spans="1:7" ht="12.75">
      <c r="A612" s="85"/>
      <c r="B612" s="764"/>
      <c r="C612" s="768"/>
      <c r="D612" s="769"/>
      <c r="E612" s="770"/>
      <c r="F612" s="771"/>
      <c r="G612" s="772"/>
    </row>
    <row r="613" spans="1:7" ht="12.75">
      <c r="A613" s="84">
        <v>13</v>
      </c>
      <c r="B613" s="764"/>
      <c r="C613" s="765" t="s">
        <v>467</v>
      </c>
      <c r="D613" s="698"/>
      <c r="E613" s="699"/>
      <c r="F613" s="687"/>
      <c r="G613" s="692"/>
    </row>
    <row r="614" spans="1:7" ht="12.75">
      <c r="A614" s="89"/>
      <c r="B614" s="764"/>
      <c r="C614" s="703" t="s">
        <v>468</v>
      </c>
      <c r="D614" s="684" t="s">
        <v>11</v>
      </c>
      <c r="E614" s="766">
        <f>7.5+3.2+2.6+2</f>
        <v>15.299999999999999</v>
      </c>
      <c r="F614" s="748"/>
      <c r="G614" s="767"/>
    </row>
    <row r="615" spans="1:7" ht="12.75">
      <c r="A615" s="85"/>
      <c r="B615" s="764"/>
      <c r="C615" s="768"/>
      <c r="D615" s="769"/>
      <c r="E615" s="770"/>
      <c r="F615" s="771"/>
      <c r="G615" s="772"/>
    </row>
    <row r="616" spans="1:7" ht="12.75">
      <c r="A616" s="84">
        <v>14</v>
      </c>
      <c r="B616" s="764"/>
      <c r="C616" s="765" t="s">
        <v>469</v>
      </c>
      <c r="D616" s="698"/>
      <c r="E616" s="699"/>
      <c r="F616" s="687"/>
      <c r="G616" s="692"/>
    </row>
    <row r="617" spans="1:7" ht="12.75">
      <c r="A617" s="86"/>
      <c r="B617" s="764"/>
      <c r="C617" s="700" t="s">
        <v>470</v>
      </c>
      <c r="D617" s="684" t="s">
        <v>9</v>
      </c>
      <c r="E617" s="766">
        <f>4.5+3*0.5</f>
        <v>6</v>
      </c>
      <c r="F617" s="748"/>
      <c r="G617" s="767"/>
    </row>
    <row r="618" spans="1:7" ht="12.75" customHeight="1">
      <c r="A618" s="84">
        <v>15</v>
      </c>
      <c r="B618" s="764"/>
      <c r="C618" s="765" t="s">
        <v>471</v>
      </c>
      <c r="D618" s="698"/>
      <c r="E618" s="699"/>
      <c r="F618" s="687"/>
      <c r="G618" s="692"/>
    </row>
    <row r="619" spans="1:7" ht="13.5" thickBot="1">
      <c r="A619" s="85"/>
      <c r="B619" s="764"/>
      <c r="C619" s="761" t="s">
        <v>472</v>
      </c>
      <c r="D619" s="678" t="s">
        <v>286</v>
      </c>
      <c r="E619" s="773">
        <v>1</v>
      </c>
      <c r="F619" s="744"/>
      <c r="G619" s="774"/>
    </row>
    <row r="620" spans="1:7" ht="12.75">
      <c r="A620" s="619"/>
      <c r="B620" s="775"/>
      <c r="C620" s="776"/>
      <c r="D620" s="777"/>
      <c r="E620" s="778"/>
      <c r="F620" s="779"/>
      <c r="G620" s="780"/>
    </row>
    <row r="621" spans="1:7" ht="13.5" thickBot="1">
      <c r="A621" s="620"/>
      <c r="B621" s="781"/>
      <c r="C621" s="782"/>
      <c r="D621" s="783"/>
      <c r="E621" s="784"/>
      <c r="F621" s="728"/>
      <c r="G621" s="785"/>
    </row>
    <row r="622" spans="1:7" ht="13.5" thickBot="1">
      <c r="A622" s="587"/>
      <c r="B622" s="786"/>
      <c r="C622" s="787" t="s">
        <v>473</v>
      </c>
      <c r="D622" s="788"/>
      <c r="E622" s="789"/>
      <c r="F622" s="733"/>
      <c r="G622" s="734"/>
    </row>
    <row r="623" spans="1:7" ht="12.75">
      <c r="A623" s="594"/>
      <c r="B623" s="738"/>
      <c r="C623" s="790"/>
      <c r="D623" s="791"/>
      <c r="E623" s="792"/>
      <c r="F623" s="687"/>
      <c r="G623" s="705"/>
    </row>
    <row r="624" spans="1:7" ht="13.5" thickBot="1">
      <c r="A624" s="594"/>
      <c r="B624" s="738"/>
      <c r="C624" s="793"/>
      <c r="D624" s="791"/>
      <c r="E624" s="792"/>
      <c r="F624" s="687"/>
      <c r="G624" s="692"/>
    </row>
    <row r="625" spans="1:7" ht="13.5" thickBot="1">
      <c r="A625" s="587"/>
      <c r="B625" s="730" t="s">
        <v>171</v>
      </c>
      <c r="C625" s="794" t="s">
        <v>12</v>
      </c>
      <c r="D625" s="732"/>
      <c r="E625" s="795"/>
      <c r="F625" s="733"/>
      <c r="G625" s="734"/>
    </row>
    <row r="626" spans="1:7" ht="12.75">
      <c r="A626" s="594"/>
      <c r="B626" s="796" t="s">
        <v>170</v>
      </c>
      <c r="C626" s="746" t="s">
        <v>474</v>
      </c>
      <c r="D626" s="698"/>
      <c r="E626" s="699"/>
      <c r="F626" s="687"/>
      <c r="G626" s="692"/>
    </row>
    <row r="627" spans="1:7" ht="12.75">
      <c r="A627" s="605"/>
      <c r="B627" s="797" t="s">
        <v>475</v>
      </c>
      <c r="C627" s="798" t="s">
        <v>476</v>
      </c>
      <c r="D627" s="680"/>
      <c r="E627" s="682"/>
      <c r="F627" s="682"/>
      <c r="G627" s="683"/>
    </row>
    <row r="628" spans="1:7" ht="12.75">
      <c r="A628" s="621">
        <v>16</v>
      </c>
      <c r="B628" s="678"/>
      <c r="C628" s="799" t="s">
        <v>477</v>
      </c>
      <c r="D628" s="680"/>
      <c r="E628" s="682"/>
      <c r="F628" s="682"/>
      <c r="G628" s="683"/>
    </row>
    <row r="629" spans="1:7" ht="13.5" thickBot="1">
      <c r="A629" s="612"/>
      <c r="B629" s="684"/>
      <c r="C629" s="722" t="s">
        <v>478</v>
      </c>
      <c r="D629" s="674" t="s">
        <v>251</v>
      </c>
      <c r="E629" s="800">
        <v>1971</v>
      </c>
      <c r="F629" s="676"/>
      <c r="G629" s="677"/>
    </row>
    <row r="630" spans="1:7" ht="13.5" thickBot="1">
      <c r="A630" s="616"/>
      <c r="B630" s="749"/>
      <c r="C630" s="801"/>
      <c r="D630" s="802"/>
      <c r="E630" s="803"/>
      <c r="F630" s="714"/>
      <c r="G630" s="753"/>
    </row>
    <row r="631" spans="1:7" ht="13.5" thickBot="1">
      <c r="A631" s="587"/>
      <c r="B631" s="730" t="s">
        <v>168</v>
      </c>
      <c r="C631" s="804" t="s">
        <v>13</v>
      </c>
      <c r="D631" s="805"/>
      <c r="E631" s="795"/>
      <c r="F631" s="733"/>
      <c r="G631" s="734"/>
    </row>
    <row r="632" spans="1:7" ht="12.75">
      <c r="A632" s="602"/>
      <c r="B632" s="672" t="s">
        <v>167</v>
      </c>
      <c r="C632" s="735" t="s">
        <v>479</v>
      </c>
      <c r="D632" s="674"/>
      <c r="E632" s="675"/>
      <c r="F632" s="676"/>
      <c r="G632" s="677"/>
    </row>
    <row r="633" spans="1:7" ht="12.75">
      <c r="A633" s="609"/>
      <c r="B633" s="806" t="s">
        <v>166</v>
      </c>
      <c r="C633" s="807" t="s">
        <v>480</v>
      </c>
      <c r="D633" s="695"/>
      <c r="E633" s="696"/>
      <c r="F633" s="690"/>
      <c r="G633" s="708"/>
    </row>
    <row r="634" spans="1:7" ht="12.75">
      <c r="A634" s="611">
        <v>17</v>
      </c>
      <c r="B634" s="738"/>
      <c r="C634" s="739" t="s">
        <v>481</v>
      </c>
      <c r="D634" s="791"/>
      <c r="E634" s="792"/>
      <c r="F634" s="687"/>
      <c r="G634" s="692"/>
    </row>
    <row r="635" spans="1:7" ht="12.75">
      <c r="A635" s="612"/>
      <c r="B635" s="738"/>
      <c r="C635" s="688" t="s">
        <v>482</v>
      </c>
      <c r="D635" s="674" t="s">
        <v>9</v>
      </c>
      <c r="E635" s="675">
        <f>(18.5+4.5)*2</f>
        <v>46</v>
      </c>
      <c r="F635" s="676"/>
      <c r="G635" s="692"/>
    </row>
    <row r="636" spans="1:7" ht="12.75">
      <c r="A636" s="604"/>
      <c r="B636" s="738"/>
      <c r="C636" s="808"/>
      <c r="D636" s="698"/>
      <c r="E636" s="699"/>
      <c r="F636" s="687"/>
      <c r="G636" s="691"/>
    </row>
    <row r="637" spans="1:7" ht="12.75">
      <c r="A637" s="607">
        <v>18</v>
      </c>
      <c r="B637" s="738"/>
      <c r="C637" s="809" t="s">
        <v>483</v>
      </c>
      <c r="D637" s="810"/>
      <c r="E637" s="811"/>
      <c r="F637" s="682"/>
      <c r="G637" s="683"/>
    </row>
    <row r="638" spans="1:7" ht="13.5" thickBot="1">
      <c r="A638" s="604"/>
      <c r="B638" s="812"/>
      <c r="C638" s="813" t="s">
        <v>484</v>
      </c>
      <c r="D638" s="698" t="s">
        <v>8</v>
      </c>
      <c r="E638" s="814">
        <f>8.51+1</f>
        <v>9.51</v>
      </c>
      <c r="F638" s="687"/>
      <c r="G638" s="692"/>
    </row>
    <row r="639" spans="1:7" ht="13.5" thickBot="1">
      <c r="A639" s="614"/>
      <c r="B639" s="815"/>
      <c r="C639" s="816"/>
      <c r="D639" s="712"/>
      <c r="E639" s="817"/>
      <c r="F639" s="714"/>
      <c r="G639" s="753"/>
    </row>
    <row r="640" spans="1:7" ht="13.5" thickBot="1">
      <c r="A640" s="614"/>
      <c r="B640" s="815"/>
      <c r="C640" s="816"/>
      <c r="D640" s="712"/>
      <c r="E640" s="817"/>
      <c r="F640" s="714"/>
      <c r="G640" s="753"/>
    </row>
    <row r="641" spans="1:7" ht="12.75">
      <c r="A641" s="594"/>
      <c r="B641" s="693" t="s">
        <v>166</v>
      </c>
      <c r="C641" s="818" t="s">
        <v>485</v>
      </c>
      <c r="D641" s="674"/>
      <c r="E641" s="675"/>
      <c r="F641" s="676"/>
      <c r="G641" s="723"/>
    </row>
    <row r="642" spans="1:7" ht="12.75">
      <c r="A642" s="611">
        <v>19</v>
      </c>
      <c r="B642" s="738"/>
      <c r="C642" s="809" t="s">
        <v>486</v>
      </c>
      <c r="D642" s="791"/>
      <c r="E642" s="792"/>
      <c r="F642" s="687"/>
      <c r="G642" s="692"/>
    </row>
    <row r="643" spans="1:7" ht="12.75">
      <c r="A643" s="612"/>
      <c r="B643" s="745"/>
      <c r="C643" s="688" t="s">
        <v>487</v>
      </c>
      <c r="D643" s="674" t="s">
        <v>8</v>
      </c>
      <c r="E643" s="675">
        <f>(14.5+4.5)*0.8*0.2</f>
        <v>3.0400000000000005</v>
      </c>
      <c r="F643" s="676"/>
      <c r="G643" s="677"/>
    </row>
    <row r="644" spans="1:7" ht="13.5" thickBot="1">
      <c r="A644" s="620"/>
      <c r="B644" s="724"/>
      <c r="C644" s="819"/>
      <c r="D644" s="820"/>
      <c r="E644" s="727"/>
      <c r="F644" s="728"/>
      <c r="G644" s="785"/>
    </row>
    <row r="645" spans="1:7" ht="13.5" thickBot="1">
      <c r="A645" s="282"/>
      <c r="B645" s="821" t="s">
        <v>488</v>
      </c>
      <c r="C645" s="822" t="s">
        <v>489</v>
      </c>
      <c r="D645" s="823"/>
      <c r="E645" s="733"/>
      <c r="F645" s="823"/>
      <c r="G645" s="734"/>
    </row>
    <row r="646" spans="1:7" ht="12.75">
      <c r="A646" s="619"/>
      <c r="B646" s="824" t="s">
        <v>490</v>
      </c>
      <c r="C646" s="825" t="s">
        <v>491</v>
      </c>
      <c r="D646" s="826"/>
      <c r="E646" s="827"/>
      <c r="F646" s="826"/>
      <c r="G646" s="828"/>
    </row>
    <row r="647" spans="1:7" ht="12.75">
      <c r="A647" s="594"/>
      <c r="B647" s="695" t="s">
        <v>492</v>
      </c>
      <c r="C647" s="829" t="s">
        <v>493</v>
      </c>
      <c r="D647" s="698"/>
      <c r="E647" s="814"/>
      <c r="F647" s="687"/>
      <c r="G647" s="692"/>
    </row>
    <row r="648" spans="1:7" ht="12.75">
      <c r="A648" s="611">
        <v>20</v>
      </c>
      <c r="B648" s="698"/>
      <c r="C648" s="830" t="s">
        <v>494</v>
      </c>
      <c r="D648" s="698"/>
      <c r="E648" s="814"/>
      <c r="F648" s="687"/>
      <c r="G648" s="692"/>
    </row>
    <row r="649" spans="1:7" ht="12.75">
      <c r="A649" s="602"/>
      <c r="B649" s="674"/>
      <c r="C649" s="831" t="s">
        <v>495</v>
      </c>
      <c r="D649" s="674" t="s">
        <v>251</v>
      </c>
      <c r="E649" s="832">
        <f>974*1.05</f>
        <v>1022.7</v>
      </c>
      <c r="F649" s="676"/>
      <c r="G649" s="677"/>
    </row>
    <row r="650" spans="1:7" ht="12.75">
      <c r="A650" s="605"/>
      <c r="B650" s="698"/>
      <c r="C650" s="830"/>
      <c r="D650" s="698"/>
      <c r="E650" s="814"/>
      <c r="F650" s="687"/>
      <c r="G650" s="692"/>
    </row>
    <row r="651" spans="1:7" ht="12.75">
      <c r="A651" s="612"/>
      <c r="B651" s="833" t="s">
        <v>164</v>
      </c>
      <c r="C651" s="834" t="s">
        <v>496</v>
      </c>
      <c r="D651" s="698"/>
      <c r="E651" s="814"/>
      <c r="F651" s="687"/>
      <c r="G651" s="692"/>
    </row>
    <row r="652" spans="1:7" ht="12.75">
      <c r="A652" s="594"/>
      <c r="B652" s="680" t="s">
        <v>163</v>
      </c>
      <c r="C652" s="835" t="s">
        <v>497</v>
      </c>
      <c r="D652" s="695"/>
      <c r="E652" s="836"/>
      <c r="F652" s="690"/>
      <c r="G652" s="708"/>
    </row>
    <row r="653" spans="1:7" ht="12.75">
      <c r="A653" s="594"/>
      <c r="B653" s="698"/>
      <c r="C653" s="837" t="s">
        <v>498</v>
      </c>
      <c r="D653" s="698"/>
      <c r="E653" s="814"/>
      <c r="F653" s="687"/>
      <c r="G653" s="692"/>
    </row>
    <row r="654" spans="1:7" ht="12.75">
      <c r="A654" s="611">
        <v>21</v>
      </c>
      <c r="B654" s="698"/>
      <c r="C654" s="837" t="s">
        <v>499</v>
      </c>
      <c r="D654" s="698"/>
      <c r="E654" s="814"/>
      <c r="F654" s="687"/>
      <c r="G654" s="692"/>
    </row>
    <row r="655" spans="1:7" ht="12.75">
      <c r="A655" s="612"/>
      <c r="B655" s="698"/>
      <c r="C655" s="838" t="s">
        <v>500</v>
      </c>
      <c r="D655" s="698" t="s">
        <v>301</v>
      </c>
      <c r="E655" s="814">
        <v>1</v>
      </c>
      <c r="F655" s="687"/>
      <c r="G655" s="692"/>
    </row>
    <row r="656" spans="1:7" ht="12.75">
      <c r="A656" s="612"/>
      <c r="B656" s="695"/>
      <c r="C656" s="743"/>
      <c r="D656" s="695"/>
      <c r="E656" s="836"/>
      <c r="F656" s="690"/>
      <c r="G656" s="708"/>
    </row>
    <row r="657" spans="1:7" ht="12.75">
      <c r="A657" s="605"/>
      <c r="B657" s="839" t="s">
        <v>501</v>
      </c>
      <c r="C657" s="840" t="s">
        <v>502</v>
      </c>
      <c r="D657" s="674"/>
      <c r="E657" s="832"/>
      <c r="F657" s="676"/>
      <c r="G657" s="723"/>
    </row>
    <row r="658" spans="1:7" ht="12.75">
      <c r="A658" s="612"/>
      <c r="B658" s="698" t="s">
        <v>503</v>
      </c>
      <c r="C658" s="841" t="s">
        <v>504</v>
      </c>
      <c r="D658" s="698"/>
      <c r="E658" s="814"/>
      <c r="F658" s="687"/>
      <c r="G658" s="692"/>
    </row>
    <row r="659" spans="1:7" ht="12.75">
      <c r="A659" s="622">
        <v>22</v>
      </c>
      <c r="B659" s="674"/>
      <c r="C659" s="842" t="s">
        <v>505</v>
      </c>
      <c r="D659" s="674" t="s">
        <v>301</v>
      </c>
      <c r="E659" s="832">
        <v>1</v>
      </c>
      <c r="F659" s="676"/>
      <c r="G659" s="677"/>
    </row>
    <row r="660" spans="1:7" ht="13.5" thickBot="1">
      <c r="A660" s="620"/>
      <c r="B660" s="724"/>
      <c r="C660" s="843"/>
      <c r="D660" s="844"/>
      <c r="E660" s="845"/>
      <c r="F660" s="728"/>
      <c r="G660" s="785"/>
    </row>
    <row r="661" spans="1:7" ht="13.5" thickBot="1">
      <c r="A661" s="587"/>
      <c r="B661" s="730" t="s">
        <v>506</v>
      </c>
      <c r="C661" s="794" t="s">
        <v>14</v>
      </c>
      <c r="D661" s="846"/>
      <c r="E661" s="795"/>
      <c r="F661" s="733"/>
      <c r="G661" s="734"/>
    </row>
    <row r="662" spans="1:7" ht="12.75">
      <c r="A662" s="602"/>
      <c r="B662" s="672" t="s">
        <v>158</v>
      </c>
      <c r="C662" s="735" t="s">
        <v>15</v>
      </c>
      <c r="D662" s="701"/>
      <c r="E662" s="675"/>
      <c r="F662" s="847"/>
      <c r="G662" s="692"/>
    </row>
    <row r="663" spans="1:7" ht="12.75">
      <c r="A663" s="602"/>
      <c r="B663" s="678" t="s">
        <v>159</v>
      </c>
      <c r="C663" s="848" t="s">
        <v>507</v>
      </c>
      <c r="D663" s="701"/>
      <c r="E663" s="675"/>
      <c r="F663" s="849"/>
      <c r="G663" s="691"/>
    </row>
    <row r="664" spans="1:7" ht="12.75">
      <c r="A664" s="615">
        <v>23</v>
      </c>
      <c r="B664" s="796"/>
      <c r="C664" s="809" t="s">
        <v>508</v>
      </c>
      <c r="D664" s="719"/>
      <c r="E664" s="681"/>
      <c r="F664" s="850"/>
      <c r="G664" s="683"/>
    </row>
    <row r="665" spans="1:7" ht="12.75">
      <c r="A665" s="602"/>
      <c r="B665" s="672"/>
      <c r="C665" s="851" t="s">
        <v>509</v>
      </c>
      <c r="D665" s="674" t="s">
        <v>9</v>
      </c>
      <c r="E665" s="852">
        <v>35</v>
      </c>
      <c r="F665" s="853"/>
      <c r="G665" s="677"/>
    </row>
    <row r="666" spans="1:7" ht="13.5" thickBot="1">
      <c r="A666" s="613"/>
      <c r="B666" s="781"/>
      <c r="C666" s="854"/>
      <c r="D666" s="855"/>
      <c r="E666" s="856"/>
      <c r="F666" s="857"/>
      <c r="G666" s="858"/>
    </row>
    <row r="667" spans="1:7" ht="13.5" thickBot="1">
      <c r="A667" s="587"/>
      <c r="B667" s="730" t="s">
        <v>32</v>
      </c>
      <c r="C667" s="794" t="s">
        <v>33</v>
      </c>
      <c r="D667" s="732"/>
      <c r="E667" s="795"/>
      <c r="F667" s="733"/>
      <c r="G667" s="734"/>
    </row>
    <row r="668" spans="1:7" ht="12.75">
      <c r="A668" s="602"/>
      <c r="B668" s="859" t="s">
        <v>395</v>
      </c>
      <c r="C668" s="735" t="s">
        <v>510</v>
      </c>
      <c r="D668" s="674"/>
      <c r="E668" s="675"/>
      <c r="F668" s="676"/>
      <c r="G668" s="677"/>
    </row>
    <row r="669" spans="1:7" ht="12.75">
      <c r="A669" s="594"/>
      <c r="B669" s="678" t="s">
        <v>414</v>
      </c>
      <c r="C669" s="860" t="s">
        <v>511</v>
      </c>
      <c r="D669" s="861"/>
      <c r="E669" s="862"/>
      <c r="F669" s="863"/>
      <c r="G669" s="864"/>
    </row>
    <row r="670" spans="1:7" ht="12.75">
      <c r="A670" s="607">
        <v>24</v>
      </c>
      <c r="B670" s="678"/>
      <c r="C670" s="865" t="s">
        <v>512</v>
      </c>
      <c r="D670" s="861"/>
      <c r="E670" s="862"/>
      <c r="F670" s="866"/>
      <c r="G670" s="864"/>
    </row>
    <row r="671" spans="1:7" ht="12.75">
      <c r="A671" s="612"/>
      <c r="B671" s="678"/>
      <c r="C671" s="867" t="s">
        <v>513</v>
      </c>
      <c r="D671" s="868" t="s">
        <v>11</v>
      </c>
      <c r="E671" s="869">
        <f>15.1+5.4</f>
        <v>20.5</v>
      </c>
      <c r="F671" s="853"/>
      <c r="G671" s="677"/>
    </row>
    <row r="672" spans="1:7" ht="12.75">
      <c r="A672" s="607">
        <v>25</v>
      </c>
      <c r="B672" s="678"/>
      <c r="C672" s="865" t="s">
        <v>514</v>
      </c>
      <c r="D672" s="861"/>
      <c r="E672" s="862"/>
      <c r="F672" s="866"/>
      <c r="G672" s="864"/>
    </row>
    <row r="673" spans="1:7" ht="12.75">
      <c r="A673" s="612"/>
      <c r="B673" s="678"/>
      <c r="C673" s="867" t="s">
        <v>515</v>
      </c>
      <c r="D673" s="868" t="s">
        <v>11</v>
      </c>
      <c r="E673" s="869">
        <v>4.9</v>
      </c>
      <c r="F673" s="853"/>
      <c r="G673" s="677"/>
    </row>
    <row r="674" spans="1:7" ht="12.75">
      <c r="A674" s="607">
        <v>26</v>
      </c>
      <c r="B674" s="678"/>
      <c r="C674" s="865" t="s">
        <v>516</v>
      </c>
      <c r="D674" s="861"/>
      <c r="E674" s="862"/>
      <c r="F674" s="866"/>
      <c r="G674" s="864"/>
    </row>
    <row r="675" spans="1:7" ht="12.75">
      <c r="A675" s="612"/>
      <c r="B675" s="678"/>
      <c r="C675" s="867" t="s">
        <v>517</v>
      </c>
      <c r="D675" s="868" t="s">
        <v>11</v>
      </c>
      <c r="E675" s="869">
        <f>16.7+7</f>
        <v>23.7</v>
      </c>
      <c r="F675" s="853"/>
      <c r="G675" s="677"/>
    </row>
    <row r="676" spans="1:7" ht="12.75">
      <c r="A676" s="607">
        <v>27</v>
      </c>
      <c r="B676" s="678"/>
      <c r="C676" s="865" t="s">
        <v>518</v>
      </c>
      <c r="D676" s="861"/>
      <c r="E676" s="862"/>
      <c r="F676" s="866"/>
      <c r="G676" s="864"/>
    </row>
    <row r="677" spans="1:7" ht="12.75">
      <c r="A677" s="612"/>
      <c r="B677" s="684"/>
      <c r="C677" s="867" t="s">
        <v>519</v>
      </c>
      <c r="D677" s="868" t="s">
        <v>11</v>
      </c>
      <c r="E677" s="869">
        <f>2*4.9</f>
        <v>9.8</v>
      </c>
      <c r="F677" s="853"/>
      <c r="G677" s="677"/>
    </row>
    <row r="678" spans="1:7" ht="12.75">
      <c r="A678" s="605"/>
      <c r="B678" s="769"/>
      <c r="C678" s="870"/>
      <c r="D678" s="871"/>
      <c r="E678" s="872"/>
      <c r="F678" s="873"/>
      <c r="G678" s="874"/>
    </row>
    <row r="679" spans="1:7" ht="12.75">
      <c r="A679" s="612"/>
      <c r="B679" s="875" t="s">
        <v>520</v>
      </c>
      <c r="C679" s="876" t="s">
        <v>521</v>
      </c>
      <c r="D679" s="861"/>
      <c r="E679" s="862"/>
      <c r="F679" s="853"/>
      <c r="G679" s="864"/>
    </row>
    <row r="680" spans="1:7" ht="12.75">
      <c r="A680" s="605"/>
      <c r="B680" s="877" t="s">
        <v>522</v>
      </c>
      <c r="C680" s="878" t="s">
        <v>523</v>
      </c>
      <c r="D680" s="871"/>
      <c r="E680" s="872"/>
      <c r="F680" s="873"/>
      <c r="G680" s="691"/>
    </row>
    <row r="681" spans="1:7" ht="12.75">
      <c r="A681" s="615">
        <v>28</v>
      </c>
      <c r="B681" s="693"/>
      <c r="C681" s="718" t="s">
        <v>524</v>
      </c>
      <c r="D681" s="879"/>
      <c r="E681" s="792"/>
      <c r="F681" s="880"/>
      <c r="G681" s="692"/>
    </row>
    <row r="682" spans="1:7" ht="12.75">
      <c r="A682" s="602"/>
      <c r="B682" s="881"/>
      <c r="C682" s="882" t="s">
        <v>525</v>
      </c>
      <c r="D682" s="701" t="s">
        <v>24</v>
      </c>
      <c r="E682" s="675">
        <v>1</v>
      </c>
      <c r="F682" s="847"/>
      <c r="G682" s="677"/>
    </row>
    <row r="683" spans="1:7" ht="13.5" thickBot="1">
      <c r="A683" s="594"/>
      <c r="B683" s="678"/>
      <c r="C683" s="883"/>
      <c r="D683" s="879"/>
      <c r="E683" s="884"/>
      <c r="F683" s="885"/>
      <c r="G683" s="692"/>
    </row>
    <row r="684" spans="1:7" ht="13.5" thickBot="1">
      <c r="A684" s="587"/>
      <c r="B684" s="730" t="s">
        <v>17</v>
      </c>
      <c r="C684" s="794" t="s">
        <v>526</v>
      </c>
      <c r="D684" s="846"/>
      <c r="E684" s="795"/>
      <c r="F684" s="733"/>
      <c r="G684" s="734"/>
    </row>
    <row r="685" spans="1:7" ht="15.75">
      <c r="A685" s="624"/>
      <c r="B685" s="754" t="s">
        <v>34</v>
      </c>
      <c r="C685" s="886" t="s">
        <v>20</v>
      </c>
      <c r="D685" s="887" t="s">
        <v>35</v>
      </c>
      <c r="E685" s="888"/>
      <c r="F685" s="889"/>
      <c r="G685" s="890"/>
    </row>
    <row r="686" spans="1:7" ht="12.75">
      <c r="A686" s="605"/>
      <c r="B686" s="693"/>
      <c r="C686" s="891"/>
      <c r="D686" s="701"/>
      <c r="E686" s="676"/>
      <c r="F686" s="676"/>
      <c r="G686" s="892"/>
    </row>
    <row r="687" spans="1:7" ht="12.75">
      <c r="A687" s="605"/>
      <c r="B687" s="806" t="s">
        <v>260</v>
      </c>
      <c r="C687" s="893" t="s">
        <v>37</v>
      </c>
      <c r="D687" s="737"/>
      <c r="E687" s="696"/>
      <c r="F687" s="690"/>
      <c r="G687" s="864"/>
    </row>
    <row r="688" spans="1:7" ht="12.75">
      <c r="A688" s="615">
        <v>29</v>
      </c>
      <c r="B688" s="693"/>
      <c r="C688" s="865" t="s">
        <v>527</v>
      </c>
      <c r="D688" s="704"/>
      <c r="E688" s="699"/>
      <c r="F688" s="687"/>
      <c r="G688" s="894"/>
    </row>
    <row r="689" spans="1:7" ht="12.75">
      <c r="A689" s="604"/>
      <c r="B689" s="693"/>
      <c r="C689" s="895" t="s">
        <v>528</v>
      </c>
      <c r="D689" s="704"/>
      <c r="E689" s="699"/>
      <c r="F689" s="687"/>
      <c r="G689" s="864"/>
    </row>
    <row r="690" spans="1:7" ht="12.75">
      <c r="A690" s="602"/>
      <c r="B690" s="881"/>
      <c r="C690" s="848" t="s">
        <v>529</v>
      </c>
      <c r="D690" s="701" t="s">
        <v>9</v>
      </c>
      <c r="E690" s="675">
        <f>17+12.7*0.3</f>
        <v>20.81</v>
      </c>
      <c r="F690" s="676"/>
      <c r="G690" s="677"/>
    </row>
    <row r="691" spans="1:7" ht="12.75">
      <c r="A691" s="608"/>
      <c r="B691" s="877"/>
      <c r="C691" s="896"/>
      <c r="D691" s="737"/>
      <c r="E691" s="696"/>
      <c r="F691" s="690"/>
      <c r="G691" s="897"/>
    </row>
    <row r="692" spans="1:7" ht="12.75">
      <c r="A692" s="594"/>
      <c r="B692" s="693" t="s">
        <v>530</v>
      </c>
      <c r="C692" s="895" t="s">
        <v>531</v>
      </c>
      <c r="D692" s="698"/>
      <c r="E692" s="687"/>
      <c r="F692" s="687"/>
      <c r="G692" s="864"/>
    </row>
    <row r="693" spans="1:7" ht="12.75">
      <c r="A693" s="602"/>
      <c r="B693" s="693"/>
      <c r="C693" s="882" t="s">
        <v>532</v>
      </c>
      <c r="D693" s="674"/>
      <c r="E693" s="676"/>
      <c r="F693" s="676"/>
      <c r="G693" s="864"/>
    </row>
    <row r="694" spans="1:7" ht="12.75">
      <c r="A694" s="607">
        <v>30</v>
      </c>
      <c r="B694" s="693"/>
      <c r="C694" s="813" t="s">
        <v>533</v>
      </c>
      <c r="D694" s="698"/>
      <c r="E694" s="687"/>
      <c r="F694" s="699"/>
      <c r="G694" s="894"/>
    </row>
    <row r="695" spans="1:7" ht="12.75">
      <c r="A695" s="594"/>
      <c r="B695" s="693"/>
      <c r="C695" s="812" t="s">
        <v>534</v>
      </c>
      <c r="D695" s="698"/>
      <c r="E695" s="687"/>
      <c r="F695" s="898"/>
      <c r="G695" s="899"/>
    </row>
    <row r="696" spans="1:7" ht="12.75">
      <c r="A696" s="594"/>
      <c r="B696" s="693"/>
      <c r="C696" s="722" t="s">
        <v>535</v>
      </c>
      <c r="D696" s="674" t="s">
        <v>11</v>
      </c>
      <c r="E696" s="676">
        <v>40.8</v>
      </c>
      <c r="F696" s="900"/>
      <c r="G696" s="677"/>
    </row>
    <row r="697" spans="1:7" ht="12.75">
      <c r="A697" s="607">
        <v>31</v>
      </c>
      <c r="B697" s="693"/>
      <c r="C697" s="813" t="s">
        <v>536</v>
      </c>
      <c r="D697" s="698"/>
      <c r="E697" s="687"/>
      <c r="F697" s="898"/>
      <c r="G697" s="899"/>
    </row>
    <row r="698" spans="1:7" ht="12.75">
      <c r="A698" s="612"/>
      <c r="B698" s="693"/>
      <c r="C698" s="813" t="s">
        <v>535</v>
      </c>
      <c r="D698" s="674" t="s">
        <v>11</v>
      </c>
      <c r="E698" s="676">
        <v>40.8</v>
      </c>
      <c r="F698" s="900"/>
      <c r="G698" s="677"/>
    </row>
    <row r="699" spans="1:7" ht="13.5" thickBot="1">
      <c r="A699" s="594"/>
      <c r="B699" s="901"/>
      <c r="C699" s="902"/>
      <c r="D699" s="698"/>
      <c r="E699" s="687"/>
      <c r="F699" s="898"/>
      <c r="G699" s="692"/>
    </row>
    <row r="700" spans="1:7" ht="13.5" thickBot="1">
      <c r="A700" s="614"/>
      <c r="B700" s="710"/>
      <c r="C700" s="903"/>
      <c r="D700" s="712"/>
      <c r="E700" s="714"/>
      <c r="F700" s="904"/>
      <c r="G700" s="753"/>
    </row>
    <row r="701" spans="1:7" ht="13.5" thickBot="1">
      <c r="A701" s="614"/>
      <c r="B701" s="710"/>
      <c r="C701" s="903"/>
      <c r="D701" s="712"/>
      <c r="E701" s="714"/>
      <c r="F701" s="904"/>
      <c r="G701" s="753"/>
    </row>
    <row r="702" spans="1:7" ht="12.75">
      <c r="A702" s="594"/>
      <c r="B702" s="693" t="s">
        <v>537</v>
      </c>
      <c r="C702" s="895" t="s">
        <v>538</v>
      </c>
      <c r="D702" s="698"/>
      <c r="E702" s="687"/>
      <c r="F702" s="687"/>
      <c r="G702" s="864"/>
    </row>
    <row r="703" spans="1:7" ht="12.75">
      <c r="A703" s="607">
        <v>32</v>
      </c>
      <c r="B703" s="693"/>
      <c r="C703" s="813" t="s">
        <v>539</v>
      </c>
      <c r="D703" s="698"/>
      <c r="E703" s="687"/>
      <c r="F703" s="898"/>
      <c r="G703" s="899"/>
    </row>
    <row r="704" spans="1:7" ht="13.5" thickBot="1">
      <c r="A704" s="613"/>
      <c r="B704" s="901"/>
      <c r="C704" s="725" t="s">
        <v>540</v>
      </c>
      <c r="D704" s="820" t="s">
        <v>9</v>
      </c>
      <c r="E704" s="728">
        <v>20.8</v>
      </c>
      <c r="F704" s="905"/>
      <c r="G704" s="729"/>
    </row>
    <row r="705" spans="1:7" ht="12.75">
      <c r="A705" s="625"/>
      <c r="B705" s="906"/>
      <c r="C705" s="907"/>
      <c r="D705" s="997" t="s">
        <v>41</v>
      </c>
      <c r="E705" s="998"/>
      <c r="F705" s="993">
        <f>SUM(G560:G704)</f>
        <v>0</v>
      </c>
      <c r="G705" s="994"/>
    </row>
    <row r="706" spans="1:7" ht="13.5" thickBot="1">
      <c r="A706" s="625"/>
      <c r="B706" s="906"/>
      <c r="C706" s="907"/>
      <c r="D706" s="908"/>
      <c r="E706" s="909" t="s">
        <v>203</v>
      </c>
      <c r="F706" s="995"/>
      <c r="G706" s="996"/>
    </row>
    <row r="707" spans="1:7" ht="14.25">
      <c r="A707" s="625"/>
      <c r="B707" s="906"/>
      <c r="C707" s="907"/>
      <c r="D707" s="935"/>
      <c r="E707" s="936"/>
      <c r="F707" s="937"/>
      <c r="G707" s="937"/>
    </row>
    <row r="708" spans="1:7" ht="14.25">
      <c r="A708" s="625"/>
      <c r="B708" s="906"/>
      <c r="C708" s="907"/>
      <c r="D708" s="935"/>
      <c r="E708" s="936"/>
      <c r="F708" s="937"/>
      <c r="G708" s="937"/>
    </row>
    <row r="709" spans="1:7" ht="14.25">
      <c r="A709" s="625"/>
      <c r="B709" s="906"/>
      <c r="C709" s="907"/>
      <c r="D709" s="935"/>
      <c r="E709" s="936"/>
      <c r="F709" s="937"/>
      <c r="G709" s="937"/>
    </row>
    <row r="710" spans="1:7" ht="14.25">
      <c r="A710" s="625"/>
      <c r="B710" s="906"/>
      <c r="C710" s="907"/>
      <c r="D710" s="935"/>
      <c r="E710" s="936"/>
      <c r="F710" s="937"/>
      <c r="G710" s="937"/>
    </row>
    <row r="711" spans="1:7" ht="14.25">
      <c r="A711" s="625"/>
      <c r="B711" s="906"/>
      <c r="C711" s="907"/>
      <c r="D711" s="935"/>
      <c r="E711" s="936"/>
      <c r="F711" s="937"/>
      <c r="G711" s="937"/>
    </row>
    <row r="712" spans="1:7" ht="14.25">
      <c r="A712" s="625"/>
      <c r="B712" s="906"/>
      <c r="C712" s="907"/>
      <c r="D712" s="935"/>
      <c r="E712" s="936"/>
      <c r="F712" s="937"/>
      <c r="G712" s="937"/>
    </row>
    <row r="713" spans="1:7" ht="14.25">
      <c r="A713" s="625"/>
      <c r="B713" s="906"/>
      <c r="C713" s="907"/>
      <c r="D713" s="935"/>
      <c r="E713" s="936"/>
      <c r="F713" s="937"/>
      <c r="G713" s="937"/>
    </row>
    <row r="714" spans="1:7" ht="14.25">
      <c r="A714" s="625"/>
      <c r="B714" s="906"/>
      <c r="C714" s="907"/>
      <c r="D714" s="935"/>
      <c r="E714" s="936"/>
      <c r="F714" s="937"/>
      <c r="G714" s="937"/>
    </row>
    <row r="715" spans="1:7" ht="14.25">
      <c r="A715" s="625"/>
      <c r="B715" s="906"/>
      <c r="C715" s="907"/>
      <c r="D715" s="935"/>
      <c r="E715" s="936"/>
      <c r="F715" s="937"/>
      <c r="G715" s="937"/>
    </row>
    <row r="716" spans="1:7" ht="14.25">
      <c r="A716" s="625"/>
      <c r="B716" s="906"/>
      <c r="C716" s="907"/>
      <c r="D716" s="935"/>
      <c r="E716" s="936"/>
      <c r="F716" s="937"/>
      <c r="G716" s="937"/>
    </row>
    <row r="717" spans="1:7" ht="14.25">
      <c r="A717" s="625"/>
      <c r="B717" s="906"/>
      <c r="C717" s="907"/>
      <c r="D717" s="935"/>
      <c r="E717" s="936"/>
      <c r="F717" s="937"/>
      <c r="G717" s="937"/>
    </row>
    <row r="718" spans="1:7" ht="14.25">
      <c r="A718" s="625"/>
      <c r="B718" s="906"/>
      <c r="C718" s="907"/>
      <c r="D718" s="935"/>
      <c r="E718" s="936"/>
      <c r="F718" s="937"/>
      <c r="G718" s="937"/>
    </row>
    <row r="719" spans="1:7" ht="14.25">
      <c r="A719" s="625"/>
      <c r="B719" s="906"/>
      <c r="C719" s="907"/>
      <c r="D719" s="935"/>
      <c r="E719" s="936"/>
      <c r="F719" s="937"/>
      <c r="G719" s="937"/>
    </row>
    <row r="720" spans="1:7" ht="14.25">
      <c r="A720" s="625"/>
      <c r="B720" s="906"/>
      <c r="C720" s="907"/>
      <c r="D720" s="935"/>
      <c r="E720" s="936"/>
      <c r="F720" s="937"/>
      <c r="G720" s="937"/>
    </row>
    <row r="721" spans="1:7" ht="14.25">
      <c r="A721" s="625"/>
      <c r="B721" s="906"/>
      <c r="C721" s="907"/>
      <c r="D721" s="935"/>
      <c r="E721" s="936"/>
      <c r="F721" s="937"/>
      <c r="G721" s="937"/>
    </row>
    <row r="722" spans="1:7" ht="14.25">
      <c r="A722" s="625"/>
      <c r="B722" s="906"/>
      <c r="C722" s="907"/>
      <c r="D722" s="935"/>
      <c r="E722" s="936"/>
      <c r="F722" s="937"/>
      <c r="G722" s="937"/>
    </row>
    <row r="723" spans="1:7" ht="12.75">
      <c r="A723" s="625"/>
      <c r="B723" s="626"/>
      <c r="C723" s="627"/>
      <c r="D723" s="623"/>
      <c r="E723" s="628"/>
      <c r="F723" s="629"/>
      <c r="G723" s="630"/>
    </row>
    <row r="726" spans="1:7" ht="26.25">
      <c r="A726" s="938" t="s">
        <v>575</v>
      </c>
      <c r="B726" s="938"/>
      <c r="C726" s="938"/>
      <c r="D726" s="938"/>
      <c r="E726" s="938"/>
      <c r="F726" s="938"/>
      <c r="G726" s="938"/>
    </row>
    <row r="727" ht="13.5" thickBot="1"/>
    <row r="728" spans="2:6" ht="14.25">
      <c r="B728" s="912"/>
      <c r="C728" s="939"/>
      <c r="D728" s="939"/>
      <c r="E728" s="939"/>
      <c r="F728" s="940"/>
    </row>
    <row r="729" spans="2:6" ht="14.25">
      <c r="B729" s="913"/>
      <c r="C729" s="941" t="s">
        <v>561</v>
      </c>
      <c r="D729" s="941"/>
      <c r="E729" s="941"/>
      <c r="F729" s="942"/>
    </row>
    <row r="730" spans="2:6" ht="14.25">
      <c r="B730" s="913"/>
      <c r="C730" s="941" t="s">
        <v>562</v>
      </c>
      <c r="D730" s="941"/>
      <c r="E730" s="941"/>
      <c r="F730" s="942"/>
    </row>
    <row r="731" spans="2:6" ht="15" thickBot="1">
      <c r="B731" s="913"/>
      <c r="C731" s="914"/>
      <c r="D731" s="914"/>
      <c r="E731" s="914"/>
      <c r="F731" s="915"/>
    </row>
    <row r="732" spans="2:6" ht="15" thickBot="1">
      <c r="B732" s="916" t="s">
        <v>563</v>
      </c>
      <c r="C732" s="943" t="s">
        <v>564</v>
      </c>
      <c r="D732" s="944"/>
      <c r="E732" s="945" t="s">
        <v>565</v>
      </c>
      <c r="F732" s="946"/>
    </row>
    <row r="733" spans="2:6" ht="15">
      <c r="B733" s="917">
        <v>1</v>
      </c>
      <c r="C733" s="947" t="s">
        <v>577</v>
      </c>
      <c r="D733" s="948"/>
      <c r="E733" s="948"/>
      <c r="F733" s="949"/>
    </row>
    <row r="734" spans="2:6" ht="15" thickBot="1">
      <c r="B734" s="918"/>
      <c r="C734" s="950"/>
      <c r="D734" s="951"/>
      <c r="E734" s="955"/>
      <c r="F734" s="956"/>
    </row>
    <row r="735" spans="2:6" ht="15">
      <c r="B735" s="917">
        <v>2</v>
      </c>
      <c r="C735" s="947" t="s">
        <v>566</v>
      </c>
      <c r="D735" s="948"/>
      <c r="E735" s="948"/>
      <c r="F735" s="949"/>
    </row>
    <row r="736" spans="2:6" ht="15" thickBot="1">
      <c r="B736" s="918"/>
      <c r="C736" s="961"/>
      <c r="D736" s="962"/>
      <c r="E736" s="955"/>
      <c r="F736" s="956"/>
    </row>
    <row r="737" spans="2:6" ht="15">
      <c r="B737" s="917">
        <v>3</v>
      </c>
      <c r="C737" s="947" t="s">
        <v>567</v>
      </c>
      <c r="D737" s="948"/>
      <c r="E737" s="948"/>
      <c r="F737" s="949"/>
    </row>
    <row r="738" spans="2:6" ht="15" thickBot="1">
      <c r="B738" s="918"/>
      <c r="C738" s="961"/>
      <c r="D738" s="962"/>
      <c r="E738" s="955"/>
      <c r="F738" s="956"/>
    </row>
    <row r="739" spans="2:6" ht="15.75" thickBot="1">
      <c r="B739" s="916"/>
      <c r="C739" s="963" t="s">
        <v>568</v>
      </c>
      <c r="D739" s="963"/>
      <c r="E739" s="964"/>
      <c r="F739" s="965"/>
    </row>
    <row r="740" spans="2:6" ht="14.25">
      <c r="B740" s="912"/>
      <c r="C740" s="919"/>
      <c r="D740" s="919"/>
      <c r="E740" s="919"/>
      <c r="F740" s="920"/>
    </row>
    <row r="741" spans="2:6" ht="14.25">
      <c r="B741" s="913"/>
      <c r="C741" s="941" t="s">
        <v>576</v>
      </c>
      <c r="D741" s="941"/>
      <c r="E741" s="941"/>
      <c r="F741" s="942"/>
    </row>
    <row r="742" spans="2:6" ht="14.25">
      <c r="B742" s="913"/>
      <c r="C742" s="966" t="s">
        <v>569</v>
      </c>
      <c r="D742" s="966"/>
      <c r="E742" s="966"/>
      <c r="F742" s="967"/>
    </row>
    <row r="743" spans="2:6" ht="15" thickBot="1">
      <c r="B743" s="921"/>
      <c r="C743" s="922"/>
      <c r="D743" s="922"/>
      <c r="E743" s="922"/>
      <c r="F743" s="923"/>
    </row>
    <row r="744" spans="2:6" ht="15" thickBot="1">
      <c r="B744" s="929"/>
      <c r="C744" s="968" t="s">
        <v>564</v>
      </c>
      <c r="D744" s="969"/>
      <c r="E744" s="970" t="s">
        <v>565</v>
      </c>
      <c r="F744" s="971"/>
    </row>
    <row r="745" spans="2:6" ht="15.75" thickBot="1">
      <c r="B745" s="930">
        <v>4</v>
      </c>
      <c r="C745" s="972" t="s">
        <v>570</v>
      </c>
      <c r="D745" s="973"/>
      <c r="E745" s="973"/>
      <c r="F745" s="974"/>
    </row>
    <row r="746" spans="2:6" ht="15.75" thickBot="1">
      <c r="B746" s="931"/>
      <c r="C746" s="963" t="s">
        <v>568</v>
      </c>
      <c r="D746" s="963"/>
      <c r="E746" s="964"/>
      <c r="F746" s="965"/>
    </row>
    <row r="747" spans="2:6" ht="15" thickBot="1">
      <c r="B747" s="929"/>
      <c r="C747" s="932"/>
      <c r="D747" s="932"/>
      <c r="E747" s="933"/>
      <c r="F747" s="934"/>
    </row>
    <row r="748" spans="2:6" ht="14.25">
      <c r="B748" s="913"/>
      <c r="C748" s="924"/>
      <c r="D748" s="924"/>
      <c r="E748" s="925"/>
      <c r="F748" s="926"/>
    </row>
    <row r="749" spans="2:6" ht="14.25">
      <c r="B749" s="913"/>
      <c r="C749" s="941" t="s">
        <v>571</v>
      </c>
      <c r="D749" s="941"/>
      <c r="E749" s="941"/>
      <c r="F749" s="942"/>
    </row>
    <row r="750" spans="2:6" ht="15" thickBot="1">
      <c r="B750" s="921"/>
      <c r="C750" s="927"/>
      <c r="D750" s="924"/>
      <c r="E750" s="925"/>
      <c r="F750" s="926"/>
    </row>
    <row r="751" spans="2:6" ht="15.75" thickBot="1">
      <c r="B751" s="928">
        <v>5</v>
      </c>
      <c r="C751" s="975" t="s">
        <v>572</v>
      </c>
      <c r="D751" s="976"/>
      <c r="E751" s="977"/>
      <c r="F751" s="965"/>
    </row>
    <row r="752" spans="2:6" ht="15.75" thickBot="1">
      <c r="B752" s="928">
        <v>6</v>
      </c>
      <c r="C752" s="975" t="s">
        <v>573</v>
      </c>
      <c r="D752" s="976"/>
      <c r="E752" s="983"/>
      <c r="F752" s="984"/>
    </row>
    <row r="753" spans="2:6" ht="16.5" thickBot="1">
      <c r="B753" s="918">
        <v>7</v>
      </c>
      <c r="C753" s="985" t="s">
        <v>574</v>
      </c>
      <c r="D753" s="986"/>
      <c r="E753" s="987"/>
      <c r="F753" s="988"/>
    </row>
    <row r="757" spans="2:6" ht="30.75" customHeight="1">
      <c r="B757" s="999" t="s">
        <v>581</v>
      </c>
      <c r="C757" s="999"/>
      <c r="D757" s="999"/>
      <c r="E757" s="999"/>
      <c r="F757" s="999"/>
    </row>
  </sheetData>
  <sheetProtection/>
  <mergeCells count="48">
    <mergeCell ref="B757:F757"/>
    <mergeCell ref="C753:D753"/>
    <mergeCell ref="E753:F753"/>
    <mergeCell ref="A491:G491"/>
    <mergeCell ref="A548:G548"/>
    <mergeCell ref="D536:E536"/>
    <mergeCell ref="F536:G537"/>
    <mergeCell ref="A492:G492"/>
    <mergeCell ref="F705:G706"/>
    <mergeCell ref="D705:E705"/>
    <mergeCell ref="A549:G549"/>
    <mergeCell ref="C751:D751"/>
    <mergeCell ref="E751:F751"/>
    <mergeCell ref="A428:G428"/>
    <mergeCell ref="D452:E452"/>
    <mergeCell ref="F452:G453"/>
    <mergeCell ref="C752:D752"/>
    <mergeCell ref="E752:F752"/>
    <mergeCell ref="C739:D739"/>
    <mergeCell ref="C746:D746"/>
    <mergeCell ref="E746:F746"/>
    <mergeCell ref="C749:F749"/>
    <mergeCell ref="E739:F739"/>
    <mergeCell ref="C741:F741"/>
    <mergeCell ref="C742:F742"/>
    <mergeCell ref="C744:D744"/>
    <mergeCell ref="E744:F744"/>
    <mergeCell ref="C745:F745"/>
    <mergeCell ref="C735:F735"/>
    <mergeCell ref="C736:D736"/>
    <mergeCell ref="E736:F736"/>
    <mergeCell ref="A2:G2"/>
    <mergeCell ref="C737:F737"/>
    <mergeCell ref="C738:D738"/>
    <mergeCell ref="E738:F738"/>
    <mergeCell ref="C733:F733"/>
    <mergeCell ref="C734:D734"/>
    <mergeCell ref="D425:E425"/>
    <mergeCell ref="A4:G4"/>
    <mergeCell ref="E734:F734"/>
    <mergeCell ref="F425:G426"/>
    <mergeCell ref="A5:G5"/>
    <mergeCell ref="A726:G726"/>
    <mergeCell ref="C728:F728"/>
    <mergeCell ref="C729:F729"/>
    <mergeCell ref="C730:F730"/>
    <mergeCell ref="C732:D732"/>
    <mergeCell ref="E732:F732"/>
  </mergeCells>
  <printOptions horizontalCentered="1"/>
  <pageMargins left="0.3937007874015748" right="0.15748031496062992" top="0.4724409448818898" bottom="0.4724409448818898" header="0.4724409448818898" footer="0.2755905511811024"/>
  <pageSetup horizontalDpi="600" verticalDpi="600" orientation="portrait" paperSize="9" r:id="rId1"/>
  <headerFooter alignWithMargins="0">
    <oddFooter xml:space="preserve">&amp;CStrona &amp;P&amp;RPrzejście T3 w Gdyni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ARKOBI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Malinowski</dc:creator>
  <cp:keywords/>
  <dc:description/>
  <cp:lastModifiedBy>Anna Ratajczak</cp:lastModifiedBy>
  <cp:lastPrinted>2024-02-28T08:57:11Z</cp:lastPrinted>
  <dcterms:created xsi:type="dcterms:W3CDTF">2005-10-09T09:55:28Z</dcterms:created>
  <dcterms:modified xsi:type="dcterms:W3CDTF">2024-02-28T08:57:51Z</dcterms:modified>
  <cp:category/>
  <cp:version/>
  <cp:contentType/>
  <cp:contentStatus/>
</cp:coreProperties>
</file>