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Olsztyn\2024 na 2025\GAZ\Załączniki edytowalne\Załączniki edytowalne\Załączniki edytowalne pg MiG Olsztyn\"/>
    </mc:Choice>
  </mc:AlternateContent>
  <xr:revisionPtr revIDLastSave="0" documentId="13_ncr:1_{B029648C-9115-41D2-954C-E3FB4D81217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Wykaz ppg - kalkulator " sheetId="2" r:id="rId1"/>
    <sheet name="Ceny" sheetId="3" r:id="rId2"/>
    <sheet name="wykaz ppe " sheetId="4" r:id="rId3"/>
    <sheet name="wykaz do akcyzy" sheetId="5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E17" i="5"/>
  <c r="D17" i="5"/>
  <c r="C17" i="5"/>
  <c r="B17" i="5"/>
  <c r="A17" i="5"/>
  <c r="F16" i="5"/>
  <c r="E16" i="5"/>
  <c r="D16" i="5"/>
  <c r="C16" i="5"/>
  <c r="B16" i="5"/>
  <c r="A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C11" i="5"/>
  <c r="B11" i="5"/>
  <c r="A11" i="5"/>
  <c r="F10" i="5"/>
  <c r="E10" i="5"/>
  <c r="D10" i="5"/>
  <c r="C10" i="5"/>
  <c r="B10" i="5"/>
  <c r="A10" i="5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F2" i="5"/>
  <c r="E2" i="5"/>
  <c r="D2" i="5"/>
  <c r="C2" i="5"/>
  <c r="B2" i="5"/>
  <c r="A2" i="5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J28" i="2" l="1"/>
  <c r="BJ27" i="2"/>
  <c r="BJ25" i="2"/>
  <c r="BJ24" i="2"/>
  <c r="BJ23" i="2"/>
  <c r="BJ21" i="2"/>
  <c r="BJ17" i="2"/>
  <c r="BJ16" i="2"/>
  <c r="BJ26" i="2"/>
  <c r="BJ22" i="2"/>
  <c r="BJ20" i="2"/>
  <c r="BJ19" i="2"/>
  <c r="BJ18" i="2"/>
  <c r="BJ15" i="2"/>
  <c r="BH14" i="2"/>
  <c r="AT29" i="2"/>
  <c r="AS29" i="2"/>
  <c r="AU28" i="2"/>
  <c r="AT28" i="2"/>
  <c r="AS28" i="2"/>
  <c r="AU27" i="2"/>
  <c r="AT27" i="2"/>
  <c r="AS27" i="2"/>
  <c r="AU26" i="2"/>
  <c r="AT26" i="2"/>
  <c r="AS26" i="2"/>
  <c r="AU25" i="2"/>
  <c r="AT25" i="2"/>
  <c r="AS25" i="2"/>
  <c r="AU24" i="2"/>
  <c r="AT24" i="2"/>
  <c r="AS24" i="2"/>
  <c r="AU23" i="2"/>
  <c r="AT23" i="2"/>
  <c r="AS23" i="2"/>
  <c r="AU22" i="2"/>
  <c r="AT22" i="2"/>
  <c r="AS22" i="2"/>
  <c r="AU21" i="2"/>
  <c r="AT21" i="2"/>
  <c r="AS21" i="2"/>
  <c r="AU20" i="2"/>
  <c r="AT20" i="2"/>
  <c r="AS20" i="2"/>
  <c r="AU19" i="2"/>
  <c r="AT19" i="2"/>
  <c r="AS19" i="2"/>
  <c r="AU18" i="2"/>
  <c r="AT18" i="2"/>
  <c r="AS18" i="2"/>
  <c r="AU17" i="2"/>
  <c r="AT17" i="2"/>
  <c r="AS17" i="2"/>
  <c r="AT16" i="2"/>
  <c r="AS16" i="2"/>
  <c r="AT15" i="2"/>
  <c r="AS15" i="2"/>
  <c r="AT14" i="2"/>
  <c r="AS14" i="2"/>
  <c r="L18" i="4" l="1"/>
  <c r="K18" i="4"/>
  <c r="I18" i="4"/>
  <c r="H18" i="4"/>
  <c r="G18" i="4"/>
  <c r="F18" i="4"/>
  <c r="E18" i="4"/>
  <c r="D18" i="4"/>
  <c r="B18" i="4"/>
  <c r="A18" i="4"/>
  <c r="L17" i="4"/>
  <c r="J17" i="4"/>
  <c r="I17" i="4"/>
  <c r="H17" i="4"/>
  <c r="G17" i="4"/>
  <c r="F17" i="4"/>
  <c r="E17" i="4"/>
  <c r="D17" i="4"/>
  <c r="B17" i="4"/>
  <c r="A17" i="4"/>
  <c r="L16" i="4"/>
  <c r="K16" i="4"/>
  <c r="I16" i="4"/>
  <c r="H16" i="4"/>
  <c r="G16" i="4"/>
  <c r="F16" i="4"/>
  <c r="E16" i="4"/>
  <c r="D16" i="4"/>
  <c r="B16" i="4"/>
  <c r="A16" i="4"/>
  <c r="L15" i="4"/>
  <c r="I15" i="4"/>
  <c r="H15" i="4"/>
  <c r="G15" i="4"/>
  <c r="F15" i="4"/>
  <c r="E15" i="4"/>
  <c r="D15" i="4"/>
  <c r="B15" i="4"/>
  <c r="A15" i="4"/>
  <c r="L14" i="4"/>
  <c r="I14" i="4"/>
  <c r="H14" i="4"/>
  <c r="G14" i="4"/>
  <c r="F14" i="4"/>
  <c r="E14" i="4"/>
  <c r="D14" i="4"/>
  <c r="B14" i="4"/>
  <c r="A14" i="4"/>
  <c r="L13" i="4"/>
  <c r="I13" i="4"/>
  <c r="H13" i="4"/>
  <c r="G13" i="4"/>
  <c r="F13" i="4"/>
  <c r="E13" i="4"/>
  <c r="D13" i="4"/>
  <c r="B13" i="4"/>
  <c r="A13" i="4"/>
  <c r="L12" i="4"/>
  <c r="K12" i="4"/>
  <c r="I12" i="4"/>
  <c r="H12" i="4"/>
  <c r="G12" i="4"/>
  <c r="F12" i="4"/>
  <c r="E12" i="4"/>
  <c r="D12" i="4"/>
  <c r="B12" i="4"/>
  <c r="A12" i="4"/>
  <c r="L11" i="4"/>
  <c r="K11" i="4"/>
  <c r="I11" i="4"/>
  <c r="H11" i="4"/>
  <c r="G11" i="4"/>
  <c r="F11" i="4"/>
  <c r="E11" i="4"/>
  <c r="D11" i="4"/>
  <c r="B11" i="4"/>
  <c r="A11" i="4"/>
  <c r="L10" i="4"/>
  <c r="I10" i="4"/>
  <c r="H10" i="4"/>
  <c r="G10" i="4"/>
  <c r="F10" i="4"/>
  <c r="E10" i="4"/>
  <c r="D10" i="4"/>
  <c r="B10" i="4"/>
  <c r="A10" i="4"/>
  <c r="L9" i="4"/>
  <c r="J9" i="4"/>
  <c r="I9" i="4"/>
  <c r="H9" i="4"/>
  <c r="G9" i="4"/>
  <c r="F9" i="4"/>
  <c r="E9" i="4"/>
  <c r="D9" i="4"/>
  <c r="B9" i="4"/>
  <c r="A9" i="4"/>
  <c r="L8" i="4"/>
  <c r="K8" i="4"/>
  <c r="I8" i="4"/>
  <c r="H8" i="4"/>
  <c r="G8" i="4"/>
  <c r="F8" i="4"/>
  <c r="E8" i="4"/>
  <c r="D8" i="4"/>
  <c r="B8" i="4"/>
  <c r="A8" i="4"/>
  <c r="L7" i="4"/>
  <c r="I7" i="4"/>
  <c r="H7" i="4"/>
  <c r="G7" i="4"/>
  <c r="F7" i="4"/>
  <c r="E7" i="4"/>
  <c r="D7" i="4"/>
  <c r="B7" i="4"/>
  <c r="A7" i="4"/>
  <c r="L6" i="4"/>
  <c r="K6" i="4"/>
  <c r="I6" i="4"/>
  <c r="H6" i="4"/>
  <c r="G6" i="4"/>
  <c r="F6" i="4"/>
  <c r="E6" i="4"/>
  <c r="D6" i="4"/>
  <c r="B6" i="4"/>
  <c r="A6" i="4"/>
  <c r="L5" i="4"/>
  <c r="K5" i="4"/>
  <c r="I5" i="4"/>
  <c r="H5" i="4"/>
  <c r="G5" i="4"/>
  <c r="F5" i="4"/>
  <c r="E5" i="4"/>
  <c r="D5" i="4"/>
  <c r="B5" i="4"/>
  <c r="L4" i="4"/>
  <c r="K4" i="4"/>
  <c r="I4" i="4"/>
  <c r="H4" i="4"/>
  <c r="G4" i="4"/>
  <c r="F4" i="4"/>
  <c r="E4" i="4"/>
  <c r="D4" i="4"/>
  <c r="B4" i="4"/>
  <c r="A3" i="4"/>
  <c r="L3" i="4"/>
  <c r="K3" i="4"/>
  <c r="I3" i="4"/>
  <c r="H3" i="4"/>
  <c r="G3" i="4"/>
  <c r="F3" i="4"/>
  <c r="E3" i="4"/>
  <c r="D3" i="4"/>
  <c r="B3" i="4"/>
  <c r="J18" i="4"/>
  <c r="J16" i="4"/>
  <c r="J12" i="4"/>
  <c r="BE22" i="2"/>
  <c r="J8" i="4"/>
  <c r="J7" i="4"/>
  <c r="J4" i="4"/>
  <c r="J3" i="4"/>
  <c r="BR29" i="2"/>
  <c r="BR16" i="2"/>
  <c r="BR23" i="2" s="1"/>
  <c r="BR15" i="2"/>
  <c r="BR20" i="2" s="1"/>
  <c r="BR14" i="2"/>
  <c r="BR22" i="2"/>
  <c r="BP29" i="2"/>
  <c r="BQ29" i="2" s="1"/>
  <c r="BP16" i="2"/>
  <c r="BP27" i="2" s="1"/>
  <c r="BQ27" i="2" s="1"/>
  <c r="BP15" i="2"/>
  <c r="BP22" i="2" s="1"/>
  <c r="BP14" i="2"/>
  <c r="BN29" i="2"/>
  <c r="BO29" i="2" s="1"/>
  <c r="BN16" i="2"/>
  <c r="BO16" i="2" s="1"/>
  <c r="BN15" i="2"/>
  <c r="BN22" i="2" s="1"/>
  <c r="BO22" i="2" s="1"/>
  <c r="BN14" i="2"/>
  <c r="BO14" i="2" s="1"/>
  <c r="BN21" i="2"/>
  <c r="BO21" i="2" s="1"/>
  <c r="BL29" i="2"/>
  <c r="BM29" i="2" s="1"/>
  <c r="BL16" i="2"/>
  <c r="BL21" i="2" s="1"/>
  <c r="BM21" i="2" s="1"/>
  <c r="BL15" i="2"/>
  <c r="BL20" i="2" s="1"/>
  <c r="BM20" i="2" s="1"/>
  <c r="BL14" i="2"/>
  <c r="BM14" i="2" s="1"/>
  <c r="BJ29" i="2"/>
  <c r="BK29" i="2" s="1"/>
  <c r="BK28" i="2"/>
  <c r="BK15" i="2"/>
  <c r="BJ14" i="2"/>
  <c r="BK25" i="2"/>
  <c r="BK24" i="2"/>
  <c r="BK23" i="2"/>
  <c r="BK21" i="2"/>
  <c r="BK19" i="2"/>
  <c r="BK17" i="2"/>
  <c r="BH29" i="2"/>
  <c r="BI29" i="2" s="1"/>
  <c r="BH16" i="2"/>
  <c r="BH28" i="2" s="1"/>
  <c r="BI28" i="2" s="1"/>
  <c r="BH15" i="2"/>
  <c r="BH20" i="2" s="1"/>
  <c r="BI20" i="2" s="1"/>
  <c r="K17" i="4"/>
  <c r="K14" i="4"/>
  <c r="K13" i="4"/>
  <c r="K10" i="4"/>
  <c r="K15" i="4"/>
  <c r="K9" i="4"/>
  <c r="K7" i="4"/>
  <c r="J15" i="4"/>
  <c r="J6" i="4"/>
  <c r="BH22" i="2" l="1"/>
  <c r="BI22" i="2" s="1"/>
  <c r="BH21" i="2"/>
  <c r="BI21" i="2" s="1"/>
  <c r="BL19" i="2"/>
  <c r="BM19" i="2" s="1"/>
  <c r="J13" i="4"/>
  <c r="J14" i="4"/>
  <c r="BF27" i="2"/>
  <c r="BS20" i="2"/>
  <c r="J11" i="4"/>
  <c r="BQ15" i="2"/>
  <c r="BQ16" i="2"/>
  <c r="J5" i="4"/>
  <c r="BH17" i="2"/>
  <c r="BI17" i="2" s="1"/>
  <c r="J10" i="4"/>
  <c r="BF28" i="2"/>
  <c r="BI15" i="2"/>
  <c r="BK18" i="2"/>
  <c r="BK26" i="2"/>
  <c r="BF23" i="2"/>
  <c r="BF22" i="2"/>
  <c r="BG22" i="2" s="1"/>
  <c r="BS22" i="2"/>
  <c r="BQ22" i="2"/>
  <c r="BS23" i="2"/>
  <c r="BF26" i="2"/>
  <c r="BE26" i="2"/>
  <c r="BF24" i="2"/>
  <c r="BE24" i="2"/>
  <c r="BE29" i="2"/>
  <c r="BS29" i="2"/>
  <c r="BF29" i="2"/>
  <c r="BE25" i="2"/>
  <c r="BF25" i="2"/>
  <c r="BK20" i="2"/>
  <c r="BI16" i="2"/>
  <c r="BE23" i="2"/>
  <c r="BE27" i="2"/>
  <c r="BK22" i="2"/>
  <c r="BE28" i="2"/>
  <c r="BK16" i="2"/>
  <c r="BS15" i="2"/>
  <c r="BS16" i="2"/>
  <c r="BR21" i="2"/>
  <c r="BR25" i="2"/>
  <c r="BS25" i="2" s="1"/>
  <c r="BR17" i="2"/>
  <c r="BS17" i="2" s="1"/>
  <c r="BR18" i="2"/>
  <c r="BS18" i="2" s="1"/>
  <c r="BR26" i="2"/>
  <c r="BS26" i="2" s="1"/>
  <c r="BR19" i="2"/>
  <c r="BS19" i="2" s="1"/>
  <c r="BR27" i="2"/>
  <c r="BS27" i="2" s="1"/>
  <c r="BR24" i="2"/>
  <c r="BS24" i="2" s="1"/>
  <c r="BR28" i="2"/>
  <c r="BS28" i="2" s="1"/>
  <c r="BP21" i="2"/>
  <c r="BQ21" i="2" s="1"/>
  <c r="BP23" i="2"/>
  <c r="BQ23" i="2" s="1"/>
  <c r="BP28" i="2"/>
  <c r="BQ28" i="2" s="1"/>
  <c r="BP25" i="2"/>
  <c r="BQ25" i="2" s="1"/>
  <c r="BP20" i="2"/>
  <c r="BQ20" i="2" s="1"/>
  <c r="BP26" i="2"/>
  <c r="BQ26" i="2" s="1"/>
  <c r="BP19" i="2"/>
  <c r="BQ19" i="2" s="1"/>
  <c r="BP24" i="2"/>
  <c r="BQ24" i="2" s="1"/>
  <c r="BP17" i="2"/>
  <c r="BQ17" i="2" s="1"/>
  <c r="BP18" i="2"/>
  <c r="BQ18" i="2" s="1"/>
  <c r="BN20" i="2"/>
  <c r="BO20" i="2" s="1"/>
  <c r="BN23" i="2"/>
  <c r="BO23" i="2" s="1"/>
  <c r="BN25" i="2"/>
  <c r="BO25" i="2" s="1"/>
  <c r="BN18" i="2"/>
  <c r="BO18" i="2" s="1"/>
  <c r="BN26" i="2"/>
  <c r="BO26" i="2" s="1"/>
  <c r="BN19" i="2"/>
  <c r="BO19" i="2" s="1"/>
  <c r="BN27" i="2"/>
  <c r="BO27" i="2" s="1"/>
  <c r="BN17" i="2"/>
  <c r="BO17" i="2" s="1"/>
  <c r="BN28" i="2"/>
  <c r="BO28" i="2" s="1"/>
  <c r="BN24" i="2"/>
  <c r="BO24" i="2" s="1"/>
  <c r="BL27" i="2"/>
  <c r="BM27" i="2" s="1"/>
  <c r="BM16" i="2"/>
  <c r="BL28" i="2"/>
  <c r="BM28" i="2" s="1"/>
  <c r="BL24" i="2"/>
  <c r="BM24" i="2" s="1"/>
  <c r="BL25" i="2"/>
  <c r="BM25" i="2" s="1"/>
  <c r="BL18" i="2"/>
  <c r="BM18" i="2" s="1"/>
  <c r="BL26" i="2"/>
  <c r="BM26" i="2" s="1"/>
  <c r="BL22" i="2"/>
  <c r="BM22" i="2" s="1"/>
  <c r="BL23" i="2"/>
  <c r="BM23" i="2" s="1"/>
  <c r="BL17" i="2"/>
  <c r="BM17" i="2" s="1"/>
  <c r="BK27" i="2"/>
  <c r="BH23" i="2"/>
  <c r="BI23" i="2" s="1"/>
  <c r="BH24" i="2"/>
  <c r="BI24" i="2" s="1"/>
  <c r="BH25" i="2"/>
  <c r="BI25" i="2" s="1"/>
  <c r="BH27" i="2"/>
  <c r="BI27" i="2" s="1"/>
  <c r="BH26" i="2"/>
  <c r="BI26" i="2" s="1"/>
  <c r="BH18" i="2"/>
  <c r="BI18" i="2" s="1"/>
  <c r="BH19" i="2"/>
  <c r="BI19" i="2" s="1"/>
  <c r="BG24" i="2" l="1"/>
  <c r="BG27" i="2"/>
  <c r="BT27" i="2" s="1"/>
  <c r="BU27" i="2" s="1"/>
  <c r="BV27" i="2" s="1"/>
  <c r="BG28" i="2"/>
  <c r="BT28" i="2" s="1"/>
  <c r="BU28" i="2" s="1"/>
  <c r="BV28" i="2" s="1"/>
  <c r="BG23" i="2"/>
  <c r="BT23" i="2" s="1"/>
  <c r="BU23" i="2" s="1"/>
  <c r="BV23" i="2" s="1"/>
  <c r="BF21" i="2"/>
  <c r="BS21" i="2"/>
  <c r="BE21" i="2"/>
  <c r="BG21" i="2" s="1"/>
  <c r="BT21" i="2" s="1"/>
  <c r="BU21" i="2" s="1"/>
  <c r="BV21" i="2" s="1"/>
  <c r="BG25" i="2"/>
  <c r="BT25" i="2" s="1"/>
  <c r="BU25" i="2" s="1"/>
  <c r="BV25" i="2" s="1"/>
  <c r="BT24" i="2"/>
  <c r="BU24" i="2" s="1"/>
  <c r="BV24" i="2" s="1"/>
  <c r="BG26" i="2"/>
  <c r="BT26" i="2" s="1"/>
  <c r="BU26" i="2" s="1"/>
  <c r="BV26" i="2" s="1"/>
  <c r="BT22" i="2"/>
  <c r="BU22" i="2" s="1"/>
  <c r="BV22" i="2" s="1"/>
  <c r="BG29" i="2"/>
  <c r="BT29" i="2" s="1"/>
  <c r="BU29" i="2" s="1"/>
  <c r="BV29" i="2" s="1"/>
  <c r="BO15" i="2"/>
  <c r="BM15" i="2"/>
  <c r="BF20" i="2"/>
  <c r="BE20" i="2"/>
  <c r="BF19" i="2"/>
  <c r="BE19" i="2"/>
  <c r="BF18" i="2"/>
  <c r="BE18" i="2"/>
  <c r="BF17" i="2"/>
  <c r="BE17" i="2"/>
  <c r="BF16" i="2"/>
  <c r="BE16" i="2"/>
  <c r="BF15" i="2"/>
  <c r="BE15" i="2"/>
  <c r="BG18" i="2" l="1"/>
  <c r="BT18" i="2" s="1"/>
  <c r="BU18" i="2" s="1"/>
  <c r="BV18" i="2" s="1"/>
  <c r="BG16" i="2"/>
  <c r="BT16" i="2" s="1"/>
  <c r="BU16" i="2" s="1"/>
  <c r="BV16" i="2" s="1"/>
  <c r="BG20" i="2"/>
  <c r="BT20" i="2" s="1"/>
  <c r="BU20" i="2" s="1"/>
  <c r="BV20" i="2" s="1"/>
  <c r="BG15" i="2"/>
  <c r="BT15" i="2" s="1"/>
  <c r="BU15" i="2" s="1"/>
  <c r="BV15" i="2" s="1"/>
  <c r="BG17" i="2"/>
  <c r="BT17" i="2" s="1"/>
  <c r="BU17" i="2" s="1"/>
  <c r="BV17" i="2" s="1"/>
  <c r="BG19" i="2"/>
  <c r="BT19" i="2" s="1"/>
  <c r="BU19" i="2" s="1"/>
  <c r="BV19" i="2" s="1"/>
  <c r="BK14" i="2"/>
  <c r="BI14" i="2"/>
  <c r="AT30" i="2" l="1"/>
  <c r="AT31" i="2" s="1"/>
  <c r="BS14" i="2" l="1"/>
  <c r="BQ14" i="2"/>
  <c r="BE14" i="2" l="1"/>
  <c r="BF14" i="2"/>
  <c r="BG14" i="2" l="1"/>
  <c r="BT14" i="2" s="1"/>
  <c r="BT30" i="2" s="1"/>
  <c r="C7" i="2" s="1"/>
  <c r="A15" i="2"/>
  <c r="A16" i="2" l="1"/>
  <c r="A5" i="4" s="1"/>
  <c r="A4" i="4"/>
  <c r="BU14" i="2"/>
  <c r="BU30" i="2" s="1"/>
  <c r="C8" i="2" s="1"/>
  <c r="BV14" i="2" l="1"/>
  <c r="BV30" i="2" s="1"/>
  <c r="C9" i="2" s="1"/>
</calcChain>
</file>

<file path=xl/sharedStrings.xml><?xml version="1.0" encoding="utf-8"?>
<sst xmlns="http://schemas.openxmlformats.org/spreadsheetml/2006/main" count="495" uniqueCount="147">
  <si>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</si>
  <si>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</si>
  <si>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</si>
  <si>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</si>
  <si>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</si>
  <si>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</si>
  <si>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</si>
  <si>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</si>
  <si>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</si>
  <si>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</si>
  <si>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</si>
  <si>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</si>
  <si>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</si>
  <si>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</si>
  <si>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</si>
  <si>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</si>
  <si>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</si>
  <si>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</si>
  <si>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</si>
  <si>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</si>
  <si>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</si>
  <si>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</si>
  <si>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</si>
  <si>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</si>
  <si>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</si>
  <si>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</si>
  <si>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</si>
  <si>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</si>
  <si>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</si>
  <si>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</si>
  <si>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</si>
  <si>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</si>
  <si>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</si>
  <si>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</si>
  <si>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</si>
  <si>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</si>
  <si>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</si>
  <si>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</si>
  <si>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</si>
  <si>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</si>
  <si>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</si>
  <si>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</si>
  <si>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</si>
  <si>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</si>
  <si>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</si>
  <si>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</si>
  <si>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</si>
  <si>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</si>
  <si>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</si>
  <si>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</si>
  <si>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</si>
  <si>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</si>
  <si>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</si>
  <si>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</si>
  <si>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</si>
  <si>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</si>
  <si>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</si>
  <si>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</si>
  <si>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</si>
  <si>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</si>
  <si>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Cena jednostkowa paliwa gazowego dla obiektów niechronionych [zł/kWh]</t>
  </si>
  <si>
    <t>dla obiektów chronionych  [zł/mc]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</si>
  <si>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</si>
  <si>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</si>
  <si>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</si>
  <si>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</si>
  <si>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</si>
  <si>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</si>
  <si>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</si>
  <si>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</si>
  <si>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 xml:space="preserve">Cena jednostkowa paliwa gazowego dla obiektów objętych ochroną </t>
  </si>
  <si>
    <r>
      <rPr>
        <b/>
        <u/>
        <sz val="10"/>
        <rFont val="Calibri"/>
        <family val="2"/>
        <charset val="238"/>
        <scheme val="minor"/>
      </rPr>
      <t>Instrukcja dla Wykonawcy</t>
    </r>
    <r>
      <rPr>
        <b/>
        <sz val="10"/>
        <rFont val="Calibri"/>
        <family val="2"/>
        <charset val="238"/>
        <scheme val="minor"/>
      </rPr>
      <t>:
W komórkach B4, B5 należy wpisać cenę jednostkową za 1 kWh zachowując format ceny.
W komórkach E5, F5, G5 i H5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E6, F6, G6, H6  należy wpisać cenę abonamentu w zł/mc dla obiektów niechronionych.</t>
    </r>
  </si>
  <si>
    <t>dla obiektów niechronionych w zł/mc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</si>
  <si>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</si>
  <si>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</si>
  <si>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</si>
  <si>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</si>
  <si>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</si>
  <si>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</si>
  <si>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</si>
  <si>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</si>
  <si>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</si>
  <si>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</si>
  <si>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W-3.9</t>
  </si>
  <si>
    <t>Cena jednostkowa opłaty dystrybucyjnej zmiennej netto w obiekcie niechronionym [zł/kWh]</t>
  </si>
  <si>
    <t>Miasto i Gmina Olsztyn</t>
  </si>
  <si>
    <t>42-256</t>
  </si>
  <si>
    <t>Olsztyn</t>
  </si>
  <si>
    <t>Piłsudskiego</t>
  </si>
  <si>
    <t>Szkoła Podstawowa w Olsztynie</t>
  </si>
  <si>
    <t xml:space="preserve">Kuhna </t>
  </si>
  <si>
    <t>Gminne Przedszkole w Olsztynie</t>
  </si>
  <si>
    <t xml:space="preserve">Napoleona </t>
  </si>
  <si>
    <t>Szkoła Podstawowa w Kusiętach</t>
  </si>
  <si>
    <t>Kusięta</t>
  </si>
  <si>
    <t>Gminny Ośrodek Sportu i Rekreacji w Olsztynie</t>
  </si>
  <si>
    <t xml:space="preserve">Zielona </t>
  </si>
  <si>
    <t>Gminny Ośrodek Pomocy Społecznej w Olsztynie</t>
  </si>
  <si>
    <t>Szkoła Podstawowa im. Jarosława Dąbrowskiego w Zrębicach</t>
  </si>
  <si>
    <t>Zrębice</t>
  </si>
  <si>
    <t>Główna</t>
  </si>
  <si>
    <t xml:space="preserve">Szkoła Podstawowa w Biskupicach </t>
  </si>
  <si>
    <t>Biskupice</t>
  </si>
  <si>
    <t>Szkolna</t>
  </si>
  <si>
    <t>Gminny Ośrodek Kultury</t>
  </si>
  <si>
    <t>PGNiG Obrót Detaliczny sp. z o.o.</t>
  </si>
  <si>
    <t>PSG</t>
  </si>
  <si>
    <t>01.07.2023 godz. 06:00</t>
  </si>
  <si>
    <t>8018590365500000026593</t>
  </si>
  <si>
    <t>Zielona</t>
  </si>
  <si>
    <t>8018590365500008362372</t>
  </si>
  <si>
    <t>Gmina Olsztyn</t>
  </si>
  <si>
    <t>Przymiłowice</t>
  </si>
  <si>
    <t>Zamkowa</t>
  </si>
  <si>
    <t>8018590365500007610689</t>
  </si>
  <si>
    <t>dz. 638/7, 638/5</t>
  </si>
  <si>
    <t>8018590365500018509712</t>
  </si>
  <si>
    <t>8018590365500007188720</t>
  </si>
  <si>
    <t>8018590365500007099903</t>
  </si>
  <si>
    <t>8018590365500007903392</t>
  </si>
  <si>
    <t>8018590365500019631603</t>
  </si>
  <si>
    <t>8018590365500007493374</t>
  </si>
  <si>
    <t>8018590365500007859804</t>
  </si>
  <si>
    <t>8018590365500007670461</t>
  </si>
  <si>
    <t>Skrajnica Szczytowa dz. 211 (Dom Ludowy)</t>
  </si>
  <si>
    <t>Skrajnica</t>
  </si>
  <si>
    <t>Szczytowa</t>
  </si>
  <si>
    <t>8018590365500019561276</t>
  </si>
  <si>
    <t>8018590365500007351155</t>
  </si>
  <si>
    <t>8018590365500006754797</t>
  </si>
  <si>
    <t>8018590365500007457635</t>
  </si>
  <si>
    <t>Zrębice Pierwsze</t>
  </si>
  <si>
    <t xml:space="preserve">Główna </t>
  </si>
  <si>
    <t>8018590365500007790305</t>
  </si>
  <si>
    <t>W-5.1_ZA</t>
  </si>
  <si>
    <t>W-4_ZA</t>
  </si>
  <si>
    <t>W-3.6_ZA</t>
  </si>
  <si>
    <t>W-2.1_ZA</t>
  </si>
  <si>
    <t>W-2.1</t>
  </si>
  <si>
    <t>W-3.6</t>
  </si>
  <si>
    <t>W-4</t>
  </si>
  <si>
    <t>W-5.1</t>
  </si>
  <si>
    <t>W-1.1</t>
  </si>
  <si>
    <t>Szacowane zuzycie w roku 2024.</t>
  </si>
  <si>
    <t xml:space="preserve">Termin wejścia umowy w życie </t>
  </si>
  <si>
    <t>Adresy poboru Paliwa gazowego</t>
  </si>
  <si>
    <t>Numer ID Miejsca odbioru gazu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</si>
</sst>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14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Arial1"/>
      <charset val="238"/>
    </font>
    <font>
      <sz val="10"/>
      <color rgb="FF00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6" fillId="0" borderId="1" xfId="5" applyFont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6" borderId="1" xfId="5" applyFont="1" applyFill="1" applyBorder="1"/>
    <xf numFmtId="44" fontId="6" fillId="0" borderId="0" xfId="5" applyFont="1" applyFill="1" applyBorder="1"/>
    <xf numFmtId="0" fontId="6" fillId="0" borderId="2" xfId="0" applyFont="1" applyBorder="1"/>
    <xf numFmtId="44" fontId="6" fillId="0" borderId="10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8" fillId="0" borderId="1" xfId="5" applyFont="1" applyFill="1" applyBorder="1"/>
    <xf numFmtId="44" fontId="6" fillId="0" borderId="1" xfId="5" applyFont="1" applyFill="1" applyBorder="1"/>
    <xf numFmtId="44" fontId="6" fillId="0" borderId="0" xfId="5" applyFont="1" applyFill="1" applyBorder="1" applyAlignment="1">
      <alignment horizontal="center"/>
    </xf>
    <xf numFmtId="0" fontId="6" fillId="8" borderId="1" xfId="0" applyFont="1" applyFill="1" applyBorder="1" applyAlignment="1">
      <alignment wrapText="1"/>
    </xf>
    <xf numFmtId="44" fontId="6" fillId="7" borderId="13" xfId="5" applyFont="1" applyFill="1" applyBorder="1" applyAlignment="1">
      <alignment horizontal="center" wrapText="1"/>
    </xf>
    <xf numFmtId="44" fontId="6" fillId="6" borderId="1" xfId="5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44" fontId="6" fillId="7" borderId="1" xfId="5" applyFont="1" applyFill="1" applyBorder="1" applyAlignment="1">
      <alignment horizontal="center" wrapText="1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6" fillId="6" borderId="1" xfId="0" applyFont="1" applyFill="1" applyBorder="1" applyAlignment="1">
      <alignment wrapText="1"/>
    </xf>
    <xf numFmtId="44" fontId="6" fillId="0" borderId="0" xfId="0" applyNumberFormat="1" applyFont="1"/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/>
    <xf numFmtId="49" fontId="6" fillId="0" borderId="1" xfId="0" applyNumberFormat="1" applyFont="1" applyBorder="1"/>
    <xf numFmtId="0" fontId="8" fillId="0" borderId="1" xfId="0" applyFont="1" applyBorder="1"/>
    <xf numFmtId="0" fontId="11" fillId="0" borderId="1" xfId="0" applyFont="1" applyBorder="1" applyAlignment="1">
      <alignment horizontal="right" vertical="center"/>
    </xf>
    <xf numFmtId="2" fontId="6" fillId="0" borderId="1" xfId="0" applyNumberFormat="1" applyFont="1" applyBorder="1"/>
    <xf numFmtId="165" fontId="6" fillId="0" borderId="1" xfId="0" applyNumberFormat="1" applyFont="1" applyBorder="1"/>
    <xf numFmtId="44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44" fontId="6" fillId="0" borderId="1" xfId="0" applyNumberFormat="1" applyFont="1" applyBorder="1"/>
    <xf numFmtId="44" fontId="11" fillId="0" borderId="1" xfId="5" applyFont="1" applyFill="1" applyBorder="1" applyAlignment="1">
      <alignment horizontal="right" vertical="center"/>
    </xf>
    <xf numFmtId="0" fontId="11" fillId="0" borderId="1" xfId="5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44" fontId="11" fillId="0" borderId="1" xfId="0" applyNumberFormat="1" applyFont="1" applyBorder="1" applyAlignment="1">
      <alignment horizontal="right"/>
    </xf>
    <xf numFmtId="44" fontId="11" fillId="0" borderId="1" xfId="5" applyFont="1" applyFill="1" applyBorder="1" applyAlignment="1">
      <alignment horizontal="right"/>
    </xf>
    <xf numFmtId="0" fontId="11" fillId="0" borderId="1" xfId="5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49" fontId="8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justify" vertical="center"/>
    </xf>
    <xf numFmtId="0" fontId="10" fillId="9" borderId="1" xfId="0" applyFont="1" applyFill="1" applyBorder="1" applyAlignment="1">
      <alignment horizontal="justify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2" fontId="6" fillId="6" borderId="1" xfId="0" applyNumberFormat="1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/>
    </xf>
    <xf numFmtId="1" fontId="6" fillId="0" borderId="1" xfId="0" applyNumberFormat="1" applyFont="1" applyBorder="1"/>
    <xf numFmtId="2" fontId="6" fillId="8" borderId="1" xfId="0" applyNumberFormat="1" applyFont="1" applyFill="1" applyBorder="1"/>
    <xf numFmtId="2" fontId="6" fillId="7" borderId="1" xfId="0" applyNumberFormat="1" applyFont="1" applyFill="1" applyBorder="1"/>
    <xf numFmtId="0" fontId="10" fillId="9" borderId="11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/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ysk%20A%202023.03.04\A\Olsztyn\2024%20na%202025\GAZ\Za&#322;&#261;czniki%20edytowalne\Za&#322;&#261;czniki%20edytowalne\Za&#322;&#261;czniki%20edytowalne%20pg%20MiG%20Olsztyn\Za&#322;&#261;cznik%20nr%201a%20do%20SWZ%20-%20wykaz%20punkt&#243;w%20poboru%20gazu%20Gmina%20Olsztyn%20na%202025.xlsx" TargetMode="External"/><Relationship Id="rId1" Type="http://schemas.openxmlformats.org/officeDocument/2006/relationships/externalLinkPath" Target="Za&#322;&#261;cznik%20nr%201a%20do%20SWZ%20-%20wykaz%20punkt&#243;w%20poboru%20gazu%20Gmina%20Olsztyn%20na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ykaz ppg - kalkulator "/>
      <sheetName val="Ceny dystrybucji"/>
      <sheetName val="wykaz ppe "/>
      <sheetName val="wykaz do akcyzy"/>
    </sheetNames>
    <sheetDataSet>
      <sheetData sheetId="0">
        <row r="13">
          <cell r="A13">
            <v>1</v>
          </cell>
          <cell r="Y13" t="str">
            <v>42-256</v>
          </cell>
          <cell r="AA13" t="str">
            <v>Olsztyn</v>
          </cell>
          <cell r="AB13" t="str">
            <v xml:space="preserve">Kuhna </v>
          </cell>
          <cell r="AC13">
            <v>18</v>
          </cell>
          <cell r="AE13" t="str">
            <v>8018590365500000026593</v>
          </cell>
        </row>
        <row r="14">
          <cell r="A14">
            <v>2</v>
          </cell>
          <cell r="Y14" t="str">
            <v>42-256</v>
          </cell>
          <cell r="AA14" t="str">
            <v>Olsztyn</v>
          </cell>
          <cell r="AB14" t="str">
            <v>Zielona</v>
          </cell>
          <cell r="AC14">
            <v>66</v>
          </cell>
          <cell r="AE14" t="str">
            <v>8018590365500008362372</v>
          </cell>
        </row>
        <row r="15">
          <cell r="A15">
            <v>3</v>
          </cell>
          <cell r="Y15" t="str">
            <v>42-256</v>
          </cell>
          <cell r="AA15" t="str">
            <v>Przymiłowice</v>
          </cell>
          <cell r="AB15" t="str">
            <v>Zamkowa</v>
          </cell>
          <cell r="AC15">
            <v>118</v>
          </cell>
          <cell r="AE15" t="str">
            <v>8018590365500007610689</v>
          </cell>
        </row>
        <row r="16">
          <cell r="A16">
            <v>5</v>
          </cell>
          <cell r="Y16" t="str">
            <v>42-256</v>
          </cell>
          <cell r="AA16" t="str">
            <v>Kusięta</v>
          </cell>
          <cell r="AC16" t="str">
            <v>dz. 638/7, 638/5</v>
          </cell>
          <cell r="AE16" t="str">
            <v>8018590365500018509712</v>
          </cell>
        </row>
        <row r="17">
          <cell r="A17">
            <v>4</v>
          </cell>
          <cell r="Y17" t="str">
            <v>42-256</v>
          </cell>
          <cell r="AA17" t="str">
            <v>Olsztyn</v>
          </cell>
          <cell r="AB17" t="str">
            <v>Piłsudskiego</v>
          </cell>
          <cell r="AC17">
            <v>10</v>
          </cell>
          <cell r="AE17" t="str">
            <v>8018590365500007188720</v>
          </cell>
        </row>
        <row r="18">
          <cell r="A18">
            <v>6</v>
          </cell>
          <cell r="Y18" t="str">
            <v>42-256</v>
          </cell>
          <cell r="AA18" t="str">
            <v>Olsztyn</v>
          </cell>
          <cell r="AB18" t="str">
            <v xml:space="preserve">Napoleona </v>
          </cell>
          <cell r="AC18">
            <v>22</v>
          </cell>
          <cell r="AE18" t="str">
            <v>8018590365500007099903</v>
          </cell>
        </row>
        <row r="19">
          <cell r="A19">
            <v>7</v>
          </cell>
          <cell r="Y19" t="str">
            <v>42-256</v>
          </cell>
          <cell r="AA19" t="str">
            <v>Kusięta</v>
          </cell>
          <cell r="AC19">
            <v>208</v>
          </cell>
          <cell r="AE19" t="str">
            <v>8018590365500007903392</v>
          </cell>
        </row>
        <row r="20">
          <cell r="A20">
            <v>8</v>
          </cell>
          <cell r="Y20" t="str">
            <v>42-256</v>
          </cell>
          <cell r="AA20" t="str">
            <v>Zrębice</v>
          </cell>
          <cell r="AB20" t="str">
            <v>Główna</v>
          </cell>
          <cell r="AC20">
            <v>141</v>
          </cell>
          <cell r="AE20" t="str">
            <v>8018590365500019631603</v>
          </cell>
        </row>
        <row r="21">
          <cell r="A21">
            <v>9</v>
          </cell>
          <cell r="Y21" t="str">
            <v>42-256</v>
          </cell>
          <cell r="AA21" t="str">
            <v>Olsztyn</v>
          </cell>
          <cell r="AB21" t="str">
            <v xml:space="preserve">Zielona </v>
          </cell>
          <cell r="AC21">
            <v>66</v>
          </cell>
          <cell r="AE21" t="str">
            <v>8018590365500007493374</v>
          </cell>
        </row>
        <row r="22">
          <cell r="A22">
            <v>10</v>
          </cell>
          <cell r="Y22" t="str">
            <v>42-256</v>
          </cell>
          <cell r="AA22" t="str">
            <v>Olsztyn</v>
          </cell>
          <cell r="AB22" t="str">
            <v xml:space="preserve">Zielona </v>
          </cell>
          <cell r="AC22">
            <v>70</v>
          </cell>
          <cell r="AE22" t="str">
            <v>8018590365500007859804</v>
          </cell>
        </row>
        <row r="23">
          <cell r="A23">
            <v>11</v>
          </cell>
          <cell r="Y23" t="str">
            <v>42-256</v>
          </cell>
          <cell r="AA23" t="str">
            <v>Olsztyn</v>
          </cell>
          <cell r="AB23" t="str">
            <v xml:space="preserve">Kuhna </v>
          </cell>
          <cell r="AC23">
            <v>20</v>
          </cell>
          <cell r="AE23" t="str">
            <v>8018590365500007670461</v>
          </cell>
        </row>
        <row r="24">
          <cell r="A24">
            <v>12</v>
          </cell>
          <cell r="Y24" t="str">
            <v>42-256</v>
          </cell>
          <cell r="AA24" t="str">
            <v>Skrajnica</v>
          </cell>
          <cell r="AB24" t="str">
            <v>Szczytowa</v>
          </cell>
          <cell r="AC24">
            <v>41</v>
          </cell>
          <cell r="AE24" t="str">
            <v>8018590365500019561276</v>
          </cell>
        </row>
        <row r="25">
          <cell r="A25">
            <v>13</v>
          </cell>
          <cell r="Y25" t="str">
            <v>42-256</v>
          </cell>
          <cell r="AA25" t="str">
            <v>Zrębice</v>
          </cell>
          <cell r="AB25" t="str">
            <v>Główna</v>
          </cell>
          <cell r="AC25">
            <v>143</v>
          </cell>
          <cell r="AE25" t="str">
            <v>8018590365500007351155</v>
          </cell>
        </row>
        <row r="26">
          <cell r="A26">
            <v>14</v>
          </cell>
          <cell r="Y26" t="str">
            <v>42-256</v>
          </cell>
          <cell r="AA26" t="str">
            <v>Biskupice</v>
          </cell>
          <cell r="AB26" t="str">
            <v>Szkolna</v>
          </cell>
          <cell r="AC26">
            <v>4</v>
          </cell>
          <cell r="AE26" t="str">
            <v>8018590365500006754797</v>
          </cell>
        </row>
        <row r="27">
          <cell r="A27">
            <v>15</v>
          </cell>
          <cell r="Y27" t="str">
            <v>42-256</v>
          </cell>
          <cell r="AA27" t="str">
            <v>Olsztyn</v>
          </cell>
          <cell r="AB27" t="str">
            <v>Piłsudskiego</v>
          </cell>
          <cell r="AC27">
            <v>15</v>
          </cell>
          <cell r="AE27" t="str">
            <v>8018590365500007457635</v>
          </cell>
        </row>
        <row r="28">
          <cell r="A28">
            <v>16</v>
          </cell>
          <cell r="Y28" t="str">
            <v>42-256</v>
          </cell>
          <cell r="AA28" t="str">
            <v>Zrębice Pierwsze</v>
          </cell>
          <cell r="AB28" t="str">
            <v xml:space="preserve">Główna </v>
          </cell>
          <cell r="AC28">
            <v>139</v>
          </cell>
          <cell r="AE28" t="str">
            <v>8018590365500007790305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1"/>
  <sheetViews>
    <sheetView topLeftCell="AD13" zoomScale="70" zoomScaleNormal="70" workbookViewId="0">
      <selection activeCell="AU18" sqref="AU18"/>
    </sheetView>
  </sheetViews>
  <sheetFormatPr defaultColWidth="9" defaultRowHeight="13"/>
  <cols>
    <col min="1" max="1" width="3" style="1" customWidth="1"/>
    <col min="2" max="2" width="50.25" style="1" customWidth="1"/>
    <col min="3" max="3" width="12.83203125" style="1" customWidth="1"/>
    <col min="4" max="4" width="12.33203125" style="1" customWidth="1"/>
    <col min="5" max="5" width="9" style="1"/>
    <col min="6" max="6" width="12.58203125" style="1" customWidth="1"/>
    <col min="7" max="7" width="10.75" style="3" customWidth="1"/>
    <col min="8" max="8" width="9.08203125" style="1" customWidth="1"/>
    <col min="9" max="9" width="18.25" style="1" customWidth="1"/>
    <col min="10" max="10" width="23.5" style="1" customWidth="1"/>
    <col min="11" max="13" width="9" style="1"/>
    <col min="14" max="14" width="12.25" style="1" customWidth="1"/>
    <col min="15" max="15" width="5.25" style="3" customWidth="1"/>
    <col min="16" max="16" width="4.58203125" style="1" customWidth="1"/>
    <col min="17" max="17" width="33.75" style="1" customWidth="1"/>
    <col min="18" max="18" width="21.33203125" style="1" customWidth="1"/>
    <col min="19" max="20" width="7.83203125" style="1" customWidth="1"/>
    <col min="21" max="21" width="15.75" style="1" customWidth="1"/>
    <col min="22" max="23" width="11" style="1" customWidth="1"/>
    <col min="24" max="24" width="22.58203125" style="1" customWidth="1"/>
    <col min="25" max="25" width="6" style="1" customWidth="1"/>
    <col min="26" max="27" width="9" style="1"/>
    <col min="28" max="28" width="12.58203125" style="1" customWidth="1"/>
    <col min="29" max="29" width="5.33203125" style="3" customWidth="1"/>
    <col min="30" max="30" width="5.75" style="1" customWidth="1"/>
    <col min="31" max="31" width="23.75" style="1" customWidth="1"/>
    <col min="32" max="32" width="7.1640625" style="1" customWidth="1"/>
    <col min="33" max="42" width="9.4140625" style="1" customWidth="1"/>
    <col min="43" max="46" width="9" style="1"/>
    <col min="47" max="47" width="7.58203125" style="1" customWidth="1"/>
    <col min="48" max="50" width="9" style="1"/>
    <col min="51" max="51" width="12.33203125" style="1" customWidth="1"/>
    <col min="52" max="52" width="12.5" style="1" customWidth="1"/>
    <col min="53" max="54" width="9" style="1"/>
    <col min="55" max="55" width="12.08203125" style="1" customWidth="1"/>
    <col min="56" max="56" width="11.75" style="1" customWidth="1"/>
    <col min="57" max="57" width="12.25" style="1" customWidth="1"/>
    <col min="58" max="58" width="12.5" style="1" customWidth="1"/>
    <col min="59" max="59" width="13.83203125" style="1" customWidth="1"/>
    <col min="60" max="60" width="12.75" style="1" customWidth="1"/>
    <col min="61" max="61" width="12" style="1" customWidth="1"/>
    <col min="62" max="62" width="12.83203125" style="1" customWidth="1"/>
    <col min="63" max="63" width="13.5" style="1" customWidth="1"/>
    <col min="64" max="64" width="16.4140625" style="1" customWidth="1"/>
    <col min="65" max="65" width="14.08203125" style="1" customWidth="1"/>
    <col min="66" max="66" width="12.08203125" style="1" customWidth="1"/>
    <col min="67" max="67" width="11.33203125" style="1" customWidth="1"/>
    <col min="68" max="68" width="14.08203125" style="1" customWidth="1"/>
    <col min="69" max="69" width="12.58203125" style="1" customWidth="1"/>
    <col min="70" max="70" width="12.5" style="1" customWidth="1"/>
    <col min="71" max="71" width="10.75" style="1" customWidth="1"/>
    <col min="72" max="72" width="13.4140625" style="1" customWidth="1"/>
    <col min="73" max="73" width="11.4140625" style="1" customWidth="1"/>
    <col min="74" max="74" width="12" style="1" customWidth="1"/>
    <col min="75" max="16384" width="9" style="1"/>
  </cols>
  <sheetData>
    <row r="2" spans="1:74">
      <c r="B2" s="2" t="s">
        <v>47</v>
      </c>
      <c r="C2" s="2" t="s">
        <v>48</v>
      </c>
      <c r="D2" s="2" t="s">
        <v>49</v>
      </c>
      <c r="G2" s="1"/>
    </row>
    <row r="3" spans="1:74">
      <c r="B3" s="4" t="s">
        <v>87</v>
      </c>
      <c r="C3" s="4"/>
      <c r="D3" s="5"/>
      <c r="G3" s="1"/>
    </row>
    <row r="4" spans="1:74" ht="36" customHeight="1">
      <c r="B4" s="37" t="s">
        <v>60</v>
      </c>
      <c r="C4" s="92"/>
      <c r="D4" s="39" t="s">
        <v>69</v>
      </c>
      <c r="E4" s="6" t="s">
        <v>138</v>
      </c>
      <c r="F4" s="6" t="s">
        <v>139</v>
      </c>
      <c r="G4" s="6" t="s">
        <v>140</v>
      </c>
      <c r="H4" s="6" t="s">
        <v>141</v>
      </c>
      <c r="I4" s="36"/>
      <c r="J4" s="36"/>
      <c r="K4" s="36"/>
      <c r="L4" s="36"/>
      <c r="M4" s="36"/>
      <c r="N4" s="36"/>
    </row>
    <row r="5" spans="1:74" ht="40.5" customHeight="1">
      <c r="B5" s="7" t="s">
        <v>70</v>
      </c>
      <c r="C5" s="93"/>
      <c r="D5" s="38" t="s">
        <v>61</v>
      </c>
      <c r="E5" s="8"/>
      <c r="F5" s="8"/>
      <c r="G5" s="8"/>
      <c r="H5" s="8"/>
      <c r="I5" s="9"/>
    </row>
    <row r="6" spans="1:74" ht="40.5" customHeight="1">
      <c r="B6" s="79"/>
      <c r="C6" s="79"/>
      <c r="D6" s="41" t="s">
        <v>72</v>
      </c>
      <c r="E6" s="8"/>
      <c r="F6" s="8"/>
      <c r="G6" s="8"/>
      <c r="H6" s="8"/>
      <c r="I6" s="9"/>
    </row>
    <row r="7" spans="1:74">
      <c r="B7" s="10" t="s">
        <v>50</v>
      </c>
      <c r="C7" s="11">
        <f>BT30</f>
        <v>71237.780825675</v>
      </c>
      <c r="G7" s="1"/>
    </row>
    <row r="8" spans="1:74">
      <c r="B8" s="12" t="s">
        <v>30</v>
      </c>
      <c r="C8" s="13">
        <f>BU30</f>
        <v>16384.689589905251</v>
      </c>
      <c r="G8" s="1"/>
    </row>
    <row r="9" spans="1:74" ht="13.5" thickBot="1">
      <c r="B9" s="14" t="s">
        <v>51</v>
      </c>
      <c r="C9" s="15">
        <f>BV30</f>
        <v>87622.470415580261</v>
      </c>
      <c r="G9" s="1"/>
    </row>
    <row r="10" spans="1:74" ht="78" customHeight="1">
      <c r="B10" s="83" t="s">
        <v>71</v>
      </c>
      <c r="C10" s="84"/>
      <c r="D10" s="84"/>
      <c r="E10" s="84"/>
      <c r="F10" s="84"/>
      <c r="G10" s="84"/>
      <c r="H10" s="84"/>
      <c r="I10" s="84"/>
    </row>
    <row r="12" spans="1:74">
      <c r="A12" s="16"/>
      <c r="B12" s="86" t="s">
        <v>0</v>
      </c>
      <c r="C12" s="86"/>
      <c r="D12" s="86"/>
      <c r="E12" s="86"/>
      <c r="F12" s="86"/>
      <c r="G12" s="86"/>
      <c r="H12" s="86"/>
      <c r="I12" s="86"/>
      <c r="J12" s="85" t="s">
        <v>41</v>
      </c>
      <c r="K12" s="85"/>
      <c r="L12" s="85"/>
      <c r="M12" s="85"/>
      <c r="N12" s="85"/>
      <c r="O12" s="85"/>
      <c r="P12" s="85"/>
      <c r="Q12" s="86" t="s">
        <v>44</v>
      </c>
      <c r="R12" s="86"/>
      <c r="S12" s="86"/>
      <c r="T12" s="86"/>
      <c r="U12" s="86"/>
      <c r="V12" s="86"/>
      <c r="W12" s="86"/>
      <c r="X12" s="85" t="s">
        <v>45</v>
      </c>
      <c r="Y12" s="85"/>
      <c r="Z12" s="85"/>
      <c r="AA12" s="85"/>
      <c r="AB12" s="85"/>
      <c r="AC12" s="85"/>
      <c r="AD12" s="85"/>
      <c r="AE12" s="85"/>
      <c r="AF12" s="85"/>
      <c r="AG12" s="85" t="s">
        <v>143</v>
      </c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0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2"/>
    </row>
    <row r="13" spans="1:74" ht="130">
      <c r="A13" s="16" t="s">
        <v>27</v>
      </c>
      <c r="B13" s="16" t="s">
        <v>0</v>
      </c>
      <c r="C13" s="16" t="s">
        <v>1</v>
      </c>
      <c r="D13" s="16" t="s">
        <v>2</v>
      </c>
      <c r="E13" s="16" t="s">
        <v>3</v>
      </c>
      <c r="F13" s="16" t="s">
        <v>4</v>
      </c>
      <c r="G13" s="17" t="s">
        <v>5</v>
      </c>
      <c r="H13" s="18" t="s">
        <v>6</v>
      </c>
      <c r="I13" s="18" t="s">
        <v>24</v>
      </c>
      <c r="J13" s="19" t="s">
        <v>40</v>
      </c>
      <c r="K13" s="19" t="s">
        <v>1</v>
      </c>
      <c r="L13" s="19" t="s">
        <v>2</v>
      </c>
      <c r="M13" s="19" t="s">
        <v>3</v>
      </c>
      <c r="N13" s="19" t="s">
        <v>4</v>
      </c>
      <c r="O13" s="20" t="s">
        <v>5</v>
      </c>
      <c r="P13" s="21" t="s">
        <v>6</v>
      </c>
      <c r="Q13" s="22" t="s">
        <v>22</v>
      </c>
      <c r="R13" s="23" t="s">
        <v>23</v>
      </c>
      <c r="S13" s="23" t="s">
        <v>39</v>
      </c>
      <c r="T13" s="23" t="s">
        <v>42</v>
      </c>
      <c r="U13" s="22" t="s">
        <v>144</v>
      </c>
      <c r="V13" s="22" t="s">
        <v>33</v>
      </c>
      <c r="W13" s="22" t="s">
        <v>34</v>
      </c>
      <c r="X13" s="24" t="s">
        <v>7</v>
      </c>
      <c r="Y13" s="24" t="s">
        <v>1</v>
      </c>
      <c r="Z13" s="24" t="s">
        <v>2</v>
      </c>
      <c r="AA13" s="24" t="s">
        <v>3</v>
      </c>
      <c r="AB13" s="24" t="s">
        <v>4</v>
      </c>
      <c r="AC13" s="25" t="s">
        <v>5</v>
      </c>
      <c r="AD13" s="26" t="s">
        <v>6</v>
      </c>
      <c r="AE13" s="24" t="s">
        <v>25</v>
      </c>
      <c r="AF13" s="24" t="s">
        <v>35</v>
      </c>
      <c r="AG13" s="27" t="s">
        <v>10</v>
      </c>
      <c r="AH13" s="27" t="s">
        <v>11</v>
      </c>
      <c r="AI13" s="27" t="s">
        <v>21</v>
      </c>
      <c r="AJ13" s="27" t="s">
        <v>12</v>
      </c>
      <c r="AK13" s="27" t="s">
        <v>13</v>
      </c>
      <c r="AL13" s="27" t="s">
        <v>14</v>
      </c>
      <c r="AM13" s="27" t="s">
        <v>15</v>
      </c>
      <c r="AN13" s="27" t="s">
        <v>16</v>
      </c>
      <c r="AO13" s="27" t="s">
        <v>17</v>
      </c>
      <c r="AP13" s="27" t="s">
        <v>18</v>
      </c>
      <c r="AQ13" s="27" t="s">
        <v>19</v>
      </c>
      <c r="AR13" s="27" t="s">
        <v>20</v>
      </c>
      <c r="AS13" s="27" t="s">
        <v>36</v>
      </c>
      <c r="AT13" s="27" t="s">
        <v>59</v>
      </c>
      <c r="AU13" s="26" t="s">
        <v>8</v>
      </c>
      <c r="AV13" s="28" t="s">
        <v>9</v>
      </c>
      <c r="AW13" s="29" t="s">
        <v>37</v>
      </c>
      <c r="AX13" s="29" t="s">
        <v>46</v>
      </c>
      <c r="AY13" s="29" t="s">
        <v>52</v>
      </c>
      <c r="AZ13" s="29" t="s">
        <v>53</v>
      </c>
      <c r="BA13" s="30" t="s">
        <v>54</v>
      </c>
      <c r="BB13" s="30" t="s">
        <v>55</v>
      </c>
      <c r="BC13" s="29" t="s">
        <v>56</v>
      </c>
      <c r="BD13" s="29" t="s">
        <v>57</v>
      </c>
      <c r="BE13" s="31" t="s">
        <v>66</v>
      </c>
      <c r="BF13" s="31" t="s">
        <v>67</v>
      </c>
      <c r="BG13" s="31" t="s">
        <v>68</v>
      </c>
      <c r="BH13" s="29" t="s">
        <v>63</v>
      </c>
      <c r="BI13" s="31" t="s">
        <v>64</v>
      </c>
      <c r="BJ13" s="29" t="s">
        <v>62</v>
      </c>
      <c r="BK13" s="31" t="s">
        <v>65</v>
      </c>
      <c r="BL13" s="29" t="s">
        <v>75</v>
      </c>
      <c r="BM13" s="45" t="s">
        <v>76</v>
      </c>
      <c r="BN13" s="29" t="s">
        <v>77</v>
      </c>
      <c r="BO13" s="45" t="s">
        <v>78</v>
      </c>
      <c r="BP13" s="29" t="s">
        <v>84</v>
      </c>
      <c r="BQ13" s="45" t="s">
        <v>79</v>
      </c>
      <c r="BR13" s="29" t="s">
        <v>80</v>
      </c>
      <c r="BS13" s="40" t="s">
        <v>81</v>
      </c>
      <c r="BT13" s="29" t="s">
        <v>28</v>
      </c>
      <c r="BU13" s="32" t="s">
        <v>82</v>
      </c>
      <c r="BV13" s="33" t="s">
        <v>29</v>
      </c>
    </row>
    <row r="14" spans="1:74" ht="13.5" customHeight="1">
      <c r="A14" s="16">
        <v>1</v>
      </c>
      <c r="B14" s="48" t="s">
        <v>85</v>
      </c>
      <c r="C14" s="48" t="s">
        <v>86</v>
      </c>
      <c r="D14" s="48" t="s">
        <v>87</v>
      </c>
      <c r="E14" s="48" t="s">
        <v>87</v>
      </c>
      <c r="F14" s="49" t="s">
        <v>88</v>
      </c>
      <c r="G14" s="50">
        <v>10</v>
      </c>
      <c r="H14" s="50"/>
      <c r="I14" s="49">
        <v>9492190518</v>
      </c>
      <c r="J14" s="50" t="s">
        <v>89</v>
      </c>
      <c r="K14" s="48" t="s">
        <v>86</v>
      </c>
      <c r="L14" s="48" t="s">
        <v>87</v>
      </c>
      <c r="M14" s="50" t="s">
        <v>87</v>
      </c>
      <c r="N14" s="48" t="s">
        <v>90</v>
      </c>
      <c r="O14" s="50">
        <v>18</v>
      </c>
      <c r="P14" s="16"/>
      <c r="Q14" s="16" t="s">
        <v>105</v>
      </c>
      <c r="R14" s="51" t="s">
        <v>106</v>
      </c>
      <c r="S14" s="16" t="s">
        <v>26</v>
      </c>
      <c r="T14" s="16" t="s">
        <v>58</v>
      </c>
      <c r="U14" s="16" t="s">
        <v>107</v>
      </c>
      <c r="V14" s="16" t="s">
        <v>38</v>
      </c>
      <c r="W14" s="16" t="s">
        <v>43</v>
      </c>
      <c r="X14" s="50" t="s">
        <v>89</v>
      </c>
      <c r="Y14" s="48" t="s">
        <v>86</v>
      </c>
      <c r="Z14" s="48" t="s">
        <v>87</v>
      </c>
      <c r="AA14" s="50" t="s">
        <v>87</v>
      </c>
      <c r="AB14" s="48" t="s">
        <v>90</v>
      </c>
      <c r="AC14" s="50">
        <v>18</v>
      </c>
      <c r="AD14" s="50"/>
      <c r="AE14" s="52" t="s">
        <v>108</v>
      </c>
      <c r="AF14" s="51"/>
      <c r="AG14" s="50">
        <v>36465</v>
      </c>
      <c r="AH14" s="50">
        <v>32157</v>
      </c>
      <c r="AI14" s="50">
        <v>26489</v>
      </c>
      <c r="AJ14" s="50">
        <v>13169</v>
      </c>
      <c r="AK14" s="50">
        <v>3244</v>
      </c>
      <c r="AL14" s="50">
        <v>1640</v>
      </c>
      <c r="AM14" s="50">
        <v>752</v>
      </c>
      <c r="AN14" s="50">
        <v>595</v>
      </c>
      <c r="AO14" s="50">
        <v>2586</v>
      </c>
      <c r="AP14" s="50">
        <v>10954</v>
      </c>
      <c r="AQ14" s="50">
        <v>32006</v>
      </c>
      <c r="AR14" s="50">
        <v>34427</v>
      </c>
      <c r="AS14" s="16">
        <f>SUM(AG14:AR14)</f>
        <v>194484</v>
      </c>
      <c r="AT14" s="16">
        <f t="shared" ref="AT14:AT29" si="0">SUM(AG14:AR14)</f>
        <v>194484</v>
      </c>
      <c r="AU14" s="89" t="s">
        <v>134</v>
      </c>
      <c r="AV14" s="50">
        <v>154</v>
      </c>
      <c r="AW14" s="52">
        <v>8760</v>
      </c>
      <c r="AX14" s="16">
        <v>12</v>
      </c>
      <c r="AY14" s="76">
        <v>0</v>
      </c>
      <c r="AZ14" s="76">
        <v>100</v>
      </c>
      <c r="BA14" s="91">
        <v>0</v>
      </c>
      <c r="BB14" s="91">
        <v>194484</v>
      </c>
      <c r="BC14" s="55">
        <f>C$4/1000</f>
        <v>0</v>
      </c>
      <c r="BD14" s="55">
        <f>C$5/1000</f>
        <v>0</v>
      </c>
      <c r="BE14" s="34">
        <f>BA14*BC14</f>
        <v>0</v>
      </c>
      <c r="BF14" s="34">
        <f>BB14*BD14</f>
        <v>0</v>
      </c>
      <c r="BG14" s="34">
        <f>SUM(BE14:BF14)</f>
        <v>0</v>
      </c>
      <c r="BH14" s="56">
        <f>H$6</f>
        <v>0</v>
      </c>
      <c r="BI14" s="35">
        <f>BH14*AX14*AY14/100</f>
        <v>0</v>
      </c>
      <c r="BJ14" s="56">
        <f>H5</f>
        <v>0</v>
      </c>
      <c r="BK14" s="35">
        <f>BJ14*AX14*AZ14/100</f>
        <v>0</v>
      </c>
      <c r="BL14" s="57">
        <f>Ceny!D8</f>
        <v>7.9299999999999995E-3</v>
      </c>
      <c r="BM14" s="35">
        <f>BL14*AY14/100*AW14*AV14</f>
        <v>0</v>
      </c>
      <c r="BN14" s="57">
        <f>Ceny!B8</f>
        <v>6.1199999999999996E-3</v>
      </c>
      <c r="BO14" s="35">
        <f>BN14*AZ14/100*AW14*AV14</f>
        <v>8256.1247999999996</v>
      </c>
      <c r="BP14" s="57">
        <f>Ceny!E8</f>
        <v>2.215E-2</v>
      </c>
      <c r="BQ14" s="35">
        <f>BP14*AT14*AY14/100</f>
        <v>0</v>
      </c>
      <c r="BR14" s="57">
        <f>Ceny!C8</f>
        <v>1.7600000000000001E-2</v>
      </c>
      <c r="BS14" s="35">
        <f>BR14*AT14*AZ14/100</f>
        <v>3422.9184000000005</v>
      </c>
      <c r="BT14" s="58">
        <f>BG14+BI14+BK14+BM14+BQ14+BS14+BO14</f>
        <v>11679.0432</v>
      </c>
      <c r="BU14" s="58">
        <f>BT14*0.23</f>
        <v>2686.179936</v>
      </c>
      <c r="BV14" s="58">
        <f>BU14+BT14</f>
        <v>14365.223136000001</v>
      </c>
    </row>
    <row r="15" spans="1:74" ht="13.5" customHeight="1">
      <c r="A15" s="16">
        <f>A14+1</f>
        <v>2</v>
      </c>
      <c r="B15" s="48" t="s">
        <v>85</v>
      </c>
      <c r="C15" s="48" t="s">
        <v>86</v>
      </c>
      <c r="D15" s="48" t="s">
        <v>87</v>
      </c>
      <c r="E15" s="48" t="s">
        <v>87</v>
      </c>
      <c r="F15" s="49" t="s">
        <v>88</v>
      </c>
      <c r="G15" s="50">
        <v>10</v>
      </c>
      <c r="H15" s="50"/>
      <c r="I15" s="49">
        <v>9492190518</v>
      </c>
      <c r="J15" s="50" t="s">
        <v>89</v>
      </c>
      <c r="K15" s="48" t="s">
        <v>86</v>
      </c>
      <c r="L15" s="48" t="s">
        <v>87</v>
      </c>
      <c r="M15" s="50" t="s">
        <v>87</v>
      </c>
      <c r="N15" s="48" t="s">
        <v>90</v>
      </c>
      <c r="O15" s="50">
        <v>18</v>
      </c>
      <c r="P15" s="16"/>
      <c r="Q15" s="16" t="s">
        <v>105</v>
      </c>
      <c r="R15" s="51" t="s">
        <v>106</v>
      </c>
      <c r="S15" s="16" t="s">
        <v>26</v>
      </c>
      <c r="T15" s="16" t="s">
        <v>58</v>
      </c>
      <c r="U15" s="16" t="s">
        <v>107</v>
      </c>
      <c r="V15" s="16" t="s">
        <v>38</v>
      </c>
      <c r="W15" s="16" t="s">
        <v>43</v>
      </c>
      <c r="X15" s="50" t="s">
        <v>89</v>
      </c>
      <c r="Y15" s="48" t="s">
        <v>86</v>
      </c>
      <c r="Z15" s="48" t="s">
        <v>87</v>
      </c>
      <c r="AA15" s="50" t="s">
        <v>87</v>
      </c>
      <c r="AB15" s="48" t="s">
        <v>109</v>
      </c>
      <c r="AC15" s="50">
        <v>66</v>
      </c>
      <c r="AD15" s="50"/>
      <c r="AE15" s="52" t="s">
        <v>110</v>
      </c>
      <c r="AF15" s="51"/>
      <c r="AG15" s="50">
        <v>15188</v>
      </c>
      <c r="AH15" s="50">
        <v>27633</v>
      </c>
      <c r="AI15" s="50">
        <v>24183</v>
      </c>
      <c r="AJ15" s="50">
        <v>10094</v>
      </c>
      <c r="AK15" s="50">
        <v>903</v>
      </c>
      <c r="AL15" s="50">
        <v>195</v>
      </c>
      <c r="AM15" s="50">
        <v>531</v>
      </c>
      <c r="AN15" s="50">
        <v>358</v>
      </c>
      <c r="AO15" s="50">
        <v>0</v>
      </c>
      <c r="AP15" s="50">
        <v>10795</v>
      </c>
      <c r="AQ15" s="50">
        <v>17933</v>
      </c>
      <c r="AR15" s="50">
        <v>23193</v>
      </c>
      <c r="AS15" s="16">
        <f t="shared" ref="AS15:AS29" si="1">SUM(AG15:AR15)</f>
        <v>131006</v>
      </c>
      <c r="AT15" s="16">
        <f t="shared" si="0"/>
        <v>131006</v>
      </c>
      <c r="AU15" s="89" t="s">
        <v>135</v>
      </c>
      <c r="AV15" s="50"/>
      <c r="AW15" s="52">
        <v>8760</v>
      </c>
      <c r="AX15" s="16">
        <v>12</v>
      </c>
      <c r="AY15" s="76">
        <v>0</v>
      </c>
      <c r="AZ15" s="76">
        <v>100</v>
      </c>
      <c r="BA15" s="91">
        <v>0</v>
      </c>
      <c r="BB15" s="91">
        <v>131006</v>
      </c>
      <c r="BC15" s="55">
        <f t="shared" ref="BC15:BC29" si="2">C$4/1000</f>
        <v>0</v>
      </c>
      <c r="BD15" s="55">
        <f t="shared" ref="BD15:BD29" si="3">C$5/1000</f>
        <v>0</v>
      </c>
      <c r="BE15" s="34">
        <f t="shared" ref="BE15:BE29" si="4">BA15*BC15</f>
        <v>0</v>
      </c>
      <c r="BF15" s="34">
        <f t="shared" ref="BF15:BF29" si="5">BB15*BD15</f>
        <v>0</v>
      </c>
      <c r="BG15" s="34">
        <f t="shared" ref="BG15:BG29" si="6">SUM(BE15:BF15)</f>
        <v>0</v>
      </c>
      <c r="BH15" s="56">
        <f>G6</f>
        <v>0</v>
      </c>
      <c r="BI15" s="35">
        <f t="shared" ref="BI15:BI29" si="7">BH15*AX15*AY15/100</f>
        <v>0</v>
      </c>
      <c r="BJ15" s="56">
        <f>G$5</f>
        <v>0</v>
      </c>
      <c r="BK15" s="35">
        <f t="shared" ref="BK15:BK29" si="8">BJ15*AX15*AZ15/100</f>
        <v>0</v>
      </c>
      <c r="BL15" s="59">
        <f>Ceny!D7</f>
        <v>213.9</v>
      </c>
      <c r="BM15" s="35">
        <f t="shared" ref="BM15:BM29" si="9">BL15*AX15*AY15/100</f>
        <v>0</v>
      </c>
      <c r="BN15" s="59">
        <f>Ceny!B7</f>
        <v>165.2</v>
      </c>
      <c r="BO15" s="35">
        <f>BN15*AX15*AZ15/100</f>
        <v>1982.4</v>
      </c>
      <c r="BP15" s="60">
        <f>Ceny!E7</f>
        <v>4.3279999999999999E-2</v>
      </c>
      <c r="BQ15" s="35">
        <f>BP15*AT15*AY15/100</f>
        <v>0</v>
      </c>
      <c r="BR15" s="60">
        <f>Ceny!C7</f>
        <v>3.44E-2</v>
      </c>
      <c r="BS15" s="35">
        <f>BR15*AT15*AZ15/100</f>
        <v>4506.6063999999997</v>
      </c>
      <c r="BT15" s="58">
        <f t="shared" ref="BT15:BT29" si="10">BG15+BI15+BK15+BM15+BQ15+BS15+BO15</f>
        <v>6489.0064000000002</v>
      </c>
      <c r="BU15" s="58">
        <f t="shared" ref="BU15:BU29" si="11">BT15*0.23</f>
        <v>1492.4714720000002</v>
      </c>
      <c r="BV15" s="58">
        <f t="shared" ref="BV15:BV29" si="12">BU15+BT15</f>
        <v>7981.4778720000004</v>
      </c>
    </row>
    <row r="16" spans="1:74" ht="13.5" customHeight="1">
      <c r="A16" s="16">
        <f t="shared" ref="A16" si="13">A15+1</f>
        <v>3</v>
      </c>
      <c r="B16" s="48" t="s">
        <v>85</v>
      </c>
      <c r="C16" s="48" t="s">
        <v>86</v>
      </c>
      <c r="D16" s="48" t="s">
        <v>87</v>
      </c>
      <c r="E16" s="48" t="s">
        <v>87</v>
      </c>
      <c r="F16" s="49" t="s">
        <v>88</v>
      </c>
      <c r="G16" s="50">
        <v>10</v>
      </c>
      <c r="H16" s="50"/>
      <c r="I16" s="49">
        <v>9492190518</v>
      </c>
      <c r="J16" s="48" t="s">
        <v>85</v>
      </c>
      <c r="K16" s="48" t="s">
        <v>86</v>
      </c>
      <c r="L16" s="48" t="s">
        <v>87</v>
      </c>
      <c r="M16" s="48" t="s">
        <v>87</v>
      </c>
      <c r="N16" s="61" t="s">
        <v>88</v>
      </c>
      <c r="O16" s="50">
        <v>10</v>
      </c>
      <c r="P16" s="16"/>
      <c r="Q16" s="16" t="s">
        <v>105</v>
      </c>
      <c r="R16" s="51" t="s">
        <v>106</v>
      </c>
      <c r="S16" s="16" t="s">
        <v>26</v>
      </c>
      <c r="T16" s="16" t="s">
        <v>58</v>
      </c>
      <c r="U16" s="16" t="s">
        <v>107</v>
      </c>
      <c r="V16" s="16" t="s">
        <v>38</v>
      </c>
      <c r="W16" s="16" t="s">
        <v>43</v>
      </c>
      <c r="X16" s="50" t="s">
        <v>111</v>
      </c>
      <c r="Y16" s="48" t="s">
        <v>86</v>
      </c>
      <c r="Z16" s="48" t="s">
        <v>87</v>
      </c>
      <c r="AA16" s="50" t="s">
        <v>112</v>
      </c>
      <c r="AB16" s="50" t="s">
        <v>113</v>
      </c>
      <c r="AC16" s="50">
        <v>118</v>
      </c>
      <c r="AD16" s="50"/>
      <c r="AE16" s="52" t="s">
        <v>114</v>
      </c>
      <c r="AF16" s="51"/>
      <c r="AG16" s="50">
        <v>10508</v>
      </c>
      <c r="AH16" s="50">
        <v>11078</v>
      </c>
      <c r="AI16" s="50">
        <v>10263</v>
      </c>
      <c r="AJ16" s="50">
        <v>7804</v>
      </c>
      <c r="AK16" s="50">
        <v>4435</v>
      </c>
      <c r="AL16" s="50">
        <v>2231</v>
      </c>
      <c r="AM16" s="50">
        <v>1420</v>
      </c>
      <c r="AN16" s="50">
        <v>1595</v>
      </c>
      <c r="AO16" s="50">
        <v>2174</v>
      </c>
      <c r="AP16" s="50">
        <v>5647</v>
      </c>
      <c r="AQ16" s="50">
        <v>8435</v>
      </c>
      <c r="AR16" s="50">
        <v>15929</v>
      </c>
      <c r="AS16" s="16">
        <f t="shared" si="1"/>
        <v>81519</v>
      </c>
      <c r="AT16" s="16">
        <f t="shared" si="0"/>
        <v>81519</v>
      </c>
      <c r="AU16" s="90" t="s">
        <v>136</v>
      </c>
      <c r="AV16" s="50"/>
      <c r="AW16" s="52">
        <v>8760</v>
      </c>
      <c r="AX16" s="16">
        <v>12</v>
      </c>
      <c r="AY16" s="76">
        <v>66.17</v>
      </c>
      <c r="AZ16" s="76">
        <v>33.83</v>
      </c>
      <c r="BA16" s="91">
        <v>53941</v>
      </c>
      <c r="BB16" s="91">
        <v>27578</v>
      </c>
      <c r="BC16" s="55">
        <f t="shared" si="2"/>
        <v>0</v>
      </c>
      <c r="BD16" s="55">
        <f t="shared" si="3"/>
        <v>0</v>
      </c>
      <c r="BE16" s="34">
        <f t="shared" si="4"/>
        <v>0</v>
      </c>
      <c r="BF16" s="34">
        <f t="shared" si="5"/>
        <v>0</v>
      </c>
      <c r="BG16" s="34">
        <f t="shared" si="6"/>
        <v>0</v>
      </c>
      <c r="BH16" s="63">
        <f>F6</f>
        <v>0</v>
      </c>
      <c r="BI16" s="35">
        <f t="shared" si="7"/>
        <v>0</v>
      </c>
      <c r="BJ16" s="63">
        <f>F$5</f>
        <v>0</v>
      </c>
      <c r="BK16" s="35">
        <f t="shared" si="8"/>
        <v>0</v>
      </c>
      <c r="BL16" s="64">
        <f>Ceny!D5</f>
        <v>30.32</v>
      </c>
      <c r="BM16" s="35">
        <f t="shared" si="9"/>
        <v>240.75292800000003</v>
      </c>
      <c r="BN16" s="64">
        <f>Ceny!B5</f>
        <v>23.42</v>
      </c>
      <c r="BO16" s="35">
        <f t="shared" ref="BO16:BO29" si="14">BN16*AX16*AZ16/100</f>
        <v>95.075832000000005</v>
      </c>
      <c r="BP16" s="65">
        <f>Ceny!E5</f>
        <v>4.9829999999999999E-2</v>
      </c>
      <c r="BQ16" s="35">
        <f>BP16*AT16*AY16/100</f>
        <v>2687.8861242090002</v>
      </c>
      <c r="BR16" s="65">
        <f>Ceny!C5</f>
        <v>3.9600000000000003E-2</v>
      </c>
      <c r="BS16" s="35">
        <f>BR16*AT16*AZ16/100</f>
        <v>1092.08395692</v>
      </c>
      <c r="BT16" s="58">
        <f t="shared" si="10"/>
        <v>4115.7988411290007</v>
      </c>
      <c r="BU16" s="58">
        <f t="shared" si="11"/>
        <v>946.63373345967022</v>
      </c>
      <c r="BV16" s="58">
        <f t="shared" si="12"/>
        <v>5062.4325745886708</v>
      </c>
    </row>
    <row r="17" spans="1:74" ht="13.5" customHeight="1">
      <c r="A17" s="16">
        <v>5</v>
      </c>
      <c r="B17" s="48" t="s">
        <v>85</v>
      </c>
      <c r="C17" s="48" t="s">
        <v>86</v>
      </c>
      <c r="D17" s="48" t="s">
        <v>87</v>
      </c>
      <c r="E17" s="48" t="s">
        <v>87</v>
      </c>
      <c r="F17" s="49" t="s">
        <v>88</v>
      </c>
      <c r="G17" s="50">
        <v>10</v>
      </c>
      <c r="H17" s="50"/>
      <c r="I17" s="49">
        <v>9492190518</v>
      </c>
      <c r="J17" s="48" t="s">
        <v>85</v>
      </c>
      <c r="K17" s="48" t="s">
        <v>86</v>
      </c>
      <c r="L17" s="48" t="s">
        <v>87</v>
      </c>
      <c r="M17" s="48" t="s">
        <v>87</v>
      </c>
      <c r="N17" s="61" t="s">
        <v>88</v>
      </c>
      <c r="O17" s="50">
        <v>10</v>
      </c>
      <c r="P17" s="16"/>
      <c r="Q17" s="16" t="s">
        <v>105</v>
      </c>
      <c r="R17" s="51" t="s">
        <v>106</v>
      </c>
      <c r="S17" s="16" t="s">
        <v>26</v>
      </c>
      <c r="T17" s="16" t="s">
        <v>58</v>
      </c>
      <c r="U17" s="16" t="s">
        <v>107</v>
      </c>
      <c r="V17" s="16" t="s">
        <v>38</v>
      </c>
      <c r="W17" s="16" t="s">
        <v>43</v>
      </c>
      <c r="X17" s="50" t="s">
        <v>111</v>
      </c>
      <c r="Y17" s="48" t="s">
        <v>86</v>
      </c>
      <c r="Z17" s="48" t="s">
        <v>87</v>
      </c>
      <c r="AA17" s="50" t="s">
        <v>94</v>
      </c>
      <c r="AB17" s="50"/>
      <c r="AC17" s="50" t="s">
        <v>115</v>
      </c>
      <c r="AD17" s="50"/>
      <c r="AE17" s="52" t="s">
        <v>116</v>
      </c>
      <c r="AF17" s="51"/>
      <c r="AG17" s="50">
        <v>14270</v>
      </c>
      <c r="AH17" s="50"/>
      <c r="AI17" s="50">
        <v>12301</v>
      </c>
      <c r="AJ17" s="50"/>
      <c r="AK17" s="50">
        <v>395</v>
      </c>
      <c r="AL17" s="50">
        <v>318</v>
      </c>
      <c r="AM17" s="50">
        <v>176</v>
      </c>
      <c r="AN17" s="50">
        <v>110</v>
      </c>
      <c r="AO17" s="50">
        <v>285</v>
      </c>
      <c r="AP17" s="50">
        <v>1284</v>
      </c>
      <c r="AQ17" s="50">
        <v>4071</v>
      </c>
      <c r="AR17" s="50">
        <v>3774</v>
      </c>
      <c r="AS17" s="16">
        <f t="shared" si="1"/>
        <v>36984</v>
      </c>
      <c r="AT17" s="16">
        <f t="shared" si="0"/>
        <v>36984</v>
      </c>
      <c r="AU17" s="62" t="str">
        <f>AU16</f>
        <v>W-3.6_ZA</v>
      </c>
      <c r="AV17" s="50"/>
      <c r="AW17" s="52">
        <v>8760</v>
      </c>
      <c r="AX17" s="16">
        <v>12</v>
      </c>
      <c r="AY17" s="76">
        <v>73.05</v>
      </c>
      <c r="AZ17" s="76">
        <v>26.95</v>
      </c>
      <c r="BA17" s="91">
        <v>27017</v>
      </c>
      <c r="BB17" s="91">
        <v>9967</v>
      </c>
      <c r="BC17" s="55">
        <f t="shared" si="2"/>
        <v>0</v>
      </c>
      <c r="BD17" s="55">
        <f t="shared" si="3"/>
        <v>0</v>
      </c>
      <c r="BE17" s="34">
        <f t="shared" si="4"/>
        <v>0</v>
      </c>
      <c r="BF17" s="34">
        <f t="shared" si="5"/>
        <v>0</v>
      </c>
      <c r="BG17" s="34">
        <f t="shared" si="6"/>
        <v>0</v>
      </c>
      <c r="BH17" s="62">
        <f>BH16</f>
        <v>0</v>
      </c>
      <c r="BI17" s="35">
        <f t="shared" si="7"/>
        <v>0</v>
      </c>
      <c r="BJ17" s="63">
        <f>F$5</f>
        <v>0</v>
      </c>
      <c r="BK17" s="35">
        <f t="shared" si="8"/>
        <v>0</v>
      </c>
      <c r="BL17" s="64">
        <f>BL16</f>
        <v>30.32</v>
      </c>
      <c r="BM17" s="35">
        <f t="shared" si="9"/>
        <v>265.78512000000001</v>
      </c>
      <c r="BN17" s="64">
        <f>BN16</f>
        <v>23.42</v>
      </c>
      <c r="BO17" s="35">
        <f t="shared" si="14"/>
        <v>75.740279999999998</v>
      </c>
      <c r="BP17" s="65">
        <f>BP16</f>
        <v>4.9829999999999999E-2</v>
      </c>
      <c r="BQ17" s="35">
        <f>BP17*AT17*AY17/100</f>
        <v>1346.2477419599998</v>
      </c>
      <c r="BR17" s="65">
        <f>BR16</f>
        <v>3.9600000000000003E-2</v>
      </c>
      <c r="BS17" s="35">
        <f>BR17*AT17*AZ17/100</f>
        <v>394.70064480000002</v>
      </c>
      <c r="BT17" s="58">
        <f t="shared" si="10"/>
        <v>2082.4737867599997</v>
      </c>
      <c r="BU17" s="58">
        <f t="shared" si="11"/>
        <v>478.96897095479994</v>
      </c>
      <c r="BV17" s="58">
        <f t="shared" si="12"/>
        <v>2561.4427577147999</v>
      </c>
    </row>
    <row r="18" spans="1:74" ht="13.5" customHeight="1">
      <c r="A18" s="16">
        <v>4</v>
      </c>
      <c r="B18" s="48" t="s">
        <v>85</v>
      </c>
      <c r="C18" s="48" t="s">
        <v>86</v>
      </c>
      <c r="D18" s="48" t="s">
        <v>87</v>
      </c>
      <c r="E18" s="48" t="s">
        <v>87</v>
      </c>
      <c r="F18" s="49" t="s">
        <v>88</v>
      </c>
      <c r="G18" s="50">
        <v>10</v>
      </c>
      <c r="H18" s="50"/>
      <c r="I18" s="49">
        <v>9492190518</v>
      </c>
      <c r="J18" s="48" t="s">
        <v>85</v>
      </c>
      <c r="K18" s="48" t="s">
        <v>86</v>
      </c>
      <c r="L18" s="48" t="s">
        <v>87</v>
      </c>
      <c r="M18" s="48" t="s">
        <v>87</v>
      </c>
      <c r="N18" s="61" t="s">
        <v>88</v>
      </c>
      <c r="O18" s="50">
        <v>10</v>
      </c>
      <c r="P18" s="16"/>
      <c r="Q18" s="16" t="s">
        <v>105</v>
      </c>
      <c r="R18" s="51" t="s">
        <v>106</v>
      </c>
      <c r="S18" s="16" t="s">
        <v>26</v>
      </c>
      <c r="T18" s="16" t="s">
        <v>58</v>
      </c>
      <c r="U18" s="16" t="s">
        <v>107</v>
      </c>
      <c r="V18" s="16" t="s">
        <v>38</v>
      </c>
      <c r="W18" s="16" t="s">
        <v>43</v>
      </c>
      <c r="X18" s="50" t="s">
        <v>111</v>
      </c>
      <c r="Y18" s="48" t="s">
        <v>86</v>
      </c>
      <c r="Z18" s="48" t="s">
        <v>87</v>
      </c>
      <c r="AA18" s="50" t="s">
        <v>87</v>
      </c>
      <c r="AB18" s="66" t="s">
        <v>88</v>
      </c>
      <c r="AC18" s="50">
        <v>10</v>
      </c>
      <c r="AD18" s="50"/>
      <c r="AE18" s="52" t="s">
        <v>117</v>
      </c>
      <c r="AF18" s="51"/>
      <c r="AG18" s="50">
        <v>14288</v>
      </c>
      <c r="AH18" s="50">
        <v>14285</v>
      </c>
      <c r="AI18" s="50">
        <v>13327</v>
      </c>
      <c r="AJ18" s="50">
        <v>8237</v>
      </c>
      <c r="AK18" s="50">
        <v>2091</v>
      </c>
      <c r="AL18" s="50">
        <v>0</v>
      </c>
      <c r="AM18" s="50">
        <v>0</v>
      </c>
      <c r="AN18" s="50">
        <v>0</v>
      </c>
      <c r="AO18" s="50">
        <v>0</v>
      </c>
      <c r="AP18" s="50">
        <v>4082</v>
      </c>
      <c r="AQ18" s="50">
        <v>11936</v>
      </c>
      <c r="AR18" s="50">
        <v>16829</v>
      </c>
      <c r="AS18" s="16">
        <f t="shared" si="1"/>
        <v>85075</v>
      </c>
      <c r="AT18" s="16">
        <f t="shared" si="0"/>
        <v>85075</v>
      </c>
      <c r="AU18" s="53" t="str">
        <f>AU15</f>
        <v>W-4_ZA</v>
      </c>
      <c r="AV18" s="50"/>
      <c r="AW18" s="52">
        <v>8760</v>
      </c>
      <c r="AX18" s="16">
        <v>12</v>
      </c>
      <c r="AY18" s="54">
        <v>100</v>
      </c>
      <c r="AZ18" s="54">
        <v>0</v>
      </c>
      <c r="BA18" s="91">
        <v>85075</v>
      </c>
      <c r="BB18" s="91">
        <v>0</v>
      </c>
      <c r="BC18" s="55">
        <f t="shared" si="2"/>
        <v>0</v>
      </c>
      <c r="BD18" s="55">
        <f t="shared" si="3"/>
        <v>0</v>
      </c>
      <c r="BE18" s="34">
        <f t="shared" si="4"/>
        <v>0</v>
      </c>
      <c r="BF18" s="34">
        <f t="shared" si="5"/>
        <v>0</v>
      </c>
      <c r="BG18" s="34">
        <f t="shared" si="6"/>
        <v>0</v>
      </c>
      <c r="BH18" s="53">
        <f>BH15</f>
        <v>0</v>
      </c>
      <c r="BI18" s="35">
        <f t="shared" si="7"/>
        <v>0</v>
      </c>
      <c r="BJ18" s="56">
        <f t="shared" ref="BJ18:BJ20" si="15">G$5</f>
        <v>0</v>
      </c>
      <c r="BK18" s="35">
        <f t="shared" si="8"/>
        <v>0</v>
      </c>
      <c r="BL18" s="59">
        <f>BL15</f>
        <v>213.9</v>
      </c>
      <c r="BM18" s="35">
        <f t="shared" si="9"/>
        <v>2566.8000000000002</v>
      </c>
      <c r="BN18" s="59">
        <f>BN15</f>
        <v>165.2</v>
      </c>
      <c r="BO18" s="35">
        <f t="shared" si="14"/>
        <v>0</v>
      </c>
      <c r="BP18" s="60">
        <f>BP15</f>
        <v>4.3279999999999999E-2</v>
      </c>
      <c r="BQ18" s="35">
        <f>BP18*AT18*AY18/100</f>
        <v>3682.0459999999998</v>
      </c>
      <c r="BR18" s="60">
        <f>BR15</f>
        <v>3.44E-2</v>
      </c>
      <c r="BS18" s="35">
        <f>BR18*AT18*AZ18/100</f>
        <v>0</v>
      </c>
      <c r="BT18" s="58">
        <f t="shared" si="10"/>
        <v>6248.8459999999995</v>
      </c>
      <c r="BU18" s="58">
        <f t="shared" si="11"/>
        <v>1437.2345800000001</v>
      </c>
      <c r="BV18" s="58">
        <f t="shared" si="12"/>
        <v>7686.0805799999998</v>
      </c>
    </row>
    <row r="19" spans="1:74" ht="13.5" customHeight="1">
      <c r="A19" s="16">
        <v>6</v>
      </c>
      <c r="B19" s="48" t="s">
        <v>85</v>
      </c>
      <c r="C19" s="48" t="s">
        <v>86</v>
      </c>
      <c r="D19" s="48" t="s">
        <v>87</v>
      </c>
      <c r="E19" s="48" t="s">
        <v>87</v>
      </c>
      <c r="F19" s="49" t="s">
        <v>88</v>
      </c>
      <c r="G19" s="50">
        <v>10</v>
      </c>
      <c r="H19" s="50"/>
      <c r="I19" s="49">
        <v>9492190518</v>
      </c>
      <c r="J19" s="50" t="s">
        <v>91</v>
      </c>
      <c r="K19" s="48" t="s">
        <v>86</v>
      </c>
      <c r="L19" s="48" t="s">
        <v>87</v>
      </c>
      <c r="M19" s="48" t="s">
        <v>87</v>
      </c>
      <c r="N19" s="50" t="s">
        <v>92</v>
      </c>
      <c r="O19" s="50">
        <v>22</v>
      </c>
      <c r="P19" s="16"/>
      <c r="Q19" s="16" t="s">
        <v>105</v>
      </c>
      <c r="R19" s="51" t="s">
        <v>106</v>
      </c>
      <c r="S19" s="16" t="s">
        <v>26</v>
      </c>
      <c r="T19" s="16" t="s">
        <v>58</v>
      </c>
      <c r="U19" s="16" t="s">
        <v>107</v>
      </c>
      <c r="V19" s="16" t="s">
        <v>38</v>
      </c>
      <c r="W19" s="16" t="s">
        <v>43</v>
      </c>
      <c r="X19" s="50" t="s">
        <v>91</v>
      </c>
      <c r="Y19" s="48" t="s">
        <v>86</v>
      </c>
      <c r="Z19" s="48" t="s">
        <v>87</v>
      </c>
      <c r="AA19" s="48" t="s">
        <v>87</v>
      </c>
      <c r="AB19" s="50" t="s">
        <v>92</v>
      </c>
      <c r="AC19" s="50">
        <v>22</v>
      </c>
      <c r="AD19" s="50"/>
      <c r="AE19" s="52" t="s">
        <v>118</v>
      </c>
      <c r="AF19" s="51"/>
      <c r="AG19" s="50">
        <v>23672</v>
      </c>
      <c r="AH19" s="50">
        <v>22247</v>
      </c>
      <c r="AI19" s="50">
        <v>21585</v>
      </c>
      <c r="AJ19" s="50">
        <v>15426</v>
      </c>
      <c r="AK19" s="50">
        <v>7018</v>
      </c>
      <c r="AL19" s="50">
        <v>4832</v>
      </c>
      <c r="AM19" s="50">
        <v>3488</v>
      </c>
      <c r="AN19" s="50">
        <v>1156</v>
      </c>
      <c r="AO19" s="50">
        <v>4521</v>
      </c>
      <c r="AP19" s="50">
        <v>11918</v>
      </c>
      <c r="AQ19" s="50">
        <v>19480</v>
      </c>
      <c r="AR19" s="50">
        <v>25949</v>
      </c>
      <c r="AS19" s="16">
        <f t="shared" si="1"/>
        <v>161292</v>
      </c>
      <c r="AT19" s="16">
        <f t="shared" si="0"/>
        <v>161292</v>
      </c>
      <c r="AU19" s="53" t="str">
        <f>AU15</f>
        <v>W-4_ZA</v>
      </c>
      <c r="AV19" s="50"/>
      <c r="AW19" s="52">
        <v>8760</v>
      </c>
      <c r="AX19" s="16">
        <v>12</v>
      </c>
      <c r="AY19" s="76">
        <v>0</v>
      </c>
      <c r="AZ19" s="76">
        <v>100</v>
      </c>
      <c r="BA19" s="91">
        <v>0</v>
      </c>
      <c r="BB19" s="91">
        <v>161292</v>
      </c>
      <c r="BC19" s="55">
        <f t="shared" si="2"/>
        <v>0</v>
      </c>
      <c r="BD19" s="55">
        <f t="shared" si="3"/>
        <v>0</v>
      </c>
      <c r="BE19" s="34">
        <f t="shared" si="4"/>
        <v>0</v>
      </c>
      <c r="BF19" s="34">
        <f t="shared" si="5"/>
        <v>0</v>
      </c>
      <c r="BG19" s="34">
        <f t="shared" si="6"/>
        <v>0</v>
      </c>
      <c r="BH19" s="53">
        <f>BH15</f>
        <v>0</v>
      </c>
      <c r="BI19" s="35">
        <f t="shared" si="7"/>
        <v>0</v>
      </c>
      <c r="BJ19" s="56">
        <f t="shared" si="15"/>
        <v>0</v>
      </c>
      <c r="BK19" s="35">
        <f t="shared" si="8"/>
        <v>0</v>
      </c>
      <c r="BL19" s="59">
        <f>BL15</f>
        <v>213.9</v>
      </c>
      <c r="BM19" s="35">
        <f t="shared" si="9"/>
        <v>0</v>
      </c>
      <c r="BN19" s="59">
        <f>BN15</f>
        <v>165.2</v>
      </c>
      <c r="BO19" s="35">
        <f t="shared" si="14"/>
        <v>1982.4</v>
      </c>
      <c r="BP19" s="60">
        <f>BP15</f>
        <v>4.3279999999999999E-2</v>
      </c>
      <c r="BQ19" s="35">
        <f>BP19*AT19*AY19/100</f>
        <v>0</v>
      </c>
      <c r="BR19" s="60">
        <f>BR15</f>
        <v>3.44E-2</v>
      </c>
      <c r="BS19" s="35">
        <f>BR19*AT19*AZ19/100</f>
        <v>5548.4448000000002</v>
      </c>
      <c r="BT19" s="58">
        <f t="shared" si="10"/>
        <v>7530.8448000000008</v>
      </c>
      <c r="BU19" s="58">
        <f t="shared" si="11"/>
        <v>1732.0943040000002</v>
      </c>
      <c r="BV19" s="58">
        <f t="shared" si="12"/>
        <v>9262.939104000001</v>
      </c>
    </row>
    <row r="20" spans="1:74" ht="13.5" customHeight="1">
      <c r="A20" s="16">
        <v>7</v>
      </c>
      <c r="B20" s="48" t="s">
        <v>85</v>
      </c>
      <c r="C20" s="48" t="s">
        <v>86</v>
      </c>
      <c r="D20" s="48" t="s">
        <v>87</v>
      </c>
      <c r="E20" s="48" t="s">
        <v>87</v>
      </c>
      <c r="F20" s="49" t="s">
        <v>88</v>
      </c>
      <c r="G20" s="50">
        <v>10</v>
      </c>
      <c r="H20" s="50"/>
      <c r="I20" s="49">
        <v>9492190518</v>
      </c>
      <c r="J20" s="50" t="s">
        <v>93</v>
      </c>
      <c r="K20" s="48" t="s">
        <v>86</v>
      </c>
      <c r="L20" s="48" t="s">
        <v>87</v>
      </c>
      <c r="M20" s="50" t="s">
        <v>94</v>
      </c>
      <c r="N20" s="50"/>
      <c r="O20" s="50">
        <v>208</v>
      </c>
      <c r="P20" s="16"/>
      <c r="Q20" s="16" t="s">
        <v>105</v>
      </c>
      <c r="R20" s="51" t="s">
        <v>106</v>
      </c>
      <c r="S20" s="16" t="s">
        <v>26</v>
      </c>
      <c r="T20" s="16" t="s">
        <v>58</v>
      </c>
      <c r="U20" s="16" t="s">
        <v>107</v>
      </c>
      <c r="V20" s="16" t="s">
        <v>38</v>
      </c>
      <c r="W20" s="16" t="s">
        <v>43</v>
      </c>
      <c r="X20" s="50" t="s">
        <v>93</v>
      </c>
      <c r="Y20" s="48" t="s">
        <v>86</v>
      </c>
      <c r="Z20" s="48" t="s">
        <v>87</v>
      </c>
      <c r="AA20" s="50" t="s">
        <v>94</v>
      </c>
      <c r="AB20" s="50"/>
      <c r="AC20" s="50">
        <v>208</v>
      </c>
      <c r="AD20" s="50"/>
      <c r="AE20" s="52" t="s">
        <v>119</v>
      </c>
      <c r="AF20" s="51"/>
      <c r="AG20" s="50">
        <v>16291</v>
      </c>
      <c r="AH20" s="50">
        <v>17334</v>
      </c>
      <c r="AI20" s="50">
        <v>16573</v>
      </c>
      <c r="AJ20" s="50">
        <v>8601</v>
      </c>
      <c r="AK20" s="50">
        <v>125</v>
      </c>
      <c r="AL20" s="50">
        <v>138</v>
      </c>
      <c r="AM20" s="50">
        <v>46</v>
      </c>
      <c r="AN20" s="50">
        <v>23</v>
      </c>
      <c r="AO20" s="50">
        <v>103</v>
      </c>
      <c r="AP20" s="50">
        <v>5611</v>
      </c>
      <c r="AQ20" s="50">
        <v>14037</v>
      </c>
      <c r="AR20" s="50">
        <v>18730</v>
      </c>
      <c r="AS20" s="16">
        <f t="shared" si="1"/>
        <v>97612</v>
      </c>
      <c r="AT20" s="16">
        <f t="shared" si="0"/>
        <v>97612</v>
      </c>
      <c r="AU20" s="53" t="str">
        <f>AU15</f>
        <v>W-4_ZA</v>
      </c>
      <c r="AV20" s="50"/>
      <c r="AW20" s="52">
        <v>8760</v>
      </c>
      <c r="AX20" s="16">
        <v>12</v>
      </c>
      <c r="AY20" s="76">
        <v>0</v>
      </c>
      <c r="AZ20" s="76">
        <v>100</v>
      </c>
      <c r="BA20" s="91">
        <v>0</v>
      </c>
      <c r="BB20" s="91">
        <v>97612</v>
      </c>
      <c r="BC20" s="55">
        <f t="shared" si="2"/>
        <v>0</v>
      </c>
      <c r="BD20" s="55">
        <f t="shared" si="3"/>
        <v>0</v>
      </c>
      <c r="BE20" s="34">
        <f t="shared" si="4"/>
        <v>0</v>
      </c>
      <c r="BF20" s="34">
        <f t="shared" si="5"/>
        <v>0</v>
      </c>
      <c r="BG20" s="34">
        <f t="shared" si="6"/>
        <v>0</v>
      </c>
      <c r="BH20" s="53">
        <f>BH15</f>
        <v>0</v>
      </c>
      <c r="BI20" s="35">
        <f t="shared" si="7"/>
        <v>0</v>
      </c>
      <c r="BJ20" s="56">
        <f t="shared" si="15"/>
        <v>0</v>
      </c>
      <c r="BK20" s="35">
        <f t="shared" si="8"/>
        <v>0</v>
      </c>
      <c r="BL20" s="59">
        <f>BL15</f>
        <v>213.9</v>
      </c>
      <c r="BM20" s="35">
        <f t="shared" si="9"/>
        <v>0</v>
      </c>
      <c r="BN20" s="59">
        <f>BN15</f>
        <v>165.2</v>
      </c>
      <c r="BO20" s="35">
        <f t="shared" si="14"/>
        <v>1982.4</v>
      </c>
      <c r="BP20" s="60">
        <f>BP15</f>
        <v>4.3279999999999999E-2</v>
      </c>
      <c r="BQ20" s="35">
        <f>BP20*AT20*AY20/100</f>
        <v>0</v>
      </c>
      <c r="BR20" s="60">
        <f>BR15</f>
        <v>3.44E-2</v>
      </c>
      <c r="BS20" s="35">
        <f>BR20*AT20*AZ20/100</f>
        <v>3357.8528000000001</v>
      </c>
      <c r="BT20" s="58">
        <f t="shared" si="10"/>
        <v>5340.2528000000002</v>
      </c>
      <c r="BU20" s="58">
        <f t="shared" si="11"/>
        <v>1228.2581440000001</v>
      </c>
      <c r="BV20" s="58">
        <f t="shared" si="12"/>
        <v>6568.5109440000006</v>
      </c>
    </row>
    <row r="21" spans="1:74">
      <c r="A21" s="16">
        <v>8</v>
      </c>
      <c r="B21" s="48" t="s">
        <v>85</v>
      </c>
      <c r="C21" s="48" t="s">
        <v>86</v>
      </c>
      <c r="D21" s="48" t="s">
        <v>87</v>
      </c>
      <c r="E21" s="48" t="s">
        <v>87</v>
      </c>
      <c r="F21" s="49" t="s">
        <v>88</v>
      </c>
      <c r="G21" s="50">
        <v>10</v>
      </c>
      <c r="H21" s="50"/>
      <c r="I21" s="49">
        <v>9492190518</v>
      </c>
      <c r="J21" s="48" t="s">
        <v>85</v>
      </c>
      <c r="K21" s="48" t="s">
        <v>86</v>
      </c>
      <c r="L21" s="48" t="s">
        <v>87</v>
      </c>
      <c r="M21" s="50" t="s">
        <v>87</v>
      </c>
      <c r="N21" s="66" t="s">
        <v>88</v>
      </c>
      <c r="O21" s="50">
        <v>10</v>
      </c>
      <c r="P21" s="16"/>
      <c r="Q21" s="16" t="s">
        <v>105</v>
      </c>
      <c r="R21" s="16" t="s">
        <v>106</v>
      </c>
      <c r="S21" s="16" t="s">
        <v>26</v>
      </c>
      <c r="T21" s="16" t="s">
        <v>58</v>
      </c>
      <c r="U21" s="16" t="s">
        <v>107</v>
      </c>
      <c r="V21" s="16" t="s">
        <v>38</v>
      </c>
      <c r="W21" s="16" t="s">
        <v>43</v>
      </c>
      <c r="X21" s="50" t="s">
        <v>111</v>
      </c>
      <c r="Y21" s="48" t="s">
        <v>86</v>
      </c>
      <c r="Z21" s="48" t="s">
        <v>87</v>
      </c>
      <c r="AA21" s="50" t="s">
        <v>99</v>
      </c>
      <c r="AB21" s="66" t="s">
        <v>100</v>
      </c>
      <c r="AC21" s="50">
        <v>141</v>
      </c>
      <c r="AD21" s="50"/>
      <c r="AE21" s="52" t="s">
        <v>120</v>
      </c>
      <c r="AF21" s="16"/>
      <c r="AG21" s="50">
        <v>10482</v>
      </c>
      <c r="AH21" s="50"/>
      <c r="AI21" s="50">
        <v>8555</v>
      </c>
      <c r="AJ21" s="50"/>
      <c r="AK21" s="50">
        <v>343</v>
      </c>
      <c r="AL21" s="50">
        <v>368</v>
      </c>
      <c r="AM21" s="50">
        <v>0</v>
      </c>
      <c r="AN21" s="50">
        <v>0</v>
      </c>
      <c r="AO21" s="50">
        <v>1151</v>
      </c>
      <c r="AP21" s="50">
        <v>204</v>
      </c>
      <c r="AQ21" s="50">
        <v>2620</v>
      </c>
      <c r="AR21" s="50">
        <v>5750</v>
      </c>
      <c r="AS21" s="16">
        <f t="shared" si="1"/>
        <v>29473</v>
      </c>
      <c r="AT21" s="16">
        <f t="shared" si="0"/>
        <v>29473</v>
      </c>
      <c r="AU21" s="62" t="str">
        <f>AU16</f>
        <v>W-3.6_ZA</v>
      </c>
      <c r="AV21" s="50"/>
      <c r="AW21" s="52">
        <v>8760</v>
      </c>
      <c r="AX21" s="16">
        <v>12</v>
      </c>
      <c r="AY21" s="76">
        <v>50</v>
      </c>
      <c r="AZ21" s="76">
        <v>50</v>
      </c>
      <c r="BA21" s="91">
        <v>14737</v>
      </c>
      <c r="BB21" s="91">
        <v>14737</v>
      </c>
      <c r="BC21" s="55">
        <f t="shared" si="2"/>
        <v>0</v>
      </c>
      <c r="BD21" s="55">
        <f t="shared" si="3"/>
        <v>0</v>
      </c>
      <c r="BE21" s="34">
        <f t="shared" si="4"/>
        <v>0</v>
      </c>
      <c r="BF21" s="34">
        <f t="shared" si="5"/>
        <v>0</v>
      </c>
      <c r="BG21" s="34">
        <f t="shared" si="6"/>
        <v>0</v>
      </c>
      <c r="BH21" s="62">
        <f>BH16</f>
        <v>0</v>
      </c>
      <c r="BI21" s="35">
        <f t="shared" si="7"/>
        <v>0</v>
      </c>
      <c r="BJ21" s="63">
        <f>F$5</f>
        <v>0</v>
      </c>
      <c r="BK21" s="35">
        <f t="shared" si="8"/>
        <v>0</v>
      </c>
      <c r="BL21" s="64">
        <f>BL16</f>
        <v>30.32</v>
      </c>
      <c r="BM21" s="35">
        <f t="shared" si="9"/>
        <v>181.92</v>
      </c>
      <c r="BN21" s="64">
        <f>BN16</f>
        <v>23.42</v>
      </c>
      <c r="BO21" s="35">
        <f t="shared" si="14"/>
        <v>140.52000000000001</v>
      </c>
      <c r="BP21" s="65">
        <f>BP16</f>
        <v>4.9829999999999999E-2</v>
      </c>
      <c r="BQ21" s="35">
        <f>BP21*AT21*AY21/100</f>
        <v>734.319795</v>
      </c>
      <c r="BR21" s="65">
        <f>BR16</f>
        <v>3.9600000000000003E-2</v>
      </c>
      <c r="BS21" s="35">
        <f>BR21*AT21*AZ21/100</f>
        <v>583.56540000000007</v>
      </c>
      <c r="BT21" s="58">
        <f t="shared" si="10"/>
        <v>1640.3251949999999</v>
      </c>
      <c r="BU21" s="58">
        <f t="shared" si="11"/>
        <v>377.27479484999998</v>
      </c>
      <c r="BV21" s="58">
        <f t="shared" si="12"/>
        <v>2017.5999898499999</v>
      </c>
    </row>
    <row r="22" spans="1:74">
      <c r="A22" s="16">
        <v>9</v>
      </c>
      <c r="B22" s="48" t="s">
        <v>85</v>
      </c>
      <c r="C22" s="48" t="s">
        <v>86</v>
      </c>
      <c r="D22" s="48" t="s">
        <v>87</v>
      </c>
      <c r="E22" s="48" t="s">
        <v>87</v>
      </c>
      <c r="F22" s="49" t="s">
        <v>88</v>
      </c>
      <c r="G22" s="50">
        <v>10</v>
      </c>
      <c r="H22" s="50"/>
      <c r="I22" s="49">
        <v>9492190518</v>
      </c>
      <c r="J22" s="50" t="s">
        <v>95</v>
      </c>
      <c r="K22" s="48" t="s">
        <v>86</v>
      </c>
      <c r="L22" s="48" t="s">
        <v>87</v>
      </c>
      <c r="M22" s="50" t="s">
        <v>87</v>
      </c>
      <c r="N22" s="50" t="s">
        <v>96</v>
      </c>
      <c r="O22" s="50">
        <v>66</v>
      </c>
      <c r="P22" s="16"/>
      <c r="Q22" s="16" t="s">
        <v>105</v>
      </c>
      <c r="R22" s="16" t="s">
        <v>106</v>
      </c>
      <c r="S22" s="16" t="s">
        <v>26</v>
      </c>
      <c r="T22" s="16" t="s">
        <v>58</v>
      </c>
      <c r="U22" s="16" t="s">
        <v>107</v>
      </c>
      <c r="V22" s="16" t="s">
        <v>38</v>
      </c>
      <c r="W22" s="16" t="s">
        <v>43</v>
      </c>
      <c r="X22" s="50" t="s">
        <v>95</v>
      </c>
      <c r="Y22" s="48" t="s">
        <v>86</v>
      </c>
      <c r="Z22" s="48" t="s">
        <v>87</v>
      </c>
      <c r="AA22" s="50" t="s">
        <v>87</v>
      </c>
      <c r="AB22" s="50" t="s">
        <v>96</v>
      </c>
      <c r="AC22" s="50">
        <v>66</v>
      </c>
      <c r="AD22" s="50"/>
      <c r="AE22" s="52" t="s">
        <v>121</v>
      </c>
      <c r="AF22" s="16"/>
      <c r="AG22" s="50">
        <v>19869</v>
      </c>
      <c r="AH22" s="50">
        <v>17820</v>
      </c>
      <c r="AI22" s="50">
        <v>16551</v>
      </c>
      <c r="AJ22" s="50">
        <v>8670</v>
      </c>
      <c r="AK22" s="50">
        <v>2697</v>
      </c>
      <c r="AL22" s="50">
        <v>2565</v>
      </c>
      <c r="AM22" s="50">
        <v>2645</v>
      </c>
      <c r="AN22" s="50">
        <v>2590</v>
      </c>
      <c r="AO22" s="50">
        <v>1923</v>
      </c>
      <c r="AP22" s="50">
        <v>4150</v>
      </c>
      <c r="AQ22" s="50">
        <v>14466</v>
      </c>
      <c r="AR22" s="50">
        <v>20848</v>
      </c>
      <c r="AS22" s="16">
        <f t="shared" si="1"/>
        <v>114794</v>
      </c>
      <c r="AT22" s="16">
        <f t="shared" si="0"/>
        <v>114794</v>
      </c>
      <c r="AU22" s="53" t="str">
        <f>AU15</f>
        <v>W-4_ZA</v>
      </c>
      <c r="AV22" s="50"/>
      <c r="AW22" s="52">
        <v>8760</v>
      </c>
      <c r="AX22" s="16">
        <v>12</v>
      </c>
      <c r="AY22" s="76">
        <v>6.23</v>
      </c>
      <c r="AZ22" s="76">
        <v>93.77</v>
      </c>
      <c r="BA22" s="91">
        <v>7152</v>
      </c>
      <c r="BB22" s="91">
        <v>107642</v>
      </c>
      <c r="BC22" s="55">
        <f t="shared" si="2"/>
        <v>0</v>
      </c>
      <c r="BD22" s="55">
        <f t="shared" si="3"/>
        <v>0</v>
      </c>
      <c r="BE22" s="34">
        <f t="shared" si="4"/>
        <v>0</v>
      </c>
      <c r="BF22" s="34">
        <f t="shared" si="5"/>
        <v>0</v>
      </c>
      <c r="BG22" s="34">
        <f t="shared" si="6"/>
        <v>0</v>
      </c>
      <c r="BH22" s="53">
        <f>BH15</f>
        <v>0</v>
      </c>
      <c r="BI22" s="35">
        <f t="shared" si="7"/>
        <v>0</v>
      </c>
      <c r="BJ22" s="56">
        <f>G$5</f>
        <v>0</v>
      </c>
      <c r="BK22" s="35">
        <f t="shared" si="8"/>
        <v>0</v>
      </c>
      <c r="BL22" s="59">
        <f>BL15</f>
        <v>213.9</v>
      </c>
      <c r="BM22" s="35">
        <f t="shared" si="9"/>
        <v>159.91164000000003</v>
      </c>
      <c r="BN22" s="59">
        <f>BN15</f>
        <v>165.2</v>
      </c>
      <c r="BO22" s="35">
        <f t="shared" si="14"/>
        <v>1858.8964799999999</v>
      </c>
      <c r="BP22" s="60">
        <f>BP15</f>
        <v>4.3279999999999999E-2</v>
      </c>
      <c r="BQ22" s="35">
        <f>BP22*AT22*AY22/100</f>
        <v>309.52411313600004</v>
      </c>
      <c r="BR22" s="60">
        <f>BR15</f>
        <v>3.44E-2</v>
      </c>
      <c r="BS22" s="35">
        <f>BR22*AT22*AZ22/100</f>
        <v>3702.8962827199994</v>
      </c>
      <c r="BT22" s="58">
        <f t="shared" si="10"/>
        <v>6031.2285158559989</v>
      </c>
      <c r="BU22" s="58">
        <f t="shared" si="11"/>
        <v>1387.1825586468799</v>
      </c>
      <c r="BV22" s="58">
        <f t="shared" si="12"/>
        <v>7418.4110745028793</v>
      </c>
    </row>
    <row r="23" spans="1:74">
      <c r="A23" s="16">
        <v>10</v>
      </c>
      <c r="B23" s="48" t="s">
        <v>85</v>
      </c>
      <c r="C23" s="48" t="s">
        <v>86</v>
      </c>
      <c r="D23" s="48" t="s">
        <v>87</v>
      </c>
      <c r="E23" s="48" t="s">
        <v>87</v>
      </c>
      <c r="F23" s="49" t="s">
        <v>88</v>
      </c>
      <c r="G23" s="50">
        <v>10</v>
      </c>
      <c r="H23" s="50"/>
      <c r="I23" s="49">
        <v>9492190518</v>
      </c>
      <c r="J23" s="50" t="s">
        <v>97</v>
      </c>
      <c r="K23" s="48" t="s">
        <v>86</v>
      </c>
      <c r="L23" s="48" t="s">
        <v>87</v>
      </c>
      <c r="M23" s="50" t="s">
        <v>87</v>
      </c>
      <c r="N23" s="50" t="s">
        <v>96</v>
      </c>
      <c r="O23" s="50">
        <v>70</v>
      </c>
      <c r="P23" s="16"/>
      <c r="Q23" s="16" t="s">
        <v>105</v>
      </c>
      <c r="R23" s="16" t="s">
        <v>106</v>
      </c>
      <c r="S23" s="16" t="s">
        <v>26</v>
      </c>
      <c r="T23" s="16" t="s">
        <v>58</v>
      </c>
      <c r="U23" s="16" t="s">
        <v>107</v>
      </c>
      <c r="V23" s="16" t="s">
        <v>38</v>
      </c>
      <c r="W23" s="16" t="s">
        <v>43</v>
      </c>
      <c r="X23" s="50" t="s">
        <v>97</v>
      </c>
      <c r="Y23" s="48" t="s">
        <v>86</v>
      </c>
      <c r="Z23" s="48" t="s">
        <v>87</v>
      </c>
      <c r="AA23" s="50" t="s">
        <v>87</v>
      </c>
      <c r="AB23" s="50" t="s">
        <v>96</v>
      </c>
      <c r="AC23" s="50">
        <v>70</v>
      </c>
      <c r="AD23" s="50"/>
      <c r="AE23" s="52" t="s">
        <v>122</v>
      </c>
      <c r="AF23" s="16"/>
      <c r="AG23" s="50">
        <v>11722</v>
      </c>
      <c r="AH23" s="50"/>
      <c r="AI23" s="50">
        <v>9387</v>
      </c>
      <c r="AJ23" s="50"/>
      <c r="AK23" s="50">
        <v>1846</v>
      </c>
      <c r="AL23" s="50"/>
      <c r="AM23" s="50">
        <v>312</v>
      </c>
      <c r="AN23" s="50"/>
      <c r="AO23" s="50">
        <v>3133</v>
      </c>
      <c r="AP23" s="50"/>
      <c r="AQ23" s="50">
        <v>10467</v>
      </c>
      <c r="AR23" s="50"/>
      <c r="AS23" s="16">
        <f t="shared" si="1"/>
        <v>36867</v>
      </c>
      <c r="AT23" s="16">
        <f t="shared" si="0"/>
        <v>36867</v>
      </c>
      <c r="AU23" s="62" t="str">
        <f>AU16</f>
        <v>W-3.6_ZA</v>
      </c>
      <c r="AV23" s="50"/>
      <c r="AW23" s="52">
        <v>8760</v>
      </c>
      <c r="AX23" s="16">
        <v>12</v>
      </c>
      <c r="AY23" s="76">
        <v>0</v>
      </c>
      <c r="AZ23" s="76">
        <v>100</v>
      </c>
      <c r="BA23" s="91">
        <v>0</v>
      </c>
      <c r="BB23" s="91">
        <v>36867</v>
      </c>
      <c r="BC23" s="55">
        <f t="shared" si="2"/>
        <v>0</v>
      </c>
      <c r="BD23" s="55">
        <f t="shared" si="3"/>
        <v>0</v>
      </c>
      <c r="BE23" s="34">
        <f t="shared" si="4"/>
        <v>0</v>
      </c>
      <c r="BF23" s="34">
        <f t="shared" si="5"/>
        <v>0</v>
      </c>
      <c r="BG23" s="34">
        <f t="shared" si="6"/>
        <v>0</v>
      </c>
      <c r="BH23" s="62">
        <f>BH16</f>
        <v>0</v>
      </c>
      <c r="BI23" s="35">
        <f t="shared" si="7"/>
        <v>0</v>
      </c>
      <c r="BJ23" s="63">
        <f t="shared" ref="BJ23:BJ25" si="16">F$5</f>
        <v>0</v>
      </c>
      <c r="BK23" s="35">
        <f t="shared" si="8"/>
        <v>0</v>
      </c>
      <c r="BL23" s="64">
        <f>BL16</f>
        <v>30.32</v>
      </c>
      <c r="BM23" s="35">
        <f t="shared" si="9"/>
        <v>0</v>
      </c>
      <c r="BN23" s="64">
        <f>BN16</f>
        <v>23.42</v>
      </c>
      <c r="BO23" s="35">
        <f t="shared" si="14"/>
        <v>281.04000000000002</v>
      </c>
      <c r="BP23" s="65">
        <f>BP16</f>
        <v>4.9829999999999999E-2</v>
      </c>
      <c r="BQ23" s="35">
        <f>BP23*AT23*AY23/100</f>
        <v>0</v>
      </c>
      <c r="BR23" s="65">
        <f>BR16</f>
        <v>3.9600000000000003E-2</v>
      </c>
      <c r="BS23" s="35">
        <f>BR23*AT23*AZ23/100</f>
        <v>1459.9332000000002</v>
      </c>
      <c r="BT23" s="58">
        <f t="shared" si="10"/>
        <v>1740.9732000000001</v>
      </c>
      <c r="BU23" s="58">
        <f t="shared" si="11"/>
        <v>400.42383600000005</v>
      </c>
      <c r="BV23" s="58">
        <f t="shared" si="12"/>
        <v>2141.3970360000003</v>
      </c>
    </row>
    <row r="24" spans="1:74">
      <c r="A24" s="16">
        <v>11</v>
      </c>
      <c r="B24" s="48" t="s">
        <v>85</v>
      </c>
      <c r="C24" s="48" t="s">
        <v>86</v>
      </c>
      <c r="D24" s="48" t="s">
        <v>87</v>
      </c>
      <c r="E24" s="48" t="s">
        <v>87</v>
      </c>
      <c r="F24" s="49" t="s">
        <v>88</v>
      </c>
      <c r="G24" s="50">
        <v>10</v>
      </c>
      <c r="H24" s="50"/>
      <c r="I24" s="49">
        <v>9492190518</v>
      </c>
      <c r="J24" s="48" t="s">
        <v>85</v>
      </c>
      <c r="K24" s="48" t="s">
        <v>86</v>
      </c>
      <c r="L24" s="48" t="s">
        <v>87</v>
      </c>
      <c r="M24" s="48" t="s">
        <v>87</v>
      </c>
      <c r="N24" s="61" t="s">
        <v>88</v>
      </c>
      <c r="O24" s="50">
        <v>10</v>
      </c>
      <c r="P24" s="16"/>
      <c r="Q24" s="16" t="s">
        <v>105</v>
      </c>
      <c r="R24" s="16" t="s">
        <v>106</v>
      </c>
      <c r="S24" s="16" t="s">
        <v>26</v>
      </c>
      <c r="T24" s="16" t="s">
        <v>58</v>
      </c>
      <c r="U24" s="16" t="s">
        <v>107</v>
      </c>
      <c r="V24" s="16" t="s">
        <v>38</v>
      </c>
      <c r="W24" s="16" t="s">
        <v>43</v>
      </c>
      <c r="X24" s="50" t="s">
        <v>111</v>
      </c>
      <c r="Y24" s="48" t="s">
        <v>86</v>
      </c>
      <c r="Z24" s="48" t="s">
        <v>87</v>
      </c>
      <c r="AA24" s="50" t="s">
        <v>87</v>
      </c>
      <c r="AB24" s="50" t="s">
        <v>90</v>
      </c>
      <c r="AC24" s="50">
        <v>20</v>
      </c>
      <c r="AD24" s="50"/>
      <c r="AE24" s="52" t="s">
        <v>123</v>
      </c>
      <c r="AF24" s="16"/>
      <c r="AG24" s="50">
        <v>20774</v>
      </c>
      <c r="AH24" s="50"/>
      <c r="AI24" s="50">
        <v>14000</v>
      </c>
      <c r="AJ24" s="50"/>
      <c r="AK24" s="50">
        <v>1354</v>
      </c>
      <c r="AL24" s="50"/>
      <c r="AM24" s="50">
        <v>636</v>
      </c>
      <c r="AN24" s="50"/>
      <c r="AO24" s="50">
        <v>911</v>
      </c>
      <c r="AP24" s="50"/>
      <c r="AQ24" s="50">
        <v>7178</v>
      </c>
      <c r="AR24" s="50"/>
      <c r="AS24" s="16">
        <f t="shared" si="1"/>
        <v>44853</v>
      </c>
      <c r="AT24" s="16">
        <f t="shared" si="0"/>
        <v>44853</v>
      </c>
      <c r="AU24" s="62" t="str">
        <f>AU16</f>
        <v>W-3.6_ZA</v>
      </c>
      <c r="AV24" s="50"/>
      <c r="AW24" s="52">
        <v>8760</v>
      </c>
      <c r="AX24" s="16">
        <v>12</v>
      </c>
      <c r="AY24" s="76">
        <v>0</v>
      </c>
      <c r="AZ24" s="76">
        <v>100</v>
      </c>
      <c r="BA24" s="91">
        <v>0</v>
      </c>
      <c r="BB24" s="91">
        <v>44853</v>
      </c>
      <c r="BC24" s="55">
        <f t="shared" si="2"/>
        <v>0</v>
      </c>
      <c r="BD24" s="55">
        <f t="shared" si="3"/>
        <v>0</v>
      </c>
      <c r="BE24" s="34">
        <f t="shared" si="4"/>
        <v>0</v>
      </c>
      <c r="BF24" s="34">
        <f t="shared" si="5"/>
        <v>0</v>
      </c>
      <c r="BG24" s="34">
        <f t="shared" si="6"/>
        <v>0</v>
      </c>
      <c r="BH24" s="62">
        <f>BH16</f>
        <v>0</v>
      </c>
      <c r="BI24" s="35">
        <f t="shared" si="7"/>
        <v>0</v>
      </c>
      <c r="BJ24" s="63">
        <f t="shared" si="16"/>
        <v>0</v>
      </c>
      <c r="BK24" s="35">
        <f t="shared" si="8"/>
        <v>0</v>
      </c>
      <c r="BL24" s="64">
        <f>BL16</f>
        <v>30.32</v>
      </c>
      <c r="BM24" s="35">
        <f t="shared" si="9"/>
        <v>0</v>
      </c>
      <c r="BN24" s="64">
        <f>BN16</f>
        <v>23.42</v>
      </c>
      <c r="BO24" s="35">
        <f t="shared" si="14"/>
        <v>281.04000000000002</v>
      </c>
      <c r="BP24" s="65">
        <f>BP16</f>
        <v>4.9829999999999999E-2</v>
      </c>
      <c r="BQ24" s="35">
        <f>BP24*AT24*AY24/100</f>
        <v>0</v>
      </c>
      <c r="BR24" s="65">
        <f>BR16</f>
        <v>3.9600000000000003E-2</v>
      </c>
      <c r="BS24" s="35">
        <f>BR24*AT24*AZ24/100</f>
        <v>1776.1788000000001</v>
      </c>
      <c r="BT24" s="58">
        <f t="shared" si="10"/>
        <v>2057.2188000000001</v>
      </c>
      <c r="BU24" s="58">
        <f t="shared" si="11"/>
        <v>473.16032400000006</v>
      </c>
      <c r="BV24" s="58">
        <f t="shared" si="12"/>
        <v>2530.379124</v>
      </c>
    </row>
    <row r="25" spans="1:74">
      <c r="A25" s="16">
        <v>12</v>
      </c>
      <c r="B25" s="48" t="s">
        <v>85</v>
      </c>
      <c r="C25" s="48" t="s">
        <v>86</v>
      </c>
      <c r="D25" s="48" t="s">
        <v>87</v>
      </c>
      <c r="E25" s="48" t="s">
        <v>87</v>
      </c>
      <c r="F25" s="49" t="s">
        <v>88</v>
      </c>
      <c r="G25" s="50">
        <v>10</v>
      </c>
      <c r="H25" s="50"/>
      <c r="I25" s="49">
        <v>9492190518</v>
      </c>
      <c r="J25" s="48" t="s">
        <v>85</v>
      </c>
      <c r="K25" s="48" t="s">
        <v>86</v>
      </c>
      <c r="L25" s="48" t="s">
        <v>87</v>
      </c>
      <c r="M25" s="50" t="s">
        <v>87</v>
      </c>
      <c r="N25" s="66" t="s">
        <v>88</v>
      </c>
      <c r="O25" s="50">
        <v>10</v>
      </c>
      <c r="P25" s="16"/>
      <c r="Q25" s="16" t="s">
        <v>105</v>
      </c>
      <c r="R25" s="16" t="s">
        <v>106</v>
      </c>
      <c r="S25" s="16" t="s">
        <v>26</v>
      </c>
      <c r="T25" s="16" t="s">
        <v>58</v>
      </c>
      <c r="U25" s="16" t="s">
        <v>107</v>
      </c>
      <c r="V25" s="16" t="s">
        <v>38</v>
      </c>
      <c r="W25" s="16" t="s">
        <v>43</v>
      </c>
      <c r="X25" s="50" t="s">
        <v>124</v>
      </c>
      <c r="Y25" s="48" t="s">
        <v>86</v>
      </c>
      <c r="Z25" s="48" t="s">
        <v>87</v>
      </c>
      <c r="AA25" s="50" t="s">
        <v>125</v>
      </c>
      <c r="AB25" s="66" t="s">
        <v>126</v>
      </c>
      <c r="AC25" s="50">
        <v>41</v>
      </c>
      <c r="AD25" s="50">
        <v>33</v>
      </c>
      <c r="AE25" s="52" t="s">
        <v>127</v>
      </c>
      <c r="AF25" s="16"/>
      <c r="AG25" s="50">
        <v>4813</v>
      </c>
      <c r="AH25" s="50"/>
      <c r="AI25" s="50">
        <v>4792</v>
      </c>
      <c r="AJ25" s="50"/>
      <c r="AK25" s="50">
        <v>505</v>
      </c>
      <c r="AL25" s="50">
        <v>230</v>
      </c>
      <c r="AM25" s="50">
        <v>0</v>
      </c>
      <c r="AN25" s="50">
        <v>44</v>
      </c>
      <c r="AO25" s="50">
        <v>88</v>
      </c>
      <c r="AP25" s="50">
        <v>44</v>
      </c>
      <c r="AQ25" s="50">
        <v>1931</v>
      </c>
      <c r="AR25" s="50">
        <v>2194</v>
      </c>
      <c r="AS25" s="16">
        <f t="shared" si="1"/>
        <v>14641</v>
      </c>
      <c r="AT25" s="16">
        <f t="shared" si="0"/>
        <v>14641</v>
      </c>
      <c r="AU25" s="62" t="str">
        <f>AU16</f>
        <v>W-3.6_ZA</v>
      </c>
      <c r="AV25" s="50"/>
      <c r="AW25" s="52">
        <v>8760</v>
      </c>
      <c r="AX25" s="16">
        <v>12</v>
      </c>
      <c r="AY25" s="54">
        <v>100</v>
      </c>
      <c r="AZ25" s="54">
        <v>0</v>
      </c>
      <c r="BA25" s="91">
        <v>14641</v>
      </c>
      <c r="BB25" s="91">
        <v>0</v>
      </c>
      <c r="BC25" s="55">
        <f t="shared" si="2"/>
        <v>0</v>
      </c>
      <c r="BD25" s="55">
        <f t="shared" si="3"/>
        <v>0</v>
      </c>
      <c r="BE25" s="34">
        <f t="shared" si="4"/>
        <v>0</v>
      </c>
      <c r="BF25" s="34">
        <f t="shared" si="5"/>
        <v>0</v>
      </c>
      <c r="BG25" s="34">
        <f t="shared" si="6"/>
        <v>0</v>
      </c>
      <c r="BH25" s="62">
        <f>BH16</f>
        <v>0</v>
      </c>
      <c r="BI25" s="35">
        <f t="shared" si="7"/>
        <v>0</v>
      </c>
      <c r="BJ25" s="63">
        <f t="shared" si="16"/>
        <v>0</v>
      </c>
      <c r="BK25" s="35">
        <f t="shared" si="8"/>
        <v>0</v>
      </c>
      <c r="BL25" s="64">
        <f>BL16</f>
        <v>30.32</v>
      </c>
      <c r="BM25" s="35">
        <f t="shared" si="9"/>
        <v>363.84</v>
      </c>
      <c r="BN25" s="64">
        <f>BN16</f>
        <v>23.42</v>
      </c>
      <c r="BO25" s="35">
        <f t="shared" si="14"/>
        <v>0</v>
      </c>
      <c r="BP25" s="65">
        <f>BP16</f>
        <v>4.9829999999999999E-2</v>
      </c>
      <c r="BQ25" s="35">
        <f>BP25*AT25*AY25/100</f>
        <v>729.56103000000007</v>
      </c>
      <c r="BR25" s="65">
        <f>BR16</f>
        <v>3.9600000000000003E-2</v>
      </c>
      <c r="BS25" s="35">
        <f>BR25*AT25*AZ25/100</f>
        <v>0</v>
      </c>
      <c r="BT25" s="58">
        <f t="shared" si="10"/>
        <v>1093.40103</v>
      </c>
      <c r="BU25" s="58">
        <f t="shared" si="11"/>
        <v>251.4822369</v>
      </c>
      <c r="BV25" s="58">
        <f t="shared" si="12"/>
        <v>1344.8832669000001</v>
      </c>
    </row>
    <row r="26" spans="1:74">
      <c r="A26" s="16">
        <v>13</v>
      </c>
      <c r="B26" s="48" t="s">
        <v>85</v>
      </c>
      <c r="C26" s="48" t="s">
        <v>86</v>
      </c>
      <c r="D26" s="48" t="s">
        <v>87</v>
      </c>
      <c r="E26" s="48" t="s">
        <v>87</v>
      </c>
      <c r="F26" s="49" t="s">
        <v>88</v>
      </c>
      <c r="G26" s="50">
        <v>10</v>
      </c>
      <c r="H26" s="50"/>
      <c r="I26" s="49">
        <v>9492190518</v>
      </c>
      <c r="J26" s="50" t="s">
        <v>98</v>
      </c>
      <c r="K26" s="50" t="s">
        <v>86</v>
      </c>
      <c r="L26" s="50" t="s">
        <v>87</v>
      </c>
      <c r="M26" s="50" t="s">
        <v>99</v>
      </c>
      <c r="N26" s="50" t="s">
        <v>100</v>
      </c>
      <c r="O26" s="50">
        <v>143</v>
      </c>
      <c r="P26" s="16"/>
      <c r="Q26" s="16" t="s">
        <v>105</v>
      </c>
      <c r="R26" s="16" t="s">
        <v>106</v>
      </c>
      <c r="S26" s="16" t="s">
        <v>26</v>
      </c>
      <c r="T26" s="16" t="s">
        <v>58</v>
      </c>
      <c r="U26" s="16" t="s">
        <v>107</v>
      </c>
      <c r="V26" s="16" t="s">
        <v>38</v>
      </c>
      <c r="W26" s="16" t="s">
        <v>43</v>
      </c>
      <c r="X26" s="50" t="s">
        <v>98</v>
      </c>
      <c r="Y26" s="50" t="s">
        <v>86</v>
      </c>
      <c r="Z26" s="50" t="s">
        <v>87</v>
      </c>
      <c r="AA26" s="50" t="s">
        <v>99</v>
      </c>
      <c r="AB26" s="50" t="s">
        <v>100</v>
      </c>
      <c r="AC26" s="50">
        <v>143</v>
      </c>
      <c r="AD26" s="50"/>
      <c r="AE26" s="67" t="s">
        <v>128</v>
      </c>
      <c r="AF26" s="16"/>
      <c r="AG26" s="50">
        <v>27790</v>
      </c>
      <c r="AH26" s="50">
        <v>27487</v>
      </c>
      <c r="AI26" s="50">
        <v>26621</v>
      </c>
      <c r="AJ26" s="50">
        <v>16417</v>
      </c>
      <c r="AK26" s="50">
        <v>4309</v>
      </c>
      <c r="AL26" s="50">
        <v>1069</v>
      </c>
      <c r="AM26" s="50">
        <v>254</v>
      </c>
      <c r="AN26" s="50">
        <v>751</v>
      </c>
      <c r="AO26" s="50">
        <v>618</v>
      </c>
      <c r="AP26" s="50">
        <v>8357</v>
      </c>
      <c r="AQ26" s="50">
        <v>23003</v>
      </c>
      <c r="AR26" s="50">
        <v>31904</v>
      </c>
      <c r="AS26" s="16">
        <f t="shared" si="1"/>
        <v>168580</v>
      </c>
      <c r="AT26" s="16">
        <f t="shared" si="0"/>
        <v>168580</v>
      </c>
      <c r="AU26" s="53" t="str">
        <f>AU15</f>
        <v>W-4_ZA</v>
      </c>
      <c r="AV26" s="50"/>
      <c r="AW26" s="52">
        <v>8760</v>
      </c>
      <c r="AX26" s="16">
        <v>12</v>
      </c>
      <c r="AY26" s="76">
        <v>0</v>
      </c>
      <c r="AZ26" s="76">
        <v>100</v>
      </c>
      <c r="BA26" s="91">
        <v>0</v>
      </c>
      <c r="BB26" s="91">
        <v>168580</v>
      </c>
      <c r="BC26" s="55">
        <f t="shared" si="2"/>
        <v>0</v>
      </c>
      <c r="BD26" s="55">
        <f t="shared" si="3"/>
        <v>0</v>
      </c>
      <c r="BE26" s="34">
        <f t="shared" si="4"/>
        <v>0</v>
      </c>
      <c r="BF26" s="34">
        <f t="shared" si="5"/>
        <v>0</v>
      </c>
      <c r="BG26" s="34">
        <f t="shared" si="6"/>
        <v>0</v>
      </c>
      <c r="BH26" s="53">
        <f>BH15</f>
        <v>0</v>
      </c>
      <c r="BI26" s="35">
        <f t="shared" si="7"/>
        <v>0</v>
      </c>
      <c r="BJ26" s="56">
        <f>G$5</f>
        <v>0</v>
      </c>
      <c r="BK26" s="35">
        <f t="shared" si="8"/>
        <v>0</v>
      </c>
      <c r="BL26" s="59">
        <f>BL15</f>
        <v>213.9</v>
      </c>
      <c r="BM26" s="35">
        <f t="shared" si="9"/>
        <v>0</v>
      </c>
      <c r="BN26" s="59">
        <f>BN15</f>
        <v>165.2</v>
      </c>
      <c r="BO26" s="35">
        <f t="shared" si="14"/>
        <v>1982.4</v>
      </c>
      <c r="BP26" s="60">
        <f>BP15</f>
        <v>4.3279999999999999E-2</v>
      </c>
      <c r="BQ26" s="35">
        <f>BP26*AT26*AY26/100</f>
        <v>0</v>
      </c>
      <c r="BR26" s="60">
        <f>BR15</f>
        <v>3.44E-2</v>
      </c>
      <c r="BS26" s="35">
        <f>BR26*AT26*AZ26/100</f>
        <v>5799.1519999999991</v>
      </c>
      <c r="BT26" s="58">
        <f t="shared" si="10"/>
        <v>7781.5519999999997</v>
      </c>
      <c r="BU26" s="58">
        <f t="shared" si="11"/>
        <v>1789.7569599999999</v>
      </c>
      <c r="BV26" s="58">
        <f t="shared" si="12"/>
        <v>9571.3089600000003</v>
      </c>
    </row>
    <row r="27" spans="1:74">
      <c r="A27" s="16">
        <v>14</v>
      </c>
      <c r="B27" s="48" t="s">
        <v>85</v>
      </c>
      <c r="C27" s="48" t="s">
        <v>86</v>
      </c>
      <c r="D27" s="48" t="s">
        <v>87</v>
      </c>
      <c r="E27" s="48" t="s">
        <v>87</v>
      </c>
      <c r="F27" s="49" t="s">
        <v>88</v>
      </c>
      <c r="G27" s="50">
        <v>10</v>
      </c>
      <c r="H27" s="50"/>
      <c r="I27" s="49">
        <v>9492190518</v>
      </c>
      <c r="J27" s="50" t="s">
        <v>101</v>
      </c>
      <c r="K27" s="50" t="s">
        <v>86</v>
      </c>
      <c r="L27" s="50" t="s">
        <v>87</v>
      </c>
      <c r="M27" s="50" t="s">
        <v>102</v>
      </c>
      <c r="N27" s="50" t="s">
        <v>103</v>
      </c>
      <c r="O27" s="50">
        <v>4</v>
      </c>
      <c r="P27" s="16"/>
      <c r="Q27" s="16" t="s">
        <v>105</v>
      </c>
      <c r="R27" s="16" t="s">
        <v>106</v>
      </c>
      <c r="S27" s="16" t="s">
        <v>26</v>
      </c>
      <c r="T27" s="16" t="s">
        <v>58</v>
      </c>
      <c r="U27" s="16" t="s">
        <v>107</v>
      </c>
      <c r="V27" s="16" t="s">
        <v>38</v>
      </c>
      <c r="W27" s="16" t="s">
        <v>43</v>
      </c>
      <c r="X27" s="50" t="s">
        <v>101</v>
      </c>
      <c r="Y27" s="50" t="s">
        <v>86</v>
      </c>
      <c r="Z27" s="50" t="s">
        <v>87</v>
      </c>
      <c r="AA27" s="50" t="s">
        <v>102</v>
      </c>
      <c r="AB27" s="50" t="s">
        <v>103</v>
      </c>
      <c r="AC27" s="50">
        <v>4</v>
      </c>
      <c r="AD27" s="50"/>
      <c r="AE27" s="67" t="s">
        <v>129</v>
      </c>
      <c r="AF27" s="16"/>
      <c r="AG27" s="50">
        <v>20836</v>
      </c>
      <c r="AH27" s="50"/>
      <c r="AI27" s="50">
        <v>26739</v>
      </c>
      <c r="AJ27" s="50"/>
      <c r="AK27" s="50">
        <v>1143</v>
      </c>
      <c r="AL27" s="50">
        <v>2140</v>
      </c>
      <c r="AM27" s="50">
        <v>69</v>
      </c>
      <c r="AN27" s="50">
        <v>0</v>
      </c>
      <c r="AO27" s="50">
        <v>2724</v>
      </c>
      <c r="AP27" s="50">
        <v>2914</v>
      </c>
      <c r="AQ27" s="50">
        <v>6177</v>
      </c>
      <c r="AR27" s="50">
        <v>19504</v>
      </c>
      <c r="AS27" s="16">
        <f t="shared" si="1"/>
        <v>82246</v>
      </c>
      <c r="AT27" s="16">
        <f t="shared" si="0"/>
        <v>82246</v>
      </c>
      <c r="AU27" s="62" t="str">
        <f>AU16</f>
        <v>W-3.6_ZA</v>
      </c>
      <c r="AV27" s="50"/>
      <c r="AW27" s="52">
        <v>8760</v>
      </c>
      <c r="AX27" s="16">
        <v>12</v>
      </c>
      <c r="AY27" s="76">
        <v>9.84</v>
      </c>
      <c r="AZ27" s="76">
        <v>90.16</v>
      </c>
      <c r="BA27" s="91">
        <v>8093</v>
      </c>
      <c r="BB27" s="91">
        <v>74153</v>
      </c>
      <c r="BC27" s="55">
        <f t="shared" si="2"/>
        <v>0</v>
      </c>
      <c r="BD27" s="55">
        <f t="shared" si="3"/>
        <v>0</v>
      </c>
      <c r="BE27" s="34">
        <f t="shared" si="4"/>
        <v>0</v>
      </c>
      <c r="BF27" s="34">
        <f t="shared" si="5"/>
        <v>0</v>
      </c>
      <c r="BG27" s="34">
        <f t="shared" si="6"/>
        <v>0</v>
      </c>
      <c r="BH27" s="62">
        <f>BH16</f>
        <v>0</v>
      </c>
      <c r="BI27" s="35">
        <f t="shared" si="7"/>
        <v>0</v>
      </c>
      <c r="BJ27" s="63">
        <f t="shared" ref="BJ27:BJ28" si="17">F$5</f>
        <v>0</v>
      </c>
      <c r="BK27" s="35">
        <f t="shared" si="8"/>
        <v>0</v>
      </c>
      <c r="BL27" s="64">
        <f>BL16</f>
        <v>30.32</v>
      </c>
      <c r="BM27" s="35">
        <f t="shared" si="9"/>
        <v>35.801856000000001</v>
      </c>
      <c r="BN27" s="64">
        <f>BN16</f>
        <v>23.42</v>
      </c>
      <c r="BO27" s="35">
        <f t="shared" si="14"/>
        <v>253.38566399999999</v>
      </c>
      <c r="BP27" s="65">
        <f>BP16</f>
        <v>4.9829999999999999E-2</v>
      </c>
      <c r="BQ27" s="35">
        <f>BP27*AT27*AY27/100</f>
        <v>403.27450891200004</v>
      </c>
      <c r="BR27" s="65">
        <f>BR16</f>
        <v>3.9600000000000003E-2</v>
      </c>
      <c r="BS27" s="35">
        <f>BR27*AT27*AZ27/100</f>
        <v>2936.4585465599998</v>
      </c>
      <c r="BT27" s="58">
        <f t="shared" si="10"/>
        <v>3628.9205754719997</v>
      </c>
      <c r="BU27" s="58">
        <f t="shared" si="11"/>
        <v>834.65173235855991</v>
      </c>
      <c r="BV27" s="58">
        <f t="shared" si="12"/>
        <v>4463.57230783056</v>
      </c>
    </row>
    <row r="28" spans="1:74">
      <c r="A28" s="16">
        <v>15</v>
      </c>
      <c r="B28" s="50" t="s">
        <v>104</v>
      </c>
      <c r="C28" s="48" t="s">
        <v>86</v>
      </c>
      <c r="D28" s="48" t="s">
        <v>87</v>
      </c>
      <c r="E28" s="48" t="s">
        <v>87</v>
      </c>
      <c r="F28" s="68" t="s">
        <v>88</v>
      </c>
      <c r="G28" s="50">
        <v>15</v>
      </c>
      <c r="H28" s="50"/>
      <c r="I28" s="68">
        <v>9492000699</v>
      </c>
      <c r="J28" s="50" t="s">
        <v>104</v>
      </c>
      <c r="K28" s="48" t="s">
        <v>86</v>
      </c>
      <c r="L28" s="48" t="s">
        <v>87</v>
      </c>
      <c r="M28" s="48" t="s">
        <v>87</v>
      </c>
      <c r="N28" s="50" t="s">
        <v>88</v>
      </c>
      <c r="O28" s="50">
        <v>15</v>
      </c>
      <c r="P28" s="16"/>
      <c r="Q28" s="16" t="s">
        <v>105</v>
      </c>
      <c r="R28" s="16" t="s">
        <v>106</v>
      </c>
      <c r="S28" s="16"/>
      <c r="T28" s="16" t="s">
        <v>58</v>
      </c>
      <c r="U28" s="16" t="s">
        <v>107</v>
      </c>
      <c r="V28" s="16" t="s">
        <v>38</v>
      </c>
      <c r="W28" s="16" t="s">
        <v>43</v>
      </c>
      <c r="X28" s="50" t="s">
        <v>104</v>
      </c>
      <c r="Y28" s="48" t="s">
        <v>86</v>
      </c>
      <c r="Z28" s="48" t="s">
        <v>87</v>
      </c>
      <c r="AA28" s="48" t="s">
        <v>87</v>
      </c>
      <c r="AB28" s="50" t="s">
        <v>88</v>
      </c>
      <c r="AC28" s="50">
        <v>15</v>
      </c>
      <c r="AD28" s="50"/>
      <c r="AE28" s="67" t="s">
        <v>130</v>
      </c>
      <c r="AF28" s="16"/>
      <c r="AG28" s="50">
        <v>13778</v>
      </c>
      <c r="AH28" s="50"/>
      <c r="AI28" s="50">
        <v>9553</v>
      </c>
      <c r="AJ28" s="50">
        <v>5947</v>
      </c>
      <c r="AK28" s="50">
        <v>640</v>
      </c>
      <c r="AL28" s="50">
        <v>253</v>
      </c>
      <c r="AM28" s="50">
        <v>0</v>
      </c>
      <c r="AN28" s="50"/>
      <c r="AO28" s="50">
        <v>1925</v>
      </c>
      <c r="AP28" s="50"/>
      <c r="AQ28" s="50">
        <v>12428</v>
      </c>
      <c r="AR28" s="50"/>
      <c r="AS28" s="16">
        <f t="shared" si="1"/>
        <v>44524</v>
      </c>
      <c r="AT28" s="16">
        <f t="shared" si="0"/>
        <v>44524</v>
      </c>
      <c r="AU28" s="62" t="str">
        <f>AU16</f>
        <v>W-3.6_ZA</v>
      </c>
      <c r="AV28" s="50"/>
      <c r="AW28" s="52">
        <v>8760</v>
      </c>
      <c r="AX28" s="16">
        <v>12</v>
      </c>
      <c r="AY28" s="76">
        <v>0</v>
      </c>
      <c r="AZ28" s="76">
        <v>100</v>
      </c>
      <c r="BA28" s="91">
        <v>0</v>
      </c>
      <c r="BB28" s="91">
        <v>44524</v>
      </c>
      <c r="BC28" s="55">
        <f t="shared" si="2"/>
        <v>0</v>
      </c>
      <c r="BD28" s="55">
        <f t="shared" si="3"/>
        <v>0</v>
      </c>
      <c r="BE28" s="34">
        <f t="shared" si="4"/>
        <v>0</v>
      </c>
      <c r="BF28" s="34">
        <f t="shared" si="5"/>
        <v>0</v>
      </c>
      <c r="BG28" s="34">
        <f t="shared" si="6"/>
        <v>0</v>
      </c>
      <c r="BH28" s="62">
        <f>BH16</f>
        <v>0</v>
      </c>
      <c r="BI28" s="35">
        <f t="shared" si="7"/>
        <v>0</v>
      </c>
      <c r="BJ28" s="63">
        <f t="shared" si="17"/>
        <v>0</v>
      </c>
      <c r="BK28" s="35">
        <f t="shared" si="8"/>
        <v>0</v>
      </c>
      <c r="BL28" s="64">
        <f>BL16</f>
        <v>30.32</v>
      </c>
      <c r="BM28" s="35">
        <f t="shared" si="9"/>
        <v>0</v>
      </c>
      <c r="BN28" s="64">
        <f>BN16</f>
        <v>23.42</v>
      </c>
      <c r="BO28" s="35">
        <f t="shared" si="14"/>
        <v>281.04000000000002</v>
      </c>
      <c r="BP28" s="65">
        <f>BP16</f>
        <v>4.9829999999999999E-2</v>
      </c>
      <c r="BQ28" s="35">
        <f>BP28*AT28*AY28/100</f>
        <v>0</v>
      </c>
      <c r="BR28" s="65">
        <f>BR16</f>
        <v>3.9600000000000003E-2</v>
      </c>
      <c r="BS28" s="35">
        <f>BR28*AT28*AZ28/100</f>
        <v>1763.1504</v>
      </c>
      <c r="BT28" s="58">
        <f t="shared" si="10"/>
        <v>2044.1904</v>
      </c>
      <c r="BU28" s="58">
        <f t="shared" si="11"/>
        <v>470.163792</v>
      </c>
      <c r="BV28" s="58">
        <f t="shared" si="12"/>
        <v>2514.3541919999998</v>
      </c>
    </row>
    <row r="29" spans="1:74">
      <c r="A29" s="16">
        <v>16</v>
      </c>
      <c r="B29" s="48" t="s">
        <v>85</v>
      </c>
      <c r="C29" s="48" t="s">
        <v>86</v>
      </c>
      <c r="D29" s="48" t="s">
        <v>87</v>
      </c>
      <c r="E29" s="48" t="s">
        <v>87</v>
      </c>
      <c r="F29" s="49" t="s">
        <v>88</v>
      </c>
      <c r="G29" s="50">
        <v>10</v>
      </c>
      <c r="H29" s="50"/>
      <c r="I29" s="49">
        <v>9492190518</v>
      </c>
      <c r="J29" s="48" t="s">
        <v>85</v>
      </c>
      <c r="K29" s="48" t="s">
        <v>86</v>
      </c>
      <c r="L29" s="48" t="s">
        <v>87</v>
      </c>
      <c r="M29" s="48" t="s">
        <v>87</v>
      </c>
      <c r="N29" s="61" t="s">
        <v>88</v>
      </c>
      <c r="O29" s="50">
        <v>10</v>
      </c>
      <c r="P29" s="16"/>
      <c r="Q29" s="16" t="s">
        <v>105</v>
      </c>
      <c r="R29" s="16" t="s">
        <v>106</v>
      </c>
      <c r="S29" s="16" t="s">
        <v>26</v>
      </c>
      <c r="T29" s="16" t="s">
        <v>58</v>
      </c>
      <c r="U29" s="16" t="s">
        <v>107</v>
      </c>
      <c r="V29" s="16" t="s">
        <v>38</v>
      </c>
      <c r="W29" s="16" t="s">
        <v>43</v>
      </c>
      <c r="X29" s="50" t="s">
        <v>111</v>
      </c>
      <c r="Y29" s="48" t="s">
        <v>86</v>
      </c>
      <c r="Z29" s="48" t="s">
        <v>87</v>
      </c>
      <c r="AA29" s="50" t="s">
        <v>131</v>
      </c>
      <c r="AB29" s="50" t="s">
        <v>132</v>
      </c>
      <c r="AC29" s="50">
        <v>139</v>
      </c>
      <c r="AD29" s="50"/>
      <c r="AE29" s="67" t="s">
        <v>133</v>
      </c>
      <c r="AF29" s="16"/>
      <c r="AG29" s="50">
        <v>7654</v>
      </c>
      <c r="AH29" s="50"/>
      <c r="AI29" s="50">
        <v>7654</v>
      </c>
      <c r="AJ29" s="50"/>
      <c r="AK29" s="50">
        <v>754</v>
      </c>
      <c r="AL29" s="50">
        <v>736</v>
      </c>
      <c r="AM29" s="50">
        <v>762</v>
      </c>
      <c r="AN29" s="50">
        <v>763</v>
      </c>
      <c r="AO29" s="50">
        <v>733</v>
      </c>
      <c r="AP29" s="50">
        <v>748</v>
      </c>
      <c r="AQ29" s="50">
        <v>666</v>
      </c>
      <c r="AR29" s="50">
        <v>9473</v>
      </c>
      <c r="AS29" s="16">
        <f t="shared" si="1"/>
        <v>29943</v>
      </c>
      <c r="AT29" s="16">
        <f t="shared" si="0"/>
        <v>29943</v>
      </c>
      <c r="AU29" s="90" t="s">
        <v>137</v>
      </c>
      <c r="AV29" s="50"/>
      <c r="AW29" s="52">
        <v>8760</v>
      </c>
      <c r="AX29" s="16">
        <v>12</v>
      </c>
      <c r="AY29" s="76">
        <v>82.87</v>
      </c>
      <c r="AZ29" s="76">
        <v>17.13</v>
      </c>
      <c r="BA29" s="91">
        <v>24814</v>
      </c>
      <c r="BB29" s="91">
        <v>5129</v>
      </c>
      <c r="BC29" s="55">
        <f t="shared" si="2"/>
        <v>0</v>
      </c>
      <c r="BD29" s="55">
        <f t="shared" si="3"/>
        <v>0</v>
      </c>
      <c r="BE29" s="34">
        <f t="shared" si="4"/>
        <v>0</v>
      </c>
      <c r="BF29" s="34">
        <f t="shared" si="5"/>
        <v>0</v>
      </c>
      <c r="BG29" s="34">
        <f t="shared" si="6"/>
        <v>0</v>
      </c>
      <c r="BH29" s="63">
        <f>E6</f>
        <v>0</v>
      </c>
      <c r="BI29" s="35">
        <f t="shared" si="7"/>
        <v>0</v>
      </c>
      <c r="BJ29" s="63">
        <f>E5</f>
        <v>0</v>
      </c>
      <c r="BK29" s="35">
        <f t="shared" si="8"/>
        <v>0</v>
      </c>
      <c r="BL29" s="64">
        <f>Ceny!D4</f>
        <v>11.58</v>
      </c>
      <c r="BM29" s="35">
        <f t="shared" si="9"/>
        <v>115.15615200000002</v>
      </c>
      <c r="BN29" s="64">
        <f>Ceny!B4</f>
        <v>8.94</v>
      </c>
      <c r="BO29" s="35">
        <f t="shared" si="14"/>
        <v>18.377063999999997</v>
      </c>
      <c r="BP29" s="65">
        <f>Ceny!E4</f>
        <v>5.5390000000000002E-2</v>
      </c>
      <c r="BQ29" s="35">
        <f>BP29*AT29*AY29/100</f>
        <v>1374.434393499</v>
      </c>
      <c r="BR29" s="65">
        <f>Ceny!C4</f>
        <v>4.4010000000000001E-2</v>
      </c>
      <c r="BS29" s="35">
        <f>BR29*AT29*AZ29/100</f>
        <v>225.73767195900001</v>
      </c>
      <c r="BT29" s="58">
        <f t="shared" si="10"/>
        <v>1733.7052814579999</v>
      </c>
      <c r="BU29" s="58">
        <f t="shared" si="11"/>
        <v>398.75221473534003</v>
      </c>
      <c r="BV29" s="58">
        <f t="shared" si="12"/>
        <v>2132.4574961933399</v>
      </c>
    </row>
    <row r="30" spans="1:74">
      <c r="AT30" s="1">
        <f>SUM(AT14:AT29)</f>
        <v>1353893</v>
      </c>
      <c r="BT30" s="46">
        <f>SUM(BT14:BT29)</f>
        <v>71237.780825675</v>
      </c>
      <c r="BU30" s="46">
        <f>SUM(BU14:BU29)</f>
        <v>16384.689589905251</v>
      </c>
      <c r="BV30" s="46">
        <f>SUM(BV14:BV29)</f>
        <v>87622.470415580261</v>
      </c>
    </row>
    <row r="31" spans="1:74">
      <c r="AT31" s="1">
        <f>AT30/1000</f>
        <v>1353.893</v>
      </c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tabSelected="1" workbookViewId="0">
      <selection activeCell="B3" sqref="B3"/>
    </sheetView>
  </sheetViews>
  <sheetFormatPr defaultRowHeight="11.5"/>
  <cols>
    <col min="1" max="16384" width="8.6640625" style="42"/>
  </cols>
  <sheetData>
    <row r="1" spans="1:5">
      <c r="A1" s="87" t="s">
        <v>8</v>
      </c>
      <c r="B1" s="87" t="s">
        <v>73</v>
      </c>
      <c r="C1" s="87"/>
      <c r="D1" s="87" t="s">
        <v>74</v>
      </c>
      <c r="E1" s="87"/>
    </row>
    <row r="2" spans="1:5" ht="69">
      <c r="A2" s="87"/>
      <c r="B2" s="43" t="s">
        <v>32</v>
      </c>
      <c r="C2" s="43" t="s">
        <v>31</v>
      </c>
      <c r="D2" s="43" t="s">
        <v>32</v>
      </c>
      <c r="E2" s="43" t="s">
        <v>31</v>
      </c>
    </row>
    <row r="3" spans="1:5">
      <c r="A3" s="47" t="s">
        <v>142</v>
      </c>
      <c r="B3" s="97">
        <v>4.21</v>
      </c>
      <c r="C3" s="97">
        <v>5.5759999999999997E-2</v>
      </c>
      <c r="D3" s="43">
        <v>5.45</v>
      </c>
      <c r="E3" s="43">
        <v>7.5870000000000007E-2</v>
      </c>
    </row>
    <row r="4" spans="1:5">
      <c r="A4" s="44" t="s">
        <v>138</v>
      </c>
      <c r="B4" s="98">
        <v>8.94</v>
      </c>
      <c r="C4" s="98">
        <v>4.4010000000000001E-2</v>
      </c>
      <c r="D4" s="44">
        <v>11.58</v>
      </c>
      <c r="E4" s="44">
        <v>5.5390000000000002E-2</v>
      </c>
    </row>
    <row r="5" spans="1:5">
      <c r="A5" s="44" t="s">
        <v>139</v>
      </c>
      <c r="B5" s="98">
        <v>23.42</v>
      </c>
      <c r="C5" s="98">
        <v>3.9600000000000003E-2</v>
      </c>
      <c r="D5" s="44">
        <v>30.32</v>
      </c>
      <c r="E5" s="44">
        <v>4.9829999999999999E-2</v>
      </c>
    </row>
    <row r="6" spans="1:5">
      <c r="A6" s="44" t="s">
        <v>83</v>
      </c>
      <c r="B6" s="98">
        <v>25.44</v>
      </c>
      <c r="C6" s="98">
        <v>3.9600000000000003E-2</v>
      </c>
      <c r="D6" s="44">
        <v>32.94</v>
      </c>
      <c r="E6" s="44">
        <v>4.9829999999999999E-2</v>
      </c>
    </row>
    <row r="7" spans="1:5">
      <c r="A7" s="44" t="s">
        <v>140</v>
      </c>
      <c r="B7" s="98">
        <v>165.2</v>
      </c>
      <c r="C7" s="98">
        <v>3.44E-2</v>
      </c>
      <c r="D7" s="44">
        <v>213.9</v>
      </c>
      <c r="E7" s="44">
        <v>4.3279999999999999E-2</v>
      </c>
    </row>
    <row r="8" spans="1:5">
      <c r="A8" s="44" t="s">
        <v>141</v>
      </c>
      <c r="B8" s="98">
        <v>6.1199999999999996E-3</v>
      </c>
      <c r="C8" s="98">
        <v>1.7600000000000001E-2</v>
      </c>
      <c r="D8" s="44">
        <v>7.9299999999999995E-3</v>
      </c>
      <c r="E8" s="44">
        <v>2.215E-2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>
      <selection activeCell="L8" sqref="L8"/>
    </sheetView>
  </sheetViews>
  <sheetFormatPr defaultRowHeight="14"/>
  <cols>
    <col min="1" max="1" width="3.08203125" style="73" customWidth="1"/>
    <col min="2" max="2" width="10.75" style="73" customWidth="1"/>
    <col min="3" max="3" width="4.33203125" customWidth="1"/>
    <col min="4" max="4" width="4.75" style="73" customWidth="1"/>
    <col min="5" max="5" width="6.33203125" style="73" customWidth="1"/>
    <col min="6" max="6" width="6.5" style="73" customWidth="1"/>
    <col min="7" max="7" width="8.6640625" style="73"/>
    <col min="8" max="8" width="4.08203125" style="73" customWidth="1"/>
    <col min="9" max="9" width="15" style="73" customWidth="1"/>
    <col min="10" max="16384" width="8.6640625" style="73"/>
  </cols>
  <sheetData>
    <row r="1" spans="1:12" ht="13">
      <c r="C1" s="88" t="s">
        <v>27</v>
      </c>
      <c r="D1" s="88" t="s">
        <v>145</v>
      </c>
      <c r="E1" s="88"/>
      <c r="F1" s="88"/>
      <c r="G1" s="88"/>
      <c r="H1" s="88"/>
      <c r="I1" s="77" t="s">
        <v>146</v>
      </c>
    </row>
    <row r="2" spans="1:12" ht="57.5">
      <c r="A2" s="69" t="s">
        <v>27</v>
      </c>
      <c r="B2" s="70" t="s">
        <v>7</v>
      </c>
      <c r="C2" s="88"/>
      <c r="D2" s="70" t="s">
        <v>1</v>
      </c>
      <c r="E2" s="70" t="s">
        <v>2</v>
      </c>
      <c r="F2" s="70" t="s">
        <v>3</v>
      </c>
      <c r="G2" s="70" t="s">
        <v>4</v>
      </c>
      <c r="H2" s="71" t="s">
        <v>5</v>
      </c>
      <c r="I2" s="72" t="s">
        <v>25</v>
      </c>
      <c r="J2" s="71" t="s">
        <v>59</v>
      </c>
      <c r="K2" s="72" t="s">
        <v>8</v>
      </c>
      <c r="L2" s="72" t="s">
        <v>9</v>
      </c>
    </row>
    <row r="3" spans="1:12" ht="13">
      <c r="A3" s="74">
        <f>'Wykaz ppg - kalkulator '!A14</f>
        <v>1</v>
      </c>
      <c r="B3" s="75" t="str">
        <f>'Wykaz ppg - kalkulator '!X14</f>
        <v>Szkoła Podstawowa w Olsztynie</v>
      </c>
      <c r="C3" s="78">
        <v>1</v>
      </c>
      <c r="D3" s="75" t="str">
        <f>'Wykaz ppg - kalkulator '!Y14</f>
        <v>42-256</v>
      </c>
      <c r="E3" s="75" t="str">
        <f>'Wykaz ppg - kalkulator '!Z14</f>
        <v>Olsztyn</v>
      </c>
      <c r="F3" s="75" t="str">
        <f>'Wykaz ppg - kalkulator '!AA14</f>
        <v>Olsztyn</v>
      </c>
      <c r="G3" s="75" t="str">
        <f>'Wykaz ppg - kalkulator '!AB14</f>
        <v xml:space="preserve">Kuhna </v>
      </c>
      <c r="H3" s="75">
        <f>'Wykaz ppg - kalkulator '!AC14</f>
        <v>18</v>
      </c>
      <c r="I3" s="74" t="str">
        <f>'Wykaz ppg - kalkulator '!AE14</f>
        <v>8018590365500000026593</v>
      </c>
      <c r="J3" s="75">
        <f>'Wykaz ppg - kalkulator '!AT14</f>
        <v>194484</v>
      </c>
      <c r="K3" s="74" t="str">
        <f>'Wykaz ppg - kalkulator '!AU14</f>
        <v>W-5.1_ZA</v>
      </c>
      <c r="L3" s="44">
        <f>'Wykaz ppg - kalkulator '!AV14</f>
        <v>154</v>
      </c>
    </row>
    <row r="4" spans="1:12" ht="13">
      <c r="A4" s="74">
        <f>'Wykaz ppg - kalkulator '!A15</f>
        <v>2</v>
      </c>
      <c r="B4" s="75" t="str">
        <f>'Wykaz ppg - kalkulator '!X15</f>
        <v>Szkoła Podstawowa w Olsztynie</v>
      </c>
      <c r="C4" s="78">
        <v>2</v>
      </c>
      <c r="D4" s="75" t="str">
        <f>'Wykaz ppg - kalkulator '!Y15</f>
        <v>42-256</v>
      </c>
      <c r="E4" s="75" t="str">
        <f>'Wykaz ppg - kalkulator '!Z15</f>
        <v>Olsztyn</v>
      </c>
      <c r="F4" s="75" t="str">
        <f>'Wykaz ppg - kalkulator '!AA15</f>
        <v>Olsztyn</v>
      </c>
      <c r="G4" s="75" t="str">
        <f>'Wykaz ppg - kalkulator '!AB15</f>
        <v>Zielona</v>
      </c>
      <c r="H4" s="75">
        <f>'Wykaz ppg - kalkulator '!AC15</f>
        <v>66</v>
      </c>
      <c r="I4" s="74" t="str">
        <f>'Wykaz ppg - kalkulator '!AE15</f>
        <v>8018590365500008362372</v>
      </c>
      <c r="J4" s="75">
        <f>'Wykaz ppg - kalkulator '!AT15</f>
        <v>131006</v>
      </c>
      <c r="K4" s="74" t="str">
        <f>'Wykaz ppg - kalkulator '!AU15</f>
        <v>W-4_ZA</v>
      </c>
      <c r="L4" s="44">
        <f>'Wykaz ppg - kalkulator '!AV15</f>
        <v>0</v>
      </c>
    </row>
    <row r="5" spans="1:12" ht="13">
      <c r="A5" s="74">
        <f>'Wykaz ppg - kalkulator '!A16</f>
        <v>3</v>
      </c>
      <c r="B5" s="75" t="str">
        <f>'Wykaz ppg - kalkulator '!X16</f>
        <v>Gmina Olsztyn</v>
      </c>
      <c r="C5" s="78">
        <v>3</v>
      </c>
      <c r="D5" s="75" t="str">
        <f>'Wykaz ppg - kalkulator '!Y16</f>
        <v>42-256</v>
      </c>
      <c r="E5" s="75" t="str">
        <f>'Wykaz ppg - kalkulator '!Z16</f>
        <v>Olsztyn</v>
      </c>
      <c r="F5" s="75" t="str">
        <f>'Wykaz ppg - kalkulator '!AA16</f>
        <v>Przymiłowice</v>
      </c>
      <c r="G5" s="75" t="str">
        <f>'Wykaz ppg - kalkulator '!AB16</f>
        <v>Zamkowa</v>
      </c>
      <c r="H5" s="75">
        <f>'Wykaz ppg - kalkulator '!AC16</f>
        <v>118</v>
      </c>
      <c r="I5" s="74" t="str">
        <f>'Wykaz ppg - kalkulator '!AE16</f>
        <v>8018590365500007610689</v>
      </c>
      <c r="J5" s="75">
        <f>'Wykaz ppg - kalkulator '!AT16</f>
        <v>81519</v>
      </c>
      <c r="K5" s="74" t="str">
        <f>'Wykaz ppg - kalkulator '!AU16</f>
        <v>W-3.6_ZA</v>
      </c>
      <c r="L5" s="44">
        <f>'Wykaz ppg - kalkulator '!AV16</f>
        <v>0</v>
      </c>
    </row>
    <row r="6" spans="1:12" ht="13">
      <c r="A6" s="74">
        <f>'Wykaz ppg - kalkulator '!A17</f>
        <v>5</v>
      </c>
      <c r="B6" s="75" t="str">
        <f>'Wykaz ppg - kalkulator '!X17</f>
        <v>Gmina Olsztyn</v>
      </c>
      <c r="C6" s="78">
        <v>4</v>
      </c>
      <c r="D6" s="75" t="str">
        <f>'Wykaz ppg - kalkulator '!Y17</f>
        <v>42-256</v>
      </c>
      <c r="E6" s="75" t="str">
        <f>'Wykaz ppg - kalkulator '!Z17</f>
        <v>Olsztyn</v>
      </c>
      <c r="F6" s="75" t="str">
        <f>'Wykaz ppg - kalkulator '!AA17</f>
        <v>Kusięta</v>
      </c>
      <c r="G6" s="75">
        <f>'Wykaz ppg - kalkulator '!AB17</f>
        <v>0</v>
      </c>
      <c r="H6" s="75" t="str">
        <f>'Wykaz ppg - kalkulator '!AC17</f>
        <v>dz. 638/7, 638/5</v>
      </c>
      <c r="I6" s="74" t="str">
        <f>'Wykaz ppg - kalkulator '!AE17</f>
        <v>8018590365500018509712</v>
      </c>
      <c r="J6" s="75">
        <f>'Wykaz ppg - kalkulator '!AT17</f>
        <v>36984</v>
      </c>
      <c r="K6" s="74" t="str">
        <f>'Wykaz ppg - kalkulator '!AU17</f>
        <v>W-3.6_ZA</v>
      </c>
      <c r="L6" s="44">
        <f>'Wykaz ppg - kalkulator '!AV17</f>
        <v>0</v>
      </c>
    </row>
    <row r="7" spans="1:12" ht="13">
      <c r="A7" s="74">
        <f>'Wykaz ppg - kalkulator '!A18</f>
        <v>4</v>
      </c>
      <c r="B7" s="75" t="str">
        <f>'Wykaz ppg - kalkulator '!X18</f>
        <v>Gmina Olsztyn</v>
      </c>
      <c r="C7" s="78">
        <v>5</v>
      </c>
      <c r="D7" s="75" t="str">
        <f>'Wykaz ppg - kalkulator '!Y18</f>
        <v>42-256</v>
      </c>
      <c r="E7" s="75" t="str">
        <f>'Wykaz ppg - kalkulator '!Z18</f>
        <v>Olsztyn</v>
      </c>
      <c r="F7" s="75" t="str">
        <f>'Wykaz ppg - kalkulator '!AA18</f>
        <v>Olsztyn</v>
      </c>
      <c r="G7" s="75" t="str">
        <f>'Wykaz ppg - kalkulator '!AB18</f>
        <v>Piłsudskiego</v>
      </c>
      <c r="H7" s="75">
        <f>'Wykaz ppg - kalkulator '!AC18</f>
        <v>10</v>
      </c>
      <c r="I7" s="74" t="str">
        <f>'Wykaz ppg - kalkulator '!AE18</f>
        <v>8018590365500007188720</v>
      </c>
      <c r="J7" s="75">
        <f>'Wykaz ppg - kalkulator '!AT18</f>
        <v>85075</v>
      </c>
      <c r="K7" s="74" t="str">
        <f>'Wykaz ppg - kalkulator '!AU18</f>
        <v>W-4_ZA</v>
      </c>
      <c r="L7" s="44">
        <f>'Wykaz ppg - kalkulator '!AV18</f>
        <v>0</v>
      </c>
    </row>
    <row r="8" spans="1:12" ht="13">
      <c r="A8" s="74">
        <f>'Wykaz ppg - kalkulator '!A19</f>
        <v>6</v>
      </c>
      <c r="B8" s="75" t="str">
        <f>'Wykaz ppg - kalkulator '!X19</f>
        <v>Gminne Przedszkole w Olsztynie</v>
      </c>
      <c r="C8" s="78">
        <v>6</v>
      </c>
      <c r="D8" s="75" t="str">
        <f>'Wykaz ppg - kalkulator '!Y19</f>
        <v>42-256</v>
      </c>
      <c r="E8" s="75" t="str">
        <f>'Wykaz ppg - kalkulator '!Z19</f>
        <v>Olsztyn</v>
      </c>
      <c r="F8" s="75" t="str">
        <f>'Wykaz ppg - kalkulator '!AA19</f>
        <v>Olsztyn</v>
      </c>
      <c r="G8" s="75" t="str">
        <f>'Wykaz ppg - kalkulator '!AB19</f>
        <v xml:space="preserve">Napoleona </v>
      </c>
      <c r="H8" s="75">
        <f>'Wykaz ppg - kalkulator '!AC19</f>
        <v>22</v>
      </c>
      <c r="I8" s="74" t="str">
        <f>'Wykaz ppg - kalkulator '!AE19</f>
        <v>8018590365500007099903</v>
      </c>
      <c r="J8" s="75">
        <f>'Wykaz ppg - kalkulator '!AT19</f>
        <v>161292</v>
      </c>
      <c r="K8" s="74" t="str">
        <f>'Wykaz ppg - kalkulator '!AU19</f>
        <v>W-4_ZA</v>
      </c>
      <c r="L8" s="44">
        <f>'Wykaz ppg - kalkulator '!AV19</f>
        <v>0</v>
      </c>
    </row>
    <row r="9" spans="1:12" ht="13">
      <c r="A9" s="74">
        <f>'Wykaz ppg - kalkulator '!A20</f>
        <v>7</v>
      </c>
      <c r="B9" s="75" t="str">
        <f>'Wykaz ppg - kalkulator '!X20</f>
        <v>Szkoła Podstawowa w Kusiętach</v>
      </c>
      <c r="C9" s="78">
        <v>7</v>
      </c>
      <c r="D9" s="75" t="str">
        <f>'Wykaz ppg - kalkulator '!Y20</f>
        <v>42-256</v>
      </c>
      <c r="E9" s="75" t="str">
        <f>'Wykaz ppg - kalkulator '!Z20</f>
        <v>Olsztyn</v>
      </c>
      <c r="F9" s="75" t="str">
        <f>'Wykaz ppg - kalkulator '!AA20</f>
        <v>Kusięta</v>
      </c>
      <c r="G9" s="75">
        <f>'Wykaz ppg - kalkulator '!AB20</f>
        <v>0</v>
      </c>
      <c r="H9" s="75">
        <f>'Wykaz ppg - kalkulator '!AC20</f>
        <v>208</v>
      </c>
      <c r="I9" s="74" t="str">
        <f>'Wykaz ppg - kalkulator '!AE20</f>
        <v>8018590365500007903392</v>
      </c>
      <c r="J9" s="75">
        <f>'Wykaz ppg - kalkulator '!AT20</f>
        <v>97612</v>
      </c>
      <c r="K9" s="74" t="str">
        <f>'Wykaz ppg - kalkulator '!AU20</f>
        <v>W-4_ZA</v>
      </c>
      <c r="L9" s="44">
        <f>'Wykaz ppg - kalkulator '!AV20</f>
        <v>0</v>
      </c>
    </row>
    <row r="10" spans="1:12" ht="13">
      <c r="A10" s="74">
        <f>'Wykaz ppg - kalkulator '!A21</f>
        <v>8</v>
      </c>
      <c r="B10" s="75" t="str">
        <f>'Wykaz ppg - kalkulator '!X21</f>
        <v>Gmina Olsztyn</v>
      </c>
      <c r="C10" s="78">
        <v>8</v>
      </c>
      <c r="D10" s="75" t="str">
        <f>'Wykaz ppg - kalkulator '!Y21</f>
        <v>42-256</v>
      </c>
      <c r="E10" s="75" t="str">
        <f>'Wykaz ppg - kalkulator '!Z21</f>
        <v>Olsztyn</v>
      </c>
      <c r="F10" s="75" t="str">
        <f>'Wykaz ppg - kalkulator '!AA21</f>
        <v>Zrębice</v>
      </c>
      <c r="G10" s="75" t="str">
        <f>'Wykaz ppg - kalkulator '!AB21</f>
        <v>Główna</v>
      </c>
      <c r="H10" s="75">
        <f>'Wykaz ppg - kalkulator '!AC21</f>
        <v>141</v>
      </c>
      <c r="I10" s="74" t="str">
        <f>'Wykaz ppg - kalkulator '!AE21</f>
        <v>8018590365500019631603</v>
      </c>
      <c r="J10" s="75">
        <f>'Wykaz ppg - kalkulator '!AT21</f>
        <v>29473</v>
      </c>
      <c r="K10" s="74" t="str">
        <f>'Wykaz ppg - kalkulator '!AU21</f>
        <v>W-3.6_ZA</v>
      </c>
      <c r="L10" s="44">
        <f>'Wykaz ppg - kalkulator '!AV21</f>
        <v>0</v>
      </c>
    </row>
    <row r="11" spans="1:12" ht="13">
      <c r="A11" s="74">
        <f>'Wykaz ppg - kalkulator '!A22</f>
        <v>9</v>
      </c>
      <c r="B11" s="75" t="str">
        <f>'Wykaz ppg - kalkulator '!X22</f>
        <v>Gminny Ośrodek Sportu i Rekreacji w Olsztynie</v>
      </c>
      <c r="C11" s="78">
        <v>9</v>
      </c>
      <c r="D11" s="75" t="str">
        <f>'Wykaz ppg - kalkulator '!Y22</f>
        <v>42-256</v>
      </c>
      <c r="E11" s="75" t="str">
        <f>'Wykaz ppg - kalkulator '!Z22</f>
        <v>Olsztyn</v>
      </c>
      <c r="F11" s="75" t="str">
        <f>'Wykaz ppg - kalkulator '!AA22</f>
        <v>Olsztyn</v>
      </c>
      <c r="G11" s="75" t="str">
        <f>'Wykaz ppg - kalkulator '!AB22</f>
        <v xml:space="preserve">Zielona </v>
      </c>
      <c r="H11" s="75">
        <f>'Wykaz ppg - kalkulator '!AC22</f>
        <v>66</v>
      </c>
      <c r="I11" s="74" t="str">
        <f>'Wykaz ppg - kalkulator '!AE22</f>
        <v>8018590365500007493374</v>
      </c>
      <c r="J11" s="75">
        <f>'Wykaz ppg - kalkulator '!AT22</f>
        <v>114794</v>
      </c>
      <c r="K11" s="74" t="str">
        <f>'Wykaz ppg - kalkulator '!AU22</f>
        <v>W-4_ZA</v>
      </c>
      <c r="L11" s="44">
        <f>'Wykaz ppg - kalkulator '!AV22</f>
        <v>0</v>
      </c>
    </row>
    <row r="12" spans="1:12" ht="13">
      <c r="A12" s="74">
        <f>'Wykaz ppg - kalkulator '!A23</f>
        <v>10</v>
      </c>
      <c r="B12" s="75" t="str">
        <f>'Wykaz ppg - kalkulator '!X23</f>
        <v>Gminny Ośrodek Pomocy Społecznej w Olsztynie</v>
      </c>
      <c r="C12" s="78">
        <v>10</v>
      </c>
      <c r="D12" s="75" t="str">
        <f>'Wykaz ppg - kalkulator '!Y23</f>
        <v>42-256</v>
      </c>
      <c r="E12" s="75" t="str">
        <f>'Wykaz ppg - kalkulator '!Z23</f>
        <v>Olsztyn</v>
      </c>
      <c r="F12" s="75" t="str">
        <f>'Wykaz ppg - kalkulator '!AA23</f>
        <v>Olsztyn</v>
      </c>
      <c r="G12" s="75" t="str">
        <f>'Wykaz ppg - kalkulator '!AB23</f>
        <v xml:space="preserve">Zielona </v>
      </c>
      <c r="H12" s="75">
        <f>'Wykaz ppg - kalkulator '!AC23</f>
        <v>70</v>
      </c>
      <c r="I12" s="74" t="str">
        <f>'Wykaz ppg - kalkulator '!AE23</f>
        <v>8018590365500007859804</v>
      </c>
      <c r="J12" s="75">
        <f>'Wykaz ppg - kalkulator '!AT23</f>
        <v>36867</v>
      </c>
      <c r="K12" s="74" t="str">
        <f>'Wykaz ppg - kalkulator '!AU23</f>
        <v>W-3.6_ZA</v>
      </c>
      <c r="L12" s="44">
        <f>'Wykaz ppg - kalkulator '!AV23</f>
        <v>0</v>
      </c>
    </row>
    <row r="13" spans="1:12" ht="13">
      <c r="A13" s="74">
        <f>'Wykaz ppg - kalkulator '!A24</f>
        <v>11</v>
      </c>
      <c r="B13" s="75" t="str">
        <f>'Wykaz ppg - kalkulator '!X24</f>
        <v>Gmina Olsztyn</v>
      </c>
      <c r="C13" s="78">
        <v>11</v>
      </c>
      <c r="D13" s="75" t="str">
        <f>'Wykaz ppg - kalkulator '!Y24</f>
        <v>42-256</v>
      </c>
      <c r="E13" s="75" t="str">
        <f>'Wykaz ppg - kalkulator '!Z24</f>
        <v>Olsztyn</v>
      </c>
      <c r="F13" s="75" t="str">
        <f>'Wykaz ppg - kalkulator '!AA24</f>
        <v>Olsztyn</v>
      </c>
      <c r="G13" s="75" t="str">
        <f>'Wykaz ppg - kalkulator '!AB24</f>
        <v xml:space="preserve">Kuhna </v>
      </c>
      <c r="H13" s="75">
        <f>'Wykaz ppg - kalkulator '!AC24</f>
        <v>20</v>
      </c>
      <c r="I13" s="74" t="str">
        <f>'Wykaz ppg - kalkulator '!AE24</f>
        <v>8018590365500007670461</v>
      </c>
      <c r="J13" s="75">
        <f>'Wykaz ppg - kalkulator '!AT24</f>
        <v>44853</v>
      </c>
      <c r="K13" s="74" t="str">
        <f>'Wykaz ppg - kalkulator '!AU24</f>
        <v>W-3.6_ZA</v>
      </c>
      <c r="L13" s="44">
        <f>'Wykaz ppg - kalkulator '!AV24</f>
        <v>0</v>
      </c>
    </row>
    <row r="14" spans="1:12" ht="13">
      <c r="A14" s="74">
        <f>'Wykaz ppg - kalkulator '!A25</f>
        <v>12</v>
      </c>
      <c r="B14" s="75" t="str">
        <f>'Wykaz ppg - kalkulator '!X25</f>
        <v>Skrajnica Szczytowa dz. 211 (Dom Ludowy)</v>
      </c>
      <c r="C14" s="78">
        <v>12</v>
      </c>
      <c r="D14" s="75" t="str">
        <f>'Wykaz ppg - kalkulator '!Y25</f>
        <v>42-256</v>
      </c>
      <c r="E14" s="75" t="str">
        <f>'Wykaz ppg - kalkulator '!Z25</f>
        <v>Olsztyn</v>
      </c>
      <c r="F14" s="75" t="str">
        <f>'Wykaz ppg - kalkulator '!AA25</f>
        <v>Skrajnica</v>
      </c>
      <c r="G14" s="75" t="str">
        <f>'Wykaz ppg - kalkulator '!AB25</f>
        <v>Szczytowa</v>
      </c>
      <c r="H14" s="75">
        <f>'Wykaz ppg - kalkulator '!AC25</f>
        <v>41</v>
      </c>
      <c r="I14" s="74" t="str">
        <f>'Wykaz ppg - kalkulator '!AE25</f>
        <v>8018590365500019561276</v>
      </c>
      <c r="J14" s="75">
        <f>'Wykaz ppg - kalkulator '!AT25</f>
        <v>14641</v>
      </c>
      <c r="K14" s="74" t="str">
        <f>'Wykaz ppg - kalkulator '!AU25</f>
        <v>W-3.6_ZA</v>
      </c>
      <c r="L14" s="44">
        <f>'Wykaz ppg - kalkulator '!AV25</f>
        <v>0</v>
      </c>
    </row>
    <row r="15" spans="1:12" ht="13">
      <c r="A15" s="74">
        <f>'Wykaz ppg - kalkulator '!A26</f>
        <v>13</v>
      </c>
      <c r="B15" s="75" t="str">
        <f>'Wykaz ppg - kalkulator '!X26</f>
        <v>Szkoła Podstawowa im. Jarosława Dąbrowskiego w Zrębicach</v>
      </c>
      <c r="C15" s="78">
        <v>13</v>
      </c>
      <c r="D15" s="75" t="str">
        <f>'Wykaz ppg - kalkulator '!Y26</f>
        <v>42-256</v>
      </c>
      <c r="E15" s="75" t="str">
        <f>'Wykaz ppg - kalkulator '!Z26</f>
        <v>Olsztyn</v>
      </c>
      <c r="F15" s="75" t="str">
        <f>'Wykaz ppg - kalkulator '!AA26</f>
        <v>Zrębice</v>
      </c>
      <c r="G15" s="75" t="str">
        <f>'Wykaz ppg - kalkulator '!AB26</f>
        <v>Główna</v>
      </c>
      <c r="H15" s="75">
        <f>'Wykaz ppg - kalkulator '!AC26</f>
        <v>143</v>
      </c>
      <c r="I15" s="74" t="str">
        <f>'Wykaz ppg - kalkulator '!AE26</f>
        <v>8018590365500007351155</v>
      </c>
      <c r="J15" s="75">
        <f>'Wykaz ppg - kalkulator '!AT26</f>
        <v>168580</v>
      </c>
      <c r="K15" s="74" t="str">
        <f>'Wykaz ppg - kalkulator '!AU26</f>
        <v>W-4_ZA</v>
      </c>
      <c r="L15" s="44">
        <f>'Wykaz ppg - kalkulator '!AV26</f>
        <v>0</v>
      </c>
    </row>
    <row r="16" spans="1:12" ht="13">
      <c r="A16" s="74">
        <f>'Wykaz ppg - kalkulator '!A27</f>
        <v>14</v>
      </c>
      <c r="B16" s="75" t="str">
        <f>'Wykaz ppg - kalkulator '!X27</f>
        <v xml:space="preserve">Szkoła Podstawowa w Biskupicach </v>
      </c>
      <c r="C16" s="78">
        <v>14</v>
      </c>
      <c r="D16" s="75" t="str">
        <f>'Wykaz ppg - kalkulator '!Y27</f>
        <v>42-256</v>
      </c>
      <c r="E16" s="75" t="str">
        <f>'Wykaz ppg - kalkulator '!Z27</f>
        <v>Olsztyn</v>
      </c>
      <c r="F16" s="75" t="str">
        <f>'Wykaz ppg - kalkulator '!AA27</f>
        <v>Biskupice</v>
      </c>
      <c r="G16" s="75" t="str">
        <f>'Wykaz ppg - kalkulator '!AB27</f>
        <v>Szkolna</v>
      </c>
      <c r="H16" s="75">
        <f>'Wykaz ppg - kalkulator '!AC27</f>
        <v>4</v>
      </c>
      <c r="I16" s="74" t="str">
        <f>'Wykaz ppg - kalkulator '!AE27</f>
        <v>8018590365500006754797</v>
      </c>
      <c r="J16" s="75">
        <f>'Wykaz ppg - kalkulator '!AT27</f>
        <v>82246</v>
      </c>
      <c r="K16" s="74" t="str">
        <f>'Wykaz ppg - kalkulator '!AU27</f>
        <v>W-3.6_ZA</v>
      </c>
      <c r="L16" s="44">
        <f>'Wykaz ppg - kalkulator '!AV27</f>
        <v>0</v>
      </c>
    </row>
    <row r="17" spans="1:12" ht="13">
      <c r="A17" s="74">
        <f>'Wykaz ppg - kalkulator '!A28</f>
        <v>15</v>
      </c>
      <c r="B17" s="75" t="str">
        <f>'Wykaz ppg - kalkulator '!X28</f>
        <v>Gminny Ośrodek Kultury</v>
      </c>
      <c r="C17" s="78">
        <v>15</v>
      </c>
      <c r="D17" s="75" t="str">
        <f>'Wykaz ppg - kalkulator '!Y28</f>
        <v>42-256</v>
      </c>
      <c r="E17" s="75" t="str">
        <f>'Wykaz ppg - kalkulator '!Z28</f>
        <v>Olsztyn</v>
      </c>
      <c r="F17" s="75" t="str">
        <f>'Wykaz ppg - kalkulator '!AA28</f>
        <v>Olsztyn</v>
      </c>
      <c r="G17" s="75" t="str">
        <f>'Wykaz ppg - kalkulator '!AB28</f>
        <v>Piłsudskiego</v>
      </c>
      <c r="H17" s="75">
        <f>'Wykaz ppg - kalkulator '!AC28</f>
        <v>15</v>
      </c>
      <c r="I17" s="74" t="str">
        <f>'Wykaz ppg - kalkulator '!AE28</f>
        <v>8018590365500007457635</v>
      </c>
      <c r="J17" s="75">
        <f>'Wykaz ppg - kalkulator '!AT28</f>
        <v>44524</v>
      </c>
      <c r="K17" s="74" t="str">
        <f>'Wykaz ppg - kalkulator '!AU28</f>
        <v>W-3.6_ZA</v>
      </c>
      <c r="L17" s="44">
        <f>'Wykaz ppg - kalkulator '!AV28</f>
        <v>0</v>
      </c>
    </row>
    <row r="18" spans="1:12" ht="13">
      <c r="A18" s="74">
        <f>'Wykaz ppg - kalkulator '!A29</f>
        <v>16</v>
      </c>
      <c r="B18" s="75" t="str">
        <f>'Wykaz ppg - kalkulator '!X29</f>
        <v>Gmina Olsztyn</v>
      </c>
      <c r="C18" s="78">
        <v>16</v>
      </c>
      <c r="D18" s="75" t="str">
        <f>'Wykaz ppg - kalkulator '!Y29</f>
        <v>42-256</v>
      </c>
      <c r="E18" s="75" t="str">
        <f>'Wykaz ppg - kalkulator '!Z29</f>
        <v>Olsztyn</v>
      </c>
      <c r="F18" s="75" t="str">
        <f>'Wykaz ppg - kalkulator '!AA29</f>
        <v>Zrębice Pierwsze</v>
      </c>
      <c r="G18" s="75" t="str">
        <f>'Wykaz ppg - kalkulator '!AB29</f>
        <v xml:space="preserve">Główna </v>
      </c>
      <c r="H18" s="75">
        <f>'Wykaz ppg - kalkulator '!AC29</f>
        <v>139</v>
      </c>
      <c r="I18" s="74" t="str">
        <f>'Wykaz ppg - kalkulator '!AE29</f>
        <v>8018590365500007790305</v>
      </c>
      <c r="J18" s="75">
        <f>'Wykaz ppg - kalkulator '!AT29</f>
        <v>29943</v>
      </c>
      <c r="K18" s="74" t="str">
        <f>'Wykaz ppg - kalkulator '!AU29</f>
        <v>W-2.1_ZA</v>
      </c>
      <c r="L18" s="44">
        <f>'Wykaz ppg - kalkulator '!AV29</f>
        <v>0</v>
      </c>
    </row>
  </sheetData>
  <mergeCells count="2">
    <mergeCell ref="D1:H1"/>
    <mergeCell ref="C1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606C-EF96-4DC4-95B2-781BDDCF1847}">
  <dimension ref="A1:F17"/>
  <sheetViews>
    <sheetView workbookViewId="0">
      <selection activeCell="H14" sqref="H14"/>
    </sheetView>
  </sheetViews>
  <sheetFormatPr defaultRowHeight="14"/>
  <cols>
    <col min="1" max="1" width="3.1640625" customWidth="1"/>
    <col min="6" max="6" width="18.08203125" customWidth="1"/>
  </cols>
  <sheetData>
    <row r="1" spans="1:6" ht="23">
      <c r="A1" s="69" t="s">
        <v>27</v>
      </c>
      <c r="B1" s="94" t="s">
        <v>145</v>
      </c>
      <c r="C1" s="95"/>
      <c r="D1" s="95"/>
      <c r="E1" s="96"/>
      <c r="F1" s="72" t="s">
        <v>25</v>
      </c>
    </row>
    <row r="2" spans="1:6">
      <c r="A2" s="74">
        <f>'[1]Wykaz ppg - kalkulator '!A13</f>
        <v>1</v>
      </c>
      <c r="B2" s="75" t="str">
        <f>'[1]Wykaz ppg - kalkulator '!Y13</f>
        <v>42-256</v>
      </c>
      <c r="C2" s="75" t="str">
        <f>'[1]Wykaz ppg - kalkulator '!AA13</f>
        <v>Olsztyn</v>
      </c>
      <c r="D2" s="75" t="str">
        <f>'[1]Wykaz ppg - kalkulator '!AB13</f>
        <v xml:space="preserve">Kuhna </v>
      </c>
      <c r="E2" s="75">
        <f>'[1]Wykaz ppg - kalkulator '!AC13</f>
        <v>18</v>
      </c>
      <c r="F2" s="74" t="str">
        <f>'[1]Wykaz ppg - kalkulator '!AE13</f>
        <v>8018590365500000026593</v>
      </c>
    </row>
    <row r="3" spans="1:6">
      <c r="A3" s="74">
        <f>'[1]Wykaz ppg - kalkulator '!A14</f>
        <v>2</v>
      </c>
      <c r="B3" s="75" t="str">
        <f>'[1]Wykaz ppg - kalkulator '!Y14</f>
        <v>42-256</v>
      </c>
      <c r="C3" s="75" t="str">
        <f>'[1]Wykaz ppg - kalkulator '!AA14</f>
        <v>Olsztyn</v>
      </c>
      <c r="D3" s="75" t="str">
        <f>'[1]Wykaz ppg - kalkulator '!AB14</f>
        <v>Zielona</v>
      </c>
      <c r="E3" s="75">
        <f>'[1]Wykaz ppg - kalkulator '!AC14</f>
        <v>66</v>
      </c>
      <c r="F3" s="74" t="str">
        <f>'[1]Wykaz ppg - kalkulator '!AE14</f>
        <v>8018590365500008362372</v>
      </c>
    </row>
    <row r="4" spans="1:6">
      <c r="A4" s="74">
        <f>'[1]Wykaz ppg - kalkulator '!A15</f>
        <v>3</v>
      </c>
      <c r="B4" s="75" t="str">
        <f>'[1]Wykaz ppg - kalkulator '!Y15</f>
        <v>42-256</v>
      </c>
      <c r="C4" s="75" t="str">
        <f>'[1]Wykaz ppg - kalkulator '!AA15</f>
        <v>Przymiłowice</v>
      </c>
      <c r="D4" s="75" t="str">
        <f>'[1]Wykaz ppg - kalkulator '!AB15</f>
        <v>Zamkowa</v>
      </c>
      <c r="E4" s="75">
        <f>'[1]Wykaz ppg - kalkulator '!AC15</f>
        <v>118</v>
      </c>
      <c r="F4" s="74" t="str">
        <f>'[1]Wykaz ppg - kalkulator '!AE15</f>
        <v>8018590365500007610689</v>
      </c>
    </row>
    <row r="5" spans="1:6">
      <c r="A5" s="74">
        <f>'[1]Wykaz ppg - kalkulator '!A16</f>
        <v>5</v>
      </c>
      <c r="B5" s="75" t="str">
        <f>'[1]Wykaz ppg - kalkulator '!Y16</f>
        <v>42-256</v>
      </c>
      <c r="C5" s="75" t="str">
        <f>'[1]Wykaz ppg - kalkulator '!AA16</f>
        <v>Kusięta</v>
      </c>
      <c r="D5" s="75">
        <f>'[1]Wykaz ppg - kalkulator '!AB16</f>
        <v>0</v>
      </c>
      <c r="E5" s="75" t="str">
        <f>'[1]Wykaz ppg - kalkulator '!AC16</f>
        <v>dz. 638/7, 638/5</v>
      </c>
      <c r="F5" s="74" t="str">
        <f>'[1]Wykaz ppg - kalkulator '!AE16</f>
        <v>8018590365500018509712</v>
      </c>
    </row>
    <row r="6" spans="1:6">
      <c r="A6" s="74">
        <f>'[1]Wykaz ppg - kalkulator '!A17</f>
        <v>4</v>
      </c>
      <c r="B6" s="75" t="str">
        <f>'[1]Wykaz ppg - kalkulator '!Y17</f>
        <v>42-256</v>
      </c>
      <c r="C6" s="75" t="str">
        <f>'[1]Wykaz ppg - kalkulator '!AA17</f>
        <v>Olsztyn</v>
      </c>
      <c r="D6" s="75" t="str">
        <f>'[1]Wykaz ppg - kalkulator '!AB17</f>
        <v>Piłsudskiego</v>
      </c>
      <c r="E6" s="75">
        <f>'[1]Wykaz ppg - kalkulator '!AC17</f>
        <v>10</v>
      </c>
      <c r="F6" s="74" t="str">
        <f>'[1]Wykaz ppg - kalkulator '!AE17</f>
        <v>8018590365500007188720</v>
      </c>
    </row>
    <row r="7" spans="1:6">
      <c r="A7" s="74">
        <f>'[1]Wykaz ppg - kalkulator '!A18</f>
        <v>6</v>
      </c>
      <c r="B7" s="75" t="str">
        <f>'[1]Wykaz ppg - kalkulator '!Y18</f>
        <v>42-256</v>
      </c>
      <c r="C7" s="75" t="str">
        <f>'[1]Wykaz ppg - kalkulator '!AA18</f>
        <v>Olsztyn</v>
      </c>
      <c r="D7" s="75" t="str">
        <f>'[1]Wykaz ppg - kalkulator '!AB18</f>
        <v xml:space="preserve">Napoleona </v>
      </c>
      <c r="E7" s="75">
        <f>'[1]Wykaz ppg - kalkulator '!AC18</f>
        <v>22</v>
      </c>
      <c r="F7" s="74" t="str">
        <f>'[1]Wykaz ppg - kalkulator '!AE18</f>
        <v>8018590365500007099903</v>
      </c>
    </row>
    <row r="8" spans="1:6">
      <c r="A8" s="74">
        <f>'[1]Wykaz ppg - kalkulator '!A19</f>
        <v>7</v>
      </c>
      <c r="B8" s="75" t="str">
        <f>'[1]Wykaz ppg - kalkulator '!Y19</f>
        <v>42-256</v>
      </c>
      <c r="C8" s="75" t="str">
        <f>'[1]Wykaz ppg - kalkulator '!AA19</f>
        <v>Kusięta</v>
      </c>
      <c r="D8" s="75">
        <f>'[1]Wykaz ppg - kalkulator '!AB19</f>
        <v>0</v>
      </c>
      <c r="E8" s="75">
        <f>'[1]Wykaz ppg - kalkulator '!AC19</f>
        <v>208</v>
      </c>
      <c r="F8" s="74" t="str">
        <f>'[1]Wykaz ppg - kalkulator '!AE19</f>
        <v>8018590365500007903392</v>
      </c>
    </row>
    <row r="9" spans="1:6">
      <c r="A9" s="74">
        <f>'[1]Wykaz ppg - kalkulator '!A20</f>
        <v>8</v>
      </c>
      <c r="B9" s="75" t="str">
        <f>'[1]Wykaz ppg - kalkulator '!Y20</f>
        <v>42-256</v>
      </c>
      <c r="C9" s="75" t="str">
        <f>'[1]Wykaz ppg - kalkulator '!AA20</f>
        <v>Zrębice</v>
      </c>
      <c r="D9" s="75" t="str">
        <f>'[1]Wykaz ppg - kalkulator '!AB20</f>
        <v>Główna</v>
      </c>
      <c r="E9" s="75">
        <f>'[1]Wykaz ppg - kalkulator '!AC20</f>
        <v>141</v>
      </c>
      <c r="F9" s="74" t="str">
        <f>'[1]Wykaz ppg - kalkulator '!AE20</f>
        <v>8018590365500019631603</v>
      </c>
    </row>
    <row r="10" spans="1:6">
      <c r="A10" s="74">
        <f>'[1]Wykaz ppg - kalkulator '!A21</f>
        <v>9</v>
      </c>
      <c r="B10" s="75" t="str">
        <f>'[1]Wykaz ppg - kalkulator '!Y21</f>
        <v>42-256</v>
      </c>
      <c r="C10" s="75" t="str">
        <f>'[1]Wykaz ppg - kalkulator '!AA21</f>
        <v>Olsztyn</v>
      </c>
      <c r="D10" s="75" t="str">
        <f>'[1]Wykaz ppg - kalkulator '!AB21</f>
        <v xml:space="preserve">Zielona </v>
      </c>
      <c r="E10" s="75">
        <f>'[1]Wykaz ppg - kalkulator '!AC21</f>
        <v>66</v>
      </c>
      <c r="F10" s="74" t="str">
        <f>'[1]Wykaz ppg - kalkulator '!AE21</f>
        <v>8018590365500007493374</v>
      </c>
    </row>
    <row r="11" spans="1:6">
      <c r="A11" s="74">
        <f>'[1]Wykaz ppg - kalkulator '!A22</f>
        <v>10</v>
      </c>
      <c r="B11" s="75" t="str">
        <f>'[1]Wykaz ppg - kalkulator '!Y22</f>
        <v>42-256</v>
      </c>
      <c r="C11" s="75" t="str">
        <f>'[1]Wykaz ppg - kalkulator '!AA22</f>
        <v>Olsztyn</v>
      </c>
      <c r="D11" s="75" t="str">
        <f>'[1]Wykaz ppg - kalkulator '!AB22</f>
        <v xml:space="preserve">Zielona </v>
      </c>
      <c r="E11" s="75">
        <f>'[1]Wykaz ppg - kalkulator '!AC22</f>
        <v>70</v>
      </c>
      <c r="F11" s="74" t="str">
        <f>'[1]Wykaz ppg - kalkulator '!AE22</f>
        <v>8018590365500007859804</v>
      </c>
    </row>
    <row r="12" spans="1:6">
      <c r="A12" s="74">
        <f>'[1]Wykaz ppg - kalkulator '!A23</f>
        <v>11</v>
      </c>
      <c r="B12" s="75" t="str">
        <f>'[1]Wykaz ppg - kalkulator '!Y23</f>
        <v>42-256</v>
      </c>
      <c r="C12" s="75" t="str">
        <f>'[1]Wykaz ppg - kalkulator '!AA23</f>
        <v>Olsztyn</v>
      </c>
      <c r="D12" s="75" t="str">
        <f>'[1]Wykaz ppg - kalkulator '!AB23</f>
        <v xml:space="preserve">Kuhna </v>
      </c>
      <c r="E12" s="75">
        <f>'[1]Wykaz ppg - kalkulator '!AC23</f>
        <v>20</v>
      </c>
      <c r="F12" s="74" t="str">
        <f>'[1]Wykaz ppg - kalkulator '!AE23</f>
        <v>8018590365500007670461</v>
      </c>
    </row>
    <row r="13" spans="1:6">
      <c r="A13" s="74">
        <f>'[1]Wykaz ppg - kalkulator '!A24</f>
        <v>12</v>
      </c>
      <c r="B13" s="75" t="str">
        <f>'[1]Wykaz ppg - kalkulator '!Y24</f>
        <v>42-256</v>
      </c>
      <c r="C13" s="75" t="str">
        <f>'[1]Wykaz ppg - kalkulator '!AA24</f>
        <v>Skrajnica</v>
      </c>
      <c r="D13" s="75" t="str">
        <f>'[1]Wykaz ppg - kalkulator '!AB24</f>
        <v>Szczytowa</v>
      </c>
      <c r="E13" s="75">
        <f>'[1]Wykaz ppg - kalkulator '!AC24</f>
        <v>41</v>
      </c>
      <c r="F13" s="74" t="str">
        <f>'[1]Wykaz ppg - kalkulator '!AE24</f>
        <v>8018590365500019561276</v>
      </c>
    </row>
    <row r="14" spans="1:6">
      <c r="A14" s="74">
        <f>'[1]Wykaz ppg - kalkulator '!A25</f>
        <v>13</v>
      </c>
      <c r="B14" s="75" t="str">
        <f>'[1]Wykaz ppg - kalkulator '!Y25</f>
        <v>42-256</v>
      </c>
      <c r="C14" s="75" t="str">
        <f>'[1]Wykaz ppg - kalkulator '!AA25</f>
        <v>Zrębice</v>
      </c>
      <c r="D14" s="75" t="str">
        <f>'[1]Wykaz ppg - kalkulator '!AB25</f>
        <v>Główna</v>
      </c>
      <c r="E14" s="75">
        <f>'[1]Wykaz ppg - kalkulator '!AC25</f>
        <v>143</v>
      </c>
      <c r="F14" s="74" t="str">
        <f>'[1]Wykaz ppg - kalkulator '!AE25</f>
        <v>8018590365500007351155</v>
      </c>
    </row>
    <row r="15" spans="1:6">
      <c r="A15" s="74">
        <f>'[1]Wykaz ppg - kalkulator '!A26</f>
        <v>14</v>
      </c>
      <c r="B15" s="75" t="str">
        <f>'[1]Wykaz ppg - kalkulator '!Y26</f>
        <v>42-256</v>
      </c>
      <c r="C15" s="75" t="str">
        <f>'[1]Wykaz ppg - kalkulator '!AA26</f>
        <v>Biskupice</v>
      </c>
      <c r="D15" s="75" t="str">
        <f>'[1]Wykaz ppg - kalkulator '!AB26</f>
        <v>Szkolna</v>
      </c>
      <c r="E15" s="75">
        <f>'[1]Wykaz ppg - kalkulator '!AC26</f>
        <v>4</v>
      </c>
      <c r="F15" s="74" t="str">
        <f>'[1]Wykaz ppg - kalkulator '!AE26</f>
        <v>8018590365500006754797</v>
      </c>
    </row>
    <row r="16" spans="1:6">
      <c r="A16" s="74">
        <f>'[1]Wykaz ppg - kalkulator '!A27</f>
        <v>15</v>
      </c>
      <c r="B16" s="75" t="str">
        <f>'[1]Wykaz ppg - kalkulator '!Y27</f>
        <v>42-256</v>
      </c>
      <c r="C16" s="75" t="str">
        <f>'[1]Wykaz ppg - kalkulator '!AA27</f>
        <v>Olsztyn</v>
      </c>
      <c r="D16" s="75" t="str">
        <f>'[1]Wykaz ppg - kalkulator '!AB27</f>
        <v>Piłsudskiego</v>
      </c>
      <c r="E16" s="75">
        <f>'[1]Wykaz ppg - kalkulator '!AC27</f>
        <v>15</v>
      </c>
      <c r="F16" s="74" t="str">
        <f>'[1]Wykaz ppg - kalkulator '!AE27</f>
        <v>8018590365500007457635</v>
      </c>
    </row>
    <row r="17" spans="1:6">
      <c r="A17" s="74">
        <f>'[1]Wykaz ppg - kalkulator '!A28</f>
        <v>16</v>
      </c>
      <c r="B17" s="75" t="str">
        <f>'[1]Wykaz ppg - kalkulator '!Y28</f>
        <v>42-256</v>
      </c>
      <c r="C17" s="75" t="str">
        <f>'[1]Wykaz ppg - kalkulator '!AA28</f>
        <v>Zrębice Pierwsze</v>
      </c>
      <c r="D17" s="75" t="str">
        <f>'[1]Wykaz ppg - kalkulator '!AB28</f>
        <v xml:space="preserve">Główna </v>
      </c>
      <c r="E17" s="75">
        <f>'[1]Wykaz ppg - kalkulator '!AC28</f>
        <v>139</v>
      </c>
      <c r="F17" s="74" t="str">
        <f>'[1]Wykaz ppg - kalkulator '!AE28</f>
        <v>8018590365500007790305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 - kalkulator </vt:lpstr>
      <vt:lpstr>Ceny</vt:lpstr>
      <vt:lpstr>wykaz ppe </vt:lpstr>
      <vt:lpstr>wykaz do akcyzy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2024-02-22T18:31:29Z</dcterms:modified>
</cp:coreProperties>
</file>