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.drzymala\Desktop\"/>
    </mc:Choice>
  </mc:AlternateContent>
  <bookViews>
    <workbookView xWindow="0" yWindow="0" windowWidth="28800" windowHeight="12300"/>
  </bookViews>
  <sheets>
    <sheet name="PRZEDMIAR ROBÓT" sheetId="5" r:id="rId1"/>
  </sheets>
  <calcPr calcId="162913"/>
</workbook>
</file>

<file path=xl/calcChain.xml><?xml version="1.0" encoding="utf-8"?>
<calcChain xmlns="http://schemas.openxmlformats.org/spreadsheetml/2006/main">
  <c r="E83" i="5" l="1"/>
  <c r="G83" i="5" s="1"/>
  <c r="E76" i="5"/>
  <c r="E75" i="5"/>
  <c r="E94" i="5"/>
  <c r="G94" i="5" s="1"/>
  <c r="E93" i="5"/>
  <c r="G93" i="5" s="1"/>
  <c r="E8" i="5"/>
  <c r="E7" i="5"/>
  <c r="E92" i="5"/>
  <c r="G92" i="5" s="1"/>
  <c r="E84" i="5"/>
  <c r="G84" i="5" s="1"/>
  <c r="E85" i="5"/>
  <c r="G85" i="5"/>
  <c r="G86" i="5" l="1"/>
  <c r="G87" i="5" s="1"/>
  <c r="G95" i="5"/>
  <c r="E67" i="5"/>
  <c r="E66" i="5"/>
  <c r="E65" i="5"/>
  <c r="G96" i="5" l="1"/>
  <c r="G76" i="5"/>
  <c r="G75" i="5"/>
  <c r="E74" i="5"/>
  <c r="G74" i="5" s="1"/>
  <c r="G67" i="5"/>
  <c r="G66" i="5"/>
  <c r="G65" i="5"/>
  <c r="E48" i="5"/>
  <c r="G48" i="5" s="1"/>
  <c r="E47" i="5"/>
  <c r="G47" i="5" s="1"/>
  <c r="E38" i="5"/>
  <c r="G38" i="5" s="1"/>
  <c r="E37" i="5"/>
  <c r="G37" i="5" s="1"/>
  <c r="E18" i="5"/>
  <c r="E17" i="5"/>
  <c r="E58" i="5"/>
  <c r="G58" i="5" s="1"/>
  <c r="E57" i="5"/>
  <c r="G57" i="5" s="1"/>
  <c r="E56" i="5"/>
  <c r="G56" i="5" s="1"/>
  <c r="E46" i="5"/>
  <c r="G46" i="5" s="1"/>
  <c r="E36" i="5"/>
  <c r="G36" i="5" s="1"/>
  <c r="E28" i="5"/>
  <c r="E27" i="5"/>
  <c r="G27" i="5" s="1"/>
  <c r="E26" i="5"/>
  <c r="G26" i="5" s="1"/>
  <c r="E16" i="5"/>
  <c r="G16" i="5" s="1"/>
  <c r="G97" i="5" l="1"/>
  <c r="G77" i="5"/>
  <c r="G78" i="5" s="1"/>
  <c r="G79" i="5" s="1"/>
  <c r="G68" i="5"/>
  <c r="G69" i="5" s="1"/>
  <c r="G70" i="5" s="1"/>
  <c r="G59" i="5"/>
  <c r="G60" i="5" s="1"/>
  <c r="G61" i="5" s="1"/>
  <c r="G49" i="5"/>
  <c r="G50" i="5" s="1"/>
  <c r="G51" i="5" s="1"/>
  <c r="G39" i="5"/>
  <c r="G40" i="5" s="1"/>
  <c r="G41" i="5" s="1"/>
  <c r="G28" i="5"/>
  <c r="G29" i="5" s="1"/>
  <c r="G30" i="5" s="1"/>
  <c r="G31" i="5" s="1"/>
  <c r="G18" i="5"/>
  <c r="G17" i="5"/>
  <c r="G88" i="5" l="1"/>
  <c r="G19" i="5"/>
  <c r="G20" i="5" l="1"/>
  <c r="G8" i="5"/>
  <c r="G7" i="5"/>
  <c r="E6" i="5"/>
  <c r="G6" i="5" s="1"/>
  <c r="G21" i="5" l="1"/>
  <c r="G9" i="5"/>
  <c r="G98" i="5" s="1"/>
  <c r="G10" i="5" l="1"/>
  <c r="G99" i="5" s="1"/>
  <c r="G11" i="5" l="1"/>
  <c r="G100" i="5" s="1"/>
</calcChain>
</file>

<file path=xl/sharedStrings.xml><?xml version="1.0" encoding="utf-8"?>
<sst xmlns="http://schemas.openxmlformats.org/spreadsheetml/2006/main" count="236" uniqueCount="48">
  <si>
    <t>1.</t>
  </si>
  <si>
    <t>2.</t>
  </si>
  <si>
    <t>3.</t>
  </si>
  <si>
    <t xml:space="preserve">PRZEDMIAR ROBÓT - </t>
  </si>
  <si>
    <t>Nr</t>
  </si>
  <si>
    <t>Podstawa</t>
  </si>
  <si>
    <t>Opis robót</t>
  </si>
  <si>
    <t>Jm</t>
  </si>
  <si>
    <t>Ilość</t>
  </si>
  <si>
    <t>Cena</t>
  </si>
  <si>
    <t>Wartość</t>
  </si>
  <si>
    <t>m2</t>
  </si>
  <si>
    <t>m3</t>
  </si>
  <si>
    <t>KNR 2-31 0103/04</t>
  </si>
  <si>
    <t xml:space="preserve">KNR 231/1402/5 (1) analogia </t>
  </si>
  <si>
    <t xml:space="preserve">Ścinanie poboczy mechanicznie, grubości do 5 cm, z wywozem nadmiaru i utylizacją </t>
  </si>
  <si>
    <t>KNR 2-31 1401-04 analogia</t>
  </si>
  <si>
    <t>Razem netto</t>
  </si>
  <si>
    <t>Ogółem kosztorys brutto</t>
  </si>
  <si>
    <t xml:space="preserve">Ścinanie poboczy mechanicznie, o grubości do 5 cm, z wywozem nadmiaru i utylizacją </t>
  </si>
  <si>
    <t xml:space="preserve">Profilowanie i zagęszczanie mechaniczne podłoża pod warstwy konstrukcyjne nawierzchni w gruncie kategorii I-IV  - analogia zruszenie istniejącej nawierzchni na glębokość do 10 cm ( min. 1 m  przed i za wyrobisko na szerokości 1,75 m -do osi jezdni ) 
</t>
  </si>
  <si>
    <t>DROGA LEŚNA NR 40 ( nr inw.242/335)  O NAWIERZCHNI Z KRUSZYWA ŁAMANEGO W KM 0+000 – KM 3+283,00</t>
  </si>
  <si>
    <t>Ścinanie poboczy mechanicznie, grubości do 5 cm, z wywozem nadmiaru i utylizacją , ścinanie nadwyżki w osi jezdni w km 2+833-km -3+283</t>
  </si>
  <si>
    <t xml:space="preserve">Naprawy dróg gruntowych - usunięcie wybojów -170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</si>
  <si>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 xml:space="preserve">Naprawy dróg gruntowych - usunięcie wybojów -235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</si>
  <si>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 xml:space="preserve">Naprawy dróg gruntowych - usunięcie wybojów -179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</si>
  <si>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>DROGA LEŚNA NR 26 ( nr inw.220/1417)  O NAWIERZCHNI Z KRUSZYWA ŁAMANEGO W KM 0+000 – KM 0+689,00</t>
  </si>
  <si>
    <t>DROGA LEŚNA NR 15 ( nr inw.220/886)  O NAWIERZCHNI Z KRUSZYWA ŁAMANEGO W KM 0+000 – KM 0+526,00</t>
  </si>
  <si>
    <t xml:space="preserve">Naprawy dróg gruntowych - usunięcie wybojów -387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</si>
  <si>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 xml:space="preserve">Naprawy dróg gruntowych - usunięcie wybojów -308 szt. uzupełnienie kruszywem łamanym 0 - 31,5 mm - średnio 4 cm uzupełnienia ( po zagęszczeniu)  na zruszonej nawierzchni - analogia uzupełnienie kruszywem łamanym z nadaniem prawidłowego spadku wraz z zagęszczeniem do Is=0,98 i zamialowaniem grysem kamiennym 0-4mm </t>
  </si>
  <si>
    <t>DROGA LEŚNA NR 19 ( nr inw.220/884)  O NAWIERZCHNI Z KRUSZYWA ŁAMANEGO W KM 0+000 – KM 2 +102,00</t>
  </si>
  <si>
    <t>DROGA LEŚNA NR 24  ( nr inw.220/884)  O NAWIERZCHNI Z KRUSZYWA ŁAMANEGO W KM 0+000 – KM 2 +241,00</t>
  </si>
  <si>
    <t>DROGA LEŚNA NR 16 ( nr inw.220/1062)  O NAWIERZCHNI Z KRUSZYWA ŁAMANEGO W KM 0+000 – KM 0+450,00</t>
  </si>
  <si>
    <t>DROGA LEŚNA NR 17 ( nr inw.220/1062)  O NAWIERZCHNI Z KRUSZYWA ŁAMANEGO W KM 0+000 – KM 4+400,00</t>
  </si>
  <si>
    <t>DROGA LEŚNA NR 13 ( nr inw.220/886)  O NAWIERZCHNI Z KRUSZYWA ŁAMANEGO W KM 0+000 – KM 2+555,00</t>
  </si>
  <si>
    <t xml:space="preserve">Naprawy dróg gruntowych - usunięcie wybojów -28zt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</si>
  <si>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 xml:space="preserve">Naprawy dróg gruntowych - usunięcie wybojów -197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</si>
  <si>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 xml:space="preserve">Naprawy dróg gruntowych - usunięcie wybojów -54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</si>
  <si>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>PRACE UTRZYMANIOWE DRÓG W NADLEŚNICTWIE TUSZYMA W 2023 r.</t>
  </si>
  <si>
    <t xml:space="preserve">Naprawy dróg gruntowych - usunięcie wybojów -240 szt. uzupełnienie kruszywem łamanym 0 - 31,5 mm - średnio 4 cm uzupełnienia ( po zagęszczeniu)  na zruszonej nawierzchni - analogia uzupełnienie kruszywem łamanym z nadaniem prawidłowego spadku wraz z zagęszczeniem do Is=0,98 i zamialowaniem grysem kamiennym 0-4mm </t>
  </si>
  <si>
    <t xml:space="preserve">Naprawy dróg gruntowych - usunięcie wybojów -80 szt uzupełnienie kruszywem łamanym 0 - 31,5 mm - średnio 4 cm ( po zagęszceniu) uzupełnienia na zruszonej nawierzchni - analogia uzupełnienie kruszywem łamanym z nadaniem prawidłowego spadku wraz z zagęszczeniem do Is=0,98 i zamialowaniem grysem 0-4mm </t>
  </si>
  <si>
    <t>DROGA LEŚNA NR 31 ( nr inw.220/1415 ) O NAWIERZCHNI Z KRUSZYWA ŁAMANEGO W KM 0+000 – KM 2+439,00</t>
  </si>
  <si>
    <t>RAZEM podatek vat 23%</t>
  </si>
  <si>
    <t>RAZEM kosztorys brutto</t>
  </si>
  <si>
    <t xml:space="preserve">RAZEM kosztorys netto </t>
  </si>
  <si>
    <t>Podatek VAT23%</t>
  </si>
  <si>
    <t>DROGA LEŚNA NR 22( nr inw.220/877)  O NAWIERZCHNI Z KRUSZYWA ŁAMANEGO W KM 0+000 – KM 0+483,00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</si>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</sst>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i/>
      <sz val="8"/>
      <name val="Arial Narrow"/>
      <family val="2"/>
      <charset val="238"/>
    </font>
    <font>
      <b/>
      <i/>
      <sz val="14"/>
      <color rgb="FF000000"/>
      <name val="Arial Narrow"/>
      <family val="2"/>
      <charset val="238"/>
    </font>
    <font>
      <b/>
      <i/>
      <sz val="12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sz val="11"/>
      <color rgb="FF000000"/>
      <name val="Times New Roman"/>
      <family val="1"/>
      <charset val="238"/>
    </font>
    <font>
      <i/>
      <sz val="8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left" vertical="top" wrapText="1" indent="2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shrinkToFit="1"/>
    </xf>
    <xf numFmtId="44" fontId="5" fillId="0" borderId="1" xfId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 vertical="top" wrapText="1"/>
    </xf>
    <xf numFmtId="44" fontId="8" fillId="2" borderId="1" xfId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right" vertical="top" wrapText="1"/>
    </xf>
    <xf numFmtId="44" fontId="5" fillId="3" borderId="1" xfId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44" fontId="9" fillId="0" borderId="1" xfId="1" applyFont="1" applyFill="1" applyBorder="1" applyAlignment="1">
      <alignment horizontal="center" vertical="top" wrapText="1"/>
    </xf>
    <xf numFmtId="44" fontId="10" fillId="0" borderId="1" xfId="0" applyNumberFormat="1" applyFont="1" applyFill="1" applyBorder="1" applyAlignment="1">
      <alignment horizontal="left" vertical="top"/>
    </xf>
    <xf numFmtId="4" fontId="11" fillId="0" borderId="1" xfId="0" applyNumberFormat="1" applyFont="1" applyFill="1" applyBorder="1" applyAlignment="1">
      <alignment horizontal="center" vertical="top" shrinkToFit="1"/>
    </xf>
    <xf numFmtId="44" fontId="12" fillId="0" borderId="1" xfId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abSelected="1" workbookViewId="0">
      <selection activeCell="L8" sqref="L8"/>
    </sheetView>
  </sheetViews>
  <sheetFormatPr defaultRowHeight="12.75" x14ac:dyDescent="0.2"/>
  <cols>
    <col min="1" max="1" width="5.33203125" customWidth="1"/>
    <col min="2" max="2" width="18.5" customWidth="1"/>
    <col min="3" max="3" width="62.1640625" customWidth="1"/>
    <col min="4" max="4" width="9.83203125" customWidth="1"/>
    <col min="5" max="6" width="12.6640625" customWidth="1"/>
    <col min="7" max="7" width="16.83203125" customWidth="1"/>
    <col min="9" max="10" width="13.5" bestFit="1" customWidth="1"/>
    <col min="13" max="13" width="9.33203125" customWidth="1"/>
  </cols>
  <sheetData>
    <row r="1" spans="1:9" ht="22.5" customHeight="1" x14ac:dyDescent="0.2">
      <c r="A1" s="32" t="s">
        <v>47</v>
      </c>
      <c r="B1" s="32"/>
      <c r="C1" s="32" t="s">
        <v>3</v>
      </c>
      <c r="D1" s="32"/>
      <c r="E1" s="32"/>
      <c r="F1" s="32"/>
      <c r="G1" s="32"/>
    </row>
    <row r="2" spans="1:9" ht="22.5" customHeight="1" x14ac:dyDescent="0.2">
      <c r="A2" s="33" t="s">
        <v>38</v>
      </c>
      <c r="B2" s="34"/>
      <c r="C2" s="34"/>
      <c r="D2" s="34"/>
      <c r="E2" s="34"/>
      <c r="F2" s="34"/>
      <c r="G2" s="35"/>
    </row>
    <row r="3" spans="1:9" ht="24" customHeight="1" x14ac:dyDescent="0.2">
      <c r="A3" s="26" t="s">
        <v>27</v>
      </c>
      <c r="B3" s="26"/>
      <c r="C3" s="26"/>
      <c r="D3" s="26"/>
      <c r="E3" s="26"/>
      <c r="F3" s="26"/>
      <c r="G3" s="26"/>
    </row>
    <row r="4" spans="1:9" ht="20.25" customHeight="1" x14ac:dyDescent="0.2">
      <c r="A4" s="3" t="s">
        <v>4</v>
      </c>
      <c r="B4" s="4" t="s">
        <v>5</v>
      </c>
      <c r="C4" s="2" t="s">
        <v>6</v>
      </c>
      <c r="D4" s="3" t="s">
        <v>7</v>
      </c>
      <c r="E4" s="3" t="s">
        <v>8</v>
      </c>
      <c r="F4" s="3" t="s">
        <v>9</v>
      </c>
      <c r="G4" s="5" t="s">
        <v>10</v>
      </c>
    </row>
    <row r="5" spans="1:9" ht="17.25" customHeight="1" x14ac:dyDescent="0.2">
      <c r="A5" s="6"/>
      <c r="B5" s="6"/>
      <c r="C5" s="7"/>
      <c r="D5" s="6"/>
      <c r="E5" s="6"/>
      <c r="F5" s="6"/>
      <c r="G5" s="6"/>
    </row>
    <row r="6" spans="1:9" ht="35.25" customHeight="1" x14ac:dyDescent="0.2">
      <c r="A6" s="8" t="s">
        <v>0</v>
      </c>
      <c r="B6" s="2" t="s">
        <v>14</v>
      </c>
      <c r="C6" s="2" t="s">
        <v>19</v>
      </c>
      <c r="D6" s="10" t="s">
        <v>11</v>
      </c>
      <c r="E6" s="10">
        <f>526*0.75*2</f>
        <v>789</v>
      </c>
      <c r="F6" s="9">
        <v>0</v>
      </c>
      <c r="G6" s="9">
        <f>F6*E6</f>
        <v>0</v>
      </c>
    </row>
    <row r="7" spans="1:9" ht="55.5" customHeight="1" x14ac:dyDescent="0.2">
      <c r="A7" s="8" t="s">
        <v>1</v>
      </c>
      <c r="B7" s="2" t="s">
        <v>16</v>
      </c>
      <c r="C7" s="2" t="s">
        <v>20</v>
      </c>
      <c r="D7" s="3" t="s">
        <v>11</v>
      </c>
      <c r="E7" s="10">
        <f>380*1.75</f>
        <v>665</v>
      </c>
      <c r="F7" s="9">
        <v>0</v>
      </c>
      <c r="G7" s="9">
        <f>F7*E7</f>
        <v>0</v>
      </c>
    </row>
    <row r="8" spans="1:9" ht="61.5" customHeight="1" x14ac:dyDescent="0.2">
      <c r="A8" s="8" t="s">
        <v>2</v>
      </c>
      <c r="B8" s="2" t="s">
        <v>16</v>
      </c>
      <c r="C8" s="2" t="s">
        <v>39</v>
      </c>
      <c r="D8" s="3" t="s">
        <v>12</v>
      </c>
      <c r="E8" s="10">
        <f>665*1.25*0.04</f>
        <v>33.25</v>
      </c>
      <c r="F8" s="9">
        <v>0</v>
      </c>
      <c r="G8" s="9">
        <f t="shared" ref="G8" si="0">F8*E8</f>
        <v>0</v>
      </c>
    </row>
    <row r="9" spans="1:9" ht="18.75" customHeight="1" x14ac:dyDescent="0.2">
      <c r="A9" s="16"/>
      <c r="B9" s="16"/>
      <c r="C9" s="17" t="s">
        <v>17</v>
      </c>
      <c r="D9" s="16"/>
      <c r="E9" s="16"/>
      <c r="F9" s="18"/>
      <c r="G9" s="18">
        <f>SUM(G6:G8)</f>
        <v>0</v>
      </c>
    </row>
    <row r="10" spans="1:9" ht="15" customHeight="1" x14ac:dyDescent="0.2">
      <c r="A10" s="11"/>
      <c r="B10" s="11"/>
      <c r="C10" s="12" t="s">
        <v>45</v>
      </c>
      <c r="D10" s="11"/>
      <c r="E10" s="11"/>
      <c r="F10" s="9"/>
      <c r="G10" s="9">
        <f>G9*0.23</f>
        <v>0</v>
      </c>
    </row>
    <row r="11" spans="1:9" ht="16.5" customHeight="1" x14ac:dyDescent="0.2">
      <c r="A11" s="13"/>
      <c r="B11" s="13"/>
      <c r="C11" s="14" t="s">
        <v>18</v>
      </c>
      <c r="D11" s="13"/>
      <c r="E11" s="13"/>
      <c r="F11" s="15"/>
      <c r="G11" s="15">
        <f>G10+G9</f>
        <v>0</v>
      </c>
    </row>
    <row r="12" spans="1:9" ht="20.25" customHeight="1" x14ac:dyDescent="0.2">
      <c r="A12" s="32"/>
      <c r="B12" s="32"/>
      <c r="C12" s="32"/>
      <c r="D12" s="32"/>
      <c r="E12" s="32"/>
      <c r="F12" s="32"/>
      <c r="G12" s="32"/>
    </row>
    <row r="13" spans="1:9" ht="22.5" customHeight="1" x14ac:dyDescent="0.2">
      <c r="A13" s="26" t="s">
        <v>34</v>
      </c>
      <c r="B13" s="26"/>
      <c r="C13" s="26"/>
      <c r="D13" s="26"/>
      <c r="E13" s="26"/>
      <c r="F13" s="26"/>
      <c r="G13" s="26"/>
      <c r="I13" s="1"/>
    </row>
    <row r="14" spans="1:9" ht="23.25" customHeight="1" x14ac:dyDescent="0.2">
      <c r="A14" s="3" t="s">
        <v>4</v>
      </c>
      <c r="B14" s="4" t="s">
        <v>5</v>
      </c>
      <c r="C14" s="2" t="s">
        <v>6</v>
      </c>
      <c r="D14" s="3" t="s">
        <v>7</v>
      </c>
      <c r="E14" s="3" t="s">
        <v>8</v>
      </c>
      <c r="F14" s="3" t="s">
        <v>9</v>
      </c>
      <c r="G14" s="5" t="s">
        <v>10</v>
      </c>
    </row>
    <row r="15" spans="1:9" ht="21" customHeight="1" x14ac:dyDescent="0.2">
      <c r="A15" s="6"/>
      <c r="B15" s="6"/>
      <c r="C15" s="7"/>
      <c r="D15" s="6"/>
      <c r="E15" s="6"/>
      <c r="F15" s="6"/>
      <c r="G15" s="6"/>
    </row>
    <row r="16" spans="1:9" ht="36.75" customHeight="1" x14ac:dyDescent="0.2">
      <c r="A16" s="8" t="s">
        <v>0</v>
      </c>
      <c r="B16" s="2" t="s">
        <v>14</v>
      </c>
      <c r="C16" s="2" t="s">
        <v>19</v>
      </c>
      <c r="D16" s="10" t="s">
        <v>11</v>
      </c>
      <c r="E16" s="10">
        <f>2555*0.75*2</f>
        <v>3832.5</v>
      </c>
      <c r="F16" s="9">
        <v>0</v>
      </c>
      <c r="G16" s="9">
        <f>F16*E16</f>
        <v>0</v>
      </c>
    </row>
    <row r="17" spans="1:7" ht="53.25" customHeight="1" x14ac:dyDescent="0.2">
      <c r="A17" s="8" t="s">
        <v>1</v>
      </c>
      <c r="B17" s="2" t="s">
        <v>16</v>
      </c>
      <c r="C17" s="2" t="s">
        <v>20</v>
      </c>
      <c r="D17" s="3" t="s">
        <v>11</v>
      </c>
      <c r="E17" s="10">
        <f>1105*1.75</f>
        <v>1933.75</v>
      </c>
      <c r="F17" s="9">
        <v>0</v>
      </c>
      <c r="G17" s="9">
        <f>F17*E17</f>
        <v>0</v>
      </c>
    </row>
    <row r="18" spans="1:7" ht="64.5" customHeight="1" x14ac:dyDescent="0.2">
      <c r="A18" s="8" t="s">
        <v>2</v>
      </c>
      <c r="B18" s="2" t="s">
        <v>16</v>
      </c>
      <c r="C18" s="2" t="s">
        <v>29</v>
      </c>
      <c r="D18" s="3" t="s">
        <v>12</v>
      </c>
      <c r="E18" s="10">
        <f>1105*1.75*0.04</f>
        <v>77.350000000000009</v>
      </c>
      <c r="F18" s="9">
        <v>0</v>
      </c>
      <c r="G18" s="9">
        <f>F18*E18</f>
        <v>0</v>
      </c>
    </row>
    <row r="19" spans="1:7" ht="17.25" customHeight="1" x14ac:dyDescent="0.2">
      <c r="A19" s="16"/>
      <c r="B19" s="16"/>
      <c r="C19" s="17" t="s">
        <v>17</v>
      </c>
      <c r="D19" s="16"/>
      <c r="E19" s="16"/>
      <c r="F19" s="18"/>
      <c r="G19" s="18">
        <f>SUM(G16:G18)</f>
        <v>0</v>
      </c>
    </row>
    <row r="20" spans="1:7" ht="19.5" customHeight="1" x14ac:dyDescent="0.2">
      <c r="A20" s="11"/>
      <c r="B20" s="11"/>
      <c r="C20" s="12" t="s">
        <v>45</v>
      </c>
      <c r="D20" s="11"/>
      <c r="E20" s="11"/>
      <c r="F20" s="9"/>
      <c r="G20" s="9">
        <f>G19*0.23</f>
        <v>0</v>
      </c>
    </row>
    <row r="21" spans="1:7" ht="21" customHeight="1" x14ac:dyDescent="0.2">
      <c r="A21" s="13"/>
      <c r="B21" s="13"/>
      <c r="C21" s="14" t="s">
        <v>18</v>
      </c>
      <c r="D21" s="13"/>
      <c r="E21" s="13"/>
      <c r="F21" s="15"/>
      <c r="G21" s="15">
        <f>G20+G19</f>
        <v>0</v>
      </c>
    </row>
    <row r="22" spans="1:7" ht="18" customHeight="1" x14ac:dyDescent="0.2">
      <c r="A22" s="32"/>
      <c r="B22" s="32"/>
      <c r="C22" s="32"/>
      <c r="D22" s="32"/>
      <c r="E22" s="32"/>
      <c r="F22" s="32"/>
      <c r="G22" s="32"/>
    </row>
    <row r="23" spans="1:7" ht="15.75" x14ac:dyDescent="0.2">
      <c r="A23" s="26" t="s">
        <v>21</v>
      </c>
      <c r="B23" s="26"/>
      <c r="C23" s="26"/>
      <c r="D23" s="26"/>
      <c r="E23" s="26"/>
      <c r="F23" s="26"/>
      <c r="G23" s="26"/>
    </row>
    <row r="24" spans="1:7" x14ac:dyDescent="0.2">
      <c r="A24" s="3" t="s">
        <v>4</v>
      </c>
      <c r="B24" s="4" t="s">
        <v>5</v>
      </c>
      <c r="C24" s="2" t="s">
        <v>6</v>
      </c>
      <c r="D24" s="3" t="s">
        <v>7</v>
      </c>
      <c r="E24" s="3" t="s">
        <v>8</v>
      </c>
      <c r="F24" s="3" t="s">
        <v>9</v>
      </c>
      <c r="G24" s="5" t="s">
        <v>10</v>
      </c>
    </row>
    <row r="25" spans="1:7" ht="20.25" customHeight="1" x14ac:dyDescent="0.2">
      <c r="A25" s="6"/>
      <c r="B25" s="6"/>
      <c r="C25" s="7"/>
      <c r="D25" s="6"/>
      <c r="E25" s="6"/>
      <c r="F25" s="6"/>
      <c r="G25" s="6"/>
    </row>
    <row r="26" spans="1:7" ht="26.25" customHeight="1" x14ac:dyDescent="0.2">
      <c r="A26" s="8" t="s">
        <v>0</v>
      </c>
      <c r="B26" s="2" t="s">
        <v>14</v>
      </c>
      <c r="C26" s="2" t="s">
        <v>22</v>
      </c>
      <c r="D26" s="10" t="s">
        <v>11</v>
      </c>
      <c r="E26" s="10">
        <f>3283*0.75*2</f>
        <v>4924.5</v>
      </c>
      <c r="F26" s="9">
        <v>0</v>
      </c>
      <c r="G26" s="9">
        <f>F26*E26</f>
        <v>0</v>
      </c>
    </row>
    <row r="27" spans="1:7" ht="55.5" customHeight="1" x14ac:dyDescent="0.2">
      <c r="A27" s="8" t="s">
        <v>1</v>
      </c>
      <c r="B27" s="2" t="s">
        <v>13</v>
      </c>
      <c r="C27" s="2" t="s">
        <v>20</v>
      </c>
      <c r="D27" s="3" t="s">
        <v>11</v>
      </c>
      <c r="E27" s="10">
        <f>(389+1146)*1.75</f>
        <v>2686.25</v>
      </c>
      <c r="F27" s="9">
        <v>0</v>
      </c>
      <c r="G27" s="9">
        <f>F27*E27</f>
        <v>0</v>
      </c>
    </row>
    <row r="28" spans="1:7" ht="57.75" customHeight="1" x14ac:dyDescent="0.2">
      <c r="A28" s="8" t="s">
        <v>2</v>
      </c>
      <c r="B28" s="2" t="s">
        <v>16</v>
      </c>
      <c r="C28" s="2" t="s">
        <v>28</v>
      </c>
      <c r="D28" s="3" t="s">
        <v>12</v>
      </c>
      <c r="E28" s="10">
        <f>(389+1146)*1.75*0.04</f>
        <v>107.45</v>
      </c>
      <c r="F28" s="9">
        <v>0</v>
      </c>
      <c r="G28" s="9">
        <f>F28*E28</f>
        <v>0</v>
      </c>
    </row>
    <row r="29" spans="1:7" ht="15" customHeight="1" x14ac:dyDescent="0.2">
      <c r="A29" s="16"/>
      <c r="B29" s="16"/>
      <c r="C29" s="17" t="s">
        <v>17</v>
      </c>
      <c r="D29" s="16"/>
      <c r="E29" s="16"/>
      <c r="F29" s="18"/>
      <c r="G29" s="18">
        <f>SUM(G26:G28)</f>
        <v>0</v>
      </c>
    </row>
    <row r="30" spans="1:7" ht="15" customHeight="1" x14ac:dyDescent="0.2">
      <c r="A30" s="11"/>
      <c r="B30" s="11"/>
      <c r="C30" s="12" t="s">
        <v>45</v>
      </c>
      <c r="D30" s="11"/>
      <c r="E30" s="11"/>
      <c r="F30" s="9"/>
      <c r="G30" s="9">
        <f>G29*0.23</f>
        <v>0</v>
      </c>
    </row>
    <row r="31" spans="1:7" ht="21" customHeight="1" x14ac:dyDescent="0.2">
      <c r="A31" s="13"/>
      <c r="B31" s="13"/>
      <c r="C31" s="14" t="s">
        <v>18</v>
      </c>
      <c r="D31" s="13"/>
      <c r="E31" s="13"/>
      <c r="F31" s="15"/>
      <c r="G31" s="15">
        <f>G30+G29</f>
        <v>0</v>
      </c>
    </row>
    <row r="32" spans="1:7" ht="18" x14ac:dyDescent="0.2">
      <c r="A32" s="32"/>
      <c r="B32" s="32"/>
      <c r="C32" s="32"/>
      <c r="D32" s="32"/>
      <c r="E32" s="32"/>
      <c r="F32" s="32"/>
      <c r="G32" s="32"/>
    </row>
    <row r="33" spans="1:7" ht="15.75" x14ac:dyDescent="0.2">
      <c r="A33" s="26" t="s">
        <v>31</v>
      </c>
      <c r="B33" s="26"/>
      <c r="C33" s="26"/>
      <c r="D33" s="26"/>
      <c r="E33" s="26"/>
      <c r="F33" s="26"/>
      <c r="G33" s="26"/>
    </row>
    <row r="34" spans="1:7" x14ac:dyDescent="0.2">
      <c r="A34" s="3" t="s">
        <v>4</v>
      </c>
      <c r="B34" s="4" t="s">
        <v>5</v>
      </c>
      <c r="C34" s="2" t="s">
        <v>6</v>
      </c>
      <c r="D34" s="3" t="s">
        <v>7</v>
      </c>
      <c r="E34" s="3" t="s">
        <v>8</v>
      </c>
      <c r="F34" s="3" t="s">
        <v>9</v>
      </c>
      <c r="G34" s="5" t="s">
        <v>10</v>
      </c>
    </row>
    <row r="35" spans="1:7" x14ac:dyDescent="0.2">
      <c r="A35" s="6"/>
      <c r="B35" s="6"/>
      <c r="C35" s="7"/>
      <c r="D35" s="6"/>
      <c r="E35" s="6"/>
      <c r="F35" s="6"/>
      <c r="G35" s="6"/>
    </row>
    <row r="36" spans="1:7" ht="25.5" x14ac:dyDescent="0.2">
      <c r="A36" s="8" t="s">
        <v>0</v>
      </c>
      <c r="B36" s="2" t="s">
        <v>14</v>
      </c>
      <c r="C36" s="2" t="s">
        <v>15</v>
      </c>
      <c r="D36" s="10" t="s">
        <v>11</v>
      </c>
      <c r="E36" s="10">
        <f>2241*0.75*2</f>
        <v>3361.5</v>
      </c>
      <c r="F36" s="9">
        <v>0</v>
      </c>
      <c r="G36" s="9">
        <f>F36*E36</f>
        <v>0</v>
      </c>
    </row>
    <row r="37" spans="1:7" ht="63.75" x14ac:dyDescent="0.2">
      <c r="A37" s="8" t="s">
        <v>1</v>
      </c>
      <c r="B37" s="2" t="s">
        <v>13</v>
      </c>
      <c r="C37" s="2" t="s">
        <v>20</v>
      </c>
      <c r="D37" s="3" t="s">
        <v>11</v>
      </c>
      <c r="E37" s="10">
        <f>690*1.75</f>
        <v>1207.5</v>
      </c>
      <c r="F37" s="9">
        <v>0</v>
      </c>
      <c r="G37" s="9">
        <f>F37*E37</f>
        <v>0</v>
      </c>
    </row>
    <row r="38" spans="1:7" ht="51" x14ac:dyDescent="0.2">
      <c r="A38" s="8" t="s">
        <v>2</v>
      </c>
      <c r="B38" s="2" t="s">
        <v>16</v>
      </c>
      <c r="C38" s="2" t="s">
        <v>23</v>
      </c>
      <c r="D38" s="3" t="s">
        <v>12</v>
      </c>
      <c r="E38" s="10">
        <f>690*1.75*0.04</f>
        <v>48.300000000000004</v>
      </c>
      <c r="F38" s="9">
        <v>0</v>
      </c>
      <c r="G38" s="9">
        <f>F38*E38</f>
        <v>0</v>
      </c>
    </row>
    <row r="39" spans="1:7" x14ac:dyDescent="0.2">
      <c r="A39" s="16"/>
      <c r="B39" s="16"/>
      <c r="C39" s="17" t="s">
        <v>17</v>
      </c>
      <c r="D39" s="16"/>
      <c r="E39" s="16"/>
      <c r="F39" s="18"/>
      <c r="G39" s="18">
        <f>SUM(G36:G38)</f>
        <v>0</v>
      </c>
    </row>
    <row r="40" spans="1:7" x14ac:dyDescent="0.2">
      <c r="A40" s="11"/>
      <c r="B40" s="11"/>
      <c r="C40" s="12" t="s">
        <v>45</v>
      </c>
      <c r="D40" s="11"/>
      <c r="E40" s="11"/>
      <c r="F40" s="9"/>
      <c r="G40" s="9">
        <f>G39*0.23</f>
        <v>0</v>
      </c>
    </row>
    <row r="41" spans="1:7" x14ac:dyDescent="0.2">
      <c r="A41" s="13"/>
      <c r="B41" s="13"/>
      <c r="C41" s="14" t="s">
        <v>18</v>
      </c>
      <c r="D41" s="13"/>
      <c r="E41" s="13"/>
      <c r="F41" s="15"/>
      <c r="G41" s="15">
        <f>G40+G39</f>
        <v>0</v>
      </c>
    </row>
    <row r="42" spans="1:7" ht="18" x14ac:dyDescent="0.2">
      <c r="A42" s="32"/>
      <c r="B42" s="32"/>
      <c r="C42" s="32"/>
      <c r="D42" s="32"/>
      <c r="E42" s="32"/>
      <c r="F42" s="32"/>
      <c r="G42" s="32"/>
    </row>
    <row r="43" spans="1:7" ht="15.75" x14ac:dyDescent="0.2">
      <c r="A43" s="26" t="s">
        <v>30</v>
      </c>
      <c r="B43" s="26"/>
      <c r="C43" s="26"/>
      <c r="D43" s="26"/>
      <c r="E43" s="26"/>
      <c r="F43" s="26"/>
      <c r="G43" s="26"/>
    </row>
    <row r="44" spans="1:7" x14ac:dyDescent="0.2">
      <c r="A44" s="3" t="s">
        <v>4</v>
      </c>
      <c r="B44" s="4" t="s">
        <v>5</v>
      </c>
      <c r="C44" s="2" t="s">
        <v>6</v>
      </c>
      <c r="D44" s="3" t="s">
        <v>7</v>
      </c>
      <c r="E44" s="3" t="s">
        <v>8</v>
      </c>
      <c r="F44" s="3" t="s">
        <v>9</v>
      </c>
      <c r="G44" s="5" t="s">
        <v>10</v>
      </c>
    </row>
    <row r="45" spans="1:7" x14ac:dyDescent="0.2">
      <c r="A45" s="6"/>
      <c r="B45" s="6"/>
      <c r="C45" s="7"/>
      <c r="D45" s="6"/>
      <c r="E45" s="6"/>
      <c r="F45" s="6"/>
      <c r="G45" s="6"/>
    </row>
    <row r="46" spans="1:7" ht="25.5" x14ac:dyDescent="0.2">
      <c r="A46" s="8" t="s">
        <v>0</v>
      </c>
      <c r="B46" s="2" t="s">
        <v>14</v>
      </c>
      <c r="C46" s="2" t="s">
        <v>15</v>
      </c>
      <c r="D46" s="10" t="s">
        <v>11</v>
      </c>
      <c r="E46" s="10">
        <f>2102*0.75*2</f>
        <v>3153</v>
      </c>
      <c r="F46" s="9">
        <v>0</v>
      </c>
      <c r="G46" s="9">
        <f>F46*E46</f>
        <v>0</v>
      </c>
    </row>
    <row r="47" spans="1:7" ht="63.75" x14ac:dyDescent="0.2">
      <c r="A47" s="8" t="s">
        <v>1</v>
      </c>
      <c r="B47" s="2" t="s">
        <v>13</v>
      </c>
      <c r="C47" s="2" t="s">
        <v>20</v>
      </c>
      <c r="D47" s="3" t="s">
        <v>11</v>
      </c>
      <c r="E47" s="10">
        <f>794*1.75</f>
        <v>1389.5</v>
      </c>
      <c r="F47" s="9">
        <v>0</v>
      </c>
      <c r="G47" s="9">
        <f>F47*E47</f>
        <v>0</v>
      </c>
    </row>
    <row r="48" spans="1:7" ht="51" x14ac:dyDescent="0.2">
      <c r="A48" s="8" t="s">
        <v>2</v>
      </c>
      <c r="B48" s="2" t="s">
        <v>16</v>
      </c>
      <c r="C48" s="2" t="s">
        <v>24</v>
      </c>
      <c r="D48" s="3" t="s">
        <v>12</v>
      </c>
      <c r="E48" s="10">
        <f>794*1.75*0.04</f>
        <v>55.58</v>
      </c>
      <c r="F48" s="9">
        <v>0</v>
      </c>
      <c r="G48" s="9">
        <f>F48*E48</f>
        <v>0</v>
      </c>
    </row>
    <row r="49" spans="1:7" x14ac:dyDescent="0.2">
      <c r="A49" s="16"/>
      <c r="B49" s="16"/>
      <c r="C49" s="17" t="s">
        <v>17</v>
      </c>
      <c r="D49" s="16"/>
      <c r="E49" s="16"/>
      <c r="F49" s="18"/>
      <c r="G49" s="18">
        <f>SUM(G46:G48)</f>
        <v>0</v>
      </c>
    </row>
    <row r="50" spans="1:7" x14ac:dyDescent="0.2">
      <c r="A50" s="11"/>
      <c r="B50" s="11"/>
      <c r="C50" s="12" t="s">
        <v>45</v>
      </c>
      <c r="D50" s="11"/>
      <c r="E50" s="11"/>
      <c r="F50" s="9"/>
      <c r="G50" s="9">
        <f>G49*0.23</f>
        <v>0</v>
      </c>
    </row>
    <row r="51" spans="1:7" x14ac:dyDescent="0.2">
      <c r="A51" s="13"/>
      <c r="B51" s="13"/>
      <c r="C51" s="14" t="s">
        <v>18</v>
      </c>
      <c r="D51" s="13"/>
      <c r="E51" s="13"/>
      <c r="F51" s="15"/>
      <c r="G51" s="15">
        <f>G50+G49</f>
        <v>0</v>
      </c>
    </row>
    <row r="52" spans="1:7" ht="18" x14ac:dyDescent="0.2">
      <c r="A52" s="32"/>
      <c r="B52" s="32"/>
      <c r="C52" s="32"/>
      <c r="D52" s="32"/>
      <c r="E52" s="32"/>
      <c r="F52" s="32"/>
      <c r="G52" s="32"/>
    </row>
    <row r="53" spans="1:7" ht="15.75" x14ac:dyDescent="0.2">
      <c r="A53" s="26" t="s">
        <v>26</v>
      </c>
      <c r="B53" s="26"/>
      <c r="C53" s="26"/>
      <c r="D53" s="26"/>
      <c r="E53" s="26"/>
      <c r="F53" s="26"/>
      <c r="G53" s="26"/>
    </row>
    <row r="54" spans="1:7" x14ac:dyDescent="0.2">
      <c r="A54" s="3" t="s">
        <v>4</v>
      </c>
      <c r="B54" s="4" t="s">
        <v>5</v>
      </c>
      <c r="C54" s="2" t="s">
        <v>6</v>
      </c>
      <c r="D54" s="3" t="s">
        <v>7</v>
      </c>
      <c r="E54" s="3" t="s">
        <v>8</v>
      </c>
      <c r="F54" s="3" t="s">
        <v>9</v>
      </c>
      <c r="G54" s="5" t="s">
        <v>10</v>
      </c>
    </row>
    <row r="55" spans="1:7" x14ac:dyDescent="0.2">
      <c r="A55" s="6"/>
      <c r="B55" s="6"/>
      <c r="C55" s="7"/>
      <c r="D55" s="6"/>
      <c r="E55" s="6"/>
      <c r="F55" s="6"/>
      <c r="G55" s="6"/>
    </row>
    <row r="56" spans="1:7" ht="25.5" x14ac:dyDescent="0.2">
      <c r="A56" s="8" t="s">
        <v>0</v>
      </c>
      <c r="B56" s="2" t="s">
        <v>14</v>
      </c>
      <c r="C56" s="2" t="s">
        <v>15</v>
      </c>
      <c r="D56" s="10" t="s">
        <v>11</v>
      </c>
      <c r="E56" s="10">
        <f>689*0.75*2</f>
        <v>1033.5</v>
      </c>
      <c r="F56" s="9">
        <v>0</v>
      </c>
      <c r="G56" s="9">
        <f>F56*E56</f>
        <v>0</v>
      </c>
    </row>
    <row r="57" spans="1:7" ht="55.5" customHeight="1" x14ac:dyDescent="0.2">
      <c r="A57" s="8" t="s">
        <v>1</v>
      </c>
      <c r="B57" s="2" t="s">
        <v>13</v>
      </c>
      <c r="C57" s="2" t="s">
        <v>20</v>
      </c>
      <c r="D57" s="3" t="s">
        <v>11</v>
      </c>
      <c r="E57" s="10">
        <f>448*1.75</f>
        <v>784</v>
      </c>
      <c r="F57" s="9">
        <v>0</v>
      </c>
      <c r="G57" s="9">
        <f>F57*E57</f>
        <v>0</v>
      </c>
    </row>
    <row r="58" spans="1:7" ht="53.25" customHeight="1" x14ac:dyDescent="0.2">
      <c r="A58" s="8" t="s">
        <v>2</v>
      </c>
      <c r="B58" s="2" t="s">
        <v>16</v>
      </c>
      <c r="C58" s="2" t="s">
        <v>25</v>
      </c>
      <c r="D58" s="3" t="s">
        <v>12</v>
      </c>
      <c r="E58" s="10">
        <f>448*1.75*0.04</f>
        <v>31.36</v>
      </c>
      <c r="F58" s="9">
        <v>0</v>
      </c>
      <c r="G58" s="9">
        <f>F58*E58</f>
        <v>0</v>
      </c>
    </row>
    <row r="59" spans="1:7" x14ac:dyDescent="0.2">
      <c r="A59" s="16"/>
      <c r="B59" s="16"/>
      <c r="C59" s="17" t="s">
        <v>17</v>
      </c>
      <c r="D59" s="16"/>
      <c r="E59" s="16"/>
      <c r="F59" s="18"/>
      <c r="G59" s="18">
        <f>SUM(G56:G58)</f>
        <v>0</v>
      </c>
    </row>
    <row r="60" spans="1:7" ht="16.5" customHeight="1" x14ac:dyDescent="0.2">
      <c r="A60" s="11"/>
      <c r="B60" s="11"/>
      <c r="C60" s="12" t="s">
        <v>45</v>
      </c>
      <c r="D60" s="11"/>
      <c r="E60" s="11"/>
      <c r="F60" s="9"/>
      <c r="G60" s="9">
        <f>G59*0.23</f>
        <v>0</v>
      </c>
    </row>
    <row r="61" spans="1:7" ht="18.75" customHeight="1" x14ac:dyDescent="0.2">
      <c r="A61" s="13"/>
      <c r="B61" s="13"/>
      <c r="C61" s="14" t="s">
        <v>18</v>
      </c>
      <c r="D61" s="13"/>
      <c r="E61" s="13"/>
      <c r="F61" s="15"/>
      <c r="G61" s="15">
        <f>G60+G59</f>
        <v>0</v>
      </c>
    </row>
    <row r="62" spans="1:7" ht="15.75" x14ac:dyDescent="0.2">
      <c r="A62" s="26" t="s">
        <v>32</v>
      </c>
      <c r="B62" s="26"/>
      <c r="C62" s="26"/>
      <c r="D62" s="26"/>
      <c r="E62" s="26"/>
      <c r="F62" s="26"/>
      <c r="G62" s="26"/>
    </row>
    <row r="63" spans="1:7" x14ac:dyDescent="0.2">
      <c r="A63" s="3" t="s">
        <v>4</v>
      </c>
      <c r="B63" s="4" t="s">
        <v>5</v>
      </c>
      <c r="C63" s="2" t="s">
        <v>6</v>
      </c>
      <c r="D63" s="3" t="s">
        <v>7</v>
      </c>
      <c r="E63" s="3" t="s">
        <v>8</v>
      </c>
      <c r="F63" s="3" t="s">
        <v>9</v>
      </c>
      <c r="G63" s="5" t="s">
        <v>10</v>
      </c>
    </row>
    <row r="64" spans="1:7" x14ac:dyDescent="0.2">
      <c r="A64" s="6"/>
      <c r="B64" s="6"/>
      <c r="C64" s="7"/>
      <c r="D64" s="6"/>
      <c r="E64" s="6"/>
      <c r="F64" s="6"/>
      <c r="G64" s="6"/>
    </row>
    <row r="65" spans="1:7" ht="25.5" x14ac:dyDescent="0.2">
      <c r="A65" s="19" t="s">
        <v>0</v>
      </c>
      <c r="B65" s="2" t="s">
        <v>14</v>
      </c>
      <c r="C65" s="2" t="s">
        <v>15</v>
      </c>
      <c r="D65" s="20" t="s">
        <v>11</v>
      </c>
      <c r="E65" s="20">
        <f>450*0.75*2</f>
        <v>675</v>
      </c>
      <c r="F65" s="21">
        <v>0</v>
      </c>
      <c r="G65" s="21">
        <f>F65*E65</f>
        <v>0</v>
      </c>
    </row>
    <row r="66" spans="1:7" ht="63.75" x14ac:dyDescent="0.2">
      <c r="A66" s="19" t="s">
        <v>1</v>
      </c>
      <c r="B66" s="2" t="s">
        <v>13</v>
      </c>
      <c r="C66" s="2" t="s">
        <v>20</v>
      </c>
      <c r="D66" s="3" t="s">
        <v>11</v>
      </c>
      <c r="E66" s="20">
        <f>70*1.75</f>
        <v>122.5</v>
      </c>
      <c r="F66" s="21">
        <v>0</v>
      </c>
      <c r="G66" s="21">
        <f>F66*E66</f>
        <v>0</v>
      </c>
    </row>
    <row r="67" spans="1:7" ht="51" x14ac:dyDescent="0.2">
      <c r="A67" s="19" t="s">
        <v>2</v>
      </c>
      <c r="B67" s="2" t="s">
        <v>16</v>
      </c>
      <c r="C67" s="2" t="s">
        <v>35</v>
      </c>
      <c r="D67" s="3" t="s">
        <v>12</v>
      </c>
      <c r="E67" s="20">
        <f>122.5*1.75*0.04</f>
        <v>8.5750000000000011</v>
      </c>
      <c r="F67" s="21">
        <v>0</v>
      </c>
      <c r="G67" s="21">
        <f>F67*E67</f>
        <v>0</v>
      </c>
    </row>
    <row r="68" spans="1:7" x14ac:dyDescent="0.2">
      <c r="A68" s="16"/>
      <c r="B68" s="16"/>
      <c r="C68" s="17" t="s">
        <v>17</v>
      </c>
      <c r="D68" s="16"/>
      <c r="E68" s="16"/>
      <c r="F68" s="18"/>
      <c r="G68" s="18">
        <f>SUM(G65:G67)</f>
        <v>0</v>
      </c>
    </row>
    <row r="69" spans="1:7" x14ac:dyDescent="0.2">
      <c r="A69" s="11"/>
      <c r="B69" s="11"/>
      <c r="C69" s="12" t="s">
        <v>45</v>
      </c>
      <c r="D69" s="11"/>
      <c r="E69" s="11"/>
      <c r="F69" s="9"/>
      <c r="G69" s="9">
        <f>G68*0.23</f>
        <v>0</v>
      </c>
    </row>
    <row r="70" spans="1:7" x14ac:dyDescent="0.2">
      <c r="A70" s="13"/>
      <c r="B70" s="13"/>
      <c r="C70" s="14" t="s">
        <v>18</v>
      </c>
      <c r="D70" s="13"/>
      <c r="E70" s="13"/>
      <c r="F70" s="15"/>
      <c r="G70" s="15">
        <f>G69+G68</f>
        <v>0</v>
      </c>
    </row>
    <row r="71" spans="1:7" ht="15.75" x14ac:dyDescent="0.2">
      <c r="A71" s="26" t="s">
        <v>33</v>
      </c>
      <c r="B71" s="26"/>
      <c r="C71" s="26"/>
      <c r="D71" s="26"/>
      <c r="E71" s="26"/>
      <c r="F71" s="26"/>
      <c r="G71" s="26"/>
    </row>
    <row r="72" spans="1:7" x14ac:dyDescent="0.2">
      <c r="A72" s="3" t="s">
        <v>4</v>
      </c>
      <c r="B72" s="4" t="s">
        <v>5</v>
      </c>
      <c r="C72" s="2" t="s">
        <v>6</v>
      </c>
      <c r="D72" s="3" t="s">
        <v>7</v>
      </c>
      <c r="E72" s="3" t="s">
        <v>8</v>
      </c>
      <c r="F72" s="3" t="s">
        <v>9</v>
      </c>
      <c r="G72" s="5" t="s">
        <v>10</v>
      </c>
    </row>
    <row r="73" spans="1:7" x14ac:dyDescent="0.2">
      <c r="A73" s="6"/>
      <c r="B73" s="6"/>
      <c r="C73" s="7"/>
      <c r="D73" s="6"/>
      <c r="E73" s="6"/>
      <c r="F73" s="6"/>
      <c r="G73" s="6"/>
    </row>
    <row r="74" spans="1:7" ht="25.5" x14ac:dyDescent="0.2">
      <c r="A74" s="8" t="s">
        <v>0</v>
      </c>
      <c r="B74" s="2" t="s">
        <v>14</v>
      </c>
      <c r="C74" s="2" t="s">
        <v>15</v>
      </c>
      <c r="D74" s="20" t="s">
        <v>11</v>
      </c>
      <c r="E74" s="20">
        <f>4400*0.75*2</f>
        <v>6600</v>
      </c>
      <c r="F74" s="21">
        <v>0</v>
      </c>
      <c r="G74" s="21">
        <f>F74*E74</f>
        <v>0</v>
      </c>
    </row>
    <row r="75" spans="1:7" ht="63.75" x14ac:dyDescent="0.2">
      <c r="A75" s="8" t="s">
        <v>1</v>
      </c>
      <c r="B75" s="2" t="s">
        <v>13</v>
      </c>
      <c r="C75" s="2" t="s">
        <v>20</v>
      </c>
      <c r="D75" s="3" t="s">
        <v>11</v>
      </c>
      <c r="E75" s="20">
        <f>(261+382)*1.75</f>
        <v>1125.25</v>
      </c>
      <c r="F75" s="21">
        <v>0</v>
      </c>
      <c r="G75" s="21">
        <f>F75*E75</f>
        <v>0</v>
      </c>
    </row>
    <row r="76" spans="1:7" ht="51" x14ac:dyDescent="0.2">
      <c r="A76" s="8" t="s">
        <v>2</v>
      </c>
      <c r="B76" s="2" t="s">
        <v>16</v>
      </c>
      <c r="C76" s="2" t="s">
        <v>36</v>
      </c>
      <c r="D76" s="3" t="s">
        <v>12</v>
      </c>
      <c r="E76" s="20">
        <f>1125.25*1.75*0.04</f>
        <v>78.767499999999998</v>
      </c>
      <c r="F76" s="21">
        <v>0</v>
      </c>
      <c r="G76" s="21">
        <f>F76*E76</f>
        <v>0</v>
      </c>
    </row>
    <row r="77" spans="1:7" x14ac:dyDescent="0.2">
      <c r="A77" s="16"/>
      <c r="B77" s="16"/>
      <c r="C77" s="17" t="s">
        <v>17</v>
      </c>
      <c r="D77" s="16"/>
      <c r="E77" s="16"/>
      <c r="F77" s="18"/>
      <c r="G77" s="18">
        <f>SUM(G74:G76)</f>
        <v>0</v>
      </c>
    </row>
    <row r="78" spans="1:7" x14ac:dyDescent="0.2">
      <c r="A78" s="11"/>
      <c r="B78" s="11"/>
      <c r="C78" s="12" t="s">
        <v>45</v>
      </c>
      <c r="D78" s="11"/>
      <c r="E78" s="11"/>
      <c r="F78" s="9"/>
      <c r="G78" s="9">
        <f>G77*0.23</f>
        <v>0</v>
      </c>
    </row>
    <row r="79" spans="1:7" x14ac:dyDescent="0.2">
      <c r="A79" s="13"/>
      <c r="B79" s="13"/>
      <c r="C79" s="14" t="s">
        <v>18</v>
      </c>
      <c r="D79" s="13"/>
      <c r="E79" s="13"/>
      <c r="F79" s="15"/>
      <c r="G79" s="15">
        <f>G78+G77</f>
        <v>0</v>
      </c>
    </row>
    <row r="80" spans="1:7" ht="15.75" customHeight="1" x14ac:dyDescent="0.2">
      <c r="A80" s="27" t="s">
        <v>46</v>
      </c>
      <c r="B80" s="28"/>
      <c r="C80" s="28"/>
      <c r="D80" s="28"/>
      <c r="E80" s="28"/>
      <c r="F80" s="28"/>
      <c r="G80" s="29"/>
    </row>
    <row r="81" spans="1:13" x14ac:dyDescent="0.2">
      <c r="A81" s="3" t="s">
        <v>4</v>
      </c>
      <c r="B81" s="4" t="s">
        <v>5</v>
      </c>
      <c r="C81" s="2" t="s">
        <v>6</v>
      </c>
      <c r="D81" s="3" t="s">
        <v>7</v>
      </c>
      <c r="E81" s="3" t="s">
        <v>8</v>
      </c>
      <c r="F81" s="3" t="s">
        <v>9</v>
      </c>
      <c r="G81" s="5" t="s">
        <v>10</v>
      </c>
    </row>
    <row r="82" spans="1:13" x14ac:dyDescent="0.2">
      <c r="A82" s="6"/>
      <c r="B82" s="6"/>
      <c r="C82" s="7"/>
      <c r="D82" s="6"/>
      <c r="E82" s="6"/>
      <c r="F82" s="6"/>
      <c r="G82" s="6"/>
    </row>
    <row r="83" spans="1:13" ht="25.5" x14ac:dyDescent="0.2">
      <c r="A83" s="8" t="s">
        <v>0</v>
      </c>
      <c r="B83" s="2" t="s">
        <v>14</v>
      </c>
      <c r="C83" s="2" t="s">
        <v>15</v>
      </c>
      <c r="D83" s="10" t="s">
        <v>11</v>
      </c>
      <c r="E83" s="23">
        <f>483*0.75*2</f>
        <v>724.5</v>
      </c>
      <c r="F83" s="24">
        <v>0</v>
      </c>
      <c r="G83" s="24">
        <f>F83*E83</f>
        <v>0</v>
      </c>
    </row>
    <row r="84" spans="1:13" ht="63.75" x14ac:dyDescent="0.2">
      <c r="A84" s="8" t="s">
        <v>1</v>
      </c>
      <c r="B84" s="2" t="s">
        <v>13</v>
      </c>
      <c r="C84" s="2" t="s">
        <v>20</v>
      </c>
      <c r="D84" s="3" t="s">
        <v>11</v>
      </c>
      <c r="E84" s="23">
        <f>186*1.75</f>
        <v>325.5</v>
      </c>
      <c r="F84" s="24">
        <v>0</v>
      </c>
      <c r="G84" s="24">
        <f>F84*E84</f>
        <v>0</v>
      </c>
    </row>
    <row r="85" spans="1:13" ht="51" x14ac:dyDescent="0.2">
      <c r="A85" s="8" t="s">
        <v>2</v>
      </c>
      <c r="B85" s="2" t="s">
        <v>16</v>
      </c>
      <c r="C85" s="2" t="s">
        <v>37</v>
      </c>
      <c r="D85" s="3" t="s">
        <v>12</v>
      </c>
      <c r="E85" s="23">
        <f>325.5*1.75*0.04</f>
        <v>22.785</v>
      </c>
      <c r="F85" s="24">
        <v>0</v>
      </c>
      <c r="G85" s="24">
        <f>F85*E85</f>
        <v>0</v>
      </c>
    </row>
    <row r="86" spans="1:13" x14ac:dyDescent="0.2">
      <c r="A86" s="16"/>
      <c r="B86" s="16"/>
      <c r="C86" s="17" t="s">
        <v>17</v>
      </c>
      <c r="D86" s="16"/>
      <c r="E86" s="16"/>
      <c r="F86" s="18"/>
      <c r="G86" s="18">
        <f>SUM(G83:G85)</f>
        <v>0</v>
      </c>
    </row>
    <row r="87" spans="1:13" x14ac:dyDescent="0.2">
      <c r="A87" s="11"/>
      <c r="B87" s="11"/>
      <c r="C87" s="12" t="s">
        <v>45</v>
      </c>
      <c r="D87" s="11"/>
      <c r="E87" s="11"/>
      <c r="F87" s="9"/>
      <c r="G87" s="9">
        <f>G86*0.23</f>
        <v>0</v>
      </c>
    </row>
    <row r="88" spans="1:13" x14ac:dyDescent="0.2">
      <c r="A88" s="13"/>
      <c r="B88" s="13"/>
      <c r="C88" s="14" t="s">
        <v>18</v>
      </c>
      <c r="D88" s="13"/>
      <c r="E88" s="13"/>
      <c r="F88" s="15"/>
      <c r="G88" s="15">
        <f>G87+G86</f>
        <v>0</v>
      </c>
    </row>
    <row r="89" spans="1:13" ht="15.75" x14ac:dyDescent="0.2">
      <c r="A89" s="26" t="s">
        <v>41</v>
      </c>
      <c r="B89" s="26"/>
      <c r="C89" s="26"/>
      <c r="D89" s="26"/>
      <c r="E89" s="26"/>
      <c r="F89" s="26"/>
      <c r="G89" s="26"/>
    </row>
    <row r="90" spans="1:13" x14ac:dyDescent="0.2">
      <c r="A90" s="3" t="s">
        <v>4</v>
      </c>
      <c r="B90" s="4" t="s">
        <v>5</v>
      </c>
      <c r="C90" s="2" t="s">
        <v>6</v>
      </c>
      <c r="D90" s="3" t="s">
        <v>7</v>
      </c>
      <c r="E90" s="3" t="s">
        <v>8</v>
      </c>
      <c r="F90" s="3" t="s">
        <v>9</v>
      </c>
      <c r="G90" s="5" t="s">
        <v>10</v>
      </c>
    </row>
    <row r="91" spans="1:13" ht="23.25" customHeight="1" x14ac:dyDescent="0.2">
      <c r="A91" s="6"/>
      <c r="B91" s="6"/>
      <c r="C91" s="7"/>
      <c r="D91" s="6"/>
      <c r="E91" s="6"/>
      <c r="F91" s="6"/>
      <c r="G91" s="6"/>
    </row>
    <row r="92" spans="1:13" ht="24.75" customHeight="1" x14ac:dyDescent="0.2">
      <c r="A92" s="8" t="s">
        <v>0</v>
      </c>
      <c r="B92" s="2" t="s">
        <v>14</v>
      </c>
      <c r="C92" s="2" t="s">
        <v>15</v>
      </c>
      <c r="D92" s="20" t="s">
        <v>11</v>
      </c>
      <c r="E92" s="20">
        <f>2439*0.75*2</f>
        <v>3658.5</v>
      </c>
      <c r="F92" s="21">
        <v>0</v>
      </c>
      <c r="G92" s="21">
        <f>F92*E92</f>
        <v>0</v>
      </c>
    </row>
    <row r="93" spans="1:13" ht="54.75" customHeight="1" x14ac:dyDescent="0.2">
      <c r="A93" s="8" t="s">
        <v>1</v>
      </c>
      <c r="B93" s="2" t="s">
        <v>13</v>
      </c>
      <c r="C93" s="2" t="s">
        <v>20</v>
      </c>
      <c r="D93" s="3" t="s">
        <v>11</v>
      </c>
      <c r="E93" s="20">
        <f>350*1.75</f>
        <v>612.5</v>
      </c>
      <c r="F93" s="21">
        <v>0</v>
      </c>
      <c r="G93" s="21">
        <f>F93*E93</f>
        <v>0</v>
      </c>
    </row>
    <row r="94" spans="1:13" ht="56.25" customHeight="1" x14ac:dyDescent="0.2">
      <c r="A94" s="8" t="s">
        <v>2</v>
      </c>
      <c r="B94" s="2" t="s">
        <v>16</v>
      </c>
      <c r="C94" s="2" t="s">
        <v>40</v>
      </c>
      <c r="D94" s="3" t="s">
        <v>12</v>
      </c>
      <c r="E94" s="20">
        <f>612.5*1.75*0.04</f>
        <v>42.875</v>
      </c>
      <c r="F94" s="21">
        <v>0</v>
      </c>
      <c r="G94" s="21">
        <f>F94*E94</f>
        <v>0</v>
      </c>
      <c r="M94" s="25"/>
    </row>
    <row r="95" spans="1:13" x14ac:dyDescent="0.2">
      <c r="A95" s="16"/>
      <c r="B95" s="16"/>
      <c r="C95" s="17" t="s">
        <v>17</v>
      </c>
      <c r="D95" s="16"/>
      <c r="E95" s="16"/>
      <c r="F95" s="18"/>
      <c r="G95" s="18">
        <f>SUM(G92:G94)</f>
        <v>0</v>
      </c>
    </row>
    <row r="96" spans="1:13" x14ac:dyDescent="0.2">
      <c r="A96" s="11"/>
      <c r="B96" s="11"/>
      <c r="C96" s="12" t="s">
        <v>45</v>
      </c>
      <c r="D96" s="11"/>
      <c r="E96" s="11"/>
      <c r="F96" s="9"/>
      <c r="G96" s="9">
        <f>G95*0.23</f>
        <v>0</v>
      </c>
    </row>
    <row r="97" spans="1:10" x14ac:dyDescent="0.2">
      <c r="A97" s="13"/>
      <c r="B97" s="13"/>
      <c r="C97" s="14" t="s">
        <v>18</v>
      </c>
      <c r="D97" s="13"/>
      <c r="E97" s="13"/>
      <c r="F97" s="15"/>
      <c r="G97" s="15">
        <f>G96+G95</f>
        <v>0</v>
      </c>
    </row>
    <row r="98" spans="1:10" ht="21" customHeight="1" x14ac:dyDescent="0.2">
      <c r="A98" s="31"/>
      <c r="B98" s="31"/>
      <c r="C98" s="30" t="s">
        <v>44</v>
      </c>
      <c r="D98" s="30"/>
      <c r="E98" s="30"/>
      <c r="F98" s="30"/>
      <c r="G98" s="22">
        <f>G86+G77+G68+G59+G49+G39+G29+G19+G9+G95</f>
        <v>0</v>
      </c>
      <c r="I98" s="1"/>
      <c r="J98" s="1"/>
    </row>
    <row r="99" spans="1:10" ht="21" customHeight="1" x14ac:dyDescent="0.2">
      <c r="A99" s="31"/>
      <c r="B99" s="31"/>
      <c r="C99" s="30" t="s">
        <v>42</v>
      </c>
      <c r="D99" s="30"/>
      <c r="E99" s="30"/>
      <c r="F99" s="30"/>
      <c r="G99" s="22">
        <f>G87+G78+G69+G60+G50+G40+G30+G20+G10+G96</f>
        <v>0</v>
      </c>
    </row>
    <row r="100" spans="1:10" ht="21.75" customHeight="1" x14ac:dyDescent="0.2">
      <c r="A100" s="31"/>
      <c r="B100" s="31"/>
      <c r="C100" s="30" t="s">
        <v>43</v>
      </c>
      <c r="D100" s="30"/>
      <c r="E100" s="30"/>
      <c r="F100" s="30"/>
      <c r="G100" s="22">
        <f>G88+G79+G70+G61+G51+G41+G31+G21+G11+G97</f>
        <v>0</v>
      </c>
    </row>
  </sheetData>
  <mergeCells count="21">
    <mergeCell ref="A52:G52"/>
    <mergeCell ref="A53:G53"/>
    <mergeCell ref="A62:G62"/>
    <mergeCell ref="A2:G2"/>
    <mergeCell ref="A23:G23"/>
    <mergeCell ref="A32:G32"/>
    <mergeCell ref="A33:G33"/>
    <mergeCell ref="A42:G42"/>
    <mergeCell ref="A43:G43"/>
    <mergeCell ref="A1:G1"/>
    <mergeCell ref="A3:G3"/>
    <mergeCell ref="A12:G12"/>
    <mergeCell ref="A13:G13"/>
    <mergeCell ref="A22:G22"/>
    <mergeCell ref="A71:G71"/>
    <mergeCell ref="A80:G80"/>
    <mergeCell ref="C98:F98"/>
    <mergeCell ref="C99:F99"/>
    <mergeCell ref="C100:F100"/>
    <mergeCell ref="A89:G89"/>
    <mergeCell ref="A98:B100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rymanow_krolik 2 droga lesna.rds</dc:title>
  <dc:creator>Piotr</dc:creator>
  <cp:lastModifiedBy>Krzysztof Drzymała - Nadleśnictwo Tuszyma</cp:lastModifiedBy>
  <cp:lastPrinted>2023-07-26T10:16:37Z</cp:lastPrinted>
  <dcterms:created xsi:type="dcterms:W3CDTF">2019-05-21T20:56:46Z</dcterms:created>
  <dcterms:modified xsi:type="dcterms:W3CDTF">2023-08-28T10:50:08Z</dcterms:modified>
</cp:coreProperties>
</file>