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8.240\bzp\2024\(49) energia elektryczna\"/>
    </mc:Choice>
  </mc:AlternateContent>
  <xr:revisionPtr revIDLastSave="0" documentId="8_{D3058EC2-21FF-42B7-8A9D-D401D42D16E0}" xr6:coauthVersionLast="47" xr6:coauthVersionMax="47" xr10:uidLastSave="{00000000-0000-0000-0000-000000000000}"/>
  <bookViews>
    <workbookView xWindow="-120" yWindow="-120" windowWidth="29040" windowHeight="15720" xr2:uid="{B10C919B-2B87-4FBF-A85A-5D414E8A8B2F}"/>
  </bookViews>
  <sheets>
    <sheet name="Starostw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T12" i="1"/>
  <c r="U13" i="1"/>
  <c r="S14" i="1"/>
  <c r="T16" i="1"/>
  <c r="U17" i="1"/>
  <c r="S18" i="1"/>
  <c r="T20" i="1"/>
  <c r="S22" i="1"/>
  <c r="T24" i="1"/>
  <c r="S26" i="1"/>
  <c r="T28" i="1"/>
  <c r="Y7" i="1"/>
  <c r="S7" i="1" s="1"/>
  <c r="Z7" i="1"/>
  <c r="T7" i="1" s="1"/>
  <c r="AA7" i="1"/>
  <c r="U7" i="1" s="1"/>
  <c r="Y8" i="1"/>
  <c r="S8" i="1" s="1"/>
  <c r="Z8" i="1"/>
  <c r="T8" i="1" s="1"/>
  <c r="AA8" i="1"/>
  <c r="U8" i="1" s="1"/>
  <c r="Y9" i="1"/>
  <c r="S9" i="1" s="1"/>
  <c r="Z9" i="1"/>
  <c r="T9" i="1" s="1"/>
  <c r="AA9" i="1"/>
  <c r="Y10" i="1"/>
  <c r="S10" i="1" s="1"/>
  <c r="Z10" i="1"/>
  <c r="T10" i="1" s="1"/>
  <c r="AA10" i="1"/>
  <c r="U10" i="1" s="1"/>
  <c r="Y11" i="1"/>
  <c r="S11" i="1" s="1"/>
  <c r="Z11" i="1"/>
  <c r="T11" i="1" s="1"/>
  <c r="AA11" i="1"/>
  <c r="U11" i="1" s="1"/>
  <c r="Y12" i="1"/>
  <c r="S12" i="1" s="1"/>
  <c r="Z12" i="1"/>
  <c r="AA12" i="1"/>
  <c r="U12" i="1" s="1"/>
  <c r="Y13" i="1"/>
  <c r="S13" i="1" s="1"/>
  <c r="Z13" i="1"/>
  <c r="T13" i="1" s="1"/>
  <c r="AA13" i="1"/>
  <c r="Y14" i="1"/>
  <c r="Z14" i="1"/>
  <c r="T14" i="1" s="1"/>
  <c r="AA14" i="1"/>
  <c r="U14" i="1" s="1"/>
  <c r="Y15" i="1"/>
  <c r="S15" i="1" s="1"/>
  <c r="Z15" i="1"/>
  <c r="T15" i="1" s="1"/>
  <c r="AA15" i="1"/>
  <c r="U15" i="1" s="1"/>
  <c r="Y16" i="1"/>
  <c r="S16" i="1" s="1"/>
  <c r="Z16" i="1"/>
  <c r="AA16" i="1"/>
  <c r="U16" i="1" s="1"/>
  <c r="Y17" i="1"/>
  <c r="S17" i="1" s="1"/>
  <c r="Z17" i="1"/>
  <c r="T17" i="1" s="1"/>
  <c r="AA17" i="1"/>
  <c r="Y18" i="1"/>
  <c r="Z18" i="1"/>
  <c r="T18" i="1" s="1"/>
  <c r="Y19" i="1"/>
  <c r="S19" i="1" s="1"/>
  <c r="Z19" i="1"/>
  <c r="T19" i="1" s="1"/>
  <c r="Y20" i="1"/>
  <c r="S20" i="1" s="1"/>
  <c r="Z20" i="1"/>
  <c r="Y21" i="1"/>
  <c r="S21" i="1" s="1"/>
  <c r="Z21" i="1"/>
  <c r="T21" i="1" s="1"/>
  <c r="Y22" i="1"/>
  <c r="Z22" i="1"/>
  <c r="T22" i="1" s="1"/>
  <c r="AA22" i="1"/>
  <c r="Y23" i="1"/>
  <c r="S23" i="1" s="1"/>
  <c r="Z23" i="1"/>
  <c r="T23" i="1" s="1"/>
  <c r="Y24" i="1"/>
  <c r="S24" i="1" s="1"/>
  <c r="Z24" i="1"/>
  <c r="Y25" i="1"/>
  <c r="S25" i="1" s="1"/>
  <c r="Z25" i="1"/>
  <c r="T25" i="1" s="1"/>
  <c r="Y26" i="1"/>
  <c r="Z26" i="1"/>
  <c r="T26" i="1" s="1"/>
  <c r="AA26" i="1"/>
  <c r="Y27" i="1"/>
  <c r="S27" i="1" s="1"/>
  <c r="Z27" i="1"/>
  <c r="T27" i="1" s="1"/>
  <c r="AA27" i="1"/>
  <c r="U27" i="1" s="1"/>
  <c r="Y28" i="1"/>
  <c r="S28" i="1" s="1"/>
  <c r="Z28" i="1"/>
  <c r="Y29" i="1"/>
  <c r="S29" i="1" s="1"/>
  <c r="Z29" i="1"/>
  <c r="T29" i="1" s="1"/>
  <c r="Z6" i="1"/>
  <c r="T6" i="1" s="1"/>
  <c r="AA6" i="1"/>
  <c r="U6" i="1"/>
  <c r="S6" i="1"/>
  <c r="Y6" i="1"/>
  <c r="X29" i="1"/>
  <c r="AA29" i="1" s="1"/>
  <c r="U29" i="1" s="1"/>
  <c r="X28" i="1"/>
  <c r="AA28" i="1" s="1"/>
  <c r="X26" i="1"/>
  <c r="U26" i="1" s="1"/>
  <c r="X25" i="1"/>
  <c r="AA25" i="1" s="1"/>
  <c r="U25" i="1" s="1"/>
  <c r="X24" i="1"/>
  <c r="AA24" i="1" s="1"/>
  <c r="X23" i="1"/>
  <c r="X22" i="1"/>
  <c r="U22" i="1" s="1"/>
  <c r="X21" i="1"/>
  <c r="AA21" i="1" s="1"/>
  <c r="U21" i="1" s="1"/>
  <c r="X20" i="1"/>
  <c r="AA20" i="1" s="1"/>
  <c r="X19" i="1"/>
  <c r="X18" i="1"/>
  <c r="AA18" i="1" s="1"/>
  <c r="AA23" i="1" l="1"/>
  <c r="U23" i="1" s="1"/>
  <c r="AA19" i="1"/>
  <c r="U19" i="1" s="1"/>
  <c r="U18" i="1"/>
  <c r="U28" i="1"/>
  <c r="U24" i="1"/>
  <c r="U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Ornoch</author>
  </authors>
  <commentList>
    <comment ref="P19" authorId="0" shapeId="0" xr:uid="{48A4D982-8E9A-40DC-98B6-6C82E54566C1}">
      <text>
        <r>
          <rPr>
            <b/>
            <sz val="9"/>
            <color indexed="81"/>
            <rFont val="Tahoma"/>
            <charset val="1"/>
          </rPr>
          <t>Łukasz Ornoch:</t>
        </r>
        <r>
          <rPr>
            <sz val="9"/>
            <color indexed="81"/>
            <rFont val="Tahoma"/>
            <charset val="1"/>
          </rPr>
          <t xml:space="preserve">
nr licznika inny</t>
        </r>
      </text>
    </comment>
  </commentList>
</comments>
</file>

<file path=xl/sharedStrings.xml><?xml version="1.0" encoding="utf-8"?>
<sst xmlns="http://schemas.openxmlformats.org/spreadsheetml/2006/main" count="415" uniqueCount="137">
  <si>
    <t>L.p.</t>
  </si>
  <si>
    <t>Nazwa i adres Płatnika/Odbiorcy</t>
  </si>
  <si>
    <t xml:space="preserve">NIP płatnika </t>
  </si>
  <si>
    <t>Adres korespondencyjny</t>
  </si>
  <si>
    <t>Nazwa obiektu</t>
  </si>
  <si>
    <t>Adres obiektu</t>
  </si>
  <si>
    <t>Nazwa OSD</t>
  </si>
  <si>
    <t>Zmiana Sprzedawcy/rodzaj umowy</t>
  </si>
  <si>
    <t>Okres wypowiedzenia dotychczasowej umowy</t>
  </si>
  <si>
    <t>numer licznika</t>
  </si>
  <si>
    <t>Grupa taryfowa</t>
  </si>
  <si>
    <t>Moc umowna</t>
  </si>
  <si>
    <t>Miejscowość</t>
  </si>
  <si>
    <t>Ulica</t>
  </si>
  <si>
    <t>Numer budynku/
lokalu</t>
  </si>
  <si>
    <t>Kod pocztowy</t>
  </si>
  <si>
    <t>Poczta</t>
  </si>
  <si>
    <t>szczyt</t>
  </si>
  <si>
    <t>pozaszczytem</t>
  </si>
  <si>
    <t>całodobowe</t>
  </si>
  <si>
    <t>Powiat Wołomiński</t>
  </si>
  <si>
    <t>125-09-40-609</t>
  </si>
  <si>
    <t>ul. Prądzyńskiego 3,                    05-200 Wołomin</t>
  </si>
  <si>
    <t>Starostwo Powiatowe - Urząd</t>
  </si>
  <si>
    <t>Wołomin</t>
  </si>
  <si>
    <t>Prądzyńskiego</t>
  </si>
  <si>
    <t>05-200</t>
  </si>
  <si>
    <t xml:space="preserve">PGE Dystrybucja S.A. </t>
  </si>
  <si>
    <t xml:space="preserve">PGE Obrót S.A z siedzibą w Rzeszowie ul. 8-go Marca 6. </t>
  </si>
  <si>
    <t xml:space="preserve">kolejna/umowa sprzedaży terminowa </t>
  </si>
  <si>
    <t>umowa terminowa nie wymaga wypowiedzenia</t>
  </si>
  <si>
    <t>C12a</t>
  </si>
  <si>
    <t>18kW</t>
  </si>
  <si>
    <t>16kW</t>
  </si>
  <si>
    <t>C21</t>
  </si>
  <si>
    <t>50kW</t>
  </si>
  <si>
    <t>Powstańców</t>
  </si>
  <si>
    <t>8/10</t>
  </si>
  <si>
    <t>7kW</t>
  </si>
  <si>
    <t>12kW</t>
  </si>
  <si>
    <t xml:space="preserve">Powiat Wołomiński              </t>
  </si>
  <si>
    <t xml:space="preserve">Kobyłkowska </t>
  </si>
  <si>
    <t>1a</t>
  </si>
  <si>
    <t xml:space="preserve">Legionów </t>
  </si>
  <si>
    <t>34,5kW</t>
  </si>
  <si>
    <t>Radzymin</t>
  </si>
  <si>
    <t xml:space="preserve">Komunalna </t>
  </si>
  <si>
    <t>05-250</t>
  </si>
  <si>
    <t>224kW</t>
  </si>
  <si>
    <t>Zagościniec</t>
  </si>
  <si>
    <t>Asfaltowa</t>
  </si>
  <si>
    <t>B21</t>
  </si>
  <si>
    <t>39kW</t>
  </si>
  <si>
    <t>Starostwo Powiatowe - Przepompownia</t>
  </si>
  <si>
    <t>Zielonka</t>
  </si>
  <si>
    <t>Marecka</t>
  </si>
  <si>
    <t xml:space="preserve">05-220 </t>
  </si>
  <si>
    <t>C11</t>
  </si>
  <si>
    <t>7 kW</t>
  </si>
  <si>
    <t>10 kW</t>
  </si>
  <si>
    <t>Starostwo Powiatowe - Sygnalizacja</t>
  </si>
  <si>
    <t>2 kW</t>
  </si>
  <si>
    <t>Marki</t>
  </si>
  <si>
    <t>Fabryczna</t>
  </si>
  <si>
    <t>05-270</t>
  </si>
  <si>
    <t>PL_ZEWD_1434001523_00</t>
  </si>
  <si>
    <t>Lipowa/
Powstańców</t>
  </si>
  <si>
    <t>2,5 kW</t>
  </si>
  <si>
    <t>Piłsudskiego/
Armii Krajowej</t>
  </si>
  <si>
    <t>3,5 kW</t>
  </si>
  <si>
    <t>Armii Krajowej 8</t>
  </si>
  <si>
    <t>Piłsudskiego 
dz. 321</t>
  </si>
  <si>
    <t>5,5 kW</t>
  </si>
  <si>
    <t>Kobyłka</t>
  </si>
  <si>
    <t>Załuskiego</t>
  </si>
  <si>
    <t>05-230</t>
  </si>
  <si>
    <t>14 kW</t>
  </si>
  <si>
    <t xml:space="preserve">Starostwo Powiatowe - Przepompownia </t>
  </si>
  <si>
    <t>Przejazd</t>
  </si>
  <si>
    <t>17 kW</t>
  </si>
  <si>
    <t>Starostwo Powiatowe - Oświetlenie drogi</t>
  </si>
  <si>
    <t>Główna</t>
  </si>
  <si>
    <t xml:space="preserve">05-270 </t>
  </si>
  <si>
    <t>11 kW</t>
  </si>
  <si>
    <t>Słupno</t>
  </si>
  <si>
    <t>Szkolna</t>
  </si>
  <si>
    <t>33 kW</t>
  </si>
  <si>
    <t>Punkty poboru - Starostwo Powiatowe w Wołominie</t>
  </si>
  <si>
    <t>szacowane zapotrzebowanie na okres 12 miesięcy od daty podpisania umowy</t>
  </si>
  <si>
    <t>Załącznik nr 1 do IPU</t>
  </si>
  <si>
    <t>Warszawska</t>
  </si>
  <si>
    <t>5A</t>
  </si>
  <si>
    <t>ul. Warszawska 5a,        05-200 Wołomin</t>
  </si>
  <si>
    <t>Nazwa obecnego Sprzedawcy</t>
  </si>
  <si>
    <t>Numer PPE:</t>
  </si>
  <si>
    <t>590543570402075402</t>
  </si>
  <si>
    <t>56407725</t>
  </si>
  <si>
    <t>590543570402075297</t>
  </si>
  <si>
    <t>00230364</t>
  </si>
  <si>
    <t>590543570402075365</t>
  </si>
  <si>
    <t>56407727</t>
  </si>
  <si>
    <t>590543570402075174</t>
  </si>
  <si>
    <t>04142849</t>
  </si>
  <si>
    <t>590543570402075280</t>
  </si>
  <si>
    <t>00231093</t>
  </si>
  <si>
    <t>590543570402075396</t>
  </si>
  <si>
    <t>00231098</t>
  </si>
  <si>
    <t>590543570402075310</t>
  </si>
  <si>
    <t>00230367</t>
  </si>
  <si>
    <t>590543570402075419</t>
  </si>
  <si>
    <t>00222057</t>
  </si>
  <si>
    <t>590543570402075273</t>
  </si>
  <si>
    <t>01103419</t>
  </si>
  <si>
    <t>590543570402051444</t>
  </si>
  <si>
    <t>04141260</t>
  </si>
  <si>
    <t>590543570401925852</t>
  </si>
  <si>
    <t>01429479</t>
  </si>
  <si>
    <t>590543570402074405</t>
  </si>
  <si>
    <t>91006260</t>
  </si>
  <si>
    <t>590543570402075167</t>
  </si>
  <si>
    <t>94451707</t>
  </si>
  <si>
    <t>590543570402075150</t>
  </si>
  <si>
    <t>96240045</t>
  </si>
  <si>
    <t>590543570402075389</t>
  </si>
  <si>
    <t>92862396</t>
  </si>
  <si>
    <t>2672531</t>
  </si>
  <si>
    <t>590543570402075358</t>
  </si>
  <si>
    <t>92915058</t>
  </si>
  <si>
    <t>590543570402075372</t>
  </si>
  <si>
    <t>590543570402075266</t>
  </si>
  <si>
    <t>590543570402060309</t>
  </si>
  <si>
    <t>590543570402048086</t>
  </si>
  <si>
    <t>590543570402042220</t>
  </si>
  <si>
    <t>590543570402042329</t>
  </si>
  <si>
    <t>590543570402047928</t>
  </si>
  <si>
    <t>Zapas 6,8%</t>
  </si>
  <si>
    <t>Zużycie 01.01.2023-31.12.2023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</si>
</sst>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62D0-504A-4DE1-ABF3-3F232DF09475}">
  <sheetPr>
    <pageSetUpPr fitToPage="1"/>
  </sheetPr>
  <dimension ref="A1:AA29"/>
  <sheetViews>
    <sheetView tabSelected="1" workbookViewId="0">
      <selection activeCell="U1" sqref="U1"/>
    </sheetView>
  </sheetViews>
  <sheetFormatPr defaultColWidth="9.140625" defaultRowHeight="11.25" x14ac:dyDescent="0.2"/>
  <cols>
    <col min="1" max="1" width="4.140625" style="7" bestFit="1" customWidth="1"/>
    <col min="2" max="2" width="18.7109375" style="1" customWidth="1"/>
    <col min="3" max="3" width="12.85546875" style="1" customWidth="1"/>
    <col min="4" max="4" width="17" style="1" customWidth="1"/>
    <col min="5" max="5" width="13.42578125" style="1" customWidth="1"/>
    <col min="6" max="6" width="12.28515625" style="1" bestFit="1" customWidth="1"/>
    <col min="7" max="7" width="12.28515625" style="1" customWidth="1"/>
    <col min="8" max="8" width="9" style="1" customWidth="1"/>
    <col min="9" max="9" width="10.28515625" style="1" customWidth="1"/>
    <col min="10" max="10" width="9.140625" style="1"/>
    <col min="11" max="12" width="11.5703125" style="1" customWidth="1"/>
    <col min="13" max="13" width="15.5703125" style="1" customWidth="1"/>
    <col min="14" max="14" width="12.140625" style="1" customWidth="1"/>
    <col min="15" max="15" width="15" style="1" customWidth="1"/>
    <col min="16" max="17" width="18.28515625" style="1" customWidth="1"/>
    <col min="18" max="19" width="9.140625" style="1"/>
    <col min="20" max="20" width="11.5703125" style="1" customWidth="1"/>
    <col min="21" max="22" width="9.140625" style="1"/>
    <col min="23" max="23" width="11.7109375" style="1" bestFit="1" customWidth="1"/>
    <col min="24" max="24" width="15.28515625" style="1" customWidth="1"/>
    <col min="25" max="25" width="7" style="1" bestFit="1" customWidth="1"/>
    <col min="26" max="26" width="10" style="1" customWidth="1"/>
    <col min="27" max="16384" width="9.140625" style="1"/>
  </cols>
  <sheetData>
    <row r="1" spans="1:27" ht="15.75" x14ac:dyDescent="0.25">
      <c r="U1" s="8" t="s">
        <v>89</v>
      </c>
    </row>
    <row r="2" spans="1:27" ht="15" x14ac:dyDescent="0.25">
      <c r="K2" s="9" t="s">
        <v>87</v>
      </c>
      <c r="L2" s="9"/>
    </row>
    <row r="4" spans="1:27" x14ac:dyDescent="0.2">
      <c r="A4" s="29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30" t="s">
        <v>5</v>
      </c>
      <c r="G4" s="30"/>
      <c r="H4" s="30"/>
      <c r="I4" s="30"/>
      <c r="J4" s="30"/>
      <c r="K4" s="27" t="s">
        <v>6</v>
      </c>
      <c r="L4" s="27" t="s">
        <v>93</v>
      </c>
      <c r="M4" s="27" t="s">
        <v>7</v>
      </c>
      <c r="N4" s="27" t="s">
        <v>8</v>
      </c>
      <c r="O4" s="28" t="s">
        <v>94</v>
      </c>
      <c r="P4" s="28" t="s">
        <v>9</v>
      </c>
      <c r="Q4" s="27" t="s">
        <v>10</v>
      </c>
      <c r="R4" s="27" t="s">
        <v>11</v>
      </c>
      <c r="S4" s="23" t="s">
        <v>88</v>
      </c>
      <c r="T4" s="24"/>
      <c r="U4" s="25"/>
      <c r="V4" s="26" t="s">
        <v>136</v>
      </c>
      <c r="W4" s="26"/>
      <c r="X4" s="26"/>
      <c r="Y4" s="26" t="s">
        <v>135</v>
      </c>
      <c r="Z4" s="26"/>
      <c r="AA4" s="26"/>
    </row>
    <row r="5" spans="1:27" ht="33.75" x14ac:dyDescent="0.2">
      <c r="A5" s="29"/>
      <c r="B5" s="28"/>
      <c r="C5" s="28"/>
      <c r="D5" s="28"/>
      <c r="E5" s="28"/>
      <c r="F5" s="2" t="s">
        <v>12</v>
      </c>
      <c r="G5" s="2" t="s">
        <v>13</v>
      </c>
      <c r="H5" s="3" t="s">
        <v>14</v>
      </c>
      <c r="I5" s="3" t="s">
        <v>15</v>
      </c>
      <c r="J5" s="2" t="s">
        <v>16</v>
      </c>
      <c r="K5" s="28"/>
      <c r="L5" s="28"/>
      <c r="M5" s="28"/>
      <c r="N5" s="28"/>
      <c r="O5" s="31"/>
      <c r="P5" s="31"/>
      <c r="Q5" s="28"/>
      <c r="R5" s="28"/>
      <c r="S5" s="3" t="s">
        <v>17</v>
      </c>
      <c r="T5" s="3" t="s">
        <v>18</v>
      </c>
      <c r="U5" s="3" t="s">
        <v>19</v>
      </c>
      <c r="V5" s="18" t="s">
        <v>17</v>
      </c>
      <c r="W5" s="18" t="s">
        <v>18</v>
      </c>
      <c r="X5" s="18" t="s">
        <v>19</v>
      </c>
      <c r="Y5" s="18" t="s">
        <v>17</v>
      </c>
      <c r="Z5" s="18" t="s">
        <v>18</v>
      </c>
      <c r="AA5" s="18" t="s">
        <v>19</v>
      </c>
    </row>
    <row r="6" spans="1:27" ht="45" x14ac:dyDescent="0.2">
      <c r="A6" s="4">
        <v>1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25</v>
      </c>
      <c r="H6" s="5">
        <v>3</v>
      </c>
      <c r="I6" s="5" t="s">
        <v>26</v>
      </c>
      <c r="J6" s="5" t="s">
        <v>24</v>
      </c>
      <c r="K6" s="5" t="s">
        <v>27</v>
      </c>
      <c r="L6" s="5" t="s">
        <v>28</v>
      </c>
      <c r="M6" s="5" t="s">
        <v>29</v>
      </c>
      <c r="N6" s="5" t="s">
        <v>30</v>
      </c>
      <c r="O6" s="6" t="s">
        <v>95</v>
      </c>
      <c r="P6" s="6" t="s">
        <v>96</v>
      </c>
      <c r="Q6" s="5" t="s">
        <v>31</v>
      </c>
      <c r="R6" s="5" t="s">
        <v>32</v>
      </c>
      <c r="S6" s="17">
        <f>V6+Y6</f>
        <v>5343.2039999999997</v>
      </c>
      <c r="T6" s="17">
        <f t="shared" ref="T6:U6" si="0">W6+Z6</f>
        <v>10829.52</v>
      </c>
      <c r="U6" s="17">
        <f t="shared" si="0"/>
        <v>0</v>
      </c>
      <c r="V6" s="19">
        <v>5003</v>
      </c>
      <c r="W6" s="19">
        <v>10140</v>
      </c>
      <c r="X6" s="19">
        <v>0</v>
      </c>
      <c r="Y6" s="20">
        <f>V6*6.8%</f>
        <v>340.20400000000001</v>
      </c>
      <c r="Z6" s="20">
        <f t="shared" ref="Z6:AA6" si="1">W6*6.8%</f>
        <v>689.5200000000001</v>
      </c>
      <c r="AA6" s="20">
        <f t="shared" si="1"/>
        <v>0</v>
      </c>
    </row>
    <row r="7" spans="1:27" ht="45" x14ac:dyDescent="0.2">
      <c r="A7" s="4">
        <v>2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>
        <v>1</v>
      </c>
      <c r="I7" s="5" t="s">
        <v>26</v>
      </c>
      <c r="J7" s="5" t="s">
        <v>24</v>
      </c>
      <c r="K7" s="5" t="s">
        <v>27</v>
      </c>
      <c r="L7" s="5" t="s">
        <v>28</v>
      </c>
      <c r="M7" s="5" t="s">
        <v>29</v>
      </c>
      <c r="N7" s="5" t="s">
        <v>30</v>
      </c>
      <c r="O7" s="6" t="s">
        <v>97</v>
      </c>
      <c r="P7" s="6" t="s">
        <v>98</v>
      </c>
      <c r="Q7" s="5" t="s">
        <v>31</v>
      </c>
      <c r="R7" s="5" t="s">
        <v>33</v>
      </c>
      <c r="S7" s="17">
        <f t="shared" ref="S7:S29" si="2">V7+Y7</f>
        <v>9127.1280000000006</v>
      </c>
      <c r="T7" s="17">
        <f t="shared" ref="T7:T29" si="3">W7+Z7</f>
        <v>36692.207999999999</v>
      </c>
      <c r="U7" s="17">
        <f t="shared" ref="U7:U29" si="4">X7+AA7</f>
        <v>0</v>
      </c>
      <c r="V7" s="19">
        <v>8546</v>
      </c>
      <c r="W7" s="19">
        <v>34356</v>
      </c>
      <c r="X7" s="19">
        <v>0</v>
      </c>
      <c r="Y7" s="20">
        <f t="shared" ref="Y7:Y29" si="5">V7*6.8%</f>
        <v>581.12800000000004</v>
      </c>
      <c r="Z7" s="20">
        <f t="shared" ref="Z7:Z29" si="6">W7*6.8%</f>
        <v>2336.2080000000001</v>
      </c>
      <c r="AA7" s="20">
        <f t="shared" ref="AA7:AA29" si="7">X7*6.8%</f>
        <v>0</v>
      </c>
    </row>
    <row r="8" spans="1:27" ht="45" x14ac:dyDescent="0.2">
      <c r="A8" s="4">
        <v>3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>
        <v>3</v>
      </c>
      <c r="I8" s="5" t="s">
        <v>26</v>
      </c>
      <c r="J8" s="5" t="s">
        <v>24</v>
      </c>
      <c r="K8" s="5" t="s">
        <v>27</v>
      </c>
      <c r="L8" s="5" t="s">
        <v>28</v>
      </c>
      <c r="M8" s="5" t="s">
        <v>29</v>
      </c>
      <c r="N8" s="5" t="s">
        <v>30</v>
      </c>
      <c r="O8" s="6" t="s">
        <v>99</v>
      </c>
      <c r="P8" s="6" t="s">
        <v>100</v>
      </c>
      <c r="Q8" s="5" t="s">
        <v>31</v>
      </c>
      <c r="R8" s="5" t="s">
        <v>32</v>
      </c>
      <c r="S8" s="17">
        <f t="shared" si="2"/>
        <v>10483.487999999999</v>
      </c>
      <c r="T8" s="17">
        <f t="shared" si="3"/>
        <v>22815.684000000001</v>
      </c>
      <c r="U8" s="17">
        <f t="shared" si="4"/>
        <v>0</v>
      </c>
      <c r="V8" s="19">
        <v>9816</v>
      </c>
      <c r="W8" s="19">
        <v>21363</v>
      </c>
      <c r="X8" s="19">
        <v>0</v>
      </c>
      <c r="Y8" s="20">
        <f t="shared" si="5"/>
        <v>667.48800000000006</v>
      </c>
      <c r="Z8" s="20">
        <f t="shared" si="6"/>
        <v>1452.6840000000002</v>
      </c>
      <c r="AA8" s="20">
        <f t="shared" si="7"/>
        <v>0</v>
      </c>
    </row>
    <row r="9" spans="1:27" ht="45" x14ac:dyDescent="0.2">
      <c r="A9" s="4">
        <v>4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25</v>
      </c>
      <c r="H9" s="5">
        <v>3</v>
      </c>
      <c r="I9" s="5" t="s">
        <v>26</v>
      </c>
      <c r="J9" s="5" t="s">
        <v>24</v>
      </c>
      <c r="K9" s="5" t="s">
        <v>27</v>
      </c>
      <c r="L9" s="5" t="s">
        <v>28</v>
      </c>
      <c r="M9" s="5" t="s">
        <v>29</v>
      </c>
      <c r="N9" s="5" t="s">
        <v>30</v>
      </c>
      <c r="O9" s="6" t="s">
        <v>101</v>
      </c>
      <c r="P9" s="6" t="s">
        <v>102</v>
      </c>
      <c r="Q9" s="5" t="s">
        <v>34</v>
      </c>
      <c r="R9" s="5" t="s">
        <v>35</v>
      </c>
      <c r="S9" s="17">
        <f t="shared" si="2"/>
        <v>0</v>
      </c>
      <c r="T9" s="17">
        <f t="shared" si="3"/>
        <v>0</v>
      </c>
      <c r="U9" s="17">
        <f t="shared" si="4"/>
        <v>23834.556</v>
      </c>
      <c r="V9" s="19">
        <v>0</v>
      </c>
      <c r="W9" s="19">
        <v>0</v>
      </c>
      <c r="X9" s="19">
        <v>22317</v>
      </c>
      <c r="Y9" s="20">
        <f t="shared" si="5"/>
        <v>0</v>
      </c>
      <c r="Z9" s="20">
        <f t="shared" si="6"/>
        <v>0</v>
      </c>
      <c r="AA9" s="20">
        <f t="shared" si="7"/>
        <v>1517.556</v>
      </c>
    </row>
    <row r="10" spans="1:27" ht="45" x14ac:dyDescent="0.2">
      <c r="A10" s="4">
        <v>5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36</v>
      </c>
      <c r="H10" s="6" t="s">
        <v>37</v>
      </c>
      <c r="I10" s="5" t="s">
        <v>26</v>
      </c>
      <c r="J10" s="5" t="s">
        <v>24</v>
      </c>
      <c r="K10" s="5" t="s">
        <v>27</v>
      </c>
      <c r="L10" s="5" t="s">
        <v>28</v>
      </c>
      <c r="M10" s="5" t="s">
        <v>29</v>
      </c>
      <c r="N10" s="5" t="s">
        <v>30</v>
      </c>
      <c r="O10" s="6" t="s">
        <v>103</v>
      </c>
      <c r="P10" s="6" t="s">
        <v>104</v>
      </c>
      <c r="Q10" s="5" t="s">
        <v>31</v>
      </c>
      <c r="R10" s="5" t="s">
        <v>38</v>
      </c>
      <c r="S10" s="17">
        <f t="shared" si="2"/>
        <v>669.63599999999997</v>
      </c>
      <c r="T10" s="17">
        <f t="shared" si="3"/>
        <v>3280.8960000000002</v>
      </c>
      <c r="U10" s="17">
        <f t="shared" si="4"/>
        <v>0</v>
      </c>
      <c r="V10" s="19">
        <v>627</v>
      </c>
      <c r="W10" s="19">
        <v>3072</v>
      </c>
      <c r="X10" s="19">
        <v>0</v>
      </c>
      <c r="Y10" s="20">
        <f t="shared" si="5"/>
        <v>42.636000000000003</v>
      </c>
      <c r="Z10" s="20">
        <f t="shared" si="6"/>
        <v>208.89600000000002</v>
      </c>
      <c r="AA10" s="20">
        <f t="shared" si="7"/>
        <v>0</v>
      </c>
    </row>
    <row r="11" spans="1:27" ht="45" x14ac:dyDescent="0.2">
      <c r="A11" s="4">
        <v>6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36</v>
      </c>
      <c r="H11" s="6" t="s">
        <v>37</v>
      </c>
      <c r="I11" s="5" t="s">
        <v>26</v>
      </c>
      <c r="J11" s="5" t="s">
        <v>24</v>
      </c>
      <c r="K11" s="5" t="s">
        <v>27</v>
      </c>
      <c r="L11" s="5" t="s">
        <v>28</v>
      </c>
      <c r="M11" s="5" t="s">
        <v>29</v>
      </c>
      <c r="N11" s="5" t="s">
        <v>30</v>
      </c>
      <c r="O11" s="6" t="s">
        <v>105</v>
      </c>
      <c r="P11" s="6" t="s">
        <v>106</v>
      </c>
      <c r="Q11" s="5" t="s">
        <v>31</v>
      </c>
      <c r="R11" s="5" t="s">
        <v>39</v>
      </c>
      <c r="S11" s="17">
        <f t="shared" si="2"/>
        <v>8460.6959999999999</v>
      </c>
      <c r="T11" s="17">
        <f t="shared" si="3"/>
        <v>25739.867999999999</v>
      </c>
      <c r="U11" s="17">
        <f t="shared" si="4"/>
        <v>0</v>
      </c>
      <c r="V11" s="19">
        <v>7922</v>
      </c>
      <c r="W11" s="19">
        <v>24101</v>
      </c>
      <c r="X11" s="19">
        <v>0</v>
      </c>
      <c r="Y11" s="20">
        <f t="shared" si="5"/>
        <v>538.69600000000003</v>
      </c>
      <c r="Z11" s="20">
        <f t="shared" si="6"/>
        <v>1638.8680000000002</v>
      </c>
      <c r="AA11" s="20">
        <f t="shared" si="7"/>
        <v>0</v>
      </c>
    </row>
    <row r="12" spans="1:27" ht="45" x14ac:dyDescent="0.2">
      <c r="A12" s="4">
        <v>7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36</v>
      </c>
      <c r="H12" s="6" t="s">
        <v>37</v>
      </c>
      <c r="I12" s="5" t="s">
        <v>26</v>
      </c>
      <c r="J12" s="5" t="s">
        <v>24</v>
      </c>
      <c r="K12" s="5" t="s">
        <v>27</v>
      </c>
      <c r="L12" s="5" t="s">
        <v>28</v>
      </c>
      <c r="M12" s="5" t="s">
        <v>29</v>
      </c>
      <c r="N12" s="5" t="s">
        <v>30</v>
      </c>
      <c r="O12" s="6" t="s">
        <v>107</v>
      </c>
      <c r="P12" s="6" t="s">
        <v>108</v>
      </c>
      <c r="Q12" s="5" t="s">
        <v>31</v>
      </c>
      <c r="R12" s="5" t="s">
        <v>38</v>
      </c>
      <c r="S12" s="17">
        <f t="shared" si="2"/>
        <v>7527.2640000000001</v>
      </c>
      <c r="T12" s="17">
        <f t="shared" si="3"/>
        <v>20003.64</v>
      </c>
      <c r="U12" s="17">
        <f t="shared" si="4"/>
        <v>0</v>
      </c>
      <c r="V12" s="21">
        <v>7048</v>
      </c>
      <c r="W12" s="21">
        <v>18730</v>
      </c>
      <c r="X12" s="21">
        <v>0</v>
      </c>
      <c r="Y12" s="20">
        <f t="shared" si="5"/>
        <v>479.26400000000001</v>
      </c>
      <c r="Z12" s="20">
        <f t="shared" si="6"/>
        <v>1273.6400000000001</v>
      </c>
      <c r="AA12" s="20">
        <f t="shared" si="7"/>
        <v>0</v>
      </c>
    </row>
    <row r="13" spans="1:27" ht="45" x14ac:dyDescent="0.2">
      <c r="A13" s="4">
        <v>8</v>
      </c>
      <c r="B13" s="5" t="s">
        <v>40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41</v>
      </c>
      <c r="H13" s="5" t="s">
        <v>42</v>
      </c>
      <c r="I13" s="5" t="s">
        <v>26</v>
      </c>
      <c r="J13" s="5" t="s">
        <v>24</v>
      </c>
      <c r="K13" s="5" t="s">
        <v>27</v>
      </c>
      <c r="L13" s="5" t="s">
        <v>28</v>
      </c>
      <c r="M13" s="5" t="s">
        <v>29</v>
      </c>
      <c r="N13" s="5" t="s">
        <v>30</v>
      </c>
      <c r="O13" s="6" t="s">
        <v>109</v>
      </c>
      <c r="P13" s="6" t="s">
        <v>110</v>
      </c>
      <c r="Q13" s="5" t="s">
        <v>31</v>
      </c>
      <c r="R13" s="5" t="s">
        <v>39</v>
      </c>
      <c r="S13" s="17">
        <f t="shared" si="2"/>
        <v>19383.132000000001</v>
      </c>
      <c r="T13" s="17">
        <f t="shared" si="3"/>
        <v>60648.516000000003</v>
      </c>
      <c r="U13" s="17">
        <f t="shared" si="4"/>
        <v>0</v>
      </c>
      <c r="V13" s="21">
        <v>18149</v>
      </c>
      <c r="W13" s="21">
        <v>56787</v>
      </c>
      <c r="X13" s="21">
        <v>0</v>
      </c>
      <c r="Y13" s="20">
        <f t="shared" si="5"/>
        <v>1234.1320000000001</v>
      </c>
      <c r="Z13" s="20">
        <f t="shared" si="6"/>
        <v>3861.5160000000001</v>
      </c>
      <c r="AA13" s="20">
        <f t="shared" si="7"/>
        <v>0</v>
      </c>
    </row>
    <row r="14" spans="1:27" ht="45" x14ac:dyDescent="0.2">
      <c r="A14" s="4">
        <v>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43</v>
      </c>
      <c r="H14" s="5">
        <v>78</v>
      </c>
      <c r="I14" s="5" t="s">
        <v>26</v>
      </c>
      <c r="J14" s="5" t="s">
        <v>24</v>
      </c>
      <c r="K14" s="5" t="s">
        <v>27</v>
      </c>
      <c r="L14" s="5" t="s">
        <v>28</v>
      </c>
      <c r="M14" s="5" t="s">
        <v>29</v>
      </c>
      <c r="N14" s="5" t="s">
        <v>30</v>
      </c>
      <c r="O14" s="6" t="s">
        <v>111</v>
      </c>
      <c r="P14" s="6" t="s">
        <v>112</v>
      </c>
      <c r="Q14" s="5" t="s">
        <v>31</v>
      </c>
      <c r="R14" s="5" t="s">
        <v>44</v>
      </c>
      <c r="S14" s="17">
        <f t="shared" si="2"/>
        <v>8951.9760000000006</v>
      </c>
      <c r="T14" s="17">
        <f t="shared" si="3"/>
        <v>23218.32</v>
      </c>
      <c r="U14" s="17">
        <f t="shared" si="4"/>
        <v>0</v>
      </c>
      <c r="V14" s="21">
        <v>8382</v>
      </c>
      <c r="W14" s="21">
        <v>21740</v>
      </c>
      <c r="X14" s="21">
        <v>0</v>
      </c>
      <c r="Y14" s="20">
        <f t="shared" si="5"/>
        <v>569.976</v>
      </c>
      <c r="Z14" s="20">
        <f t="shared" si="6"/>
        <v>1478.3200000000002</v>
      </c>
      <c r="AA14" s="20">
        <f t="shared" si="7"/>
        <v>0</v>
      </c>
    </row>
    <row r="15" spans="1:27" ht="45" x14ac:dyDescent="0.2">
      <c r="A15" s="4">
        <v>10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45</v>
      </c>
      <c r="G15" s="4" t="s">
        <v>46</v>
      </c>
      <c r="H15" s="4">
        <v>8</v>
      </c>
      <c r="I15" s="4" t="s">
        <v>47</v>
      </c>
      <c r="J15" s="4" t="s">
        <v>45</v>
      </c>
      <c r="K15" s="4" t="s">
        <v>27</v>
      </c>
      <c r="L15" s="4" t="s">
        <v>28</v>
      </c>
      <c r="M15" s="5" t="s">
        <v>29</v>
      </c>
      <c r="N15" s="4" t="s">
        <v>30</v>
      </c>
      <c r="O15" s="14" t="s">
        <v>113</v>
      </c>
      <c r="P15" s="14" t="s">
        <v>114</v>
      </c>
      <c r="Q15" s="4" t="s">
        <v>34</v>
      </c>
      <c r="R15" s="4" t="s">
        <v>48</v>
      </c>
      <c r="S15" s="17">
        <f t="shared" si="2"/>
        <v>0</v>
      </c>
      <c r="T15" s="17">
        <f t="shared" si="3"/>
        <v>0</v>
      </c>
      <c r="U15" s="17">
        <f t="shared" si="4"/>
        <v>53518.548000000003</v>
      </c>
      <c r="V15" s="21">
        <v>0</v>
      </c>
      <c r="W15" s="21">
        <v>0</v>
      </c>
      <c r="X15" s="21">
        <v>50111</v>
      </c>
      <c r="Y15" s="20">
        <f t="shared" si="5"/>
        <v>0</v>
      </c>
      <c r="Z15" s="20">
        <f t="shared" si="6"/>
        <v>0</v>
      </c>
      <c r="AA15" s="20">
        <f t="shared" si="7"/>
        <v>3407.5480000000002</v>
      </c>
    </row>
    <row r="16" spans="1:27" ht="45" x14ac:dyDescent="0.2">
      <c r="A16" s="4">
        <v>11</v>
      </c>
      <c r="B16" s="4" t="s">
        <v>20</v>
      </c>
      <c r="C16" s="4" t="s">
        <v>21</v>
      </c>
      <c r="D16" s="4" t="s">
        <v>22</v>
      </c>
      <c r="E16" s="4" t="s">
        <v>23</v>
      </c>
      <c r="F16" s="11" t="s">
        <v>49</v>
      </c>
      <c r="G16" s="11" t="s">
        <v>50</v>
      </c>
      <c r="H16" s="11">
        <v>1</v>
      </c>
      <c r="I16" s="11" t="s">
        <v>26</v>
      </c>
      <c r="J16" s="11" t="s">
        <v>24</v>
      </c>
      <c r="K16" s="4" t="s">
        <v>27</v>
      </c>
      <c r="L16" s="4" t="s">
        <v>28</v>
      </c>
      <c r="M16" s="5" t="s">
        <v>29</v>
      </c>
      <c r="N16" s="4" t="s">
        <v>30</v>
      </c>
      <c r="O16" s="14" t="s">
        <v>115</v>
      </c>
      <c r="P16" s="14" t="s">
        <v>116</v>
      </c>
      <c r="Q16" s="4" t="s">
        <v>51</v>
      </c>
      <c r="R16" s="4" t="s">
        <v>52</v>
      </c>
      <c r="S16" s="17">
        <f t="shared" si="2"/>
        <v>0</v>
      </c>
      <c r="T16" s="17">
        <f t="shared" si="3"/>
        <v>0</v>
      </c>
      <c r="U16" s="17">
        <f t="shared" si="4"/>
        <v>80249.52</v>
      </c>
      <c r="V16" s="21">
        <v>0</v>
      </c>
      <c r="W16" s="21">
        <v>0</v>
      </c>
      <c r="X16" s="21">
        <v>75140</v>
      </c>
      <c r="Y16" s="20">
        <f t="shared" si="5"/>
        <v>0</v>
      </c>
      <c r="Z16" s="20">
        <f t="shared" si="6"/>
        <v>0</v>
      </c>
      <c r="AA16" s="20">
        <f t="shared" si="7"/>
        <v>5109.5200000000004</v>
      </c>
    </row>
    <row r="17" spans="1:27" ht="45" x14ac:dyDescent="0.2">
      <c r="A17" s="4">
        <v>12</v>
      </c>
      <c r="B17" s="13" t="s">
        <v>20</v>
      </c>
      <c r="C17" s="13" t="s">
        <v>21</v>
      </c>
      <c r="D17" s="10" t="s">
        <v>92</v>
      </c>
      <c r="E17" s="5" t="s">
        <v>23</v>
      </c>
      <c r="F17" s="13" t="s">
        <v>24</v>
      </c>
      <c r="G17" s="13" t="s">
        <v>90</v>
      </c>
      <c r="H17" s="13" t="s">
        <v>91</v>
      </c>
      <c r="I17" s="13" t="s">
        <v>26</v>
      </c>
      <c r="J17" s="13" t="s">
        <v>24</v>
      </c>
      <c r="K17" s="10" t="s">
        <v>27</v>
      </c>
      <c r="L17" s="10" t="s">
        <v>28</v>
      </c>
      <c r="M17" s="4" t="s">
        <v>29</v>
      </c>
      <c r="N17" s="10" t="s">
        <v>30</v>
      </c>
      <c r="O17" s="15" t="s">
        <v>117</v>
      </c>
      <c r="P17" s="16" t="s">
        <v>118</v>
      </c>
      <c r="Q17" s="13" t="s">
        <v>57</v>
      </c>
      <c r="R17" s="13" t="s">
        <v>76</v>
      </c>
      <c r="S17" s="17">
        <f t="shared" si="2"/>
        <v>0</v>
      </c>
      <c r="T17" s="17">
        <f t="shared" si="3"/>
        <v>0</v>
      </c>
      <c r="U17" s="17">
        <f t="shared" si="4"/>
        <v>5389.1279999999997</v>
      </c>
      <c r="V17" s="22">
        <v>0</v>
      </c>
      <c r="W17" s="22">
        <v>0</v>
      </c>
      <c r="X17" s="22">
        <v>5046</v>
      </c>
      <c r="Y17" s="20">
        <f t="shared" si="5"/>
        <v>0</v>
      </c>
      <c r="Z17" s="20">
        <f t="shared" si="6"/>
        <v>0</v>
      </c>
      <c r="AA17" s="20">
        <f t="shared" si="7"/>
        <v>343.12800000000004</v>
      </c>
    </row>
    <row r="18" spans="1:27" ht="45" x14ac:dyDescent="0.2">
      <c r="A18" s="4">
        <v>13</v>
      </c>
      <c r="B18" s="4" t="s">
        <v>20</v>
      </c>
      <c r="C18" s="4" t="s">
        <v>21</v>
      </c>
      <c r="D18" s="4" t="s">
        <v>22</v>
      </c>
      <c r="E18" s="4" t="s">
        <v>53</v>
      </c>
      <c r="F18" s="4" t="s">
        <v>54</v>
      </c>
      <c r="G18" s="4" t="s">
        <v>55</v>
      </c>
      <c r="H18" s="4"/>
      <c r="I18" s="4" t="s">
        <v>56</v>
      </c>
      <c r="J18" s="4" t="s">
        <v>54</v>
      </c>
      <c r="K18" s="4" t="s">
        <v>27</v>
      </c>
      <c r="L18" s="4" t="s">
        <v>28</v>
      </c>
      <c r="M18" s="5" t="s">
        <v>29</v>
      </c>
      <c r="N18" s="4" t="s">
        <v>30</v>
      </c>
      <c r="O18" s="15" t="s">
        <v>119</v>
      </c>
      <c r="P18" s="14" t="s">
        <v>120</v>
      </c>
      <c r="Q18" s="4" t="s">
        <v>57</v>
      </c>
      <c r="R18" s="4" t="s">
        <v>58</v>
      </c>
      <c r="S18" s="17">
        <f t="shared" si="2"/>
        <v>0</v>
      </c>
      <c r="T18" s="17">
        <f t="shared" si="3"/>
        <v>0</v>
      </c>
      <c r="U18" s="17">
        <f t="shared" si="4"/>
        <v>91.847999999999999</v>
      </c>
      <c r="V18" s="21">
        <v>0</v>
      </c>
      <c r="W18" s="21">
        <v>0</v>
      </c>
      <c r="X18" s="21">
        <f>36+28+22</f>
        <v>86</v>
      </c>
      <c r="Y18" s="20">
        <f t="shared" si="5"/>
        <v>0</v>
      </c>
      <c r="Z18" s="20">
        <f t="shared" si="6"/>
        <v>0</v>
      </c>
      <c r="AA18" s="20">
        <f t="shared" si="7"/>
        <v>5.8480000000000008</v>
      </c>
    </row>
    <row r="19" spans="1:27" ht="45" x14ac:dyDescent="0.2">
      <c r="A19" s="4">
        <v>14</v>
      </c>
      <c r="B19" s="4" t="s">
        <v>20</v>
      </c>
      <c r="C19" s="4" t="s">
        <v>21</v>
      </c>
      <c r="D19" s="4" t="s">
        <v>22</v>
      </c>
      <c r="E19" s="4" t="s">
        <v>53</v>
      </c>
      <c r="F19" s="4" t="s">
        <v>54</v>
      </c>
      <c r="G19" s="4" t="s">
        <v>55</v>
      </c>
      <c r="H19" s="4"/>
      <c r="I19" s="4" t="s">
        <v>56</v>
      </c>
      <c r="J19" s="4" t="s">
        <v>54</v>
      </c>
      <c r="K19" s="4" t="s">
        <v>27</v>
      </c>
      <c r="L19" s="4" t="s">
        <v>28</v>
      </c>
      <c r="M19" s="4" t="s">
        <v>29</v>
      </c>
      <c r="N19" s="4" t="s">
        <v>30</v>
      </c>
      <c r="O19" s="15" t="s">
        <v>121</v>
      </c>
      <c r="P19" s="14" t="s">
        <v>122</v>
      </c>
      <c r="Q19" s="4" t="s">
        <v>57</v>
      </c>
      <c r="R19" s="4" t="s">
        <v>59</v>
      </c>
      <c r="S19" s="17">
        <f t="shared" si="2"/>
        <v>0</v>
      </c>
      <c r="T19" s="17">
        <f t="shared" si="3"/>
        <v>0</v>
      </c>
      <c r="U19" s="17">
        <f t="shared" si="4"/>
        <v>258.45600000000002</v>
      </c>
      <c r="V19" s="21">
        <v>0</v>
      </c>
      <c r="W19" s="21">
        <v>0</v>
      </c>
      <c r="X19" s="21">
        <f>18+16+95+106+7</f>
        <v>242</v>
      </c>
      <c r="Y19" s="20">
        <f t="shared" si="5"/>
        <v>0</v>
      </c>
      <c r="Z19" s="20">
        <f t="shared" si="6"/>
        <v>0</v>
      </c>
      <c r="AA19" s="20">
        <f t="shared" si="7"/>
        <v>16.456</v>
      </c>
    </row>
    <row r="20" spans="1:27" ht="45" x14ac:dyDescent="0.2">
      <c r="A20" s="4">
        <v>15</v>
      </c>
      <c r="B20" s="4" t="s">
        <v>20</v>
      </c>
      <c r="C20" s="4" t="s">
        <v>21</v>
      </c>
      <c r="D20" s="4" t="s">
        <v>22</v>
      </c>
      <c r="E20" s="4" t="s">
        <v>60</v>
      </c>
      <c r="F20" s="4" t="s">
        <v>54</v>
      </c>
      <c r="G20" s="4" t="s">
        <v>55</v>
      </c>
      <c r="H20" s="4"/>
      <c r="I20" s="4" t="s">
        <v>56</v>
      </c>
      <c r="J20" s="4" t="s">
        <v>54</v>
      </c>
      <c r="K20" s="4" t="s">
        <v>27</v>
      </c>
      <c r="L20" s="4" t="s">
        <v>28</v>
      </c>
      <c r="M20" s="4" t="s">
        <v>29</v>
      </c>
      <c r="N20" s="4" t="s">
        <v>30</v>
      </c>
      <c r="O20" s="15" t="s">
        <v>123</v>
      </c>
      <c r="P20" s="14" t="s">
        <v>124</v>
      </c>
      <c r="Q20" s="4" t="s">
        <v>57</v>
      </c>
      <c r="R20" s="4" t="s">
        <v>61</v>
      </c>
      <c r="S20" s="17">
        <f t="shared" si="2"/>
        <v>0</v>
      </c>
      <c r="T20" s="17">
        <f t="shared" si="3"/>
        <v>0</v>
      </c>
      <c r="U20" s="17">
        <f t="shared" si="4"/>
        <v>3481.68</v>
      </c>
      <c r="V20" s="21">
        <v>0</v>
      </c>
      <c r="W20" s="21">
        <v>0</v>
      </c>
      <c r="X20" s="21">
        <f>351+308+245+387+306+364+297+225+300+316+161</f>
        <v>3260</v>
      </c>
      <c r="Y20" s="20">
        <f t="shared" si="5"/>
        <v>0</v>
      </c>
      <c r="Z20" s="20">
        <f t="shared" si="6"/>
        <v>0</v>
      </c>
      <c r="AA20" s="20">
        <f t="shared" si="7"/>
        <v>221.68</v>
      </c>
    </row>
    <row r="21" spans="1:27" ht="45" x14ac:dyDescent="0.2">
      <c r="A21" s="4">
        <v>16</v>
      </c>
      <c r="B21" s="4" t="s">
        <v>20</v>
      </c>
      <c r="C21" s="4" t="s">
        <v>21</v>
      </c>
      <c r="D21" s="4" t="s">
        <v>22</v>
      </c>
      <c r="E21" s="4" t="s">
        <v>60</v>
      </c>
      <c r="F21" s="4" t="s">
        <v>62</v>
      </c>
      <c r="G21" s="4" t="s">
        <v>63</v>
      </c>
      <c r="H21" s="4"/>
      <c r="I21" s="4" t="s">
        <v>64</v>
      </c>
      <c r="J21" s="4" t="s">
        <v>62</v>
      </c>
      <c r="K21" s="4" t="s">
        <v>27</v>
      </c>
      <c r="L21" s="4" t="s">
        <v>28</v>
      </c>
      <c r="M21" s="4" t="s">
        <v>29</v>
      </c>
      <c r="N21" s="4" t="s">
        <v>30</v>
      </c>
      <c r="O21" s="15" t="s">
        <v>65</v>
      </c>
      <c r="P21" s="14" t="s">
        <v>125</v>
      </c>
      <c r="Q21" s="4" t="s">
        <v>57</v>
      </c>
      <c r="R21" s="4" t="s">
        <v>61</v>
      </c>
      <c r="S21" s="17">
        <f t="shared" si="2"/>
        <v>0</v>
      </c>
      <c r="T21" s="17">
        <f t="shared" si="3"/>
        <v>0</v>
      </c>
      <c r="U21" s="17">
        <f t="shared" si="4"/>
        <v>9724.14</v>
      </c>
      <c r="V21" s="21">
        <v>0</v>
      </c>
      <c r="W21" s="21">
        <v>0</v>
      </c>
      <c r="X21" s="21">
        <f>323+237+216+568+695+524+677+577+228+780+225+859+242+415+2539</f>
        <v>9105</v>
      </c>
      <c r="Y21" s="20">
        <f t="shared" si="5"/>
        <v>0</v>
      </c>
      <c r="Z21" s="20">
        <f t="shared" si="6"/>
        <v>0</v>
      </c>
      <c r="AA21" s="20">
        <f t="shared" si="7"/>
        <v>619.1400000000001</v>
      </c>
    </row>
    <row r="22" spans="1:27" ht="45" x14ac:dyDescent="0.2">
      <c r="A22" s="4">
        <v>17</v>
      </c>
      <c r="B22" s="4" t="s">
        <v>20</v>
      </c>
      <c r="C22" s="4" t="s">
        <v>21</v>
      </c>
      <c r="D22" s="4" t="s">
        <v>22</v>
      </c>
      <c r="E22" s="4" t="s">
        <v>60</v>
      </c>
      <c r="F22" s="4" t="s">
        <v>54</v>
      </c>
      <c r="G22" s="4" t="s">
        <v>66</v>
      </c>
      <c r="H22" s="4"/>
      <c r="I22" s="4" t="s">
        <v>56</v>
      </c>
      <c r="J22" s="4" t="s">
        <v>54</v>
      </c>
      <c r="K22" s="4" t="s">
        <v>27</v>
      </c>
      <c r="L22" s="4" t="s">
        <v>28</v>
      </c>
      <c r="M22" s="4" t="s">
        <v>29</v>
      </c>
      <c r="N22" s="4" t="s">
        <v>30</v>
      </c>
      <c r="O22" s="15" t="s">
        <v>126</v>
      </c>
      <c r="P22" s="14" t="s">
        <v>127</v>
      </c>
      <c r="Q22" s="4" t="s">
        <v>57</v>
      </c>
      <c r="R22" s="4" t="s">
        <v>67</v>
      </c>
      <c r="S22" s="17">
        <f t="shared" si="2"/>
        <v>0</v>
      </c>
      <c r="T22" s="17">
        <f t="shared" si="3"/>
        <v>0</v>
      </c>
      <c r="U22" s="17">
        <f t="shared" si="4"/>
        <v>7292.3040000000001</v>
      </c>
      <c r="V22" s="21">
        <v>0</v>
      </c>
      <c r="W22" s="21">
        <v>0</v>
      </c>
      <c r="X22" s="21">
        <f>547+488+611+1+496+415+621+617+531+227+332+474+634+447+351+36</f>
        <v>6828</v>
      </c>
      <c r="Y22" s="20">
        <f t="shared" si="5"/>
        <v>0</v>
      </c>
      <c r="Z22" s="20">
        <f t="shared" si="6"/>
        <v>0</v>
      </c>
      <c r="AA22" s="20">
        <f t="shared" si="7"/>
        <v>464.30400000000003</v>
      </c>
    </row>
    <row r="23" spans="1:27" ht="45" x14ac:dyDescent="0.2">
      <c r="A23" s="4">
        <v>18</v>
      </c>
      <c r="B23" s="4" t="s">
        <v>20</v>
      </c>
      <c r="C23" s="4" t="s">
        <v>21</v>
      </c>
      <c r="D23" s="4" t="s">
        <v>22</v>
      </c>
      <c r="E23" s="4" t="s">
        <v>60</v>
      </c>
      <c r="F23" s="4" t="s">
        <v>24</v>
      </c>
      <c r="G23" s="4" t="s">
        <v>68</v>
      </c>
      <c r="H23" s="4"/>
      <c r="I23" s="4" t="s">
        <v>26</v>
      </c>
      <c r="J23" s="4" t="s">
        <v>24</v>
      </c>
      <c r="K23" s="4" t="s">
        <v>27</v>
      </c>
      <c r="L23" s="4" t="s">
        <v>28</v>
      </c>
      <c r="M23" s="4" t="s">
        <v>29</v>
      </c>
      <c r="N23" s="4" t="s">
        <v>30</v>
      </c>
      <c r="O23" s="15" t="s">
        <v>128</v>
      </c>
      <c r="P23" s="14">
        <v>21459170</v>
      </c>
      <c r="Q23" s="4" t="s">
        <v>57</v>
      </c>
      <c r="R23" s="4" t="s">
        <v>69</v>
      </c>
      <c r="S23" s="17">
        <f t="shared" si="2"/>
        <v>0</v>
      </c>
      <c r="T23" s="17">
        <f t="shared" si="3"/>
        <v>0</v>
      </c>
      <c r="U23" s="17">
        <f t="shared" si="4"/>
        <v>6981.5159999999996</v>
      </c>
      <c r="V23" s="21">
        <v>0</v>
      </c>
      <c r="W23" s="21">
        <v>0</v>
      </c>
      <c r="X23" s="21">
        <f>708+562+525+578+523+359+720+481+537+18+452+519+555</f>
        <v>6537</v>
      </c>
      <c r="Y23" s="20">
        <f t="shared" si="5"/>
        <v>0</v>
      </c>
      <c r="Z23" s="20">
        <f t="shared" si="6"/>
        <v>0</v>
      </c>
      <c r="AA23" s="20">
        <f t="shared" si="7"/>
        <v>444.51600000000002</v>
      </c>
    </row>
    <row r="24" spans="1:27" ht="45" x14ac:dyDescent="0.2">
      <c r="A24" s="4">
        <v>19</v>
      </c>
      <c r="B24" s="4" t="s">
        <v>20</v>
      </c>
      <c r="C24" s="4" t="s">
        <v>21</v>
      </c>
      <c r="D24" s="4" t="s">
        <v>22</v>
      </c>
      <c r="E24" s="4" t="s">
        <v>60</v>
      </c>
      <c r="F24" s="4" t="s">
        <v>24</v>
      </c>
      <c r="G24" s="4" t="s">
        <v>70</v>
      </c>
      <c r="H24" s="4"/>
      <c r="I24" s="4" t="s">
        <v>26</v>
      </c>
      <c r="J24" s="4" t="s">
        <v>24</v>
      </c>
      <c r="K24" s="4" t="s">
        <v>27</v>
      </c>
      <c r="L24" s="4" t="s">
        <v>28</v>
      </c>
      <c r="M24" s="4" t="s">
        <v>29</v>
      </c>
      <c r="N24" s="4" t="s">
        <v>30</v>
      </c>
      <c r="O24" s="15" t="s">
        <v>129</v>
      </c>
      <c r="P24" s="14">
        <v>83501197</v>
      </c>
      <c r="Q24" s="4" t="s">
        <v>57</v>
      </c>
      <c r="R24" s="4" t="s">
        <v>67</v>
      </c>
      <c r="S24" s="17">
        <f t="shared" si="2"/>
        <v>0</v>
      </c>
      <c r="T24" s="17">
        <f t="shared" si="3"/>
        <v>0</v>
      </c>
      <c r="U24" s="17">
        <f t="shared" si="4"/>
        <v>4191.8999999999996</v>
      </c>
      <c r="V24" s="21">
        <v>0</v>
      </c>
      <c r="W24" s="21">
        <v>0</v>
      </c>
      <c r="X24" s="21">
        <f>927+717+777+73+81+8+130+74+75+81+4+7+56+78+837</f>
        <v>3925</v>
      </c>
      <c r="Y24" s="20">
        <f t="shared" si="5"/>
        <v>0</v>
      </c>
      <c r="Z24" s="20">
        <f t="shared" si="6"/>
        <v>0</v>
      </c>
      <c r="AA24" s="20">
        <f t="shared" si="7"/>
        <v>266.90000000000003</v>
      </c>
    </row>
    <row r="25" spans="1:27" ht="45" x14ac:dyDescent="0.2">
      <c r="A25" s="4">
        <v>20</v>
      </c>
      <c r="B25" s="4" t="s">
        <v>20</v>
      </c>
      <c r="C25" s="4" t="s">
        <v>21</v>
      </c>
      <c r="D25" s="4" t="s">
        <v>22</v>
      </c>
      <c r="E25" s="4" t="s">
        <v>53</v>
      </c>
      <c r="F25" s="4" t="s">
        <v>24</v>
      </c>
      <c r="G25" s="4" t="s">
        <v>71</v>
      </c>
      <c r="H25" s="4"/>
      <c r="I25" s="4" t="s">
        <v>26</v>
      </c>
      <c r="J25" s="4" t="s">
        <v>24</v>
      </c>
      <c r="K25" s="4" t="s">
        <v>27</v>
      </c>
      <c r="L25" s="4" t="s">
        <v>28</v>
      </c>
      <c r="M25" s="4" t="s">
        <v>29</v>
      </c>
      <c r="N25" s="4" t="s">
        <v>30</v>
      </c>
      <c r="O25" s="15" t="s">
        <v>130</v>
      </c>
      <c r="P25" s="14">
        <v>90092945</v>
      </c>
      <c r="Q25" s="4" t="s">
        <v>57</v>
      </c>
      <c r="R25" s="12" t="s">
        <v>72</v>
      </c>
      <c r="S25" s="17">
        <f t="shared" si="2"/>
        <v>0</v>
      </c>
      <c r="T25" s="17">
        <f t="shared" si="3"/>
        <v>0</v>
      </c>
      <c r="U25" s="17">
        <f t="shared" si="4"/>
        <v>1975.8</v>
      </c>
      <c r="V25" s="21">
        <v>0</v>
      </c>
      <c r="W25" s="21">
        <v>0</v>
      </c>
      <c r="X25" s="21">
        <f>249+211+27+257+133+179+82+217+77+111+307</f>
        <v>1850</v>
      </c>
      <c r="Y25" s="20">
        <f t="shared" si="5"/>
        <v>0</v>
      </c>
      <c r="Z25" s="20">
        <f t="shared" si="6"/>
        <v>0</v>
      </c>
      <c r="AA25" s="20">
        <f t="shared" si="7"/>
        <v>125.80000000000001</v>
      </c>
    </row>
    <row r="26" spans="1:27" ht="45" x14ac:dyDescent="0.2">
      <c r="A26" s="4">
        <v>21</v>
      </c>
      <c r="B26" s="4" t="s">
        <v>20</v>
      </c>
      <c r="C26" s="4" t="s">
        <v>21</v>
      </c>
      <c r="D26" s="4" t="s">
        <v>22</v>
      </c>
      <c r="E26" s="4" t="s">
        <v>60</v>
      </c>
      <c r="F26" s="12" t="s">
        <v>73</v>
      </c>
      <c r="G26" s="12" t="s">
        <v>74</v>
      </c>
      <c r="H26" s="12"/>
      <c r="I26" s="12" t="s">
        <v>75</v>
      </c>
      <c r="J26" s="12" t="s">
        <v>73</v>
      </c>
      <c r="K26" s="4" t="s">
        <v>27</v>
      </c>
      <c r="L26" s="4" t="s">
        <v>28</v>
      </c>
      <c r="M26" s="4" t="s">
        <v>29</v>
      </c>
      <c r="N26" s="4" t="s">
        <v>30</v>
      </c>
      <c r="O26" s="15" t="s">
        <v>131</v>
      </c>
      <c r="P26" s="14">
        <v>93768531</v>
      </c>
      <c r="Q26" s="12" t="s">
        <v>57</v>
      </c>
      <c r="R26" s="12" t="s">
        <v>76</v>
      </c>
      <c r="S26" s="17">
        <f t="shared" si="2"/>
        <v>0</v>
      </c>
      <c r="T26" s="17">
        <f t="shared" si="3"/>
        <v>0</v>
      </c>
      <c r="U26" s="17">
        <f t="shared" si="4"/>
        <v>4443.9480000000003</v>
      </c>
      <c r="V26" s="21">
        <v>0</v>
      </c>
      <c r="W26" s="21">
        <v>0</v>
      </c>
      <c r="X26" s="21">
        <f>655+580+607+221+235+222+247+227+645+219+19+284</f>
        <v>4161</v>
      </c>
      <c r="Y26" s="20">
        <f t="shared" si="5"/>
        <v>0</v>
      </c>
      <c r="Z26" s="20">
        <f t="shared" si="6"/>
        <v>0</v>
      </c>
      <c r="AA26" s="20">
        <f t="shared" si="7"/>
        <v>282.94800000000004</v>
      </c>
    </row>
    <row r="27" spans="1:27" ht="45" x14ac:dyDescent="0.2">
      <c r="A27" s="4">
        <v>22</v>
      </c>
      <c r="B27" s="4" t="s">
        <v>20</v>
      </c>
      <c r="C27" s="4" t="s">
        <v>21</v>
      </c>
      <c r="D27" s="4" t="s">
        <v>22</v>
      </c>
      <c r="E27" s="4" t="s">
        <v>77</v>
      </c>
      <c r="F27" s="12" t="s">
        <v>24</v>
      </c>
      <c r="G27" s="12" t="s">
        <v>78</v>
      </c>
      <c r="H27" s="12"/>
      <c r="I27" s="4" t="s">
        <v>26</v>
      </c>
      <c r="J27" s="4" t="s">
        <v>24</v>
      </c>
      <c r="K27" s="4" t="s">
        <v>27</v>
      </c>
      <c r="L27" s="4" t="s">
        <v>28</v>
      </c>
      <c r="M27" s="4" t="s">
        <v>29</v>
      </c>
      <c r="N27" s="4" t="s">
        <v>30</v>
      </c>
      <c r="O27" s="15" t="s">
        <v>132</v>
      </c>
      <c r="P27" s="14">
        <v>94720699</v>
      </c>
      <c r="Q27" s="12" t="s">
        <v>57</v>
      </c>
      <c r="R27" s="12" t="s">
        <v>79</v>
      </c>
      <c r="S27" s="17">
        <f t="shared" si="2"/>
        <v>0</v>
      </c>
      <c r="T27" s="17">
        <f t="shared" si="3"/>
        <v>0</v>
      </c>
      <c r="U27" s="17">
        <f t="shared" si="4"/>
        <v>1.0680000000000001</v>
      </c>
      <c r="V27" s="21">
        <v>0</v>
      </c>
      <c r="W27" s="21">
        <v>0</v>
      </c>
      <c r="X27" s="21">
        <v>1</v>
      </c>
      <c r="Y27" s="20">
        <f t="shared" si="5"/>
        <v>0</v>
      </c>
      <c r="Z27" s="20">
        <f t="shared" si="6"/>
        <v>0</v>
      </c>
      <c r="AA27" s="20">
        <f t="shared" si="7"/>
        <v>6.8000000000000005E-2</v>
      </c>
    </row>
    <row r="28" spans="1:27" ht="45" x14ac:dyDescent="0.2">
      <c r="A28" s="4">
        <v>23</v>
      </c>
      <c r="B28" s="4" t="s">
        <v>20</v>
      </c>
      <c r="C28" s="4" t="s">
        <v>21</v>
      </c>
      <c r="D28" s="4" t="s">
        <v>22</v>
      </c>
      <c r="E28" s="4" t="s">
        <v>80</v>
      </c>
      <c r="F28" s="12" t="s">
        <v>62</v>
      </c>
      <c r="G28" s="12" t="s">
        <v>81</v>
      </c>
      <c r="H28" s="12"/>
      <c r="I28" s="12" t="s">
        <v>82</v>
      </c>
      <c r="J28" s="12" t="s">
        <v>62</v>
      </c>
      <c r="K28" s="4" t="s">
        <v>27</v>
      </c>
      <c r="L28" s="4" t="s">
        <v>28</v>
      </c>
      <c r="M28" s="4" t="s">
        <v>29</v>
      </c>
      <c r="N28" s="4" t="s">
        <v>30</v>
      </c>
      <c r="O28" s="15" t="s">
        <v>133</v>
      </c>
      <c r="P28" s="14">
        <v>94674522</v>
      </c>
      <c r="Q28" s="12" t="s">
        <v>57</v>
      </c>
      <c r="R28" s="12" t="s">
        <v>83</v>
      </c>
      <c r="S28" s="17">
        <f t="shared" si="2"/>
        <v>0</v>
      </c>
      <c r="T28" s="17">
        <f t="shared" si="3"/>
        <v>0</v>
      </c>
      <c r="U28" s="17">
        <f t="shared" si="4"/>
        <v>7704.5519999999997</v>
      </c>
      <c r="V28" s="21">
        <v>0</v>
      </c>
      <c r="W28" s="21">
        <v>0</v>
      </c>
      <c r="X28" s="21">
        <f>470+889+303+807+508+365+460+372+452+654+87+472+358+1017</f>
        <v>7214</v>
      </c>
      <c r="Y28" s="20">
        <f t="shared" si="5"/>
        <v>0</v>
      </c>
      <c r="Z28" s="20">
        <f t="shared" si="6"/>
        <v>0</v>
      </c>
      <c r="AA28" s="20">
        <f t="shared" si="7"/>
        <v>490.55200000000002</v>
      </c>
    </row>
    <row r="29" spans="1:27" ht="45" x14ac:dyDescent="0.2">
      <c r="A29" s="4">
        <v>24</v>
      </c>
      <c r="B29" s="4" t="s">
        <v>20</v>
      </c>
      <c r="C29" s="4" t="s">
        <v>21</v>
      </c>
      <c r="D29" s="4" t="s">
        <v>22</v>
      </c>
      <c r="E29" s="4" t="s">
        <v>53</v>
      </c>
      <c r="F29" s="12" t="s">
        <v>84</v>
      </c>
      <c r="G29" s="12" t="s">
        <v>85</v>
      </c>
      <c r="H29" s="12"/>
      <c r="I29" s="12" t="s">
        <v>47</v>
      </c>
      <c r="J29" s="12" t="s">
        <v>45</v>
      </c>
      <c r="K29" s="4" t="s">
        <v>27</v>
      </c>
      <c r="L29" s="4" t="s">
        <v>28</v>
      </c>
      <c r="M29" s="4" t="s">
        <v>29</v>
      </c>
      <c r="N29" s="4" t="s">
        <v>30</v>
      </c>
      <c r="O29" s="15" t="s">
        <v>134</v>
      </c>
      <c r="P29" s="14">
        <v>93015759</v>
      </c>
      <c r="Q29" s="12" t="s">
        <v>57</v>
      </c>
      <c r="R29" s="12" t="s">
        <v>86</v>
      </c>
      <c r="S29" s="17">
        <f t="shared" si="2"/>
        <v>0</v>
      </c>
      <c r="T29" s="17">
        <f t="shared" si="3"/>
        <v>0</v>
      </c>
      <c r="U29" s="17">
        <f t="shared" si="4"/>
        <v>163.404</v>
      </c>
      <c r="V29" s="21">
        <v>0</v>
      </c>
      <c r="W29" s="21">
        <v>0</v>
      </c>
      <c r="X29" s="21">
        <f>2+4+6+29+18+6+5+19+7+20+37</f>
        <v>153</v>
      </c>
      <c r="Y29" s="20">
        <f t="shared" si="5"/>
        <v>0</v>
      </c>
      <c r="Z29" s="20">
        <f t="shared" si="6"/>
        <v>0</v>
      </c>
      <c r="AA29" s="20">
        <f t="shared" si="7"/>
        <v>10.404</v>
      </c>
    </row>
  </sheetData>
  <mergeCells count="17">
    <mergeCell ref="P4:P5"/>
    <mergeCell ref="L4:L5"/>
    <mergeCell ref="F4:J4"/>
    <mergeCell ref="K4:K5"/>
    <mergeCell ref="M4:M5"/>
    <mergeCell ref="N4:N5"/>
    <mergeCell ref="O4:O5"/>
    <mergeCell ref="A4:A5"/>
    <mergeCell ref="B4:B5"/>
    <mergeCell ref="C4:C5"/>
    <mergeCell ref="D4:D5"/>
    <mergeCell ref="E4:E5"/>
    <mergeCell ref="S4:U4"/>
    <mergeCell ref="V4:X4"/>
    <mergeCell ref="Y4:AA4"/>
    <mergeCell ref="R4:R5"/>
    <mergeCell ref="Q4:Q5"/>
  </mergeCells>
  <pageMargins left="0.25" right="0.25" top="0.75" bottom="0.75" header="0.3" footer="0.3"/>
  <pageSetup paperSize="8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Starostwo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A0412</dc:creator>
  <cp:lastModifiedBy>E.Łuczyk</cp:lastModifiedBy>
  <cp:lastPrinted>2024-02-08T09:54:35Z</cp:lastPrinted>
  <dcterms:created xsi:type="dcterms:W3CDTF">2019-10-08T10:29:15Z</dcterms:created>
  <dcterms:modified xsi:type="dcterms:W3CDTF">2024-03-28T08:43:13Z</dcterms:modified>
</cp:coreProperties>
</file>