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BF22555E-E425-4AF6-86F9-BF913A7A5B8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NOWA STUDNIA GŁĘBINOWA S3" sheetId="3" r:id="rId1"/>
    <sheet name="ZAPASOWA POMPA GŁĘBINOWA " sheetId="4" r:id="rId2"/>
    <sheet name="LIKWIDACJA STUDNI S2" sheetId="12" state="hidden" r:id="rId3"/>
    <sheet name="AGREGAT PRĄDOTÓWRCZY" sheetId="5" r:id="rId4"/>
    <sheet name="ZAKUP POMPY DO ZESTAWU" sheetId="14" r:id="rId5"/>
    <sheet name="WYMIANA ZŁOŻA" sheetId="20" r:id="rId6"/>
    <sheet name="WYCZYSZCZENIE ZBIORNIKÓW" sheetId="21" r:id="rId7"/>
    <sheet name="FOTOWOLTAIKA 40 kWp" sheetId="11" r:id="rId8"/>
    <sheet name="TARKTOR 86 kW 117 KM" sheetId="18" r:id="rId9"/>
    <sheet name="BECZKA ASENIZACYJNA 10 M3" sheetId="17" r:id="rId10"/>
    <sheet name="BECZKA DO WODY PITNEJ 4 M3" sheetId="16" r:id="rId11"/>
    <sheet name="SZACUNKOWE ZESTAWIENIE KOSZTÓW " sheetId="6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4" l="1"/>
  <c r="G6" i="20"/>
  <c r="G6" i="16"/>
  <c r="G6" i="17"/>
  <c r="G6" i="11"/>
  <c r="G6" i="21"/>
  <c r="H5" i="21"/>
  <c r="H6" i="21" l="1"/>
  <c r="I6" i="21" s="1"/>
  <c r="I5" i="21"/>
  <c r="H6" i="20"/>
  <c r="I6" i="20" s="1"/>
  <c r="H7" i="21" l="1"/>
  <c r="I7" i="21" s="1"/>
  <c r="H5" i="20"/>
  <c r="G6" i="18"/>
  <c r="J10" i="6" l="1"/>
  <c r="H7" i="20"/>
  <c r="I5" i="20"/>
  <c r="I7" i="20" l="1"/>
  <c r="J9" i="6"/>
  <c r="H7" i="17"/>
  <c r="H6" i="17"/>
  <c r="I6" i="17" s="1"/>
  <c r="H5" i="17"/>
  <c r="H7" i="16"/>
  <c r="H6" i="16"/>
  <c r="I6" i="16" s="1"/>
  <c r="H5" i="16"/>
  <c r="I5" i="16" s="1"/>
  <c r="H7" i="18"/>
  <c r="H6" i="18"/>
  <c r="I6" i="18" s="1"/>
  <c r="H5" i="18"/>
  <c r="I8" i="5"/>
  <c r="H8" i="18" l="1"/>
  <c r="I12" i="6" s="1"/>
  <c r="J12" i="6" s="1"/>
  <c r="I8" i="16"/>
  <c r="H8" i="17"/>
  <c r="I13" i="6" s="1"/>
  <c r="J13" i="6" s="1"/>
  <c r="I5" i="17"/>
  <c r="I8" i="17" s="1"/>
  <c r="H8" i="16"/>
  <c r="H14" i="6" s="1"/>
  <c r="I5" i="18"/>
  <c r="I8" i="18" s="1"/>
  <c r="H5" i="11"/>
  <c r="I5" i="11" l="1"/>
  <c r="I14" i="6"/>
  <c r="H6" i="11"/>
  <c r="H7" i="11" s="1"/>
  <c r="I11" i="6" s="1"/>
  <c r="J11" i="6" s="1"/>
  <c r="H6" i="14"/>
  <c r="I6" i="14" s="1"/>
  <c r="H5" i="14"/>
  <c r="I6" i="11" l="1"/>
  <c r="J14" i="6"/>
  <c r="H7" i="14" l="1"/>
  <c r="I5" i="14" l="1"/>
  <c r="H8" i="14"/>
  <c r="I8" i="6" s="1"/>
  <c r="J8" i="6" s="1"/>
  <c r="H14" i="12"/>
  <c r="I14" i="12" s="1"/>
  <c r="H12" i="12"/>
  <c r="I12" i="12" s="1"/>
  <c r="H13" i="12"/>
  <c r="I13" i="12" s="1"/>
  <c r="H6" i="12"/>
  <c r="I6" i="12" s="1"/>
  <c r="H7" i="12"/>
  <c r="I7" i="12" s="1"/>
  <c r="H8" i="12"/>
  <c r="I8" i="12" s="1"/>
  <c r="H9" i="12"/>
  <c r="I9" i="12" s="1"/>
  <c r="H10" i="12"/>
  <c r="I10" i="12" s="1"/>
  <c r="H11" i="12"/>
  <c r="I11" i="12" s="1"/>
  <c r="H5" i="12"/>
  <c r="I5" i="12" s="1"/>
  <c r="H34" i="3"/>
  <c r="I34" i="3" s="1"/>
  <c r="H35" i="3"/>
  <c r="H33" i="3"/>
  <c r="I33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5" i="3"/>
  <c r="F5" i="3"/>
  <c r="E6" i="3"/>
  <c r="F6" i="3"/>
  <c r="E36" i="3"/>
  <c r="F36" i="3"/>
  <c r="G36" i="3"/>
  <c r="D37" i="3"/>
  <c r="E37" i="3"/>
  <c r="F37" i="3"/>
  <c r="G37" i="3"/>
  <c r="H7" i="5"/>
  <c r="I7" i="5" s="1"/>
  <c r="H9" i="5"/>
  <c r="I9" i="5" s="1"/>
  <c r="H5" i="5"/>
  <c r="I5" i="3" l="1"/>
  <c r="H15" i="12"/>
  <c r="I8" i="14"/>
  <c r="H6" i="3"/>
  <c r="I6" i="3" s="1"/>
  <c r="H36" i="3" l="1"/>
  <c r="I36" i="3" s="1"/>
  <c r="I37" i="3" s="1"/>
  <c r="I15" i="12"/>
  <c r="I16" i="12" s="1"/>
  <c r="H16" i="12"/>
  <c r="I7" i="11"/>
  <c r="H7" i="4"/>
  <c r="H5" i="4"/>
  <c r="H6" i="4" s="1"/>
  <c r="I6" i="4" s="1"/>
  <c r="H37" i="3" l="1"/>
  <c r="I5" i="6" s="1"/>
  <c r="J5" i="6"/>
  <c r="I5" i="4"/>
  <c r="I8" i="4" s="1"/>
  <c r="H6" i="5" l="1"/>
  <c r="H8" i="4"/>
  <c r="I6" i="6" s="1"/>
  <c r="I6" i="5" l="1"/>
  <c r="H10" i="5"/>
  <c r="I10" i="5" s="1"/>
  <c r="J6" i="6"/>
  <c r="I5" i="5"/>
  <c r="H11" i="5" l="1"/>
  <c r="I7" i="6" l="1"/>
  <c r="I11" i="5"/>
  <c r="J7" i="6" l="1"/>
  <c r="I17" i="6"/>
  <c r="J17" i="6" s="1"/>
  <c r="I15" i="6"/>
  <c r="I18" i="6" l="1"/>
  <c r="J15" i="6"/>
  <c r="J18" i="6" s="1"/>
</calcChain>
</file>

<file path=xl/sharedStrings.xml><?xml version="1.0" encoding="utf-8"?>
<sst xmlns="http://schemas.openxmlformats.org/spreadsheetml/2006/main" count="233" uniqueCount="96">
  <si>
    <t>kpl</t>
  </si>
  <si>
    <t>KPL</t>
  </si>
  <si>
    <t>SUMA</t>
  </si>
  <si>
    <t>O</t>
  </si>
  <si>
    <t>AGREGAT PRĄDOTWÓRCZY</t>
  </si>
  <si>
    <t>ILOŚĆ</t>
  </si>
  <si>
    <t>JEDNOSTKA</t>
  </si>
  <si>
    <t>CENA JEDN</t>
  </si>
  <si>
    <t>WARTOŚĆ NETTO</t>
  </si>
  <si>
    <t>WARTOŚĆ BRUTTO</t>
  </si>
  <si>
    <t>UKŁAD SZR DO WW</t>
  </si>
  <si>
    <t>PRACE WYKONAWCZE ZWIĄZANE Z PODŁĄCZENIEM AGREGATU W TYM DOSTAWA, ROZŁADUNEK, PODŁĄCZENIE UKŁADU SZR, DROGA KABLOWA MIĘDZY SZR A AGREGATEM, FUNDAMENT POD AGREGAT</t>
  </si>
  <si>
    <t>SERWIS PŁATNY W OKRESIE 5 LAT</t>
  </si>
  <si>
    <t>AGREGAT PRĄDOTWÓRCZY FD 60 I ST - 48 kW</t>
  </si>
  <si>
    <t>CENA</t>
  </si>
  <si>
    <t>Koszty pośrednie, koszty zakupu i zysk - łącznie 20%</t>
  </si>
  <si>
    <t>Mobilizacja sprzętu wiertniczego</t>
  </si>
  <si>
    <t>CENA JEDNOSTKOWA</t>
  </si>
  <si>
    <t>Zagospodarowanie terenu budowy- porządkowanie</t>
  </si>
  <si>
    <t>Wiercenie pod konduktor średnicą świdra fi 580 mm</t>
  </si>
  <si>
    <t>mb</t>
  </si>
  <si>
    <t>Wiercenie pod kolumnę rur świdrem fi 470 mm</t>
  </si>
  <si>
    <t>Wiercenie otwór bosy świdrem fi 311 mm</t>
  </si>
  <si>
    <t>Cementowanie kolumny rur cembrowych</t>
  </si>
  <si>
    <t>Zapuszczanie kolumny rur cembrowych</t>
  </si>
  <si>
    <t>Rura stalowa fi 406</t>
  </si>
  <si>
    <t xml:space="preserve">Mleczko cementowe </t>
  </si>
  <si>
    <t>m3</t>
  </si>
  <si>
    <t>Pompowanie oczyszczajace</t>
  </si>
  <si>
    <t>h</t>
  </si>
  <si>
    <t>Pompowanie pomiarowe</t>
  </si>
  <si>
    <t>Chlorowanie dezynfekcja otworu</t>
  </si>
  <si>
    <t>Pobór i badanie wody fizykochemia i bakteriologia</t>
  </si>
  <si>
    <t>Inwentaryzacja geodezyjna</t>
  </si>
  <si>
    <t>Pompa głębinowa Grundfos typ SP 30-8/7,5 kW</t>
  </si>
  <si>
    <t>Kabel do pompy</t>
  </si>
  <si>
    <t>Rury pompowe DN 100 - stal nierdzewna 304</t>
  </si>
  <si>
    <t>Króciec przyłączeniowy do pompy</t>
  </si>
  <si>
    <t>Montaż pompy głębinowej</t>
  </si>
  <si>
    <t>Zestawy przyłączeniowe</t>
  </si>
  <si>
    <t>szt</t>
  </si>
  <si>
    <t>Transport pompy</t>
  </si>
  <si>
    <t>Sonda do pomiaru lustra wody</t>
  </si>
  <si>
    <t>Obudowa studni typu Lange DN 100</t>
  </si>
  <si>
    <t>Przygotowanie podłoża pod obudowę</t>
  </si>
  <si>
    <t>Wyciągnięcie rury pionowej  do SUW</t>
  </si>
  <si>
    <t xml:space="preserve">Wykonanie betonowej podstawy </t>
  </si>
  <si>
    <t>Montaż obudowy</t>
  </si>
  <si>
    <t>Transprt obudowy</t>
  </si>
  <si>
    <t>Rurociąg PEHD DN 100 od studni do SUW</t>
  </si>
  <si>
    <t>Roboty elektryczne i AKPIA</t>
  </si>
  <si>
    <t>LIKWIDACJA STUDNI S2</t>
  </si>
  <si>
    <t>Demontaż istniejącej pompy</t>
  </si>
  <si>
    <t>Zagospodarowanie terenu</t>
  </si>
  <si>
    <t>Wypełnienie dołu po obudowie piaskiem</t>
  </si>
  <si>
    <t>Likwidacja otworu przez wypełnienie przestrzeni 60 -20</t>
  </si>
  <si>
    <t>Wykonanie korka iłowego w przelocie 20 - 10</t>
  </si>
  <si>
    <t>Wykonanie korka cementowego w przelocie 10 - 3</t>
  </si>
  <si>
    <t>Oznaczenie zlikwidowanego otworu tablicą informacyjną</t>
  </si>
  <si>
    <t>Usunięcie obudowy studni z kręgów betonowych i utylizacja</t>
  </si>
  <si>
    <t>Demontaż istniejącego rurociągu wody surowej od S2 do SUW</t>
  </si>
  <si>
    <t>ZAKRES</t>
  </si>
  <si>
    <t>ZAKUP POMPY DO ZESTAWU</t>
  </si>
  <si>
    <t>CENA NETTO</t>
  </si>
  <si>
    <t>CENA BRUTTO</t>
  </si>
  <si>
    <t>RAZEM SZACUNKOWY KOSZT ROBÓT BUDOWLANYCH</t>
  </si>
  <si>
    <t xml:space="preserve">RAZEM SZACUNKOWY  KOSZT ROBÓT BUDOWLANYCH I PRAC PROJEKTOWYCH </t>
  </si>
  <si>
    <t>WYKONANIE NOWEJ STUDNI S3 NA GŁĘBOKOŚĆ 100 METRÓW NA SUW ZAPOLICE</t>
  </si>
  <si>
    <t xml:space="preserve">ZAKUP I DOSTAWA JEDNEJ POMPY ZAPASOWEJ DO ZESTAWU HYDROFOROWEGO </t>
  </si>
  <si>
    <t>POMPA GŁĘBINOWA GRUNDFOS TYP SP 30-8/7,5 kW z KABLEM</t>
  </si>
  <si>
    <t>SZACUNKOWE ZESTAWIENIE KOSZTÓW - SUW ZAPOLICE - PRACE PROJEKTOWE</t>
  </si>
  <si>
    <t>WYKONANIE OPASKI WOKÓŁ BUDYNKU SUW</t>
  </si>
  <si>
    <t>FOTOWOLTAIKA 40 kWp</t>
  </si>
  <si>
    <t>ZAKUP TRAKTORA</t>
  </si>
  <si>
    <t>ZAKUP I DOSTAWA BECZKI DO WODY PITNEJ 5 M3</t>
  </si>
  <si>
    <t>ZAKUP BECZKI DO WODY PITNEJ 4 M3</t>
  </si>
  <si>
    <t>Koszty pośrednie, koszty zakupu i zysk - łącznie 10%</t>
  </si>
  <si>
    <t>ZAKUP I DOSTAWA BECZKI ASENIZACYJNEJ 10 M3</t>
  </si>
  <si>
    <t>TRAKTOR 86 kW/117 KM</t>
  </si>
  <si>
    <t xml:space="preserve">ZAKUP I DOSTAWA ZAPASOWEJ POMPY GŁĘBINOWEJ </t>
  </si>
  <si>
    <t>1. BUDOWA NOWEJ STUDNI GŁĘBINOWEJ S3</t>
  </si>
  <si>
    <t xml:space="preserve">2. ZAKUP ZAPASOWEJ POMPY GŁĘBINOWEJ </t>
  </si>
  <si>
    <t>3. AGREGAT PRĄDOTWÓRCZY</t>
  </si>
  <si>
    <t>4. ZAKUP ZAPASOWEJ POMPY DO ZESTAWU HYDROFOROWEGO</t>
  </si>
  <si>
    <t>RAZEM SZACUNKOWE KOSZTY PRAC PROJEKTOWYCH 6 % OD POZ. 1, 3,5,6</t>
  </si>
  <si>
    <r>
      <t xml:space="preserve">                     </t>
    </r>
    <r>
      <rPr>
        <sz val="12"/>
        <color theme="1"/>
        <rFont val="Calibri"/>
        <family val="2"/>
        <charset val="238"/>
        <scheme val="minor"/>
      </rPr>
      <t xml:space="preserve">  PROGRAM FUNKCJONALNO – UŻYTKOWY
SUW ZAPOLICE DLA PLANOWANEGO ZADANIA INWESTYCYJNEGO POLEGAJĄCEGO NA ZAPROJEKTOWANIU I WYKONANIU ROBÓT BUDOWLANYCH PN. „ WYKONANIE MODERNIZACJI STACJI UZDATNIANIA WODY W MIEJSCOWOŚCI ZAPOLICE WRAZ Z BUDOWĄ DRUGIEJ STUDNI GŁĘBINOWEJ ORAZ AGREGATEM PRĄDOTWÓRCZYM I ZAKUPEM CIĄGNIKA Z BECZKĄ ASENIZACYJNĄ ORAZ BECZKĄ DO WODY PITNEJ” W RAMACH ZADANIA PN.: „ MODERNIZACJA INFRASTRUKTURY WODNO-KANALIZACYJNEJ W GMINIE ZAPOLICE”</t>
    </r>
    <r>
      <rPr>
        <b/>
        <sz val="12"/>
        <color theme="1"/>
        <rFont val="Calibri"/>
        <family val="2"/>
        <charset val="238"/>
        <scheme val="minor"/>
      </rPr>
      <t xml:space="preserve">
SZACUNKOWE ZESTAWIENIE KOSZTÓW - SUW ZAPOLICE ROBOTY BUDOWLANE </t>
    </r>
  </si>
  <si>
    <t>WYCZYSZCZENIE ZESTAWÓW FILTRACYJNCH WRAZ Z WYMIANĄ ZŁOŻA FILTRACYJNEGO</t>
  </si>
  <si>
    <t>5. WYCZYSZCZENIE ZESTAWÓW FILTRACYJNYCH I WYMIANA ZŁOŻA</t>
  </si>
  <si>
    <t>Koszty pośrednie, zysk 10 %</t>
  </si>
  <si>
    <t>WYCZYSZCZENIE - WYPIASKOWANIE I/LUB ŚRUTOWANIE ZBIORNIKÓW RETENCYJNCYH ORAZ WYKONANIE NIEZBĘDNYCH NAPRAW I WYPRAW A NASTĘPNIE POMALOWANIE FARBĄ POLIESTROWĄ Z ATESTEM PZH</t>
  </si>
  <si>
    <t>6. WYCZYSZCZENIE I POMALOWANIE ZBIORNIKÓW RETENCYJNYCH</t>
  </si>
  <si>
    <t>7. FOTOWOLTAIKA DLA SUW ZAPOLICE 40 kWp</t>
  </si>
  <si>
    <t>8. TRAKTOR 86 kW/117 KM</t>
  </si>
  <si>
    <t>9. BECZKA ASENIZACYJNA 10 M3</t>
  </si>
  <si>
    <t>10. BECZKA DO WODY PITNEJ 4 M3</t>
  </si>
  <si>
    <t>Koszty pośrednie, zysk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</si>
</sst>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/>
    <xf numFmtId="164" fontId="0" fillId="0" borderId="2" xfId="0" applyNumberFormat="1" applyBorder="1"/>
    <xf numFmtId="164" fontId="1" fillId="0" borderId="1" xfId="0" applyNumberFormat="1" applyFont="1" applyBorder="1"/>
    <xf numFmtId="0" fontId="1" fillId="0" borderId="0" xfId="0" applyFont="1" applyAlignment="1">
      <alignment wrapText="1"/>
    </xf>
    <xf numFmtId="0" fontId="1" fillId="0" borderId="1" xfId="0" applyFont="1" applyBorder="1"/>
    <xf numFmtId="0" fontId="0" fillId="0" borderId="6" xfId="0" applyBorder="1"/>
    <xf numFmtId="0" fontId="1" fillId="0" borderId="7" xfId="0" applyFont="1" applyBorder="1"/>
    <xf numFmtId="164" fontId="0" fillId="0" borderId="6" xfId="0" applyNumberFormat="1" applyBorder="1"/>
    <xf numFmtId="164" fontId="1" fillId="0" borderId="7" xfId="0" applyNumberFormat="1" applyFont="1" applyBorder="1"/>
    <xf numFmtId="164" fontId="1" fillId="0" borderId="4" xfId="0" applyNumberFormat="1" applyFont="1" applyBorder="1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/>
    <xf numFmtId="0" fontId="1" fillId="0" borderId="0" xfId="0" applyFont="1"/>
    <xf numFmtId="164" fontId="0" fillId="0" borderId="0" xfId="0" applyNumberFormat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0" fillId="0" borderId="11" xfId="0" applyNumberFormat="1" applyBorder="1"/>
    <xf numFmtId="164" fontId="0" fillId="0" borderId="12" xfId="0" applyNumberFormat="1" applyBorder="1"/>
    <xf numFmtId="0" fontId="1" fillId="0" borderId="8" xfId="0" applyFont="1" applyBorder="1"/>
    <xf numFmtId="164" fontId="1" fillId="0" borderId="13" xfId="0" applyNumberFormat="1" applyFont="1" applyBorder="1"/>
    <xf numFmtId="0" fontId="0" fillId="0" borderId="0" xfId="0" applyAlignment="1">
      <alignment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7" xfId="0" applyFont="1" applyBorder="1"/>
    <xf numFmtId="0" fontId="1" fillId="0" borderId="5" xfId="0" applyFont="1" applyBorder="1"/>
    <xf numFmtId="0" fontId="1" fillId="0" borderId="14" xfId="0" applyFont="1" applyBorder="1"/>
    <xf numFmtId="0" fontId="1" fillId="0" borderId="2" xfId="0" applyFont="1" applyBorder="1"/>
    <xf numFmtId="0" fontId="1" fillId="0" borderId="14" xfId="0" applyFont="1" applyBorder="1" applyAlignment="1">
      <alignment wrapText="1"/>
    </xf>
    <xf numFmtId="164" fontId="0" fillId="0" borderId="9" xfId="0" applyNumberFormat="1" applyBorder="1"/>
    <xf numFmtId="0" fontId="1" fillId="0" borderId="13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I37"/>
  <sheetViews>
    <sheetView tabSelected="1" topLeftCell="A14" workbookViewId="0">
      <selection activeCell="G34" sqref="G34"/>
    </sheetView>
  </sheetViews>
  <sheetFormatPr defaultRowHeight="15" x14ac:dyDescent="0.25"/>
  <cols>
    <col min="4" max="4" width="66.42578125" customWidth="1"/>
    <col min="6" max="6" width="14.7109375" customWidth="1"/>
    <col min="7" max="7" width="19.140625" customWidth="1"/>
    <col min="8" max="8" width="13.42578125" bestFit="1" customWidth="1"/>
    <col min="9" max="9" width="13.85546875" customWidth="1"/>
  </cols>
  <sheetData>
    <row r="4" spans="4:9" ht="37.5" x14ac:dyDescent="0.3">
      <c r="D4" s="29" t="s">
        <v>67</v>
      </c>
      <c r="E4" s="29" t="s">
        <v>5</v>
      </c>
      <c r="F4" s="29" t="s">
        <v>6</v>
      </c>
      <c r="G4" s="29" t="s">
        <v>17</v>
      </c>
      <c r="H4" s="29" t="s">
        <v>8</v>
      </c>
      <c r="I4" s="29" t="s">
        <v>9</v>
      </c>
    </row>
    <row r="5" spans="4:9" x14ac:dyDescent="0.25">
      <c r="D5" s="1" t="s">
        <v>16</v>
      </c>
      <c r="E5" s="2">
        <v>1</v>
      </c>
      <c r="F5" s="2" t="str">
        <f>'ZAPASOWA POMPA GŁĘBINOWA '!F5</f>
        <v>KPL</v>
      </c>
      <c r="G5" s="3"/>
      <c r="H5" s="3">
        <f>E5*G5</f>
        <v>0</v>
      </c>
      <c r="I5" s="3">
        <f>H5*1.23</f>
        <v>0</v>
      </c>
    </row>
    <row r="6" spans="4:9" x14ac:dyDescent="0.25">
      <c r="D6" s="1" t="s">
        <v>18</v>
      </c>
      <c r="E6" s="2">
        <f>'ZAPASOWA POMPA GŁĘBINOWA '!E6</f>
        <v>1</v>
      </c>
      <c r="F6" s="2" t="str">
        <f>'ZAPASOWA POMPA GŁĘBINOWA '!F6</f>
        <v>KPL</v>
      </c>
      <c r="G6" s="3"/>
      <c r="H6" s="3">
        <f t="shared" ref="H6:H35" si="0">E6*G6</f>
        <v>0</v>
      </c>
      <c r="I6" s="3">
        <f t="shared" ref="I6:I36" si="1">H6*1.23</f>
        <v>0</v>
      </c>
    </row>
    <row r="7" spans="4:9" x14ac:dyDescent="0.25">
      <c r="D7" s="1" t="s">
        <v>19</v>
      </c>
      <c r="E7" s="2">
        <v>10</v>
      </c>
      <c r="F7" s="2" t="s">
        <v>20</v>
      </c>
      <c r="G7" s="3"/>
      <c r="H7" s="3">
        <f t="shared" si="0"/>
        <v>0</v>
      </c>
      <c r="I7" s="3">
        <f t="shared" si="1"/>
        <v>0</v>
      </c>
    </row>
    <row r="8" spans="4:9" x14ac:dyDescent="0.25">
      <c r="D8" s="1" t="s">
        <v>21</v>
      </c>
      <c r="E8" s="2">
        <v>25</v>
      </c>
      <c r="F8" s="2" t="s">
        <v>20</v>
      </c>
      <c r="G8" s="3"/>
      <c r="H8" s="3">
        <f t="shared" si="0"/>
        <v>0</v>
      </c>
      <c r="I8" s="3">
        <f t="shared" si="1"/>
        <v>0</v>
      </c>
    </row>
    <row r="9" spans="4:9" x14ac:dyDescent="0.25">
      <c r="D9" s="1" t="s">
        <v>22</v>
      </c>
      <c r="E9" s="2">
        <v>65</v>
      </c>
      <c r="F9" s="2" t="s">
        <v>20</v>
      </c>
      <c r="G9" s="3"/>
      <c r="H9" s="3">
        <f t="shared" si="0"/>
        <v>0</v>
      </c>
      <c r="I9" s="3">
        <f t="shared" si="1"/>
        <v>0</v>
      </c>
    </row>
    <row r="10" spans="4:9" x14ac:dyDescent="0.25">
      <c r="D10" s="1" t="s">
        <v>23</v>
      </c>
      <c r="E10" s="2">
        <v>35</v>
      </c>
      <c r="F10" s="2" t="s">
        <v>20</v>
      </c>
      <c r="G10" s="3"/>
      <c r="H10" s="3">
        <f t="shared" si="0"/>
        <v>0</v>
      </c>
      <c r="I10" s="3">
        <f t="shared" si="1"/>
        <v>0</v>
      </c>
    </row>
    <row r="11" spans="4:9" x14ac:dyDescent="0.25">
      <c r="D11" s="1" t="s">
        <v>24</v>
      </c>
      <c r="E11" s="2">
        <v>35</v>
      </c>
      <c r="F11" s="2" t="s">
        <v>20</v>
      </c>
      <c r="G11" s="3"/>
      <c r="H11" s="3">
        <f t="shared" si="0"/>
        <v>0</v>
      </c>
      <c r="I11" s="3">
        <f t="shared" si="1"/>
        <v>0</v>
      </c>
    </row>
    <row r="12" spans="4:9" x14ac:dyDescent="0.25">
      <c r="D12" s="1" t="s">
        <v>25</v>
      </c>
      <c r="E12" s="2">
        <v>35</v>
      </c>
      <c r="F12" s="2" t="s">
        <v>20</v>
      </c>
      <c r="G12" s="3"/>
      <c r="H12" s="3">
        <f t="shared" si="0"/>
        <v>0</v>
      </c>
      <c r="I12" s="3">
        <f t="shared" si="1"/>
        <v>0</v>
      </c>
    </row>
    <row r="13" spans="4:9" x14ac:dyDescent="0.25">
      <c r="D13" s="1" t="s">
        <v>26</v>
      </c>
      <c r="E13" s="2">
        <v>3.5</v>
      </c>
      <c r="F13" s="2" t="s">
        <v>27</v>
      </c>
      <c r="G13" s="3"/>
      <c r="H13" s="3">
        <f t="shared" si="0"/>
        <v>0</v>
      </c>
      <c r="I13" s="3">
        <f t="shared" si="1"/>
        <v>0</v>
      </c>
    </row>
    <row r="14" spans="4:9" x14ac:dyDescent="0.25">
      <c r="D14" s="1" t="s">
        <v>28</v>
      </c>
      <c r="E14" s="2">
        <v>24</v>
      </c>
      <c r="F14" s="2" t="s">
        <v>29</v>
      </c>
      <c r="G14" s="3"/>
      <c r="H14" s="3">
        <f t="shared" si="0"/>
        <v>0</v>
      </c>
      <c r="I14" s="3">
        <f t="shared" si="1"/>
        <v>0</v>
      </c>
    </row>
    <row r="15" spans="4:9" x14ac:dyDescent="0.25">
      <c r="D15" s="1" t="s">
        <v>30</v>
      </c>
      <c r="E15" s="2">
        <v>48</v>
      </c>
      <c r="F15" s="2" t="s">
        <v>29</v>
      </c>
      <c r="G15" s="3"/>
      <c r="H15" s="3">
        <f t="shared" si="0"/>
        <v>0</v>
      </c>
      <c r="I15" s="3">
        <f t="shared" si="1"/>
        <v>0</v>
      </c>
    </row>
    <row r="16" spans="4:9" x14ac:dyDescent="0.25">
      <c r="D16" s="1" t="s">
        <v>31</v>
      </c>
      <c r="E16" s="2">
        <v>1</v>
      </c>
      <c r="F16" s="2" t="s">
        <v>0</v>
      </c>
      <c r="G16" s="3"/>
      <c r="H16" s="3">
        <f t="shared" si="0"/>
        <v>0</v>
      </c>
      <c r="I16" s="3">
        <f t="shared" si="1"/>
        <v>0</v>
      </c>
    </row>
    <row r="17" spans="4:9" x14ac:dyDescent="0.25">
      <c r="D17" s="1" t="s">
        <v>32</v>
      </c>
      <c r="E17" s="2">
        <v>1</v>
      </c>
      <c r="F17" s="2" t="s">
        <v>0</v>
      </c>
      <c r="G17" s="3"/>
      <c r="H17" s="3">
        <f t="shared" si="0"/>
        <v>0</v>
      </c>
      <c r="I17" s="3">
        <f t="shared" si="1"/>
        <v>0</v>
      </c>
    </row>
    <row r="18" spans="4:9" x14ac:dyDescent="0.25">
      <c r="D18" s="1" t="s">
        <v>33</v>
      </c>
      <c r="E18" s="2">
        <v>1</v>
      </c>
      <c r="F18" s="2" t="s">
        <v>0</v>
      </c>
      <c r="G18" s="3"/>
      <c r="H18" s="3">
        <f t="shared" si="0"/>
        <v>0</v>
      </c>
      <c r="I18" s="3">
        <f t="shared" si="1"/>
        <v>0</v>
      </c>
    </row>
    <row r="19" spans="4:9" x14ac:dyDescent="0.25">
      <c r="D19" s="1" t="s">
        <v>34</v>
      </c>
      <c r="E19" s="2">
        <v>1</v>
      </c>
      <c r="F19" s="2" t="s">
        <v>0</v>
      </c>
      <c r="G19" s="3"/>
      <c r="H19" s="3">
        <f t="shared" si="0"/>
        <v>0</v>
      </c>
      <c r="I19" s="3">
        <f t="shared" si="1"/>
        <v>0</v>
      </c>
    </row>
    <row r="20" spans="4:9" x14ac:dyDescent="0.25">
      <c r="D20" s="1" t="s">
        <v>35</v>
      </c>
      <c r="E20" s="2">
        <v>35</v>
      </c>
      <c r="F20" s="2" t="s">
        <v>20</v>
      </c>
      <c r="G20" s="3"/>
      <c r="H20" s="3">
        <f t="shared" si="0"/>
        <v>0</v>
      </c>
      <c r="I20" s="3">
        <f t="shared" si="1"/>
        <v>0</v>
      </c>
    </row>
    <row r="21" spans="4:9" x14ac:dyDescent="0.25">
      <c r="D21" s="1" t="s">
        <v>36</v>
      </c>
      <c r="E21" s="2">
        <v>30</v>
      </c>
      <c r="F21" s="2" t="s">
        <v>20</v>
      </c>
      <c r="G21" s="3"/>
      <c r="H21" s="3">
        <f t="shared" si="0"/>
        <v>0</v>
      </c>
      <c r="I21" s="3">
        <f t="shared" si="1"/>
        <v>0</v>
      </c>
    </row>
    <row r="22" spans="4:9" x14ac:dyDescent="0.25">
      <c r="D22" s="1" t="s">
        <v>37</v>
      </c>
      <c r="E22" s="2">
        <v>1</v>
      </c>
      <c r="F22" s="2" t="s">
        <v>0</v>
      </c>
      <c r="G22" s="3"/>
      <c r="H22" s="3">
        <f t="shared" si="0"/>
        <v>0</v>
      </c>
      <c r="I22" s="3">
        <f t="shared" si="1"/>
        <v>0</v>
      </c>
    </row>
    <row r="23" spans="4:9" x14ac:dyDescent="0.25">
      <c r="D23" s="1" t="s">
        <v>38</v>
      </c>
      <c r="E23" s="2">
        <v>1</v>
      </c>
      <c r="F23" s="2" t="s">
        <v>0</v>
      </c>
      <c r="G23" s="3"/>
      <c r="H23" s="3">
        <f t="shared" si="0"/>
        <v>0</v>
      </c>
      <c r="I23" s="3">
        <f t="shared" si="1"/>
        <v>0</v>
      </c>
    </row>
    <row r="24" spans="4:9" x14ac:dyDescent="0.25">
      <c r="D24" s="1" t="s">
        <v>39</v>
      </c>
      <c r="E24" s="2">
        <v>6</v>
      </c>
      <c r="F24" s="2" t="s">
        <v>40</v>
      </c>
      <c r="G24" s="3"/>
      <c r="H24" s="3">
        <f t="shared" si="0"/>
        <v>0</v>
      </c>
      <c r="I24" s="3">
        <f t="shared" si="1"/>
        <v>0</v>
      </c>
    </row>
    <row r="25" spans="4:9" x14ac:dyDescent="0.25">
      <c r="D25" s="1" t="s">
        <v>41</v>
      </c>
      <c r="E25" s="2">
        <v>1</v>
      </c>
      <c r="F25" s="2" t="s">
        <v>0</v>
      </c>
      <c r="G25" s="3"/>
      <c r="H25" s="3">
        <f t="shared" si="0"/>
        <v>0</v>
      </c>
      <c r="I25" s="3">
        <f t="shared" si="1"/>
        <v>0</v>
      </c>
    </row>
    <row r="26" spans="4:9" x14ac:dyDescent="0.25">
      <c r="D26" s="1" t="s">
        <v>42</v>
      </c>
      <c r="E26" s="2">
        <v>1</v>
      </c>
      <c r="F26" s="2" t="s">
        <v>0</v>
      </c>
      <c r="G26" s="3"/>
      <c r="H26" s="3">
        <f t="shared" si="0"/>
        <v>0</v>
      </c>
      <c r="I26" s="3">
        <f t="shared" si="1"/>
        <v>0</v>
      </c>
    </row>
    <row r="27" spans="4:9" x14ac:dyDescent="0.25">
      <c r="D27" s="1" t="s">
        <v>43</v>
      </c>
      <c r="E27" s="2">
        <v>1</v>
      </c>
      <c r="F27" s="2" t="s">
        <v>0</v>
      </c>
      <c r="G27" s="3"/>
      <c r="H27" s="3">
        <f t="shared" si="0"/>
        <v>0</v>
      </c>
      <c r="I27" s="3">
        <f t="shared" si="1"/>
        <v>0</v>
      </c>
    </row>
    <row r="28" spans="4:9" x14ac:dyDescent="0.25">
      <c r="D28" s="1" t="s">
        <v>44</v>
      </c>
      <c r="E28" s="2">
        <v>6</v>
      </c>
      <c r="F28" s="2" t="s">
        <v>29</v>
      </c>
      <c r="G28" s="3"/>
      <c r="H28" s="3">
        <f t="shared" si="0"/>
        <v>0</v>
      </c>
      <c r="I28" s="3">
        <f t="shared" si="1"/>
        <v>0</v>
      </c>
    </row>
    <row r="29" spans="4:9" x14ac:dyDescent="0.25">
      <c r="D29" s="1" t="s">
        <v>45</v>
      </c>
      <c r="E29" s="2">
        <v>1</v>
      </c>
      <c r="F29" s="2" t="s">
        <v>0</v>
      </c>
      <c r="G29" s="3"/>
      <c r="H29" s="3">
        <f t="shared" si="0"/>
        <v>0</v>
      </c>
      <c r="I29" s="3">
        <f t="shared" si="1"/>
        <v>0</v>
      </c>
    </row>
    <row r="30" spans="4:9" x14ac:dyDescent="0.25">
      <c r="D30" s="1" t="s">
        <v>46</v>
      </c>
      <c r="E30" s="2">
        <v>1</v>
      </c>
      <c r="F30" s="2" t="s">
        <v>0</v>
      </c>
      <c r="G30" s="3"/>
      <c r="H30" s="3">
        <f t="shared" si="0"/>
        <v>0</v>
      </c>
      <c r="I30" s="3">
        <f t="shared" si="1"/>
        <v>0</v>
      </c>
    </row>
    <row r="31" spans="4:9" x14ac:dyDescent="0.25">
      <c r="D31" s="1" t="s">
        <v>47</v>
      </c>
      <c r="E31" s="2">
        <v>1</v>
      </c>
      <c r="F31" s="2" t="s">
        <v>0</v>
      </c>
      <c r="G31" s="3"/>
      <c r="H31" s="3">
        <f t="shared" si="0"/>
        <v>0</v>
      </c>
      <c r="I31" s="3">
        <f t="shared" si="1"/>
        <v>0</v>
      </c>
    </row>
    <row r="32" spans="4:9" x14ac:dyDescent="0.25">
      <c r="D32" s="1" t="s">
        <v>48</v>
      </c>
      <c r="E32" s="2">
        <v>1</v>
      </c>
      <c r="F32" s="2" t="s">
        <v>0</v>
      </c>
      <c r="G32" s="3"/>
      <c r="H32" s="3">
        <f t="shared" si="0"/>
        <v>0</v>
      </c>
      <c r="I32" s="3">
        <f t="shared" si="1"/>
        <v>0</v>
      </c>
    </row>
    <row r="33" spans="4:9" x14ac:dyDescent="0.25">
      <c r="D33" s="1" t="s">
        <v>49</v>
      </c>
      <c r="E33" s="2">
        <v>50</v>
      </c>
      <c r="F33" s="2" t="s">
        <v>20</v>
      </c>
      <c r="G33" s="3"/>
      <c r="H33" s="3">
        <f t="shared" si="0"/>
        <v>0</v>
      </c>
      <c r="I33" s="3">
        <f t="shared" si="1"/>
        <v>0</v>
      </c>
    </row>
    <row r="34" spans="4:9" x14ac:dyDescent="0.25">
      <c r="D34" s="1" t="s">
        <v>50</v>
      </c>
      <c r="E34" s="2">
        <v>1</v>
      </c>
      <c r="F34" s="2" t="s">
        <v>0</v>
      </c>
      <c r="G34" s="3"/>
      <c r="H34" s="3">
        <f t="shared" si="0"/>
        <v>0</v>
      </c>
      <c r="I34" s="3">
        <f t="shared" si="1"/>
        <v>0</v>
      </c>
    </row>
    <row r="35" spans="4:9" x14ac:dyDescent="0.25">
      <c r="D35" s="1"/>
      <c r="E35" s="2"/>
      <c r="F35" s="2"/>
      <c r="G35" s="3"/>
      <c r="H35" s="3">
        <f t="shared" si="0"/>
        <v>0</v>
      </c>
      <c r="I35" s="3"/>
    </row>
    <row r="36" spans="4:9" x14ac:dyDescent="0.25">
      <c r="D36" s="2" t="s">
        <v>76</v>
      </c>
      <c r="E36" s="2">
        <f>'ZAPASOWA POMPA GŁĘBINOWA '!E7</f>
        <v>0</v>
      </c>
      <c r="F36" s="2">
        <f>'ZAPASOWA POMPA GŁĘBINOWA '!F7</f>
        <v>0</v>
      </c>
      <c r="G36" s="2">
        <f>'ZAPASOWA POMPA GŁĘBINOWA '!G7</f>
        <v>0</v>
      </c>
      <c r="H36" s="6">
        <f>(H5+H6+H7+H8+H9+H10+H11+H12+H13+H14+H15+H16+H17+H18+H19+H20+H21+H22+H23+H24+H25+H26+H27+H28+H29+H30+H31+H32+H33+H34+H35)*10%</f>
        <v>0</v>
      </c>
      <c r="I36" s="3">
        <f t="shared" si="1"/>
        <v>0</v>
      </c>
    </row>
    <row r="37" spans="4:9" x14ac:dyDescent="0.25">
      <c r="D37" s="2" t="str">
        <f>'ZAPASOWA POMPA GŁĘBINOWA '!D8</f>
        <v>SUMA</v>
      </c>
      <c r="E37" s="2">
        <f>'ZAPASOWA POMPA GŁĘBINOWA '!E8</f>
        <v>0</v>
      </c>
      <c r="F37" s="2">
        <f>'ZAPASOWA POMPA GŁĘBINOWA '!F8</f>
        <v>0</v>
      </c>
      <c r="G37" s="2">
        <f>'ZAPASOWA POMPA GŁĘBINOWA '!G8</f>
        <v>0</v>
      </c>
      <c r="H37" s="3">
        <f>SUM(H5:H36)</f>
        <v>0</v>
      </c>
      <c r="I37" s="3">
        <f>SUM(I5:I36)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D4:I8"/>
  <sheetViews>
    <sheetView workbookViewId="0">
      <selection activeCell="G5" sqref="G5"/>
    </sheetView>
  </sheetViews>
  <sheetFormatPr defaultRowHeight="15" x14ac:dyDescent="0.25"/>
  <cols>
    <col min="4" max="4" width="50.7109375" customWidth="1"/>
    <col min="6" max="6" width="12.5703125" customWidth="1"/>
    <col min="7" max="7" width="14.7109375" customWidth="1"/>
    <col min="8" max="8" width="16.42578125" customWidth="1"/>
    <col min="9" max="9" width="18" customWidth="1"/>
  </cols>
  <sheetData>
    <row r="4" spans="4:9" ht="45" x14ac:dyDescent="0.25">
      <c r="D4" s="14" t="s">
        <v>77</v>
      </c>
      <c r="E4" s="8" t="s">
        <v>5</v>
      </c>
      <c r="F4" s="8" t="s">
        <v>6</v>
      </c>
      <c r="G4" s="14" t="s">
        <v>17</v>
      </c>
      <c r="H4" s="8" t="s">
        <v>8</v>
      </c>
      <c r="I4" s="8" t="s">
        <v>9</v>
      </c>
    </row>
    <row r="5" spans="4:9" x14ac:dyDescent="0.25">
      <c r="D5" s="2" t="s">
        <v>77</v>
      </c>
      <c r="E5" s="2">
        <v>1</v>
      </c>
      <c r="F5" s="2" t="s">
        <v>1</v>
      </c>
      <c r="G5" s="3"/>
      <c r="H5" s="3">
        <f>E5*G5</f>
        <v>0</v>
      </c>
      <c r="I5" s="3">
        <f>H5*1.23</f>
        <v>0</v>
      </c>
    </row>
    <row r="6" spans="4:9" x14ac:dyDescent="0.25">
      <c r="D6" s="2" t="s">
        <v>76</v>
      </c>
      <c r="E6" s="2">
        <v>1</v>
      </c>
      <c r="F6" s="2" t="s">
        <v>1</v>
      </c>
      <c r="G6" s="3">
        <f>G5*10%</f>
        <v>0</v>
      </c>
      <c r="H6" s="3">
        <f>E6*G6</f>
        <v>0</v>
      </c>
      <c r="I6" s="3">
        <f>H6*1.23</f>
        <v>0</v>
      </c>
    </row>
    <row r="7" spans="4:9" x14ac:dyDescent="0.25">
      <c r="D7" s="2"/>
      <c r="E7" s="2"/>
      <c r="F7" s="2"/>
      <c r="G7" s="3"/>
      <c r="H7" s="3">
        <f>E7*G7</f>
        <v>0</v>
      </c>
      <c r="I7" s="2"/>
    </row>
    <row r="8" spans="4:9" x14ac:dyDescent="0.25">
      <c r="D8" s="2" t="s">
        <v>2</v>
      </c>
      <c r="E8" s="2"/>
      <c r="F8" s="2"/>
      <c r="G8" s="2"/>
      <c r="H8" s="6">
        <f>H5+H6+H7</f>
        <v>0</v>
      </c>
      <c r="I8" s="6">
        <f>I5+I6+I7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D4:I8"/>
  <sheetViews>
    <sheetView workbookViewId="0">
      <selection activeCell="G5" sqref="G5"/>
    </sheetView>
  </sheetViews>
  <sheetFormatPr defaultRowHeight="15" x14ac:dyDescent="0.25"/>
  <cols>
    <col min="4" max="4" width="50.7109375" customWidth="1"/>
    <col min="6" max="6" width="12.5703125" customWidth="1"/>
    <col min="7" max="7" width="14.7109375" customWidth="1"/>
    <col min="8" max="8" width="16.42578125" customWidth="1"/>
    <col min="9" max="9" width="18" customWidth="1"/>
  </cols>
  <sheetData>
    <row r="4" spans="4:9" ht="45" x14ac:dyDescent="0.25">
      <c r="D4" s="14" t="s">
        <v>74</v>
      </c>
      <c r="E4" s="8" t="s">
        <v>5</v>
      </c>
      <c r="F4" s="8" t="s">
        <v>6</v>
      </c>
      <c r="G4" s="14" t="s">
        <v>17</v>
      </c>
      <c r="H4" s="8" t="s">
        <v>8</v>
      </c>
      <c r="I4" s="8" t="s">
        <v>9</v>
      </c>
    </row>
    <row r="5" spans="4:9" x14ac:dyDescent="0.25">
      <c r="D5" s="2" t="s">
        <v>75</v>
      </c>
      <c r="E5" s="2">
        <v>1</v>
      </c>
      <c r="F5" s="2" t="s">
        <v>1</v>
      </c>
      <c r="G5" s="3"/>
      <c r="H5" s="3">
        <f>E5*G5</f>
        <v>0</v>
      </c>
      <c r="I5" s="3">
        <f>H5*1.23</f>
        <v>0</v>
      </c>
    </row>
    <row r="6" spans="4:9" x14ac:dyDescent="0.25">
      <c r="D6" s="2" t="s">
        <v>76</v>
      </c>
      <c r="E6" s="2">
        <v>1</v>
      </c>
      <c r="F6" s="2" t="s">
        <v>1</v>
      </c>
      <c r="G6" s="3">
        <f>G5*10%</f>
        <v>0</v>
      </c>
      <c r="H6" s="3">
        <f>E6*G6</f>
        <v>0</v>
      </c>
      <c r="I6" s="3">
        <f>H6*1.23</f>
        <v>0</v>
      </c>
    </row>
    <row r="7" spans="4:9" x14ac:dyDescent="0.25">
      <c r="D7" s="2"/>
      <c r="E7" s="2"/>
      <c r="F7" s="2"/>
      <c r="G7" s="3"/>
      <c r="H7" s="3">
        <f>E7*G7</f>
        <v>0</v>
      </c>
      <c r="I7" s="2"/>
    </row>
    <row r="8" spans="4:9" x14ac:dyDescent="0.25">
      <c r="D8" s="2" t="s">
        <v>2</v>
      </c>
      <c r="E8" s="2"/>
      <c r="F8" s="2"/>
      <c r="G8" s="2"/>
      <c r="H8" s="6">
        <f>H5+H6+H7</f>
        <v>0</v>
      </c>
      <c r="I8" s="6">
        <f>I5+I6+I7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C2:K18"/>
  <sheetViews>
    <sheetView topLeftCell="A3" workbookViewId="0">
      <selection activeCell="I10" sqref="I10"/>
    </sheetView>
  </sheetViews>
  <sheetFormatPr defaultRowHeight="15" x14ac:dyDescent="0.25"/>
  <cols>
    <col min="2" max="2" width="5.28515625" customWidth="1"/>
    <col min="3" max="3" width="12.7109375" hidden="1" customWidth="1"/>
    <col min="4" max="4" width="6.42578125" customWidth="1"/>
    <col min="5" max="5" width="58.7109375" customWidth="1"/>
    <col min="6" max="6" width="10.85546875" customWidth="1"/>
    <col min="7" max="7" width="19.140625" customWidth="1"/>
    <col min="8" max="8" width="14.5703125" customWidth="1"/>
    <col min="9" max="9" width="20" customWidth="1"/>
    <col min="10" max="10" width="15.85546875" customWidth="1"/>
    <col min="11" max="11" width="17.7109375" customWidth="1"/>
  </cols>
  <sheetData>
    <row r="2" spans="5:11" ht="15.75" thickBot="1" x14ac:dyDescent="0.3"/>
    <row r="3" spans="5:11" s="28" customFormat="1" ht="82.5" customHeight="1" thickBot="1" x14ac:dyDescent="0.3">
      <c r="E3" s="38" t="s">
        <v>85</v>
      </c>
      <c r="F3" s="39"/>
      <c r="G3" s="39"/>
      <c r="H3" s="39"/>
      <c r="I3" s="39"/>
      <c r="J3" s="40"/>
      <c r="K3" s="7"/>
    </row>
    <row r="4" spans="5:11" ht="33" customHeight="1" thickBot="1" x14ac:dyDescent="0.3">
      <c r="E4" s="15" t="s">
        <v>61</v>
      </c>
      <c r="F4" s="16" t="s">
        <v>5</v>
      </c>
      <c r="G4" s="17" t="s">
        <v>6</v>
      </c>
      <c r="H4" s="16" t="s">
        <v>17</v>
      </c>
      <c r="I4" s="17" t="s">
        <v>63</v>
      </c>
      <c r="J4" s="16" t="s">
        <v>64</v>
      </c>
      <c r="K4" s="19"/>
    </row>
    <row r="5" spans="5:11" x14ac:dyDescent="0.25">
      <c r="E5" s="22" t="s">
        <v>80</v>
      </c>
      <c r="F5" s="23">
        <v>1</v>
      </c>
      <c r="G5" s="21" t="s">
        <v>1</v>
      </c>
      <c r="H5" s="24"/>
      <c r="I5" s="3">
        <f t="shared" ref="I5:I14" si="0">F5*H5</f>
        <v>0</v>
      </c>
      <c r="J5" s="25">
        <f t="shared" ref="J5:J15" si="1">I5*1.23</f>
        <v>0</v>
      </c>
      <c r="K5" s="20"/>
    </row>
    <row r="6" spans="5:11" x14ac:dyDescent="0.25">
      <c r="E6" s="22" t="s">
        <v>81</v>
      </c>
      <c r="F6" s="23">
        <v>1</v>
      </c>
      <c r="G6" s="21" t="s">
        <v>1</v>
      </c>
      <c r="H6" s="24"/>
      <c r="I6" s="3">
        <f t="shared" si="0"/>
        <v>0</v>
      </c>
      <c r="J6" s="25">
        <f t="shared" si="1"/>
        <v>0</v>
      </c>
      <c r="K6" s="20"/>
    </row>
    <row r="7" spans="5:11" x14ac:dyDescent="0.25">
      <c r="E7" s="22" t="s">
        <v>82</v>
      </c>
      <c r="F7" s="23">
        <v>1</v>
      </c>
      <c r="G7" s="21" t="s">
        <v>1</v>
      </c>
      <c r="H7" s="24"/>
      <c r="I7" s="3">
        <f t="shared" si="0"/>
        <v>0</v>
      </c>
      <c r="J7" s="25">
        <f t="shared" si="1"/>
        <v>0</v>
      </c>
      <c r="K7" s="20"/>
    </row>
    <row r="8" spans="5:11" x14ac:dyDescent="0.25">
      <c r="E8" s="22" t="s">
        <v>83</v>
      </c>
      <c r="F8" s="23">
        <v>1</v>
      </c>
      <c r="G8" s="21" t="s">
        <v>1</v>
      </c>
      <c r="H8" s="24"/>
      <c r="I8" s="3">
        <f t="shared" si="0"/>
        <v>0</v>
      </c>
      <c r="J8" s="25">
        <f t="shared" si="1"/>
        <v>0</v>
      </c>
      <c r="K8" s="20"/>
    </row>
    <row r="9" spans="5:11" x14ac:dyDescent="0.25">
      <c r="E9" s="22" t="s">
        <v>87</v>
      </c>
      <c r="F9" s="23">
        <v>2</v>
      </c>
      <c r="G9" s="21" t="s">
        <v>1</v>
      </c>
      <c r="H9" s="36"/>
      <c r="I9" s="3"/>
      <c r="J9" s="25">
        <f t="shared" si="1"/>
        <v>0</v>
      </c>
      <c r="K9" s="20"/>
    </row>
    <row r="10" spans="5:11" x14ac:dyDescent="0.25">
      <c r="E10" s="22" t="s">
        <v>90</v>
      </c>
      <c r="F10" s="23">
        <v>2</v>
      </c>
      <c r="G10" s="21" t="s">
        <v>1</v>
      </c>
      <c r="H10" s="36"/>
      <c r="I10" s="3"/>
      <c r="J10" s="25">
        <f t="shared" si="1"/>
        <v>0</v>
      </c>
      <c r="K10" s="20"/>
    </row>
    <row r="11" spans="5:11" x14ac:dyDescent="0.25">
      <c r="E11" s="22" t="s">
        <v>91</v>
      </c>
      <c r="F11" s="23">
        <v>1</v>
      </c>
      <c r="G11" s="23" t="s">
        <v>1</v>
      </c>
      <c r="H11" s="5"/>
      <c r="I11" s="3">
        <f t="shared" si="0"/>
        <v>0</v>
      </c>
      <c r="J11" s="25">
        <f t="shared" si="1"/>
        <v>0</v>
      </c>
      <c r="K11" s="20"/>
    </row>
    <row r="12" spans="5:11" x14ac:dyDescent="0.25">
      <c r="E12" s="22" t="s">
        <v>92</v>
      </c>
      <c r="F12" s="23">
        <v>1</v>
      </c>
      <c r="G12" s="23" t="s">
        <v>1</v>
      </c>
      <c r="H12" s="5"/>
      <c r="I12" s="3">
        <f t="shared" si="0"/>
        <v>0</v>
      </c>
      <c r="J12" s="25">
        <f t="shared" si="1"/>
        <v>0</v>
      </c>
      <c r="K12" s="20"/>
    </row>
    <row r="13" spans="5:11" x14ac:dyDescent="0.25">
      <c r="E13" s="22" t="s">
        <v>93</v>
      </c>
      <c r="F13" s="23">
        <v>1</v>
      </c>
      <c r="G13" s="23" t="s">
        <v>1</v>
      </c>
      <c r="H13" s="5"/>
      <c r="I13" s="3">
        <f t="shared" si="0"/>
        <v>0</v>
      </c>
      <c r="J13" s="25">
        <f t="shared" si="1"/>
        <v>0</v>
      </c>
      <c r="K13" s="20"/>
    </row>
    <row r="14" spans="5:11" ht="15.75" thickBot="1" x14ac:dyDescent="0.3">
      <c r="E14" s="22" t="s">
        <v>94</v>
      </c>
      <c r="F14" s="23">
        <v>1</v>
      </c>
      <c r="G14" s="23" t="s">
        <v>1</v>
      </c>
      <c r="H14" s="5">
        <f>'BECZKA DO WODY PITNEJ 4 M3'!H8</f>
        <v>0</v>
      </c>
      <c r="I14" s="3">
        <f t="shared" si="0"/>
        <v>0</v>
      </c>
      <c r="J14" s="25">
        <f t="shared" si="1"/>
        <v>0</v>
      </c>
      <c r="K14" s="20"/>
    </row>
    <row r="15" spans="5:11" ht="15.75" thickBot="1" x14ac:dyDescent="0.3">
      <c r="E15" s="18" t="s">
        <v>65</v>
      </c>
      <c r="F15" s="18"/>
      <c r="G15" s="18"/>
      <c r="H15" s="18"/>
      <c r="I15" s="12">
        <f>I5+I6+I7+I8+I9+I10+I11+I12+I13+I14</f>
        <v>0</v>
      </c>
      <c r="J15" s="13">
        <f t="shared" si="1"/>
        <v>0</v>
      </c>
      <c r="K15" s="20"/>
    </row>
    <row r="16" spans="5:11" ht="16.5" customHeight="1" thickBot="1" x14ac:dyDescent="0.3">
      <c r="E16" s="38" t="s">
        <v>70</v>
      </c>
      <c r="F16" s="39"/>
      <c r="G16" s="39"/>
      <c r="H16" s="39"/>
      <c r="I16" s="39"/>
      <c r="J16" s="40"/>
      <c r="K16" s="20"/>
    </row>
    <row r="17" spans="5:11" ht="30.75" thickBot="1" x14ac:dyDescent="0.3">
      <c r="E17" s="37" t="s">
        <v>84</v>
      </c>
      <c r="F17" s="26"/>
      <c r="G17" s="10"/>
      <c r="H17" s="26"/>
      <c r="I17" s="12">
        <f>(I5+I7+I9+I10+I11)*6%</f>
        <v>0</v>
      </c>
      <c r="J17" s="27">
        <f>I17*1.23</f>
        <v>0</v>
      </c>
      <c r="K17" s="20"/>
    </row>
    <row r="18" spans="5:11" ht="30.75" thickBot="1" x14ac:dyDescent="0.3">
      <c r="E18" s="15" t="s">
        <v>66</v>
      </c>
      <c r="F18" s="15"/>
      <c r="G18" s="15"/>
      <c r="H18" s="15"/>
      <c r="I18" s="12">
        <f>I15+I17</f>
        <v>0</v>
      </c>
      <c r="J18" s="12">
        <f>J15+J17</f>
        <v>0</v>
      </c>
    </row>
  </sheetData>
  <mergeCells count="2">
    <mergeCell ref="E3:J3"/>
    <mergeCell ref="E16:J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I8"/>
  <sheetViews>
    <sheetView workbookViewId="0">
      <selection activeCell="G5" sqref="G5"/>
    </sheetView>
  </sheetViews>
  <sheetFormatPr defaultRowHeight="15" x14ac:dyDescent="0.25"/>
  <cols>
    <col min="4" max="4" width="77" customWidth="1"/>
    <col min="6" max="6" width="11.85546875" customWidth="1"/>
    <col min="7" max="7" width="12.28515625" bestFit="1" customWidth="1"/>
    <col min="8" max="8" width="16.85546875" customWidth="1"/>
    <col min="9" max="9" width="18.28515625" customWidth="1"/>
  </cols>
  <sheetData>
    <row r="4" spans="4:9" x14ac:dyDescent="0.25">
      <c r="D4" s="8" t="s">
        <v>79</v>
      </c>
      <c r="E4" s="8" t="s">
        <v>5</v>
      </c>
      <c r="F4" s="8" t="s">
        <v>6</v>
      </c>
      <c r="G4" s="8" t="s">
        <v>14</v>
      </c>
      <c r="H4" s="8" t="s">
        <v>8</v>
      </c>
      <c r="I4" s="8" t="s">
        <v>9</v>
      </c>
    </row>
    <row r="5" spans="4:9" x14ac:dyDescent="0.25">
      <c r="D5" s="2" t="s">
        <v>69</v>
      </c>
      <c r="E5" s="2">
        <v>1</v>
      </c>
      <c r="F5" s="2" t="s">
        <v>1</v>
      </c>
      <c r="G5" s="3"/>
      <c r="H5" s="3">
        <f>E5*G5</f>
        <v>0</v>
      </c>
      <c r="I5" s="3">
        <f>H5*1.23</f>
        <v>0</v>
      </c>
    </row>
    <row r="6" spans="4:9" x14ac:dyDescent="0.25">
      <c r="D6" s="2" t="s">
        <v>76</v>
      </c>
      <c r="E6" s="2">
        <v>1</v>
      </c>
      <c r="F6" s="2" t="s">
        <v>1</v>
      </c>
      <c r="G6" s="3"/>
      <c r="H6" s="3">
        <f>H5*10%</f>
        <v>0</v>
      </c>
      <c r="I6" s="3">
        <f>H6*1.23</f>
        <v>0</v>
      </c>
    </row>
    <row r="7" spans="4:9" x14ac:dyDescent="0.25">
      <c r="D7" s="2"/>
      <c r="E7" s="2"/>
      <c r="F7" s="2"/>
      <c r="G7" s="3"/>
      <c r="H7" s="3">
        <f>E7*G7</f>
        <v>0</v>
      </c>
      <c r="I7" s="2"/>
    </row>
    <row r="8" spans="4:9" x14ac:dyDescent="0.25">
      <c r="D8" s="2" t="s">
        <v>2</v>
      </c>
      <c r="E8" s="2"/>
      <c r="F8" s="2"/>
      <c r="G8" s="2"/>
      <c r="H8" s="6">
        <f>H5+H6+H7</f>
        <v>0</v>
      </c>
      <c r="I8" s="6">
        <f>I5+I6+I7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I16"/>
  <sheetViews>
    <sheetView topLeftCell="A4" workbookViewId="0">
      <selection activeCell="D8" sqref="D8"/>
    </sheetView>
  </sheetViews>
  <sheetFormatPr defaultRowHeight="15" x14ac:dyDescent="0.25"/>
  <cols>
    <col min="4" max="4" width="54.85546875" customWidth="1"/>
    <col min="6" max="6" width="15.28515625" customWidth="1"/>
    <col min="7" max="7" width="18.7109375" customWidth="1"/>
    <col min="8" max="8" width="18.28515625" customWidth="1"/>
    <col min="9" max="9" width="22.28515625" customWidth="1"/>
  </cols>
  <sheetData>
    <row r="3" spans="4:9" ht="15.75" thickBot="1" x14ac:dyDescent="0.3"/>
    <row r="4" spans="4:9" ht="57" thickBot="1" x14ac:dyDescent="0.35">
      <c r="D4" s="30" t="s">
        <v>51</v>
      </c>
      <c r="E4" s="31" t="s">
        <v>5</v>
      </c>
      <c r="F4" s="30" t="s">
        <v>6</v>
      </c>
      <c r="G4" s="30" t="s">
        <v>17</v>
      </c>
      <c r="H4" s="30" t="s">
        <v>8</v>
      </c>
      <c r="I4" s="31" t="s">
        <v>9</v>
      </c>
    </row>
    <row r="5" spans="4:9" x14ac:dyDescent="0.25">
      <c r="D5" s="4" t="s">
        <v>16</v>
      </c>
      <c r="E5" s="4">
        <v>1</v>
      </c>
      <c r="F5" s="4" t="s">
        <v>1</v>
      </c>
      <c r="G5" s="5">
        <v>4800</v>
      </c>
      <c r="H5" s="5">
        <f>E5*G5</f>
        <v>4800</v>
      </c>
      <c r="I5" s="5">
        <f>H5*1.23</f>
        <v>5904</v>
      </c>
    </row>
    <row r="6" spans="4:9" x14ac:dyDescent="0.25">
      <c r="D6" s="2" t="s">
        <v>52</v>
      </c>
      <c r="E6" s="2">
        <v>1</v>
      </c>
      <c r="F6" s="2" t="s">
        <v>1</v>
      </c>
      <c r="G6" s="3">
        <v>2250</v>
      </c>
      <c r="H6" s="3">
        <f t="shared" ref="H6:H14" si="0">E6*G6</f>
        <v>2250</v>
      </c>
      <c r="I6" s="3">
        <f t="shared" ref="I6:I15" si="1">H6*1.23</f>
        <v>2767.5</v>
      </c>
    </row>
    <row r="7" spans="4:9" x14ac:dyDescent="0.25">
      <c r="D7" s="2" t="s">
        <v>53</v>
      </c>
      <c r="E7" s="2">
        <v>1</v>
      </c>
      <c r="F7" s="2" t="s">
        <v>1</v>
      </c>
      <c r="G7" s="3">
        <v>3800</v>
      </c>
      <c r="H7" s="3">
        <f t="shared" si="0"/>
        <v>3800</v>
      </c>
      <c r="I7" s="3">
        <f t="shared" si="1"/>
        <v>4674</v>
      </c>
    </row>
    <row r="8" spans="4:9" x14ac:dyDescent="0.25">
      <c r="D8" s="2" t="s">
        <v>59</v>
      </c>
      <c r="E8" s="2">
        <v>1</v>
      </c>
      <c r="F8" s="2" t="s">
        <v>1</v>
      </c>
      <c r="G8" s="3">
        <v>2780</v>
      </c>
      <c r="H8" s="3">
        <f t="shared" si="0"/>
        <v>2780</v>
      </c>
      <c r="I8" s="3">
        <f t="shared" si="1"/>
        <v>3419.4</v>
      </c>
    </row>
    <row r="9" spans="4:9" x14ac:dyDescent="0.25">
      <c r="D9" s="2" t="s">
        <v>54</v>
      </c>
      <c r="E9" s="2">
        <v>2</v>
      </c>
      <c r="F9" s="2" t="s">
        <v>27</v>
      </c>
      <c r="G9" s="3">
        <v>320</v>
      </c>
      <c r="H9" s="3">
        <f t="shared" si="0"/>
        <v>640</v>
      </c>
      <c r="I9" s="3">
        <f t="shared" si="1"/>
        <v>787.2</v>
      </c>
    </row>
    <row r="10" spans="4:9" x14ac:dyDescent="0.25">
      <c r="D10" s="2" t="s">
        <v>55</v>
      </c>
      <c r="E10" s="2">
        <v>40</v>
      </c>
      <c r="F10" s="2" t="s">
        <v>20</v>
      </c>
      <c r="G10" s="3">
        <v>280</v>
      </c>
      <c r="H10" s="3">
        <f t="shared" si="0"/>
        <v>11200</v>
      </c>
      <c r="I10" s="3">
        <f t="shared" si="1"/>
        <v>13776</v>
      </c>
    </row>
    <row r="11" spans="4:9" x14ac:dyDescent="0.25">
      <c r="D11" s="2" t="s">
        <v>56</v>
      </c>
      <c r="E11" s="2">
        <v>10</v>
      </c>
      <c r="F11" s="2" t="s">
        <v>20</v>
      </c>
      <c r="G11" s="3">
        <v>560</v>
      </c>
      <c r="H11" s="3">
        <f t="shared" si="0"/>
        <v>5600</v>
      </c>
      <c r="I11" s="3">
        <f t="shared" si="1"/>
        <v>6888</v>
      </c>
    </row>
    <row r="12" spans="4:9" x14ac:dyDescent="0.25">
      <c r="D12" s="2" t="s">
        <v>57</v>
      </c>
      <c r="E12" s="2">
        <v>7</v>
      </c>
      <c r="F12" s="2" t="s">
        <v>20</v>
      </c>
      <c r="G12" s="3">
        <v>380</v>
      </c>
      <c r="H12" s="3">
        <f t="shared" si="0"/>
        <v>2660</v>
      </c>
      <c r="I12" s="3">
        <f t="shared" si="1"/>
        <v>3271.7999999999997</v>
      </c>
    </row>
    <row r="13" spans="4:9" x14ac:dyDescent="0.25">
      <c r="D13" s="2" t="s">
        <v>58</v>
      </c>
      <c r="E13" s="2">
        <v>1</v>
      </c>
      <c r="F13" s="2" t="s">
        <v>0</v>
      </c>
      <c r="G13" s="3">
        <v>430</v>
      </c>
      <c r="H13" s="3">
        <f t="shared" si="0"/>
        <v>430</v>
      </c>
      <c r="I13" s="3">
        <f t="shared" si="1"/>
        <v>528.9</v>
      </c>
    </row>
    <row r="14" spans="4:9" x14ac:dyDescent="0.25">
      <c r="D14" s="2" t="s">
        <v>60</v>
      </c>
      <c r="E14" s="2">
        <v>50</v>
      </c>
      <c r="F14" s="2" t="s">
        <v>20</v>
      </c>
      <c r="G14" s="3">
        <v>150</v>
      </c>
      <c r="H14" s="3">
        <f t="shared" si="0"/>
        <v>7500</v>
      </c>
      <c r="I14" s="3">
        <f t="shared" si="1"/>
        <v>9225</v>
      </c>
    </row>
    <row r="15" spans="4:9" ht="15.75" thickBot="1" x14ac:dyDescent="0.3">
      <c r="D15" s="9" t="s">
        <v>15</v>
      </c>
      <c r="E15" s="9">
        <v>1</v>
      </c>
      <c r="F15" s="9" t="s">
        <v>0</v>
      </c>
      <c r="G15" s="11">
        <v>0</v>
      </c>
      <c r="H15" s="11">
        <f>(H5+H6+H7+H8+H9+H10+H11+H12+H13+H14)*20%</f>
        <v>8332</v>
      </c>
      <c r="I15" s="11">
        <f t="shared" si="1"/>
        <v>10248.36</v>
      </c>
    </row>
    <row r="16" spans="4:9" ht="15.75" thickBot="1" x14ac:dyDescent="0.3">
      <c r="D16" s="18" t="s">
        <v>2</v>
      </c>
      <c r="E16" s="10">
        <v>0</v>
      </c>
      <c r="F16" s="32">
        <v>0</v>
      </c>
      <c r="G16" s="12">
        <v>0</v>
      </c>
      <c r="H16" s="12">
        <f>H5+H6+H7+H8+H9+H10+H11+H12+H13+H14+H15</f>
        <v>49992</v>
      </c>
      <c r="I16" s="13">
        <f>I5+I6+I7+I8+I9+I10+I11+I12+I13+I14+I15</f>
        <v>61490.160000000011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4"/>
  <sheetViews>
    <sheetView topLeftCell="B1" workbookViewId="0">
      <selection activeCell="H8" sqref="H8"/>
    </sheetView>
  </sheetViews>
  <sheetFormatPr defaultRowHeight="15" x14ac:dyDescent="0.25"/>
  <cols>
    <col min="4" max="4" width="75" customWidth="1"/>
    <col min="6" max="6" width="11.140625" customWidth="1"/>
    <col min="7" max="7" width="12.28515625" bestFit="1" customWidth="1"/>
    <col min="8" max="8" width="16.5703125" customWidth="1"/>
    <col min="9" max="9" width="19" customWidth="1"/>
  </cols>
  <sheetData>
    <row r="1" spans="1:9" x14ac:dyDescent="0.25">
      <c r="A1" t="s">
        <v>3</v>
      </c>
    </row>
    <row r="4" spans="1:9" x14ac:dyDescent="0.25">
      <c r="D4" s="8" t="s">
        <v>4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</row>
    <row r="5" spans="1:9" x14ac:dyDescent="0.25">
      <c r="D5" s="2" t="s">
        <v>13</v>
      </c>
      <c r="E5" s="2">
        <v>1</v>
      </c>
      <c r="F5" s="2" t="s">
        <v>1</v>
      </c>
      <c r="G5" s="3"/>
      <c r="H5" s="3">
        <f>E5*G5</f>
        <v>0</v>
      </c>
      <c r="I5" s="3">
        <f>H5*1.23</f>
        <v>0</v>
      </c>
    </row>
    <row r="6" spans="1:9" x14ac:dyDescent="0.25">
      <c r="D6" s="1" t="s">
        <v>10</v>
      </c>
      <c r="E6" s="2">
        <v>1</v>
      </c>
      <c r="F6" s="2" t="s">
        <v>1</v>
      </c>
      <c r="G6" s="3"/>
      <c r="H6" s="3">
        <f>E6*G6</f>
        <v>0</v>
      </c>
      <c r="I6" s="3">
        <f t="shared" ref="I6:I11" si="0">H6*1.23</f>
        <v>0</v>
      </c>
    </row>
    <row r="7" spans="1:9" ht="45" x14ac:dyDescent="0.25">
      <c r="D7" s="1" t="s">
        <v>11</v>
      </c>
      <c r="E7" s="2">
        <v>1</v>
      </c>
      <c r="F7" s="2" t="s">
        <v>1</v>
      </c>
      <c r="G7" s="3"/>
      <c r="H7" s="3">
        <f t="shared" ref="H7:H9" si="1">E7*G7</f>
        <v>0</v>
      </c>
      <c r="I7" s="3">
        <f t="shared" si="0"/>
        <v>0</v>
      </c>
    </row>
    <row r="8" spans="1:9" x14ac:dyDescent="0.25">
      <c r="D8" s="1" t="s">
        <v>71</v>
      </c>
      <c r="E8" s="2">
        <v>1</v>
      </c>
      <c r="F8" s="2" t="s">
        <v>1</v>
      </c>
      <c r="G8" s="3"/>
      <c r="H8" s="3"/>
      <c r="I8" s="3">
        <f t="shared" si="0"/>
        <v>0</v>
      </c>
    </row>
    <row r="9" spans="1:9" x14ac:dyDescent="0.25">
      <c r="D9" s="1" t="s">
        <v>12</v>
      </c>
      <c r="E9" s="2">
        <v>1</v>
      </c>
      <c r="F9" s="2" t="s">
        <v>1</v>
      </c>
      <c r="G9" s="3"/>
      <c r="H9" s="3">
        <f t="shared" si="1"/>
        <v>0</v>
      </c>
      <c r="I9" s="3">
        <f t="shared" si="0"/>
        <v>0</v>
      </c>
    </row>
    <row r="10" spans="1:9" x14ac:dyDescent="0.25">
      <c r="D10" s="2" t="s">
        <v>76</v>
      </c>
      <c r="E10" s="2">
        <v>1</v>
      </c>
      <c r="F10" s="2" t="s">
        <v>1</v>
      </c>
      <c r="G10" s="3"/>
      <c r="H10" s="3">
        <f>(H5+H6+H7+H9)*10%</f>
        <v>0</v>
      </c>
      <c r="I10" s="3">
        <f t="shared" si="0"/>
        <v>0</v>
      </c>
    </row>
    <row r="11" spans="1:9" x14ac:dyDescent="0.25">
      <c r="D11" s="8" t="s">
        <v>2</v>
      </c>
      <c r="E11" s="2"/>
      <c r="F11" s="2"/>
      <c r="G11" s="2"/>
      <c r="H11" s="6">
        <f>H5+H6+H7+H8+H9+H10</f>
        <v>0</v>
      </c>
      <c r="I11" s="3">
        <f t="shared" si="0"/>
        <v>0</v>
      </c>
    </row>
    <row r="14" spans="1:9" x14ac:dyDescent="0.25">
      <c r="D14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4:I8"/>
  <sheetViews>
    <sheetView workbookViewId="0">
      <selection activeCell="G5" sqref="G5"/>
    </sheetView>
  </sheetViews>
  <sheetFormatPr defaultRowHeight="15" x14ac:dyDescent="0.25"/>
  <cols>
    <col min="4" max="4" width="50.7109375" customWidth="1"/>
    <col min="6" max="6" width="12.5703125" customWidth="1"/>
    <col min="7" max="7" width="14.7109375" customWidth="1"/>
    <col min="8" max="8" width="16.42578125" customWidth="1"/>
    <col min="9" max="9" width="18" customWidth="1"/>
  </cols>
  <sheetData>
    <row r="4" spans="4:9" ht="45" x14ac:dyDescent="0.25">
      <c r="D4" s="14" t="s">
        <v>68</v>
      </c>
      <c r="E4" s="8" t="s">
        <v>5</v>
      </c>
      <c r="F4" s="8" t="s">
        <v>6</v>
      </c>
      <c r="G4" s="14" t="s">
        <v>17</v>
      </c>
      <c r="H4" s="8" t="s">
        <v>8</v>
      </c>
      <c r="I4" s="8" t="s">
        <v>9</v>
      </c>
    </row>
    <row r="5" spans="4:9" x14ac:dyDescent="0.25">
      <c r="D5" s="2" t="s">
        <v>62</v>
      </c>
      <c r="E5" s="2">
        <v>1</v>
      </c>
      <c r="F5" s="2" t="s">
        <v>1</v>
      </c>
      <c r="G5" s="3"/>
      <c r="H5" s="3">
        <f>E5*G5</f>
        <v>0</v>
      </c>
      <c r="I5" s="3">
        <f>H5*1.23</f>
        <v>0</v>
      </c>
    </row>
    <row r="6" spans="4:9" x14ac:dyDescent="0.25">
      <c r="D6" s="2" t="s">
        <v>76</v>
      </c>
      <c r="E6" s="2">
        <v>1</v>
      </c>
      <c r="F6" s="2" t="s">
        <v>1</v>
      </c>
      <c r="G6" s="3">
        <f>G5*10%</f>
        <v>0</v>
      </c>
      <c r="H6" s="3">
        <f>E6*G6</f>
        <v>0</v>
      </c>
      <c r="I6" s="3">
        <f>H6*1.23</f>
        <v>0</v>
      </c>
    </row>
    <row r="7" spans="4:9" x14ac:dyDescent="0.25">
      <c r="D7" s="2"/>
      <c r="E7" s="2"/>
      <c r="F7" s="2"/>
      <c r="G7" s="3"/>
      <c r="H7" s="3">
        <f>E7*G7</f>
        <v>0</v>
      </c>
      <c r="I7" s="2"/>
    </row>
    <row r="8" spans="4:9" x14ac:dyDescent="0.25">
      <c r="D8" s="2" t="s">
        <v>2</v>
      </c>
      <c r="E8" s="2"/>
      <c r="F8" s="2"/>
      <c r="G8" s="2"/>
      <c r="H8" s="6">
        <f>H5+H6+H7</f>
        <v>0</v>
      </c>
      <c r="I8" s="6">
        <f>I5+I6+I7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3:I7"/>
  <sheetViews>
    <sheetView workbookViewId="0">
      <selection activeCell="G5" sqref="G5"/>
    </sheetView>
  </sheetViews>
  <sheetFormatPr defaultRowHeight="15" x14ac:dyDescent="0.25"/>
  <cols>
    <col min="4" max="4" width="44.7109375" customWidth="1"/>
    <col min="6" max="6" width="13" customWidth="1"/>
    <col min="7" max="7" width="15.140625" customWidth="1"/>
    <col min="8" max="8" width="16.28515625" customWidth="1"/>
    <col min="9" max="9" width="17.85546875" customWidth="1"/>
  </cols>
  <sheetData>
    <row r="3" spans="4:9" ht="15.75" thickBot="1" x14ac:dyDescent="0.3"/>
    <row r="4" spans="4:9" ht="30" customHeight="1" thickBot="1" x14ac:dyDescent="0.3">
      <c r="D4" s="35" t="s">
        <v>86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</row>
    <row r="5" spans="4:9" ht="30" x14ac:dyDescent="0.25">
      <c r="D5" s="35" t="s">
        <v>86</v>
      </c>
      <c r="E5" s="34">
        <v>2</v>
      </c>
      <c r="F5" s="4" t="s">
        <v>1</v>
      </c>
      <c r="G5" s="5"/>
      <c r="H5" s="5">
        <f>E5*G5</f>
        <v>0</v>
      </c>
      <c r="I5" s="5">
        <f>H5*1.23</f>
        <v>0</v>
      </c>
    </row>
    <row r="6" spans="4:9" ht="15.75" thickBot="1" x14ac:dyDescent="0.3">
      <c r="D6" s="8" t="s">
        <v>88</v>
      </c>
      <c r="E6" s="34">
        <v>2</v>
      </c>
      <c r="F6" s="4" t="s">
        <v>1</v>
      </c>
      <c r="G6" s="5">
        <f>G5*10%</f>
        <v>0</v>
      </c>
      <c r="H6" s="5">
        <f>E6*G6</f>
        <v>0</v>
      </c>
      <c r="I6" s="5">
        <f>H6*1.23</f>
        <v>0</v>
      </c>
    </row>
    <row r="7" spans="4:9" ht="15.75" thickBot="1" x14ac:dyDescent="0.3">
      <c r="D7" s="10" t="s">
        <v>2</v>
      </c>
      <c r="E7" s="10"/>
      <c r="F7" s="10"/>
      <c r="G7" s="12"/>
      <c r="H7" s="12">
        <f>H5+H6</f>
        <v>0</v>
      </c>
      <c r="I7" s="13">
        <f t="shared" ref="I7" si="0">H7*1.23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3:I10"/>
  <sheetViews>
    <sheetView workbookViewId="0">
      <selection activeCell="G5" sqref="G5"/>
    </sheetView>
  </sheetViews>
  <sheetFormatPr defaultRowHeight="15" x14ac:dyDescent="0.25"/>
  <cols>
    <col min="4" max="4" width="61.140625" customWidth="1"/>
    <col min="5" max="5" width="10.85546875" customWidth="1"/>
    <col min="6" max="6" width="11.28515625" customWidth="1"/>
    <col min="7" max="7" width="15.85546875" customWidth="1"/>
    <col min="8" max="8" width="16.5703125" customWidth="1"/>
    <col min="9" max="9" width="19" customWidth="1"/>
  </cols>
  <sheetData>
    <row r="3" spans="4:9" ht="15.75" thickBot="1" x14ac:dyDescent="0.3"/>
    <row r="4" spans="4:9" ht="59.25" customHeight="1" thickBot="1" x14ac:dyDescent="0.3">
      <c r="D4" s="35" t="s">
        <v>89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</row>
    <row r="5" spans="4:9" ht="60" customHeight="1" x14ac:dyDescent="0.25">
      <c r="D5" s="35" t="s">
        <v>89</v>
      </c>
      <c r="E5" s="34">
        <v>2</v>
      </c>
      <c r="F5" s="4" t="s">
        <v>1</v>
      </c>
      <c r="G5" s="5"/>
      <c r="H5" s="5">
        <f>E5*G5</f>
        <v>0</v>
      </c>
      <c r="I5" s="5">
        <f>H5*1.23</f>
        <v>0</v>
      </c>
    </row>
    <row r="6" spans="4:9" ht="15.75" thickBot="1" x14ac:dyDescent="0.3">
      <c r="D6" s="8" t="s">
        <v>88</v>
      </c>
      <c r="E6" s="34">
        <v>2</v>
      </c>
      <c r="F6" s="4" t="s">
        <v>1</v>
      </c>
      <c r="G6" s="5">
        <f>G5*10%</f>
        <v>0</v>
      </c>
      <c r="H6" s="5">
        <f>E6*G6</f>
        <v>0</v>
      </c>
      <c r="I6" s="5">
        <f>H6*1.23</f>
        <v>0</v>
      </c>
    </row>
    <row r="7" spans="4:9" ht="15.75" thickBot="1" x14ac:dyDescent="0.3">
      <c r="D7" s="10" t="s">
        <v>2</v>
      </c>
      <c r="E7" s="10"/>
      <c r="F7" s="10"/>
      <c r="G7" s="12"/>
      <c r="H7" s="12">
        <f>H5+H6</f>
        <v>0</v>
      </c>
      <c r="I7" s="13">
        <f t="shared" ref="I7" si="0">H7*1.23</f>
        <v>0</v>
      </c>
    </row>
    <row r="10" spans="4:9" x14ac:dyDescent="0.25">
      <c r="I10" s="2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3:I7"/>
  <sheetViews>
    <sheetView workbookViewId="0">
      <selection activeCell="G5" sqref="G5"/>
    </sheetView>
  </sheetViews>
  <sheetFormatPr defaultRowHeight="15" x14ac:dyDescent="0.25"/>
  <cols>
    <col min="2" max="2" width="6.140625" customWidth="1"/>
    <col min="3" max="3" width="9.140625" hidden="1" customWidth="1"/>
    <col min="4" max="4" width="55.85546875" customWidth="1"/>
    <col min="5" max="5" width="9.5703125" customWidth="1"/>
    <col min="6" max="6" width="12" customWidth="1"/>
    <col min="7" max="7" width="16.140625" customWidth="1"/>
    <col min="8" max="8" width="15.85546875" customWidth="1"/>
    <col min="9" max="9" width="18" customWidth="1"/>
  </cols>
  <sheetData>
    <row r="3" spans="4:9" ht="15.75" thickBot="1" x14ac:dyDescent="0.3"/>
    <row r="4" spans="4:9" x14ac:dyDescent="0.25">
      <c r="D4" s="33" t="s">
        <v>72</v>
      </c>
      <c r="E4" s="8" t="s">
        <v>5</v>
      </c>
      <c r="F4" s="8" t="s">
        <v>6</v>
      </c>
      <c r="G4" s="8" t="s">
        <v>7</v>
      </c>
      <c r="H4" s="8" t="s">
        <v>8</v>
      </c>
      <c r="I4" s="8" t="s">
        <v>9</v>
      </c>
    </row>
    <row r="5" spans="4:9" x14ac:dyDescent="0.25">
      <c r="D5" s="8" t="s">
        <v>72</v>
      </c>
      <c r="E5" s="34">
        <v>1</v>
      </c>
      <c r="F5" s="4" t="s">
        <v>1</v>
      </c>
      <c r="G5" s="5"/>
      <c r="H5" s="5">
        <f>E5*G5</f>
        <v>0</v>
      </c>
      <c r="I5" s="5">
        <f>H5*1.23</f>
        <v>0</v>
      </c>
    </row>
    <row r="6" spans="4:9" ht="15.75" thickBot="1" x14ac:dyDescent="0.3">
      <c r="D6" s="8" t="s">
        <v>95</v>
      </c>
      <c r="E6" s="34">
        <v>1</v>
      </c>
      <c r="F6" s="4" t="s">
        <v>1</v>
      </c>
      <c r="G6" s="5">
        <f>G5*10%</f>
        <v>0</v>
      </c>
      <c r="H6" s="5">
        <f>E6*G6</f>
        <v>0</v>
      </c>
      <c r="I6" s="5">
        <f>H6*1.23</f>
        <v>0</v>
      </c>
    </row>
    <row r="7" spans="4:9" ht="15.75" thickBot="1" x14ac:dyDescent="0.3">
      <c r="D7" s="10" t="s">
        <v>2</v>
      </c>
      <c r="E7" s="10"/>
      <c r="F7" s="10"/>
      <c r="G7" s="12"/>
      <c r="H7" s="12">
        <f>H5+H6</f>
        <v>0</v>
      </c>
      <c r="I7" s="13">
        <f t="shared" ref="I7" si="0">H7*1.23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D4:I8"/>
  <sheetViews>
    <sheetView workbookViewId="0">
      <selection activeCell="G5" sqref="G5"/>
    </sheetView>
  </sheetViews>
  <sheetFormatPr defaultRowHeight="15" x14ac:dyDescent="0.25"/>
  <cols>
    <col min="4" max="4" width="50.7109375" customWidth="1"/>
    <col min="6" max="6" width="12.5703125" customWidth="1"/>
    <col min="7" max="7" width="14.7109375" customWidth="1"/>
    <col min="8" max="8" width="16.42578125" customWidth="1"/>
    <col min="9" max="9" width="18" customWidth="1"/>
  </cols>
  <sheetData>
    <row r="4" spans="4:9" ht="45" x14ac:dyDescent="0.25">
      <c r="D4" s="14" t="s">
        <v>78</v>
      </c>
      <c r="E4" s="8" t="s">
        <v>5</v>
      </c>
      <c r="F4" s="8" t="s">
        <v>6</v>
      </c>
      <c r="G4" s="14" t="s">
        <v>17</v>
      </c>
      <c r="H4" s="8" t="s">
        <v>8</v>
      </c>
      <c r="I4" s="8" t="s">
        <v>9</v>
      </c>
    </row>
    <row r="5" spans="4:9" x14ac:dyDescent="0.25">
      <c r="D5" s="2" t="s">
        <v>73</v>
      </c>
      <c r="E5" s="2">
        <v>1</v>
      </c>
      <c r="F5" s="2" t="s">
        <v>1</v>
      </c>
      <c r="G5" s="3"/>
      <c r="H5" s="3">
        <f>E5*G5</f>
        <v>0</v>
      </c>
      <c r="I5" s="3">
        <f>H5*1.23</f>
        <v>0</v>
      </c>
    </row>
    <row r="6" spans="4:9" x14ac:dyDescent="0.25">
      <c r="D6" s="2" t="s">
        <v>76</v>
      </c>
      <c r="E6" s="2">
        <v>1</v>
      </c>
      <c r="F6" s="2" t="s">
        <v>1</v>
      </c>
      <c r="G6" s="3">
        <f>G5*10%</f>
        <v>0</v>
      </c>
      <c r="H6" s="3">
        <f>E6*G6</f>
        <v>0</v>
      </c>
      <c r="I6" s="3">
        <f>H6*1.23</f>
        <v>0</v>
      </c>
    </row>
    <row r="7" spans="4:9" x14ac:dyDescent="0.25">
      <c r="D7" s="2"/>
      <c r="E7" s="2"/>
      <c r="F7" s="2"/>
      <c r="G7" s="3"/>
      <c r="H7" s="3">
        <f>E7*G7</f>
        <v>0</v>
      </c>
      <c r="I7" s="2"/>
    </row>
    <row r="8" spans="4:9" x14ac:dyDescent="0.25">
      <c r="D8" s="2" t="s">
        <v>2</v>
      </c>
      <c r="E8" s="2"/>
      <c r="F8" s="2"/>
      <c r="G8" s="2"/>
      <c r="H8" s="6">
        <f>H5+H6+H7</f>
        <v>0</v>
      </c>
      <c r="I8" s="6">
        <f>I5+I6+I7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NOWA STUDNIA GŁĘBINOWA S3</vt:lpstr>
      <vt:lpstr>ZAPASOWA POMPA GŁĘBINOWA </vt:lpstr>
      <vt:lpstr>LIKWIDACJA STUDNI S2</vt:lpstr>
      <vt:lpstr>AGREGAT PRĄDOTÓWRCZY</vt:lpstr>
      <vt:lpstr>ZAKUP POMPY DO ZESTAWU</vt:lpstr>
      <vt:lpstr>WYMIANA ZŁOŻA</vt:lpstr>
      <vt:lpstr>WYCZYSZCZENIE ZBIORNIKÓW</vt:lpstr>
      <vt:lpstr>FOTOWOLTAIKA 40 kWp</vt:lpstr>
      <vt:lpstr>TARKTOR 86 kW 117 KM</vt:lpstr>
      <vt:lpstr>BECZKA ASENIZACYJNA 10 M3</vt:lpstr>
      <vt:lpstr>BECZKA DO WODY PITNEJ 4 M3</vt:lpstr>
      <vt:lpstr>SZACUNKOWE ZESTAWIENIE KOSZTÓW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2023-01-11T13:27:17Z</dcterms:modified>
</cp:coreProperties>
</file>