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31"/>
  <workbookPr filterPrivacy="1" defaultThemeVersion="124226"/>
  <xr:revisionPtr revIDLastSave="0" documentId="13_ncr:1_{C0564CFD-E4B9-4CED-AC50-3A5704D2A51C}" xr6:coauthVersionLast="47" xr6:coauthVersionMax="47" xr10:uidLastSave="{00000000-0000-0000-0000-000000000000}"/>
  <bookViews>
    <workbookView xWindow="-120" yWindow="-120" windowWidth="24240" windowHeight="13140" activeTab="1" xr2:uid="{00000000-000D-0000-FFFF-FFFF00000000}"/>
  </bookViews>
  <sheets>
    <sheet name="ZBIORNIK RETENCYJNY 100 M3" sheetId="23" r:id="rId1"/>
    <sheet name="NOWA STUDNIA GŁĘBINOWA NR 3" sheetId="1" r:id="rId2"/>
    <sheet name="FOTOWOLTAIKA 40 KWp" sheetId="22" r:id="rId3"/>
    <sheet name="AGREGAT PRĄDOTÓWRCZY" sheetId="5" r:id="rId4"/>
    <sheet name="WYMIANA WĘZŁÓW Z HYDRANTAMI " sheetId="11" r:id="rId5"/>
    <sheet name="WYKONANIE WĘZŁÓW Z ZASUWAMI" sheetId="13" r:id="rId6"/>
    <sheet name="SUMA SZACUNKOWE KOSZTY ETAP II" sheetId="6" r:id="rId7"/>
  </sheets>
  <externalReferences>
    <externalReference r:id="rId8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5" i="23" l="1"/>
  <c r="I5" i="23" s="1"/>
  <c r="H10" i="23"/>
  <c r="I10" i="23" s="1"/>
  <c r="H9" i="23"/>
  <c r="I9" i="23" s="1"/>
  <c r="H8" i="23"/>
  <c r="I8" i="23" s="1"/>
  <c r="H7" i="23"/>
  <c r="I7" i="23" s="1"/>
  <c r="H6" i="23"/>
  <c r="I6" i="23" s="1"/>
  <c r="H11" i="23" l="1"/>
  <c r="I11" i="23" s="1"/>
  <c r="I12" i="23" s="1"/>
  <c r="H12" i="23" l="1"/>
  <c r="G37" i="1" l="1"/>
  <c r="F37" i="1"/>
  <c r="E37" i="1"/>
  <c r="D37" i="1"/>
  <c r="G36" i="1"/>
  <c r="F36" i="1"/>
  <c r="E36" i="1"/>
  <c r="H35" i="1"/>
  <c r="I35" i="1" s="1"/>
  <c r="H34" i="1"/>
  <c r="I34" i="1" s="1"/>
  <c r="H33" i="1"/>
  <c r="I33" i="1" s="1"/>
  <c r="H32" i="1"/>
  <c r="I32" i="1" s="1"/>
  <c r="H31" i="1"/>
  <c r="I31" i="1" s="1"/>
  <c r="H30" i="1"/>
  <c r="I30" i="1" s="1"/>
  <c r="H29" i="1"/>
  <c r="I29" i="1" s="1"/>
  <c r="H28" i="1"/>
  <c r="I28" i="1" s="1"/>
  <c r="H27" i="1"/>
  <c r="I27" i="1" s="1"/>
  <c r="H26" i="1"/>
  <c r="I26" i="1" s="1"/>
  <c r="H25" i="1"/>
  <c r="I25" i="1" s="1"/>
  <c r="H24" i="1"/>
  <c r="I24" i="1" s="1"/>
  <c r="H23" i="1"/>
  <c r="I23" i="1" s="1"/>
  <c r="H22" i="1"/>
  <c r="I22" i="1" s="1"/>
  <c r="H21" i="1"/>
  <c r="I21" i="1" s="1"/>
  <c r="H20" i="1"/>
  <c r="I20" i="1" s="1"/>
  <c r="H19" i="1"/>
  <c r="I19" i="1" s="1"/>
  <c r="H18" i="1"/>
  <c r="I18" i="1" s="1"/>
  <c r="H17" i="1"/>
  <c r="I17" i="1" s="1"/>
  <c r="H16" i="1"/>
  <c r="I16" i="1" s="1"/>
  <c r="H15" i="1"/>
  <c r="I15" i="1" s="1"/>
  <c r="H14" i="1"/>
  <c r="I14" i="1" s="1"/>
  <c r="H13" i="1"/>
  <c r="I13" i="1" s="1"/>
  <c r="H12" i="1"/>
  <c r="I12" i="1" s="1"/>
  <c r="H11" i="1"/>
  <c r="I11" i="1" s="1"/>
  <c r="H10" i="1"/>
  <c r="I10" i="1" s="1"/>
  <c r="H9" i="1"/>
  <c r="I9" i="1" s="1"/>
  <c r="H8" i="1"/>
  <c r="I8" i="1" s="1"/>
  <c r="H7" i="1"/>
  <c r="I7" i="1" s="1"/>
  <c r="F6" i="1"/>
  <c r="E6" i="1"/>
  <c r="H6" i="1" s="1"/>
  <c r="H5" i="1"/>
  <c r="I5" i="1" s="1"/>
  <c r="F5" i="1"/>
  <c r="I6" i="1" l="1"/>
  <c r="H36" i="1"/>
  <c r="I36" i="1" s="1"/>
  <c r="I37" i="1" l="1"/>
  <c r="H37" i="1"/>
  <c r="G6" i="22"/>
  <c r="H6" i="22" s="1"/>
  <c r="I6" i="22" s="1"/>
  <c r="I7" i="6" l="1"/>
  <c r="J7" i="6" s="1"/>
  <c r="H7" i="6"/>
  <c r="H5" i="22"/>
  <c r="I5" i="22" l="1"/>
  <c r="H7" i="22"/>
  <c r="I7" i="22" l="1"/>
  <c r="I8" i="6"/>
  <c r="H8" i="6"/>
  <c r="H9" i="11"/>
  <c r="I9" i="11" s="1"/>
  <c r="H8" i="11"/>
  <c r="I8" i="11" s="1"/>
  <c r="H7" i="11"/>
  <c r="I7" i="11" s="1"/>
  <c r="H6" i="11"/>
  <c r="I6" i="11" s="1"/>
  <c r="H5" i="11"/>
  <c r="J8" i="6" l="1"/>
  <c r="I5" i="11"/>
  <c r="H10" i="11"/>
  <c r="H11" i="11" s="1"/>
  <c r="I10" i="6" s="1"/>
  <c r="H10" i="6" s="1"/>
  <c r="I10" i="11" l="1"/>
  <c r="I11" i="11"/>
  <c r="J10" i="6" l="1"/>
  <c r="J6" i="6" l="1"/>
  <c r="H8" i="13" l="1"/>
  <c r="H9" i="13"/>
  <c r="I9" i="13" s="1"/>
  <c r="H7" i="13"/>
  <c r="H10" i="13" l="1"/>
  <c r="H11" i="13" s="1"/>
  <c r="I7" i="13"/>
  <c r="I8" i="13"/>
  <c r="I10" i="13"/>
  <c r="I11" i="13" l="1"/>
  <c r="I11" i="6"/>
  <c r="H7" i="5"/>
  <c r="I7" i="5" s="1"/>
  <c r="H8" i="5"/>
  <c r="I8" i="5" s="1"/>
  <c r="H5" i="5"/>
  <c r="H11" i="6" l="1"/>
  <c r="J11" i="6"/>
  <c r="H6" i="5"/>
  <c r="I6" i="5" s="1"/>
  <c r="H9" i="5" l="1"/>
  <c r="I9" i="5" s="1"/>
  <c r="H10" i="5"/>
  <c r="I5" i="5"/>
  <c r="I10" i="5" l="1"/>
  <c r="H9" i="6"/>
  <c r="I9" i="6"/>
  <c r="I14" i="6" l="1"/>
  <c r="J14" i="6" s="1"/>
  <c r="I12" i="6"/>
  <c r="J9" i="6"/>
  <c r="J12" i="6" l="1"/>
  <c r="J15" i="6" s="1"/>
  <c r="I15" i="6"/>
</calcChain>
</file>

<file path=xl/sharedStrings.xml><?xml version="1.0" encoding="utf-8"?>
<sst xmlns="http://schemas.openxmlformats.org/spreadsheetml/2006/main" count="168" uniqueCount="82">
  <si>
    <t>kpl</t>
  </si>
  <si>
    <t>KPL</t>
  </si>
  <si>
    <t>SUMA</t>
  </si>
  <si>
    <t>O</t>
  </si>
  <si>
    <t>AGREGAT PRĄDOTWÓRCZY</t>
  </si>
  <si>
    <t>ILOŚĆ</t>
  </si>
  <si>
    <t>JEDNOSTKA</t>
  </si>
  <si>
    <t>CENA JEDN</t>
  </si>
  <si>
    <t>WARTOŚĆ NETTO</t>
  </si>
  <si>
    <t>WARTOŚĆ BRUTTO</t>
  </si>
  <si>
    <t>UKŁAD SZR DO WW</t>
  </si>
  <si>
    <t>PRACE WYKONAWCZE ZWIĄZANE Z PODŁĄCZENIEM AGREGATU W TYM DOSTAWA, ROZŁADUNEK, PODŁĄCZENIE UKŁADU SZR, DROGA KABLOWA MIĘDZY SZR A AGREGATEM, FUNDAMENT POD AGREGAT</t>
  </si>
  <si>
    <t>SERWIS PŁATNY W OKRESIE 5 LAT</t>
  </si>
  <si>
    <t>AGREGAT PRĄDOTWÓRCZY FD 60 I ST - 48 kW</t>
  </si>
  <si>
    <t>ROBOTY BUDOWLANE ZWIĄZANE Z WYKONANIEM WĘZŁA I WYMIANĄ HYDRANTU</t>
  </si>
  <si>
    <t>Mobilizacja sprzętu wiertniczego</t>
  </si>
  <si>
    <t>CENA JEDNOSTKOWA</t>
  </si>
  <si>
    <t>mb</t>
  </si>
  <si>
    <t>m3</t>
  </si>
  <si>
    <t>Kabel do pompy</t>
  </si>
  <si>
    <t>Montaż pompy głębinowej</t>
  </si>
  <si>
    <t>Zestawy przyłączeniowe</t>
  </si>
  <si>
    <t>Sonda do pomiaru lustra wody</t>
  </si>
  <si>
    <t>Montaż obudowy</t>
  </si>
  <si>
    <t>Materiał, Hydrant, zasuwy, złącza kołnierzowe, trzpienie, kolana, trójnik, skrzynka żeliwna, śrubunek, uszczelki</t>
  </si>
  <si>
    <t>Materiał, zasuwy, złącza kołnierzowe, trzpienie, kolana, trójnik, skrzynka żeliwna, śrubunek, uszczelki itp..</t>
  </si>
  <si>
    <t>ROBOTY BUDOWLANE ZWIĄZANE Z WYKONANIEM WĘZŁA Z ZASUWAMI</t>
  </si>
  <si>
    <t>ZAKRES</t>
  </si>
  <si>
    <t>CENA NETTO</t>
  </si>
  <si>
    <t>CENA BRUTTO</t>
  </si>
  <si>
    <t>RAZEM SZACUNKOWY KOSZT ROBÓT BUDOWLANYCH</t>
  </si>
  <si>
    <t xml:space="preserve">RAZEM SZACUNKOWY  KOSZT ROBÓT BUDOWLANYCH I PRAC PROJEKTOWYCH </t>
  </si>
  <si>
    <t>ROBOTY BUDOWLANE ZWIĄZANE Z WYKONANIEM Z WYMIANĄ HYDRANTU</t>
  </si>
  <si>
    <t>Materiał, Hydrant, zasuwa, kolano, śrubunek, uszczelki</t>
  </si>
  <si>
    <t>RAZEM SZACUNKOWE KOSZTY PRAC PROJEKTOWYCH 4%</t>
  </si>
  <si>
    <t>WYKONANIE WĘZŁÓW Z ZASUWĄ NA RUROCIĄGU DN 150: 40 SZT</t>
  </si>
  <si>
    <t>WYMIANA WĘZŁÓW Z ZASUWAMI  - 40 KPL</t>
  </si>
  <si>
    <t>WYMIANA WĘZŁÓW Z HYDRANTAMI DN 80 - 300 KPL</t>
  </si>
  <si>
    <t>WYMIANA WĘZŁÓW Z HYDRANTAMI 300 SZT</t>
  </si>
  <si>
    <t xml:space="preserve">SZACUNKOWE ZESTAWIENIE KOSZTÓW - SUW REMBIESZÓW ETAP II - PRACE PROJEKTOWE </t>
  </si>
  <si>
    <t>WYKONANIE NOWEJ STUDNI S3 NA GŁĘBOKOŚĆ 70  METRÓW</t>
  </si>
  <si>
    <t>Zagospodarowanie terenu budowy- porządkowanie</t>
  </si>
  <si>
    <t>Wiercenie pod konduktor średnicą świdra fi 580 mm</t>
  </si>
  <si>
    <t>Wiercenie pod kolumnę rur świdrem fi 470 mm</t>
  </si>
  <si>
    <t>Wiercenie otwór bosy świdrem fi 311 mm</t>
  </si>
  <si>
    <t>Cementowanie kolumny rur cembrowych</t>
  </si>
  <si>
    <t>Zapuszczanie kolumny rur cembrowych</t>
  </si>
  <si>
    <t>Rura stalowa fi 406</t>
  </si>
  <si>
    <t xml:space="preserve">Mleczko cementowe </t>
  </si>
  <si>
    <t>Pompowanie oczyszczajace</t>
  </si>
  <si>
    <t>h</t>
  </si>
  <si>
    <t>Pompowanie pomiarowe</t>
  </si>
  <si>
    <t>Chlorowanie dezynfekcja otworu</t>
  </si>
  <si>
    <t>Pobór i badanie wody fizykochemia i bakteriologia</t>
  </si>
  <si>
    <t>Inwentaryzacja geodezyjna</t>
  </si>
  <si>
    <t>Pompa głębinowa Grundfos typ SP 46-6/ 9,2kW</t>
  </si>
  <si>
    <t>Rury pompowe DN 100 - stal nierdzewna 304</t>
  </si>
  <si>
    <t>Króciec przyłączeniowy do pompy</t>
  </si>
  <si>
    <t>szt</t>
  </si>
  <si>
    <t>Transport pompy</t>
  </si>
  <si>
    <t>Obudowa studni typu Lange DN 100</t>
  </si>
  <si>
    <t>Przygotowanie podłoża pod obudowę</t>
  </si>
  <si>
    <t>Wyciągnięcie rury pionowej  do SUW</t>
  </si>
  <si>
    <t xml:space="preserve">Wykonanie betonowej podstawy </t>
  </si>
  <si>
    <t>Transprt obudowy</t>
  </si>
  <si>
    <t>Rurociąg PEHD DN 100 od studni do SUW</t>
  </si>
  <si>
    <t>Koszty pośrednie, koszty zakupu i zysk - łącznie 10%</t>
  </si>
  <si>
    <t>Roboty elektryczne i AKPIA oraz sterowania</t>
  </si>
  <si>
    <t>Włączenie w istniejący układ technologiczny</t>
  </si>
  <si>
    <t>FOTOWOLTAIKA 40 kWp</t>
  </si>
  <si>
    <t>FOTOWOLTAIKA DO 40 kWp</t>
  </si>
  <si>
    <t>WYKONANIE NOWEJ STUDNI GŁĘBINOWEJ NR 3</t>
  </si>
  <si>
    <t>FOTOWOLTAIKA 40 KWp</t>
  </si>
  <si>
    <t>WYKONANIE ŻELBETOWYCH FUNDAMENTÓW POD ZBIORNIKI Z ROBOTAMI ZIEMNYMI, ODWODNIOWYMI, ZBROJARSKIMI, BETONIARSKIMI ITP.</t>
  </si>
  <si>
    <t>TECHNOLOGIA W KOMORZE ZASUW</t>
  </si>
  <si>
    <t>RUROCIĄG MIĘDZY KOMORĄ ZASUW A BUDYNKIEM SUW</t>
  </si>
  <si>
    <t>Koszty pośrednie, zysk 10%</t>
  </si>
  <si>
    <r>
      <rPr>
        <sz val="12"/>
        <color theme="1"/>
        <rFont val="Calibri"/>
        <family val="2"/>
        <charset val="238"/>
        <scheme val="minor"/>
      </rPr>
      <t>PROGRAM FUNKCJONALNO – UŻYTKOWY  
DLA ZADANIA INWESTYCYJNEGO POLEGAJĄCEGO NA ZAPROJEKTOWANIU I WYKONANIU ROBÓT BUDOWLANYCH PN. „ MODERNIZACJA STACJI UZDATNIANIA WODY WRAZ Z BUDOWĄ DRUGIEJ STUDNI GŁĘBINOWEJ W MIEJSCOWOŚCI REMBIESZÓW, GMINA ZAPOLICE ORAZ AGREGATEM PRĄDOTWÓRCZYM, MONTAŻEM ZASU I WYMIANĄ HYDRANTÓW ” W RAMACH ZADANIA PN.:” MODERNIZACJA INFRASTRUKTURY WODNO – KANALIZACYJNEJ W GMINIE ZAPOLICE”</t>
    </r>
    <r>
      <rPr>
        <b/>
        <sz val="12"/>
        <color theme="1"/>
        <rFont val="Calibri"/>
        <family val="2"/>
        <charset val="238"/>
        <scheme val="minor"/>
      </rPr>
      <t xml:space="preserve">
SZACUNKOWE ZESTAWIENIE KOSZTÓW - SUW REMBIESZÓW ETAP II ROBOTY BUDOWLANE; WYMIANA WĘZŁÓW Z HYDRANTAMI 300 KPL    ( 30% WĘZŁY, 70% WYŁĄCZNIE HYDRANTY) NA SIECIACH WODOCIĄGOWYCH NA TERENIE GMINY ZAPOLICE ORAZ WYMINA WĘZŁÓW Z ZASUWAMI - 40 KPL W MIEJSCOWOŚCIACH ZASILANYCH PRZEZ SUW REMBIESZÓW; INSTALACJA FOTOWOLTAICZNA 40 KWp; NOWA STUDNIA GŁĘBINOWA NR 3; ZBIORNIK RETENCYJNY 100 M3, AGREGAT PRĄDOTWÓRCZY</t>
    </r>
  </si>
  <si>
    <t>ZBIORNIK RETENCYJNY 100 M3</t>
  </si>
  <si>
    <t>ZBIORNIK RETENCYJNY STALOWE Z ZABEZPIECZENIEM ANTYKOROZYJNYM ORAZ MALOWANIE FARBAMI Z ATESTEM PZH O POJEMNOŚCI 1 X 100 M3</t>
  </si>
  <si>
    <t>ZBIORNIKI RETENCYJNE STALOWE Z ZABEZPIECZENIEM ANTYKOROZYJNYM ORAZ MALOWANIE FARBAMI Z ATESTEM PZH O POJEMNOŚCI 2 X 100 M2 -ZAKUP</t>
  </si>
  <si>
    <t>DOSTAWA I MONTAŻ ZBIORNIKÓW NA GOTOWYM FUNDAMENCIE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</si>
</sst>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[$zł-415]_-;\-* #,##0.00\ [$zł-415]_-;_-* &quot;-&quot;??\ [$zł-415]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73">
    <xf numFmtId="0" fontId="0" fillId="0" borderId="0" xfId="0"/>
    <xf numFmtId="0" fontId="0" fillId="0" borderId="1" xfId="0" applyBorder="1" applyAlignment="1">
      <alignment wrapText="1"/>
    </xf>
    <xf numFmtId="0" fontId="0" fillId="0" borderId="1" xfId="0" applyBorder="1"/>
    <xf numFmtId="164" fontId="0" fillId="0" borderId="1" xfId="0" applyNumberFormat="1" applyBorder="1"/>
    <xf numFmtId="0" fontId="0" fillId="0" borderId="2" xfId="0" applyBorder="1" applyAlignment="1">
      <alignment wrapText="1"/>
    </xf>
    <xf numFmtId="0" fontId="0" fillId="0" borderId="2" xfId="0" applyBorder="1"/>
    <xf numFmtId="164" fontId="0" fillId="0" borderId="2" xfId="0" applyNumberFormat="1" applyBorder="1"/>
    <xf numFmtId="164" fontId="3" fillId="0" borderId="1" xfId="0" applyNumberFormat="1" applyFont="1" applyBorder="1"/>
    <xf numFmtId="0" fontId="3" fillId="0" borderId="0" xfId="0" applyFont="1" applyAlignment="1">
      <alignment wrapText="1"/>
    </xf>
    <xf numFmtId="0" fontId="3" fillId="0" borderId="1" xfId="0" applyFont="1" applyBorder="1"/>
    <xf numFmtId="0" fontId="0" fillId="0" borderId="6" xfId="0" applyBorder="1"/>
    <xf numFmtId="0" fontId="3" fillId="0" borderId="7" xfId="0" applyFont="1" applyBorder="1"/>
    <xf numFmtId="164" fontId="0" fillId="0" borderId="6" xfId="0" applyNumberFormat="1" applyBorder="1"/>
    <xf numFmtId="164" fontId="3" fillId="0" borderId="7" xfId="0" applyNumberFormat="1" applyFont="1" applyBorder="1"/>
    <xf numFmtId="164" fontId="3" fillId="0" borderId="4" xfId="0" applyNumberFormat="1" applyFont="1" applyBorder="1"/>
    <xf numFmtId="0" fontId="3" fillId="0" borderId="3" xfId="0" applyFont="1" applyBorder="1" applyAlignment="1">
      <alignment wrapText="1"/>
    </xf>
    <xf numFmtId="0" fontId="3" fillId="0" borderId="7" xfId="0" applyFont="1" applyBorder="1" applyAlignment="1">
      <alignment wrapText="1"/>
    </xf>
    <xf numFmtId="0" fontId="3" fillId="0" borderId="5" xfId="0" applyFont="1" applyBorder="1" applyAlignment="1">
      <alignment wrapText="1"/>
    </xf>
    <xf numFmtId="0" fontId="3" fillId="0" borderId="3" xfId="0" applyFont="1" applyBorder="1"/>
    <xf numFmtId="0" fontId="3" fillId="0" borderId="5" xfId="0" applyFont="1" applyBorder="1"/>
    <xf numFmtId="0" fontId="0" fillId="0" borderId="0" xfId="0" applyAlignment="1">
      <alignment wrapText="1"/>
    </xf>
    <xf numFmtId="164" fontId="0" fillId="0" borderId="0" xfId="0" applyNumberFormat="1"/>
    <xf numFmtId="164" fontId="0" fillId="0" borderId="9" xfId="0" applyNumberFormat="1" applyBorder="1"/>
    <xf numFmtId="164" fontId="3" fillId="0" borderId="7" xfId="0" applyNumberFormat="1" applyFont="1" applyBorder="1" applyAlignment="1">
      <alignment wrapText="1"/>
    </xf>
    <xf numFmtId="164" fontId="3" fillId="0" borderId="5" xfId="0" applyNumberFormat="1" applyFont="1" applyBorder="1" applyAlignment="1">
      <alignment wrapText="1"/>
    </xf>
    <xf numFmtId="0" fontId="3" fillId="0" borderId="0" xfId="0" applyFont="1"/>
    <xf numFmtId="164" fontId="3" fillId="0" borderId="0" xfId="0" applyNumberFormat="1" applyFont="1"/>
    <xf numFmtId="0" fontId="3" fillId="0" borderId="10" xfId="0" applyFont="1" applyBorder="1"/>
    <xf numFmtId="0" fontId="3" fillId="0" borderId="8" xfId="0" applyFont="1" applyBorder="1"/>
    <xf numFmtId="164" fontId="3" fillId="0" borderId="8" xfId="0" applyNumberFormat="1" applyFont="1" applyBorder="1"/>
    <xf numFmtId="164" fontId="3" fillId="0" borderId="10" xfId="0" applyNumberFormat="1" applyFont="1" applyBorder="1"/>
    <xf numFmtId="0" fontId="3" fillId="0" borderId="11" xfId="0" applyFont="1" applyBorder="1"/>
    <xf numFmtId="0" fontId="2" fillId="0" borderId="1" xfId="0" applyFont="1" applyBorder="1"/>
    <xf numFmtId="0" fontId="2" fillId="0" borderId="2" xfId="0" applyFont="1" applyBorder="1"/>
    <xf numFmtId="0" fontId="3" fillId="0" borderId="15" xfId="0" applyFont="1" applyBorder="1"/>
    <xf numFmtId="0" fontId="3" fillId="0" borderId="16" xfId="0" applyFont="1" applyBorder="1"/>
    <xf numFmtId="164" fontId="3" fillId="0" borderId="2" xfId="0" applyNumberFormat="1" applyFont="1" applyBorder="1"/>
    <xf numFmtId="164" fontId="3" fillId="0" borderId="17" xfId="0" applyNumberFormat="1" applyFont="1" applyBorder="1"/>
    <xf numFmtId="0" fontId="3" fillId="0" borderId="13" xfId="0" applyFont="1" applyBorder="1"/>
    <xf numFmtId="164" fontId="3" fillId="0" borderId="16" xfId="0" applyNumberFormat="1" applyFont="1" applyBorder="1"/>
    <xf numFmtId="0" fontId="3" fillId="0" borderId="2" xfId="0" applyFont="1" applyBorder="1"/>
    <xf numFmtId="0" fontId="3" fillId="0" borderId="12" xfId="0" applyFont="1" applyBorder="1" applyAlignment="1">
      <alignment wrapText="1"/>
    </xf>
    <xf numFmtId="164" fontId="3" fillId="0" borderId="14" xfId="0" applyNumberFormat="1" applyFont="1" applyBorder="1"/>
    <xf numFmtId="0" fontId="7" fillId="0" borderId="1" xfId="0" applyFont="1" applyBorder="1" applyAlignment="1">
      <alignment wrapText="1"/>
    </xf>
    <xf numFmtId="0" fontId="7" fillId="0" borderId="1" xfId="0" applyFont="1" applyBorder="1"/>
    <xf numFmtId="164" fontId="7" fillId="0" borderId="1" xfId="0" applyNumberFormat="1" applyFont="1" applyBorder="1"/>
    <xf numFmtId="0" fontId="7" fillId="0" borderId="6" xfId="0" applyFont="1" applyBorder="1"/>
    <xf numFmtId="0" fontId="4" fillId="0" borderId="7" xfId="0" applyFont="1" applyBorder="1"/>
    <xf numFmtId="164" fontId="4" fillId="0" borderId="6" xfId="0" applyNumberFormat="1" applyFont="1" applyBorder="1"/>
    <xf numFmtId="164" fontId="4" fillId="0" borderId="7" xfId="0" applyNumberFormat="1" applyFont="1" applyBorder="1"/>
    <xf numFmtId="164" fontId="7" fillId="0" borderId="6" xfId="0" applyNumberFormat="1" applyFont="1" applyBorder="1"/>
    <xf numFmtId="0" fontId="7" fillId="0" borderId="2" xfId="0" applyFont="1" applyBorder="1" applyAlignment="1">
      <alignment wrapText="1"/>
    </xf>
    <xf numFmtId="0" fontId="4" fillId="0" borderId="7" xfId="0" applyFont="1" applyBorder="1" applyAlignment="1">
      <alignment wrapText="1"/>
    </xf>
    <xf numFmtId="0" fontId="7" fillId="0" borderId="2" xfId="0" applyFont="1" applyBorder="1"/>
    <xf numFmtId="164" fontId="7" fillId="0" borderId="2" xfId="0" applyNumberFormat="1" applyFont="1" applyBorder="1"/>
    <xf numFmtId="0" fontId="0" fillId="0" borderId="7" xfId="0" applyBorder="1"/>
    <xf numFmtId="0" fontId="0" fillId="0" borderId="3" xfId="0" applyBorder="1"/>
    <xf numFmtId="0" fontId="0" fillId="0" borderId="5" xfId="0" applyBorder="1"/>
    <xf numFmtId="164" fontId="0" fillId="0" borderId="7" xfId="0" applyNumberFormat="1" applyBorder="1"/>
    <xf numFmtId="0" fontId="3" fillId="0" borderId="18" xfId="0" applyFont="1" applyBorder="1" applyAlignment="1">
      <alignment wrapText="1"/>
    </xf>
    <xf numFmtId="0" fontId="3" fillId="0" borderId="10" xfId="0" applyFont="1" applyBorder="1" applyAlignment="1">
      <alignment wrapText="1"/>
    </xf>
    <xf numFmtId="0" fontId="1" fillId="0" borderId="1" xfId="0" applyFont="1" applyBorder="1" applyAlignment="1">
      <alignment wrapText="1"/>
    </xf>
    <xf numFmtId="0" fontId="1" fillId="0" borderId="1" xfId="0" applyFont="1" applyBorder="1"/>
    <xf numFmtId="164" fontId="1" fillId="0" borderId="1" xfId="0" applyNumberFormat="1" applyFont="1" applyBorder="1" applyAlignment="1">
      <alignment wrapText="1"/>
    </xf>
    <xf numFmtId="164" fontId="0" fillId="0" borderId="5" xfId="0" applyNumberFormat="1" applyBorder="1"/>
    <xf numFmtId="0" fontId="3" fillId="0" borderId="0" xfId="0" applyFont="1" applyAlignment="1">
      <alignment horizontal="center" wrapText="1"/>
    </xf>
    <xf numFmtId="164" fontId="3" fillId="0" borderId="0" xfId="0" applyNumberFormat="1" applyFont="1" applyAlignment="1">
      <alignment horizontal="center" wrapText="1"/>
    </xf>
    <xf numFmtId="0" fontId="5" fillId="0" borderId="3" xfId="0" applyFont="1" applyBorder="1" applyAlignment="1">
      <alignment horizontal="center" wrapText="1"/>
    </xf>
    <xf numFmtId="0" fontId="6" fillId="0" borderId="5" xfId="0" applyFont="1" applyBorder="1" applyAlignment="1">
      <alignment horizontal="center" wrapText="1"/>
    </xf>
    <xf numFmtId="0" fontId="6" fillId="0" borderId="4" xfId="0" applyFont="1" applyBorder="1" applyAlignment="1">
      <alignment horizontal="center" wrapText="1"/>
    </xf>
    <xf numFmtId="0" fontId="3" fillId="0" borderId="3" xfId="0" applyFont="1" applyBorder="1" applyAlignment="1">
      <alignment horizontal="left" wrapText="1"/>
    </xf>
    <xf numFmtId="0" fontId="3" fillId="0" borderId="5" xfId="0" applyFont="1" applyBorder="1" applyAlignment="1">
      <alignment horizontal="left" wrapText="1"/>
    </xf>
    <xf numFmtId="0" fontId="3" fillId="0" borderId="4" xfId="0" applyFont="1" applyBorder="1" applyAlignment="1">
      <alignment horizontal="left" wrapText="1"/>
    </xf>
  </cellXfs>
  <cellStyles count="1">
    <cellStyle name="Normalny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ciej.klimacki/Desktop/MK-H-B2B/UMOWY%202022/PFU%20SUW%20Rembiesz&#243;w%2018%20327/PFU%20REMBIESZ&#211;W/24.05.22%20ETAP%20I%20OCZEKIWANY%20PRZEZ%20ZAMAWIAJ&#260;CEGO/SZACUNKOWE%20ZESTAWIENIE%20KOSZT&#211;W%20SUW%20REMBIESZ&#211;W%20ETAP%20I%2025.05.2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ECHNOLOGIA"/>
      <sheetName val="NOWA STUDNIA GŁĘBINOWA S2"/>
      <sheetName val="ZAKUP ZAPASOWYCH POMPY "/>
      <sheetName val="OGRODZENIE"/>
      <sheetName val="ELEKTYKA I AUTOMATYKA"/>
      <sheetName val="ZAKUP TRAKTORA I BECZKI ASENIZA"/>
      <sheetName val="PRZEPOMPOWNIE ZAPOLICE"/>
      <sheetName val="SUW SZACUNKOWY KOSZT"/>
      <sheetName val="PRZEPOMPOWNIE SZACUNKOWY KOSZT"/>
    </sheetNames>
    <sheetDataSet>
      <sheetData sheetId="0"/>
      <sheetData sheetId="1"/>
      <sheetData sheetId="2">
        <row r="5">
          <cell r="F5" t="str">
            <v>KPL</v>
          </cell>
        </row>
        <row r="6">
          <cell r="E6">
            <v>1</v>
          </cell>
          <cell r="F6" t="str">
            <v>KPL</v>
          </cell>
        </row>
        <row r="7">
          <cell r="E7">
            <v>0</v>
          </cell>
          <cell r="F7">
            <v>0</v>
          </cell>
          <cell r="G7">
            <v>0</v>
          </cell>
        </row>
        <row r="8">
          <cell r="D8" t="str">
            <v>SUMA</v>
          </cell>
          <cell r="E8">
            <v>0</v>
          </cell>
          <cell r="F8">
            <v>0</v>
          </cell>
          <cell r="G8">
            <v>0</v>
          </cell>
        </row>
      </sheetData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D3:I12"/>
  <sheetViews>
    <sheetView workbookViewId="0">
      <selection activeCell="G9" sqref="G9"/>
    </sheetView>
  </sheetViews>
  <sheetFormatPr defaultRowHeight="15" x14ac:dyDescent="0.25"/>
  <cols>
    <col min="4" max="4" width="58.7109375" customWidth="1"/>
    <col min="5" max="5" width="6.28515625" customWidth="1"/>
    <col min="6" max="6" width="11.140625" customWidth="1"/>
    <col min="7" max="7" width="15.42578125" customWidth="1"/>
    <col min="8" max="8" width="15.5703125" customWidth="1"/>
    <col min="9" max="9" width="18.140625" customWidth="1"/>
  </cols>
  <sheetData>
    <row r="3" spans="4:9" ht="15.75" thickBot="1" x14ac:dyDescent="0.3"/>
    <row r="4" spans="4:9" ht="45.75" thickBot="1" x14ac:dyDescent="0.3">
      <c r="D4" s="59" t="s">
        <v>79</v>
      </c>
      <c r="E4" s="27" t="s">
        <v>5</v>
      </c>
      <c r="F4" s="28" t="s">
        <v>6</v>
      </c>
      <c r="G4" s="60" t="s">
        <v>16</v>
      </c>
      <c r="H4" s="17" t="s">
        <v>8</v>
      </c>
      <c r="I4" s="16" t="s">
        <v>9</v>
      </c>
    </row>
    <row r="5" spans="4:9" ht="45" x14ac:dyDescent="0.25">
      <c r="D5" s="61" t="s">
        <v>73</v>
      </c>
      <c r="E5" s="62">
        <v>1</v>
      </c>
      <c r="F5" s="62" t="s">
        <v>1</v>
      </c>
      <c r="G5" s="63"/>
      <c r="H5" s="6">
        <f>E5*G5</f>
        <v>0</v>
      </c>
      <c r="I5" s="6">
        <f>H5*1.23</f>
        <v>0</v>
      </c>
    </row>
    <row r="6" spans="4:9" ht="45" x14ac:dyDescent="0.25">
      <c r="D6" s="4" t="s">
        <v>80</v>
      </c>
      <c r="E6" s="62">
        <v>1</v>
      </c>
      <c r="F6" s="5" t="s">
        <v>1</v>
      </c>
      <c r="G6" s="6"/>
      <c r="H6" s="6">
        <f>E6*G6</f>
        <v>0</v>
      </c>
      <c r="I6" s="6">
        <f>H6*1.23</f>
        <v>0</v>
      </c>
    </row>
    <row r="7" spans="4:9" x14ac:dyDescent="0.25">
      <c r="D7" s="2" t="s">
        <v>81</v>
      </c>
      <c r="E7" s="62">
        <v>1</v>
      </c>
      <c r="F7" s="2" t="s">
        <v>1</v>
      </c>
      <c r="G7" s="3"/>
      <c r="H7" s="6">
        <f t="shared" ref="H7:H10" si="0">E7*G7</f>
        <v>0</v>
      </c>
      <c r="I7" s="6">
        <f t="shared" ref="I7:I11" si="1">H7*1.23</f>
        <v>0</v>
      </c>
    </row>
    <row r="8" spans="4:9" x14ac:dyDescent="0.25">
      <c r="D8" s="2" t="s">
        <v>74</v>
      </c>
      <c r="E8" s="62">
        <v>1</v>
      </c>
      <c r="F8" s="2" t="s">
        <v>1</v>
      </c>
      <c r="G8" s="3"/>
      <c r="H8" s="6">
        <f t="shared" si="0"/>
        <v>0</v>
      </c>
      <c r="I8" s="6">
        <f t="shared" si="1"/>
        <v>0</v>
      </c>
    </row>
    <row r="9" spans="4:9" x14ac:dyDescent="0.25">
      <c r="D9" s="2" t="s">
        <v>75</v>
      </c>
      <c r="E9" s="62">
        <v>1</v>
      </c>
      <c r="F9" s="2" t="s">
        <v>1</v>
      </c>
      <c r="G9" s="3"/>
      <c r="H9" s="6">
        <f t="shared" si="0"/>
        <v>0</v>
      </c>
      <c r="I9" s="6">
        <f t="shared" si="1"/>
        <v>0</v>
      </c>
    </row>
    <row r="10" spans="4:9" x14ac:dyDescent="0.25">
      <c r="D10" s="2"/>
      <c r="E10" s="2"/>
      <c r="F10" s="2"/>
      <c r="G10" s="3"/>
      <c r="H10" s="6">
        <f t="shared" si="0"/>
        <v>0</v>
      </c>
      <c r="I10" s="6">
        <f t="shared" si="1"/>
        <v>0</v>
      </c>
    </row>
    <row r="11" spans="4:9" ht="15.75" thickBot="1" x14ac:dyDescent="0.3">
      <c r="D11" s="10" t="s">
        <v>66</v>
      </c>
      <c r="E11" s="10">
        <v>1</v>
      </c>
      <c r="F11" s="10" t="s">
        <v>1</v>
      </c>
      <c r="G11" s="12"/>
      <c r="H11" s="6">
        <f>(H5+H6+H7+H8+H9+H10)*10%</f>
        <v>0</v>
      </c>
      <c r="I11" s="6">
        <f t="shared" si="1"/>
        <v>0</v>
      </c>
    </row>
    <row r="12" spans="4:9" ht="15.75" thickBot="1" x14ac:dyDescent="0.3">
      <c r="D12" s="56" t="s">
        <v>2</v>
      </c>
      <c r="E12" s="55"/>
      <c r="F12" s="57"/>
      <c r="G12" s="58"/>
      <c r="H12" s="64">
        <f>H5+H6+H7+H8+H9+H10+H11</f>
        <v>0</v>
      </c>
      <c r="I12" s="64">
        <f>I5+I6+I7+I8+I9+I10+I11</f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C3:I37"/>
  <sheetViews>
    <sheetView tabSelected="1" topLeftCell="A12" workbookViewId="0">
      <selection activeCell="G35" sqref="G35"/>
    </sheetView>
  </sheetViews>
  <sheetFormatPr defaultRowHeight="15" x14ac:dyDescent="0.25"/>
  <cols>
    <col min="2" max="2" width="9" customWidth="1"/>
    <col min="3" max="3" width="9.140625" hidden="1" customWidth="1"/>
    <col min="4" max="4" width="64.7109375" customWidth="1"/>
    <col min="6" max="6" width="13.140625" customWidth="1"/>
    <col min="7" max="7" width="12.28515625" bestFit="1" customWidth="1"/>
    <col min="8" max="8" width="14.5703125" customWidth="1"/>
    <col min="9" max="9" width="13.28515625" customWidth="1"/>
  </cols>
  <sheetData>
    <row r="3" spans="4:9" ht="15.75" thickBot="1" x14ac:dyDescent="0.3"/>
    <row r="4" spans="4:9" ht="24" thickBot="1" x14ac:dyDescent="0.3">
      <c r="D4" s="52" t="s">
        <v>40</v>
      </c>
      <c r="E4" s="52" t="s">
        <v>5</v>
      </c>
      <c r="F4" s="52" t="s">
        <v>6</v>
      </c>
      <c r="G4" s="52" t="s">
        <v>16</v>
      </c>
      <c r="H4" s="52" t="s">
        <v>8</v>
      </c>
      <c r="I4" s="52" t="s">
        <v>9</v>
      </c>
    </row>
    <row r="5" spans="4:9" x14ac:dyDescent="0.25">
      <c r="D5" s="51" t="s">
        <v>15</v>
      </c>
      <c r="E5" s="53">
        <v>1</v>
      </c>
      <c r="F5" s="53" t="str">
        <f>'[1]ZAKUP ZAPASOWYCH POMPY '!F5</f>
        <v>KPL</v>
      </c>
      <c r="G5" s="54"/>
      <c r="H5" s="54">
        <f>E5*G5</f>
        <v>0</v>
      </c>
      <c r="I5" s="54">
        <f>H5*1.23</f>
        <v>0</v>
      </c>
    </row>
    <row r="6" spans="4:9" x14ac:dyDescent="0.25">
      <c r="D6" s="43" t="s">
        <v>41</v>
      </c>
      <c r="E6" s="44">
        <f>'[1]ZAKUP ZAPASOWYCH POMPY '!E6</f>
        <v>1</v>
      </c>
      <c r="F6" s="44" t="str">
        <f>'[1]ZAKUP ZAPASOWYCH POMPY '!F6</f>
        <v>KPL</v>
      </c>
      <c r="G6" s="45"/>
      <c r="H6" s="45">
        <f t="shared" ref="H6:H35" si="0">E6*G6</f>
        <v>0</v>
      </c>
      <c r="I6" s="45">
        <f t="shared" ref="I6:I36" si="1">H6*1.23</f>
        <v>0</v>
      </c>
    </row>
    <row r="7" spans="4:9" x14ac:dyDescent="0.25">
      <c r="D7" s="43" t="s">
        <v>42</v>
      </c>
      <c r="E7" s="44">
        <v>10</v>
      </c>
      <c r="F7" s="44" t="s">
        <v>17</v>
      </c>
      <c r="G7" s="45"/>
      <c r="H7" s="45">
        <f t="shared" si="0"/>
        <v>0</v>
      </c>
      <c r="I7" s="45">
        <f t="shared" si="1"/>
        <v>0</v>
      </c>
    </row>
    <row r="8" spans="4:9" x14ac:dyDescent="0.25">
      <c r="D8" s="43" t="s">
        <v>43</v>
      </c>
      <c r="E8" s="44">
        <v>25</v>
      </c>
      <c r="F8" s="44" t="s">
        <v>17</v>
      </c>
      <c r="G8" s="45"/>
      <c r="H8" s="45">
        <f t="shared" si="0"/>
        <v>0</v>
      </c>
      <c r="I8" s="45">
        <f t="shared" si="1"/>
        <v>0</v>
      </c>
    </row>
    <row r="9" spans="4:9" ht="17.25" customHeight="1" x14ac:dyDescent="0.25">
      <c r="D9" s="43" t="s">
        <v>44</v>
      </c>
      <c r="E9" s="44">
        <v>35</v>
      </c>
      <c r="F9" s="44" t="s">
        <v>17</v>
      </c>
      <c r="G9" s="45"/>
      <c r="H9" s="45">
        <f t="shared" si="0"/>
        <v>0</v>
      </c>
      <c r="I9" s="45">
        <f t="shared" si="1"/>
        <v>0</v>
      </c>
    </row>
    <row r="10" spans="4:9" x14ac:dyDescent="0.25">
      <c r="D10" s="43" t="s">
        <v>45</v>
      </c>
      <c r="E10" s="44">
        <v>35</v>
      </c>
      <c r="F10" s="44" t="s">
        <v>17</v>
      </c>
      <c r="G10" s="45"/>
      <c r="H10" s="45">
        <f t="shared" si="0"/>
        <v>0</v>
      </c>
      <c r="I10" s="45">
        <f t="shared" si="1"/>
        <v>0</v>
      </c>
    </row>
    <row r="11" spans="4:9" x14ac:dyDescent="0.25">
      <c r="D11" s="43" t="s">
        <v>46</v>
      </c>
      <c r="E11" s="44">
        <v>35</v>
      </c>
      <c r="F11" s="44" t="s">
        <v>17</v>
      </c>
      <c r="G11" s="45"/>
      <c r="H11" s="45">
        <f t="shared" si="0"/>
        <v>0</v>
      </c>
      <c r="I11" s="45">
        <f t="shared" si="1"/>
        <v>0</v>
      </c>
    </row>
    <row r="12" spans="4:9" x14ac:dyDescent="0.25">
      <c r="D12" s="43" t="s">
        <v>47</v>
      </c>
      <c r="E12" s="44">
        <v>35</v>
      </c>
      <c r="F12" s="44" t="s">
        <v>17</v>
      </c>
      <c r="G12" s="45"/>
      <c r="H12" s="45">
        <f t="shared" si="0"/>
        <v>0</v>
      </c>
      <c r="I12" s="45">
        <f t="shared" si="1"/>
        <v>0</v>
      </c>
    </row>
    <row r="13" spans="4:9" x14ac:dyDescent="0.25">
      <c r="D13" s="43" t="s">
        <v>48</v>
      </c>
      <c r="E13" s="44">
        <v>3.5</v>
      </c>
      <c r="F13" s="44" t="s">
        <v>18</v>
      </c>
      <c r="G13" s="45"/>
      <c r="H13" s="45">
        <f t="shared" si="0"/>
        <v>0</v>
      </c>
      <c r="I13" s="45">
        <f t="shared" si="1"/>
        <v>0</v>
      </c>
    </row>
    <row r="14" spans="4:9" x14ac:dyDescent="0.25">
      <c r="D14" s="43" t="s">
        <v>49</v>
      </c>
      <c r="E14" s="44">
        <v>24</v>
      </c>
      <c r="F14" s="44" t="s">
        <v>50</v>
      </c>
      <c r="G14" s="45"/>
      <c r="H14" s="45">
        <f t="shared" si="0"/>
        <v>0</v>
      </c>
      <c r="I14" s="45">
        <f t="shared" si="1"/>
        <v>0</v>
      </c>
    </row>
    <row r="15" spans="4:9" x14ac:dyDescent="0.25">
      <c r="D15" s="43" t="s">
        <v>51</v>
      </c>
      <c r="E15" s="44">
        <v>48</v>
      </c>
      <c r="F15" s="44" t="s">
        <v>50</v>
      </c>
      <c r="G15" s="45"/>
      <c r="H15" s="45">
        <f t="shared" si="0"/>
        <v>0</v>
      </c>
      <c r="I15" s="45">
        <f t="shared" si="1"/>
        <v>0</v>
      </c>
    </row>
    <row r="16" spans="4:9" x14ac:dyDescent="0.25">
      <c r="D16" s="43" t="s">
        <v>52</v>
      </c>
      <c r="E16" s="44">
        <v>1</v>
      </c>
      <c r="F16" s="44" t="s">
        <v>0</v>
      </c>
      <c r="G16" s="45"/>
      <c r="H16" s="45">
        <f t="shared" si="0"/>
        <v>0</v>
      </c>
      <c r="I16" s="45">
        <f t="shared" si="1"/>
        <v>0</v>
      </c>
    </row>
    <row r="17" spans="4:9" x14ac:dyDescent="0.25">
      <c r="D17" s="43" t="s">
        <v>53</v>
      </c>
      <c r="E17" s="44">
        <v>1</v>
      </c>
      <c r="F17" s="44" t="s">
        <v>0</v>
      </c>
      <c r="G17" s="45"/>
      <c r="H17" s="45">
        <f t="shared" si="0"/>
        <v>0</v>
      </c>
      <c r="I17" s="45">
        <f t="shared" si="1"/>
        <v>0</v>
      </c>
    </row>
    <row r="18" spans="4:9" x14ac:dyDescent="0.25">
      <c r="D18" s="43" t="s">
        <v>54</v>
      </c>
      <c r="E18" s="44">
        <v>1</v>
      </c>
      <c r="F18" s="44" t="s">
        <v>0</v>
      </c>
      <c r="G18" s="45"/>
      <c r="H18" s="45">
        <f t="shared" si="0"/>
        <v>0</v>
      </c>
      <c r="I18" s="45">
        <f t="shared" si="1"/>
        <v>0</v>
      </c>
    </row>
    <row r="19" spans="4:9" x14ac:dyDescent="0.25">
      <c r="D19" s="43" t="s">
        <v>55</v>
      </c>
      <c r="E19" s="44">
        <v>1</v>
      </c>
      <c r="F19" s="44" t="s">
        <v>0</v>
      </c>
      <c r="G19" s="45"/>
      <c r="H19" s="45">
        <f t="shared" si="0"/>
        <v>0</v>
      </c>
      <c r="I19" s="45">
        <f t="shared" si="1"/>
        <v>0</v>
      </c>
    </row>
    <row r="20" spans="4:9" x14ac:dyDescent="0.25">
      <c r="D20" s="43" t="s">
        <v>19</v>
      </c>
      <c r="E20" s="44">
        <v>35</v>
      </c>
      <c r="F20" s="44" t="s">
        <v>17</v>
      </c>
      <c r="G20" s="45"/>
      <c r="H20" s="45">
        <f t="shared" si="0"/>
        <v>0</v>
      </c>
      <c r="I20" s="45">
        <f t="shared" si="1"/>
        <v>0</v>
      </c>
    </row>
    <row r="21" spans="4:9" x14ac:dyDescent="0.25">
      <c r="D21" s="43" t="s">
        <v>56</v>
      </c>
      <c r="E21" s="44">
        <v>30</v>
      </c>
      <c r="F21" s="44" t="s">
        <v>17</v>
      </c>
      <c r="G21" s="45"/>
      <c r="H21" s="45">
        <f t="shared" si="0"/>
        <v>0</v>
      </c>
      <c r="I21" s="45">
        <f t="shared" si="1"/>
        <v>0</v>
      </c>
    </row>
    <row r="22" spans="4:9" x14ac:dyDescent="0.25">
      <c r="D22" s="43" t="s">
        <v>57</v>
      </c>
      <c r="E22" s="44">
        <v>1</v>
      </c>
      <c r="F22" s="44" t="s">
        <v>0</v>
      </c>
      <c r="G22" s="45"/>
      <c r="H22" s="45">
        <f t="shared" si="0"/>
        <v>0</v>
      </c>
      <c r="I22" s="45">
        <f t="shared" si="1"/>
        <v>0</v>
      </c>
    </row>
    <row r="23" spans="4:9" x14ac:dyDescent="0.25">
      <c r="D23" s="43" t="s">
        <v>20</v>
      </c>
      <c r="E23" s="44">
        <v>1</v>
      </c>
      <c r="F23" s="44" t="s">
        <v>0</v>
      </c>
      <c r="G23" s="45"/>
      <c r="H23" s="45">
        <f t="shared" si="0"/>
        <v>0</v>
      </c>
      <c r="I23" s="45">
        <f t="shared" si="1"/>
        <v>0</v>
      </c>
    </row>
    <row r="24" spans="4:9" x14ac:dyDescent="0.25">
      <c r="D24" s="43" t="s">
        <v>21</v>
      </c>
      <c r="E24" s="44">
        <v>6</v>
      </c>
      <c r="F24" s="44" t="s">
        <v>58</v>
      </c>
      <c r="G24" s="45"/>
      <c r="H24" s="45">
        <f t="shared" si="0"/>
        <v>0</v>
      </c>
      <c r="I24" s="45">
        <f t="shared" si="1"/>
        <v>0</v>
      </c>
    </row>
    <row r="25" spans="4:9" x14ac:dyDescent="0.25">
      <c r="D25" s="43" t="s">
        <v>59</v>
      </c>
      <c r="E25" s="44">
        <v>1</v>
      </c>
      <c r="F25" s="44" t="s">
        <v>0</v>
      </c>
      <c r="G25" s="45"/>
      <c r="H25" s="45">
        <f t="shared" si="0"/>
        <v>0</v>
      </c>
      <c r="I25" s="45">
        <f t="shared" si="1"/>
        <v>0</v>
      </c>
    </row>
    <row r="26" spans="4:9" x14ac:dyDescent="0.25">
      <c r="D26" s="43" t="s">
        <v>22</v>
      </c>
      <c r="E26" s="44">
        <v>1</v>
      </c>
      <c r="F26" s="44" t="s">
        <v>0</v>
      </c>
      <c r="G26" s="45"/>
      <c r="H26" s="45">
        <f t="shared" si="0"/>
        <v>0</v>
      </c>
      <c r="I26" s="45">
        <f t="shared" si="1"/>
        <v>0</v>
      </c>
    </row>
    <row r="27" spans="4:9" x14ac:dyDescent="0.25">
      <c r="D27" s="43" t="s">
        <v>60</v>
      </c>
      <c r="E27" s="44">
        <v>1</v>
      </c>
      <c r="F27" s="44" t="s">
        <v>0</v>
      </c>
      <c r="G27" s="45"/>
      <c r="H27" s="45">
        <f t="shared" si="0"/>
        <v>0</v>
      </c>
      <c r="I27" s="45">
        <f t="shared" si="1"/>
        <v>0</v>
      </c>
    </row>
    <row r="28" spans="4:9" x14ac:dyDescent="0.25">
      <c r="D28" s="43" t="s">
        <v>61</v>
      </c>
      <c r="E28" s="44">
        <v>6</v>
      </c>
      <c r="F28" s="44" t="s">
        <v>50</v>
      </c>
      <c r="G28" s="45"/>
      <c r="H28" s="45">
        <f t="shared" si="0"/>
        <v>0</v>
      </c>
      <c r="I28" s="45">
        <f t="shared" si="1"/>
        <v>0</v>
      </c>
    </row>
    <row r="29" spans="4:9" x14ac:dyDescent="0.25">
      <c r="D29" s="43" t="s">
        <v>62</v>
      </c>
      <c r="E29" s="44">
        <v>1</v>
      </c>
      <c r="F29" s="44" t="s">
        <v>0</v>
      </c>
      <c r="G29" s="45"/>
      <c r="H29" s="45">
        <f t="shared" si="0"/>
        <v>0</v>
      </c>
      <c r="I29" s="45">
        <f t="shared" si="1"/>
        <v>0</v>
      </c>
    </row>
    <row r="30" spans="4:9" x14ac:dyDescent="0.25">
      <c r="D30" s="43" t="s">
        <v>63</v>
      </c>
      <c r="E30" s="44">
        <v>1</v>
      </c>
      <c r="F30" s="44" t="s">
        <v>0</v>
      </c>
      <c r="G30" s="45"/>
      <c r="H30" s="45">
        <f t="shared" si="0"/>
        <v>0</v>
      </c>
      <c r="I30" s="45">
        <f t="shared" si="1"/>
        <v>0</v>
      </c>
    </row>
    <row r="31" spans="4:9" x14ac:dyDescent="0.25">
      <c r="D31" s="43" t="s">
        <v>23</v>
      </c>
      <c r="E31" s="44">
        <v>1</v>
      </c>
      <c r="F31" s="44" t="s">
        <v>0</v>
      </c>
      <c r="G31" s="45"/>
      <c r="H31" s="45">
        <f t="shared" si="0"/>
        <v>0</v>
      </c>
      <c r="I31" s="45">
        <f t="shared" si="1"/>
        <v>0</v>
      </c>
    </row>
    <row r="32" spans="4:9" x14ac:dyDescent="0.25">
      <c r="D32" s="43" t="s">
        <v>64</v>
      </c>
      <c r="E32" s="44">
        <v>1</v>
      </c>
      <c r="F32" s="44" t="s">
        <v>0</v>
      </c>
      <c r="G32" s="45"/>
      <c r="H32" s="45">
        <f t="shared" si="0"/>
        <v>0</v>
      </c>
      <c r="I32" s="45">
        <f t="shared" si="1"/>
        <v>0</v>
      </c>
    </row>
    <row r="33" spans="4:9" x14ac:dyDescent="0.25">
      <c r="D33" s="43" t="s">
        <v>65</v>
      </c>
      <c r="E33" s="44">
        <v>50</v>
      </c>
      <c r="F33" s="44" t="s">
        <v>17</v>
      </c>
      <c r="G33" s="45"/>
      <c r="H33" s="45">
        <f t="shared" si="0"/>
        <v>0</v>
      </c>
      <c r="I33" s="45">
        <f t="shared" si="1"/>
        <v>0</v>
      </c>
    </row>
    <row r="34" spans="4:9" x14ac:dyDescent="0.25">
      <c r="D34" s="43" t="s">
        <v>67</v>
      </c>
      <c r="E34" s="44">
        <v>1</v>
      </c>
      <c r="F34" s="44" t="s">
        <v>0</v>
      </c>
      <c r="G34" s="45"/>
      <c r="H34" s="45">
        <f t="shared" si="0"/>
        <v>0</v>
      </c>
      <c r="I34" s="45">
        <f t="shared" si="1"/>
        <v>0</v>
      </c>
    </row>
    <row r="35" spans="4:9" x14ac:dyDescent="0.25">
      <c r="D35" s="43" t="s">
        <v>68</v>
      </c>
      <c r="E35" s="44">
        <v>1</v>
      </c>
      <c r="F35" s="44" t="s">
        <v>0</v>
      </c>
      <c r="G35" s="45"/>
      <c r="H35" s="45">
        <f t="shared" si="0"/>
        <v>0</v>
      </c>
      <c r="I35" s="45">
        <f t="shared" si="1"/>
        <v>0</v>
      </c>
    </row>
    <row r="36" spans="4:9" ht="15.75" thickBot="1" x14ac:dyDescent="0.3">
      <c r="D36" s="46" t="s">
        <v>66</v>
      </c>
      <c r="E36" s="46">
        <f>'[1]ZAKUP ZAPASOWYCH POMPY '!E7</f>
        <v>0</v>
      </c>
      <c r="F36" s="46">
        <f>'[1]ZAKUP ZAPASOWYCH POMPY '!F7</f>
        <v>0</v>
      </c>
      <c r="G36" s="46">
        <f>'[1]ZAKUP ZAPASOWYCH POMPY '!G7</f>
        <v>0</v>
      </c>
      <c r="H36" s="48">
        <f>(H5+H6+H7+H8+H9+H10+H11+H12+H13+H14+H15+H16+H17+H18+H19+H20+H21+H22+H23+H24+H25+H26+H27+H28+H29+H30+H31+H32+H33+H34+H35)*10%</f>
        <v>0</v>
      </c>
      <c r="I36" s="50">
        <f t="shared" si="1"/>
        <v>0</v>
      </c>
    </row>
    <row r="37" spans="4:9" ht="15.75" thickBot="1" x14ac:dyDescent="0.3">
      <c r="D37" s="47" t="str">
        <f>'[1]ZAKUP ZAPASOWYCH POMPY '!D8</f>
        <v>SUMA</v>
      </c>
      <c r="E37" s="47">
        <f>'[1]ZAKUP ZAPASOWYCH POMPY '!E8</f>
        <v>0</v>
      </c>
      <c r="F37" s="47">
        <f>'[1]ZAKUP ZAPASOWYCH POMPY '!F8</f>
        <v>0</v>
      </c>
      <c r="G37" s="47">
        <f>'[1]ZAKUP ZAPASOWYCH POMPY '!G8</f>
        <v>0</v>
      </c>
      <c r="H37" s="49">
        <f>SUM(H5:H36)</f>
        <v>0</v>
      </c>
      <c r="I37" s="49">
        <f>SUM(I5:I36)</f>
        <v>0</v>
      </c>
    </row>
  </sheetData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D3:I7"/>
  <sheetViews>
    <sheetView workbookViewId="0">
      <selection activeCell="G14" sqref="G14"/>
    </sheetView>
  </sheetViews>
  <sheetFormatPr defaultRowHeight="15" x14ac:dyDescent="0.25"/>
  <cols>
    <col min="4" max="4" width="27.85546875" customWidth="1"/>
    <col min="6" max="6" width="14" customWidth="1"/>
    <col min="7" max="7" width="13.140625" customWidth="1"/>
    <col min="8" max="9" width="19" customWidth="1"/>
  </cols>
  <sheetData>
    <row r="3" spans="4:9" ht="15.75" thickBot="1" x14ac:dyDescent="0.3"/>
    <row r="4" spans="4:9" x14ac:dyDescent="0.25">
      <c r="D4" s="31" t="s">
        <v>69</v>
      </c>
      <c r="E4" s="9" t="s">
        <v>5</v>
      </c>
      <c r="F4" s="9" t="s">
        <v>6</v>
      </c>
      <c r="G4" s="9" t="s">
        <v>7</v>
      </c>
      <c r="H4" s="9" t="s">
        <v>8</v>
      </c>
      <c r="I4" s="9" t="s">
        <v>9</v>
      </c>
    </row>
    <row r="5" spans="4:9" x14ac:dyDescent="0.25">
      <c r="D5" s="9" t="s">
        <v>70</v>
      </c>
      <c r="E5" s="40">
        <v>1</v>
      </c>
      <c r="F5" s="5" t="s">
        <v>1</v>
      </c>
      <c r="G5" s="6"/>
      <c r="H5" s="6">
        <f>E5*G5</f>
        <v>0</v>
      </c>
      <c r="I5" s="6">
        <f>H5*1.23</f>
        <v>0</v>
      </c>
    </row>
    <row r="6" spans="4:9" ht="15.75" thickBot="1" x14ac:dyDescent="0.3">
      <c r="D6" s="9" t="s">
        <v>76</v>
      </c>
      <c r="E6" s="40">
        <v>1</v>
      </c>
      <c r="F6" s="5" t="s">
        <v>1</v>
      </c>
      <c r="G6" s="6">
        <f>G5*15%</f>
        <v>0</v>
      </c>
      <c r="H6" s="6">
        <f>E6*G6</f>
        <v>0</v>
      </c>
      <c r="I6" s="6">
        <f>H6*1.23</f>
        <v>0</v>
      </c>
    </row>
    <row r="7" spans="4:9" ht="15.75" thickBot="1" x14ac:dyDescent="0.3">
      <c r="D7" s="11" t="s">
        <v>2</v>
      </c>
      <c r="E7" s="11"/>
      <c r="F7" s="11"/>
      <c r="G7" s="13"/>
      <c r="H7" s="13">
        <f>H5+H6</f>
        <v>0</v>
      </c>
      <c r="I7" s="14">
        <f t="shared" ref="I7" si="0">H7*1.23</f>
        <v>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13"/>
  <sheetViews>
    <sheetView topLeftCell="B1" workbookViewId="0">
      <selection activeCell="G8" sqref="G8"/>
    </sheetView>
  </sheetViews>
  <sheetFormatPr defaultRowHeight="15" x14ac:dyDescent="0.25"/>
  <cols>
    <col min="4" max="4" width="61.7109375" customWidth="1"/>
    <col min="6" max="6" width="11.140625" customWidth="1"/>
    <col min="7" max="7" width="12.28515625" bestFit="1" customWidth="1"/>
    <col min="8" max="8" width="16.5703125" customWidth="1"/>
    <col min="9" max="9" width="19" customWidth="1"/>
  </cols>
  <sheetData>
    <row r="1" spans="1:9" x14ac:dyDescent="0.25">
      <c r="A1" t="s">
        <v>3</v>
      </c>
    </row>
    <row r="3" spans="1:9" ht="15.75" thickBot="1" x14ac:dyDescent="0.3"/>
    <row r="4" spans="1:9" ht="15.75" thickBot="1" x14ac:dyDescent="0.3">
      <c r="D4" s="11" t="s">
        <v>4</v>
      </c>
      <c r="E4" s="11" t="s">
        <v>5</v>
      </c>
      <c r="F4" s="11" t="s">
        <v>6</v>
      </c>
      <c r="G4" s="11" t="s">
        <v>7</v>
      </c>
      <c r="H4" s="11" t="s">
        <v>8</v>
      </c>
      <c r="I4" s="11" t="s">
        <v>9</v>
      </c>
    </row>
    <row r="5" spans="1:9" x14ac:dyDescent="0.25">
      <c r="D5" s="5" t="s">
        <v>13</v>
      </c>
      <c r="E5" s="5">
        <v>1</v>
      </c>
      <c r="F5" s="5" t="s">
        <v>1</v>
      </c>
      <c r="G5" s="6"/>
      <c r="H5" s="6">
        <f>E5*G5</f>
        <v>0</v>
      </c>
      <c r="I5" s="6">
        <f>H5*1.23</f>
        <v>0</v>
      </c>
    </row>
    <row r="6" spans="1:9" x14ac:dyDescent="0.25">
      <c r="D6" s="1" t="s">
        <v>10</v>
      </c>
      <c r="E6" s="2">
        <v>1</v>
      </c>
      <c r="F6" s="2" t="s">
        <v>1</v>
      </c>
      <c r="G6" s="3"/>
      <c r="H6" s="3">
        <f>E6*G6</f>
        <v>0</v>
      </c>
      <c r="I6" s="3">
        <f t="shared" ref="I6:I10" si="0">H6*1.23</f>
        <v>0</v>
      </c>
    </row>
    <row r="7" spans="1:9" ht="45" x14ac:dyDescent="0.25">
      <c r="D7" s="1" t="s">
        <v>11</v>
      </c>
      <c r="E7" s="2">
        <v>1</v>
      </c>
      <c r="F7" s="2" t="s">
        <v>1</v>
      </c>
      <c r="G7" s="3"/>
      <c r="H7" s="3">
        <f t="shared" ref="H7:H8" si="1">E7*G7</f>
        <v>0</v>
      </c>
      <c r="I7" s="3">
        <f t="shared" si="0"/>
        <v>0</v>
      </c>
    </row>
    <row r="8" spans="1:9" x14ac:dyDescent="0.25">
      <c r="D8" s="1" t="s">
        <v>12</v>
      </c>
      <c r="E8" s="2">
        <v>1</v>
      </c>
      <c r="F8" s="2" t="s">
        <v>1</v>
      </c>
      <c r="G8" s="3"/>
      <c r="H8" s="3">
        <f t="shared" si="1"/>
        <v>0</v>
      </c>
      <c r="I8" s="3">
        <f t="shared" si="0"/>
        <v>0</v>
      </c>
    </row>
    <row r="9" spans="1:9" ht="15.75" thickBot="1" x14ac:dyDescent="0.3">
      <c r="D9" s="10" t="s">
        <v>66</v>
      </c>
      <c r="E9" s="10">
        <v>1</v>
      </c>
      <c r="F9" s="10" t="s">
        <v>1</v>
      </c>
      <c r="G9" s="12"/>
      <c r="H9" s="12">
        <f>(H5+H6+H7+H8)*10%</f>
        <v>0</v>
      </c>
      <c r="I9" s="12">
        <f t="shared" si="0"/>
        <v>0</v>
      </c>
    </row>
    <row r="10" spans="1:9" ht="15.75" thickBot="1" x14ac:dyDescent="0.3">
      <c r="D10" s="11" t="s">
        <v>2</v>
      </c>
      <c r="E10" s="11"/>
      <c r="F10" s="11"/>
      <c r="G10" s="11"/>
      <c r="H10" s="13">
        <f>H5+H6+H7+H8+H9</f>
        <v>0</v>
      </c>
      <c r="I10" s="13">
        <f t="shared" si="0"/>
        <v>0</v>
      </c>
    </row>
    <row r="13" spans="1:9" x14ac:dyDescent="0.25">
      <c r="D13" s="8"/>
    </row>
  </sheetData>
  <pageMargins left="0.7" right="0.7" top="0.75" bottom="0.75" header="0.3" footer="0.3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C3:I11"/>
  <sheetViews>
    <sheetView workbookViewId="0">
      <selection activeCell="G8" sqref="G8"/>
    </sheetView>
  </sheetViews>
  <sheetFormatPr defaultRowHeight="15" x14ac:dyDescent="0.25"/>
  <cols>
    <col min="2" max="2" width="6.140625" customWidth="1"/>
    <col min="3" max="3" width="9.140625" hidden="1" customWidth="1"/>
    <col min="4" max="4" width="55.85546875" customWidth="1"/>
    <col min="5" max="5" width="9.5703125" customWidth="1"/>
    <col min="6" max="6" width="12" customWidth="1"/>
    <col min="7" max="7" width="12.28515625" customWidth="1"/>
    <col min="8" max="8" width="15.85546875" customWidth="1"/>
    <col min="9" max="9" width="18" customWidth="1"/>
  </cols>
  <sheetData>
    <row r="3" spans="4:9" ht="15.75" thickBot="1" x14ac:dyDescent="0.3"/>
    <row r="4" spans="4:9" x14ac:dyDescent="0.25">
      <c r="D4" s="31" t="s">
        <v>38</v>
      </c>
      <c r="E4" s="9" t="s">
        <v>5</v>
      </c>
      <c r="F4" s="9" t="s">
        <v>6</v>
      </c>
      <c r="G4" s="9" t="s">
        <v>7</v>
      </c>
      <c r="H4" s="9" t="s">
        <v>8</v>
      </c>
      <c r="I4" s="9" t="s">
        <v>9</v>
      </c>
    </row>
    <row r="5" spans="4:9" x14ac:dyDescent="0.25">
      <c r="D5" s="32" t="s">
        <v>33</v>
      </c>
      <c r="E5" s="33">
        <v>210</v>
      </c>
      <c r="F5" s="5" t="s">
        <v>1</v>
      </c>
      <c r="G5" s="6"/>
      <c r="H5" s="6">
        <f>E5*G5</f>
        <v>0</v>
      </c>
      <c r="I5" s="6">
        <f>H5*1.23</f>
        <v>0</v>
      </c>
    </row>
    <row r="6" spans="4:9" ht="30" x14ac:dyDescent="0.25">
      <c r="D6" s="4" t="s">
        <v>24</v>
      </c>
      <c r="E6" s="5">
        <v>90</v>
      </c>
      <c r="F6" s="5" t="s">
        <v>1</v>
      </c>
      <c r="G6" s="6"/>
      <c r="H6" s="6">
        <f>E6*G6</f>
        <v>0</v>
      </c>
      <c r="I6" s="6">
        <f>H6*1.23</f>
        <v>0</v>
      </c>
    </row>
    <row r="7" spans="4:9" ht="30" x14ac:dyDescent="0.25">
      <c r="D7" s="1" t="s">
        <v>32</v>
      </c>
      <c r="E7" s="2">
        <v>210</v>
      </c>
      <c r="F7" s="2" t="s">
        <v>1</v>
      </c>
      <c r="G7" s="3"/>
      <c r="H7" s="6">
        <f>E7*G7</f>
        <v>0</v>
      </c>
      <c r="I7" s="6">
        <f>H7*1.23</f>
        <v>0</v>
      </c>
    </row>
    <row r="8" spans="4:9" ht="30" x14ac:dyDescent="0.25">
      <c r="D8" s="1" t="s">
        <v>14</v>
      </c>
      <c r="E8" s="2">
        <v>90</v>
      </c>
      <c r="F8" s="2" t="s">
        <v>1</v>
      </c>
      <c r="G8" s="3"/>
      <c r="H8" s="3">
        <f t="shared" ref="H8:H9" si="0">E8*G8</f>
        <v>0</v>
      </c>
      <c r="I8" s="3">
        <f t="shared" ref="I8:I11" si="1">H8*1.23</f>
        <v>0</v>
      </c>
    </row>
    <row r="9" spans="4:9" x14ac:dyDescent="0.25">
      <c r="D9" s="2"/>
      <c r="E9" s="2"/>
      <c r="F9" s="2"/>
      <c r="G9" s="3"/>
      <c r="H9" s="3">
        <f t="shared" si="0"/>
        <v>0</v>
      </c>
      <c r="I9" s="3">
        <f t="shared" si="1"/>
        <v>0</v>
      </c>
    </row>
    <row r="10" spans="4:9" ht="15.75" thickBot="1" x14ac:dyDescent="0.3">
      <c r="D10" s="2" t="s">
        <v>66</v>
      </c>
      <c r="E10" s="10">
        <v>1</v>
      </c>
      <c r="F10" s="10" t="s">
        <v>1</v>
      </c>
      <c r="G10" s="12"/>
      <c r="H10" s="12">
        <f>(H5+H6+H7+H8)*10%</f>
        <v>0</v>
      </c>
      <c r="I10" s="12">
        <f t="shared" si="1"/>
        <v>0</v>
      </c>
    </row>
    <row r="11" spans="4:9" ht="15.75" thickBot="1" x14ac:dyDescent="0.3">
      <c r="D11" s="11" t="s">
        <v>2</v>
      </c>
      <c r="E11" s="11"/>
      <c r="F11" s="11"/>
      <c r="G11" s="13"/>
      <c r="H11" s="13">
        <f>H5+H6+H7+H8+H9+H10</f>
        <v>0</v>
      </c>
      <c r="I11" s="14">
        <f t="shared" si="1"/>
        <v>0</v>
      </c>
    </row>
  </sheetData>
  <pageMargins left="0.7" right="0.7" top="0.75" bottom="0.75" header="0.3" footer="0.3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D4:I18"/>
  <sheetViews>
    <sheetView topLeftCell="A3" workbookViewId="0">
      <selection activeCell="G8" sqref="G8"/>
    </sheetView>
  </sheetViews>
  <sheetFormatPr defaultRowHeight="15" x14ac:dyDescent="0.25"/>
  <cols>
    <col min="4" max="4" width="58.5703125" customWidth="1"/>
    <col min="5" max="5" width="13" customWidth="1"/>
    <col min="6" max="6" width="14.28515625" customWidth="1"/>
    <col min="7" max="7" width="15.42578125" customWidth="1"/>
    <col min="8" max="8" width="14.5703125" customWidth="1"/>
    <col min="9" max="9" width="15.5703125" customWidth="1"/>
  </cols>
  <sheetData>
    <row r="4" spans="4:9" ht="36.75" customHeight="1" x14ac:dyDescent="0.25">
      <c r="D4" s="8"/>
      <c r="E4" s="8"/>
      <c r="F4" s="8"/>
      <c r="G4" s="8"/>
      <c r="H4" s="20"/>
      <c r="I4" s="20"/>
    </row>
    <row r="5" spans="4:9" ht="15.75" thickBot="1" x14ac:dyDescent="0.3">
      <c r="G5" s="21"/>
      <c r="H5" s="21"/>
      <c r="I5" s="21"/>
    </row>
    <row r="6" spans="4:9" ht="30.75" thickBot="1" x14ac:dyDescent="0.3">
      <c r="D6" s="18" t="s">
        <v>35</v>
      </c>
      <c r="E6" s="11" t="s">
        <v>5</v>
      </c>
      <c r="F6" s="19" t="s">
        <v>6</v>
      </c>
      <c r="G6" s="23" t="s">
        <v>16</v>
      </c>
      <c r="H6" s="24" t="s">
        <v>8</v>
      </c>
      <c r="I6" s="23" t="s">
        <v>9</v>
      </c>
    </row>
    <row r="7" spans="4:9" ht="30" x14ac:dyDescent="0.25">
      <c r="D7" s="4" t="s">
        <v>25</v>
      </c>
      <c r="E7" s="5">
        <v>40</v>
      </c>
      <c r="F7" s="5" t="s">
        <v>1</v>
      </c>
      <c r="G7" s="6"/>
      <c r="H7" s="6">
        <f>E7*G7</f>
        <v>0</v>
      </c>
      <c r="I7" s="6">
        <f>H7*1.23</f>
        <v>0</v>
      </c>
    </row>
    <row r="8" spans="4:9" ht="30" x14ac:dyDescent="0.25">
      <c r="D8" s="1" t="s">
        <v>26</v>
      </c>
      <c r="E8" s="2">
        <v>40</v>
      </c>
      <c r="F8" s="2" t="s">
        <v>1</v>
      </c>
      <c r="G8" s="3"/>
      <c r="H8" s="6">
        <f t="shared" ref="H8:H9" si="0">E8*G8</f>
        <v>0</v>
      </c>
      <c r="I8" s="6">
        <f t="shared" ref="I8:I11" si="1">H8*1.23</f>
        <v>0</v>
      </c>
    </row>
    <row r="9" spans="4:9" x14ac:dyDescent="0.25">
      <c r="D9" s="2"/>
      <c r="E9" s="2"/>
      <c r="F9" s="2"/>
      <c r="G9" s="3"/>
      <c r="H9" s="6">
        <f t="shared" si="0"/>
        <v>0</v>
      </c>
      <c r="I9" s="6">
        <f t="shared" si="1"/>
        <v>0</v>
      </c>
    </row>
    <row r="10" spans="4:9" ht="15.75" thickBot="1" x14ac:dyDescent="0.3">
      <c r="D10" s="10" t="s">
        <v>66</v>
      </c>
      <c r="E10" s="10">
        <v>1</v>
      </c>
      <c r="F10" s="10" t="s">
        <v>1</v>
      </c>
      <c r="G10" s="12"/>
      <c r="H10" s="22">
        <f>(H8+H7)*10%</f>
        <v>0</v>
      </c>
      <c r="I10" s="22">
        <f t="shared" si="1"/>
        <v>0</v>
      </c>
    </row>
    <row r="11" spans="4:9" ht="15.75" thickBot="1" x14ac:dyDescent="0.3">
      <c r="D11" s="18" t="s">
        <v>2</v>
      </c>
      <c r="E11" s="11"/>
      <c r="F11" s="19"/>
      <c r="G11" s="13"/>
      <c r="H11" s="13">
        <f>H7+H8+H9+H10</f>
        <v>0</v>
      </c>
      <c r="I11" s="13">
        <f t="shared" si="1"/>
        <v>0</v>
      </c>
    </row>
    <row r="12" spans="4:9" x14ac:dyDescent="0.25">
      <c r="G12" s="21"/>
      <c r="H12" s="21"/>
      <c r="I12" s="21"/>
    </row>
    <row r="13" spans="4:9" x14ac:dyDescent="0.25">
      <c r="G13" s="21"/>
      <c r="H13" s="21"/>
      <c r="I13" s="21"/>
    </row>
    <row r="14" spans="4:9" x14ac:dyDescent="0.25">
      <c r="G14" s="21"/>
      <c r="H14" s="21"/>
      <c r="I14" s="21"/>
    </row>
    <row r="15" spans="4:9" x14ac:dyDescent="0.25">
      <c r="G15" s="21"/>
      <c r="H15" s="21"/>
      <c r="I15" s="21"/>
    </row>
    <row r="16" spans="4:9" x14ac:dyDescent="0.25">
      <c r="G16" s="21"/>
      <c r="H16" s="21"/>
      <c r="I16" s="21"/>
    </row>
    <row r="17" spans="7:9" x14ac:dyDescent="0.25">
      <c r="G17" s="21"/>
      <c r="H17" s="21"/>
      <c r="I17" s="21"/>
    </row>
    <row r="18" spans="7:9" x14ac:dyDescent="0.25">
      <c r="G18" s="21"/>
      <c r="H18" s="21"/>
      <c r="I18" s="21"/>
    </row>
  </sheetData>
  <pageMargins left="0.7" right="0.7" top="0.75" bottom="0.75" header="0.3" footer="0.3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C3:K20"/>
  <sheetViews>
    <sheetView workbookViewId="0">
      <selection activeCell="I6" sqref="I6"/>
    </sheetView>
  </sheetViews>
  <sheetFormatPr defaultRowHeight="15" x14ac:dyDescent="0.25"/>
  <cols>
    <col min="2" max="2" width="4.42578125" customWidth="1"/>
    <col min="3" max="3" width="12.7109375" hidden="1" customWidth="1"/>
    <col min="4" max="4" width="6.42578125" hidden="1" customWidth="1"/>
    <col min="5" max="5" width="49.28515625" customWidth="1"/>
    <col min="6" max="6" width="14.85546875" bestFit="1" customWidth="1"/>
    <col min="7" max="7" width="19.140625" customWidth="1"/>
    <col min="8" max="8" width="15.28515625" customWidth="1"/>
    <col min="9" max="9" width="20.5703125" customWidth="1"/>
    <col min="10" max="10" width="16.28515625" customWidth="1"/>
    <col min="11" max="11" width="15.42578125" customWidth="1"/>
  </cols>
  <sheetData>
    <row r="3" spans="5:11" ht="15.75" thickBot="1" x14ac:dyDescent="0.3">
      <c r="H3" s="65"/>
      <c r="I3" s="65"/>
      <c r="J3" s="65"/>
      <c r="K3" s="65"/>
    </row>
    <row r="4" spans="5:11" ht="147" customHeight="1" thickBot="1" x14ac:dyDescent="0.3">
      <c r="E4" s="67" t="s">
        <v>77</v>
      </c>
      <c r="F4" s="68"/>
      <c r="G4" s="68"/>
      <c r="H4" s="68"/>
      <c r="I4" s="68"/>
      <c r="J4" s="69"/>
      <c r="K4" s="8"/>
    </row>
    <row r="5" spans="5:11" ht="34.5" customHeight="1" thickBot="1" x14ac:dyDescent="0.3">
      <c r="E5" s="15" t="s">
        <v>27</v>
      </c>
      <c r="F5" s="16" t="s">
        <v>5</v>
      </c>
      <c r="G5" s="17" t="s">
        <v>6</v>
      </c>
      <c r="H5" s="16" t="s">
        <v>16</v>
      </c>
      <c r="I5" s="17" t="s">
        <v>28</v>
      </c>
      <c r="J5" s="16" t="s">
        <v>29</v>
      </c>
      <c r="K5" s="26"/>
    </row>
    <row r="6" spans="5:11" ht="22.5" customHeight="1" x14ac:dyDescent="0.25">
      <c r="E6" s="41" t="s">
        <v>78</v>
      </c>
      <c r="F6" s="38">
        <v>1</v>
      </c>
      <c r="G6" s="38" t="s">
        <v>1</v>
      </c>
      <c r="H6" s="36"/>
      <c r="I6" s="7"/>
      <c r="J6" s="42">
        <f>I6*1.23</f>
        <v>0</v>
      </c>
      <c r="K6" s="26"/>
    </row>
    <row r="7" spans="5:11" x14ac:dyDescent="0.25">
      <c r="E7" s="41" t="s">
        <v>71</v>
      </c>
      <c r="F7" s="38">
        <v>1</v>
      </c>
      <c r="G7" s="38" t="s">
        <v>1</v>
      </c>
      <c r="H7" s="36">
        <f>'NOWA STUDNIA GŁĘBINOWA NR 3'!H37</f>
        <v>0</v>
      </c>
      <c r="I7" s="7">
        <f>'NOWA STUDNIA GŁĘBINOWA NR 3'!H37</f>
        <v>0</v>
      </c>
      <c r="J7" s="42">
        <f>I7*1.23</f>
        <v>0</v>
      </c>
      <c r="K7" s="26"/>
    </row>
    <row r="8" spans="5:11" x14ac:dyDescent="0.25">
      <c r="E8" s="34" t="s">
        <v>72</v>
      </c>
      <c r="F8" s="35">
        <v>1</v>
      </c>
      <c r="G8" s="38" t="s">
        <v>1</v>
      </c>
      <c r="H8" s="39">
        <f>'FOTOWOLTAIKA 40 KWp'!H7</f>
        <v>0</v>
      </c>
      <c r="I8" s="7">
        <f>'FOTOWOLTAIKA 40 KWp'!H7</f>
        <v>0</v>
      </c>
      <c r="J8" s="37">
        <f t="shared" ref="J8:J12" si="0">I8*1.23</f>
        <v>0</v>
      </c>
      <c r="K8" s="21"/>
    </row>
    <row r="9" spans="5:11" x14ac:dyDescent="0.25">
      <c r="E9" s="34" t="s">
        <v>4</v>
      </c>
      <c r="F9" s="35">
        <v>1</v>
      </c>
      <c r="G9" s="38" t="s">
        <v>1</v>
      </c>
      <c r="H9" s="39">
        <f>'AGREGAT PRĄDOTÓWRCZY'!H10</f>
        <v>0</v>
      </c>
      <c r="I9" s="7">
        <f>'AGREGAT PRĄDOTÓWRCZY'!H10</f>
        <v>0</v>
      </c>
      <c r="J9" s="37">
        <f t="shared" si="0"/>
        <v>0</v>
      </c>
      <c r="K9" s="21"/>
    </row>
    <row r="10" spans="5:11" x14ac:dyDescent="0.25">
      <c r="E10" s="34" t="s">
        <v>37</v>
      </c>
      <c r="F10" s="35">
        <v>300</v>
      </c>
      <c r="G10" s="38" t="s">
        <v>1</v>
      </c>
      <c r="H10" s="39">
        <f>I10/F10</f>
        <v>0</v>
      </c>
      <c r="I10" s="7">
        <f>'WYMIANA WĘZŁÓW Z HYDRANTAMI '!H11</f>
        <v>0</v>
      </c>
      <c r="J10" s="37">
        <f t="shared" si="0"/>
        <v>0</v>
      </c>
      <c r="K10" s="21"/>
    </row>
    <row r="11" spans="5:11" ht="15.75" thickBot="1" x14ac:dyDescent="0.3">
      <c r="E11" s="34" t="s">
        <v>36</v>
      </c>
      <c r="F11" s="35">
        <v>40</v>
      </c>
      <c r="G11" s="35" t="s">
        <v>1</v>
      </c>
      <c r="H11" s="36">
        <f>I11/F11</f>
        <v>0</v>
      </c>
      <c r="I11" s="7">
        <f>'WYKONANIE WĘZŁÓW Z ZASUWAMI'!H11</f>
        <v>0</v>
      </c>
      <c r="J11" s="37">
        <f t="shared" si="0"/>
        <v>0</v>
      </c>
      <c r="K11" s="21"/>
    </row>
    <row r="12" spans="5:11" ht="15.75" thickBot="1" x14ac:dyDescent="0.3">
      <c r="E12" s="18" t="s">
        <v>30</v>
      </c>
      <c r="F12" s="18"/>
      <c r="G12" s="18"/>
      <c r="H12" s="18"/>
      <c r="I12" s="13">
        <f>I6+I7+I8+I9+I10+I11</f>
        <v>0</v>
      </c>
      <c r="J12" s="14">
        <f t="shared" si="0"/>
        <v>0</v>
      </c>
      <c r="K12" s="21"/>
    </row>
    <row r="13" spans="5:11" ht="16.5" customHeight="1" thickBot="1" x14ac:dyDescent="0.3">
      <c r="E13" s="67" t="s">
        <v>39</v>
      </c>
      <c r="F13" s="68"/>
      <c r="G13" s="68"/>
      <c r="H13" s="68"/>
      <c r="I13" s="68"/>
      <c r="J13" s="69"/>
    </row>
    <row r="14" spans="5:11" ht="15.75" thickBot="1" x14ac:dyDescent="0.3">
      <c r="E14" s="27" t="s">
        <v>34</v>
      </c>
      <c r="F14" s="28"/>
      <c r="G14" s="28"/>
      <c r="H14" s="28"/>
      <c r="I14" s="29">
        <f>(I6+I7+I8+I9+I10+I11)*4%</f>
        <v>0</v>
      </c>
      <c r="J14" s="30">
        <f>I14*1.23</f>
        <v>0</v>
      </c>
    </row>
    <row r="15" spans="5:11" ht="30.75" customHeight="1" thickBot="1" x14ac:dyDescent="0.3">
      <c r="E15" s="70" t="s">
        <v>31</v>
      </c>
      <c r="F15" s="71"/>
      <c r="G15" s="72"/>
      <c r="H15" s="15"/>
      <c r="I15" s="13">
        <f>I12+I14</f>
        <v>0</v>
      </c>
      <c r="J15" s="13">
        <f>J12+J14</f>
        <v>0</v>
      </c>
    </row>
    <row r="16" spans="5:11" x14ac:dyDescent="0.25">
      <c r="F16" s="21"/>
      <c r="G16" s="21"/>
    </row>
    <row r="17" spans="5:7" x14ac:dyDescent="0.25">
      <c r="F17" s="21"/>
      <c r="G17" s="21"/>
    </row>
    <row r="18" spans="5:7" x14ac:dyDescent="0.25">
      <c r="E18" s="25"/>
      <c r="F18" s="26"/>
      <c r="G18" s="26"/>
    </row>
    <row r="19" spans="5:7" x14ac:dyDescent="0.25">
      <c r="E19" s="66"/>
      <c r="F19" s="66"/>
      <c r="G19" s="66"/>
    </row>
    <row r="20" spans="5:7" x14ac:dyDescent="0.25">
      <c r="E20" s="25"/>
      <c r="F20" s="26"/>
      <c r="G20" s="26"/>
    </row>
  </sheetData>
  <mergeCells count="5">
    <mergeCell ref="H3:K3"/>
    <mergeCell ref="E19:G19"/>
    <mergeCell ref="E4:J4"/>
    <mergeCell ref="E13:J13"/>
    <mergeCell ref="E15:G15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7</vt:i4>
      </vt:variant>
    </vt:vector>
  </HeadingPairs>
  <TitlesOfParts>
    <vt:vector size="7" baseType="lpstr">
      <vt:lpstr>ZBIORNIK RETENCYJNY 100 M3</vt:lpstr>
      <vt:lpstr>NOWA STUDNIA GŁĘBINOWA NR 3</vt:lpstr>
      <vt:lpstr>FOTOWOLTAIKA 40 KWp</vt:lpstr>
      <vt:lpstr>AGREGAT PRĄDOTÓWRCZY</vt:lpstr>
      <vt:lpstr>WYMIANA WĘZŁÓW Z HYDRANTAMI </vt:lpstr>
      <vt:lpstr>WYKONANIE WĘZŁÓW Z ZASUWAMI</vt:lpstr>
      <vt:lpstr>SUMA SZACUNKOWE KOSZTY ETAP II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2023-01-11T13:25:41Z</dcterms:modified>
</cp:coreProperties>
</file>