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ysk01\Zamowienia\1 MONIKA 2023 r\10_APT - Dostawa materiałów J.U - Wolny\5. WYSYŁKA do ogłoszenia -  akceptacji\"/>
    </mc:Choice>
  </mc:AlternateContent>
  <bookViews>
    <workbookView xWindow="0" yWindow="0" windowWidth="24240" windowHeight="12270" tabRatio="949" firstSheet="6" activeTab="13"/>
  </bookViews>
  <sheets>
    <sheet name="Część nr 1" sheetId="29" r:id="rId1"/>
    <sheet name="Część nr 2" sheetId="2" r:id="rId2"/>
    <sheet name="Część nr 3" sheetId="6" r:id="rId3"/>
    <sheet name="Część nr 4" sheetId="7" r:id="rId4"/>
    <sheet name="Część nr 5" sheetId="8" r:id="rId5"/>
    <sheet name="Część nr 6" sheetId="9" r:id="rId6"/>
    <sheet name="Część nr 7" sheetId="32" r:id="rId7"/>
    <sheet name="Część nr 8" sheetId="13" r:id="rId8"/>
    <sheet name="Część nr 9" sheetId="16" r:id="rId9"/>
    <sheet name="Część nr 10" sheetId="18" r:id="rId10"/>
    <sheet name="Część nr 11" sheetId="19" r:id="rId11"/>
    <sheet name="Część nr 12" sheetId="21" r:id="rId12"/>
    <sheet name="Część nr 13" sheetId="22" r:id="rId13"/>
    <sheet name="Część nr 14" sheetId="24"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3" l="1"/>
  <c r="H7" i="13"/>
  <c r="H8" i="13"/>
  <c r="G5" i="13"/>
  <c r="G5" i="16"/>
  <c r="I8" i="24" l="1"/>
  <c r="I7" i="24"/>
  <c r="I6" i="24"/>
  <c r="I5" i="24"/>
  <c r="I9" i="22"/>
  <c r="I8" i="22"/>
  <c r="I7" i="22"/>
  <c r="I6" i="22"/>
  <c r="I5" i="22"/>
  <c r="I9" i="19" l="1"/>
  <c r="H8" i="19"/>
  <c r="J8" i="19" s="1"/>
  <c r="I7" i="19"/>
  <c r="I6" i="19"/>
  <c r="I5" i="19"/>
  <c r="H5" i="19"/>
  <c r="J5" i="19" s="1"/>
  <c r="H9" i="19" l="1"/>
  <c r="J9" i="19" s="1"/>
  <c r="H6" i="19"/>
  <c r="J6" i="19" s="1"/>
  <c r="I8" i="19"/>
  <c r="I10" i="19" s="1"/>
  <c r="H7" i="19"/>
  <c r="J7" i="19" s="1"/>
  <c r="I11" i="19" l="1"/>
  <c r="J10" i="19"/>
  <c r="J11" i="19" l="1"/>
  <c r="I12" i="19"/>
  <c r="J12" i="19" s="1"/>
  <c r="I5" i="32" l="1"/>
  <c r="J5" i="32" s="1"/>
  <c r="H5" i="32"/>
  <c r="I5" i="29"/>
  <c r="J5" i="29" s="1"/>
  <c r="H5" i="29"/>
  <c r="I6" i="32" l="1"/>
  <c r="I6" i="29"/>
  <c r="J6" i="29" s="1"/>
  <c r="J6" i="32"/>
  <c r="I7" i="32"/>
  <c r="J7" i="32" s="1"/>
  <c r="I8" i="32" l="1"/>
  <c r="J8" i="32" s="1"/>
  <c r="I7" i="29"/>
  <c r="J7" i="29" s="1"/>
  <c r="I8" i="29" l="1"/>
  <c r="J8" i="29" s="1"/>
  <c r="H5" i="13"/>
  <c r="H5" i="24" l="1"/>
  <c r="J5" i="24" s="1"/>
  <c r="I9" i="21"/>
  <c r="H9" i="21"/>
  <c r="J9" i="21" s="1"/>
  <c r="I8" i="21"/>
  <c r="H8" i="21"/>
  <c r="J8" i="21" s="1"/>
  <c r="I7" i="21"/>
  <c r="H7" i="21"/>
  <c r="J7" i="21" s="1"/>
  <c r="I6" i="21"/>
  <c r="H6" i="21"/>
  <c r="J6" i="21" s="1"/>
  <c r="I5" i="21"/>
  <c r="H5" i="21"/>
  <c r="J5" i="21" s="1"/>
  <c r="I12" i="18"/>
  <c r="H12" i="18"/>
  <c r="J12" i="18" s="1"/>
  <c r="I11" i="18"/>
  <c r="H11" i="18"/>
  <c r="J11" i="18" s="1"/>
  <c r="I10" i="18"/>
  <c r="H10" i="18"/>
  <c r="J10" i="18" s="1"/>
  <c r="I9" i="18"/>
  <c r="H9" i="18"/>
  <c r="J9" i="18" s="1"/>
  <c r="I8" i="18"/>
  <c r="H8" i="18"/>
  <c r="J8" i="18" s="1"/>
  <c r="I7" i="18"/>
  <c r="H7" i="18"/>
  <c r="J7" i="18" s="1"/>
  <c r="I6" i="18"/>
  <c r="H6" i="18"/>
  <c r="J6" i="18" s="1"/>
  <c r="I5" i="18"/>
  <c r="H5" i="18"/>
  <c r="J5" i="18" s="1"/>
  <c r="H6" i="16"/>
  <c r="G6" i="16"/>
  <c r="I6" i="16" s="1"/>
  <c r="H5" i="16"/>
  <c r="I5" i="16"/>
  <c r="I129" i="8"/>
  <c r="H129" i="8"/>
  <c r="J129" i="8" s="1"/>
  <c r="I128" i="8"/>
  <c r="H128" i="8"/>
  <c r="J128" i="8" s="1"/>
  <c r="I127" i="8"/>
  <c r="H127" i="8"/>
  <c r="J127" i="8" s="1"/>
  <c r="H126" i="8"/>
  <c r="I125" i="8"/>
  <c r="H125" i="8"/>
  <c r="J125" i="8" s="1"/>
  <c r="H124" i="8"/>
  <c r="I123" i="8"/>
  <c r="H123" i="8"/>
  <c r="J123" i="8" s="1"/>
  <c r="I122" i="8"/>
  <c r="H122" i="8"/>
  <c r="J122" i="8" s="1"/>
  <c r="I121" i="8"/>
  <c r="H121" i="8"/>
  <c r="J121" i="8" s="1"/>
  <c r="I120" i="8"/>
  <c r="H120" i="8"/>
  <c r="J120" i="8" s="1"/>
  <c r="I119" i="8"/>
  <c r="H119" i="8"/>
  <c r="J119" i="8" s="1"/>
  <c r="I118" i="8"/>
  <c r="H118" i="8"/>
  <c r="J118" i="8" s="1"/>
  <c r="I117" i="8"/>
  <c r="H117" i="8"/>
  <c r="J117" i="8" s="1"/>
  <c r="I116" i="8"/>
  <c r="H116" i="8"/>
  <c r="J116" i="8" s="1"/>
  <c r="I115" i="8"/>
  <c r="H115" i="8"/>
  <c r="J115" i="8" s="1"/>
  <c r="I114" i="8"/>
  <c r="H114" i="8"/>
  <c r="J114" i="8" s="1"/>
  <c r="I113" i="8"/>
  <c r="H113" i="8"/>
  <c r="J113" i="8" s="1"/>
  <c r="I112" i="8"/>
  <c r="H112" i="8"/>
  <c r="J112" i="8" s="1"/>
  <c r="I111" i="8"/>
  <c r="H111" i="8"/>
  <c r="J111" i="8" s="1"/>
  <c r="I110" i="8"/>
  <c r="H110" i="8"/>
  <c r="J110" i="8" s="1"/>
  <c r="I109" i="8"/>
  <c r="H109" i="8"/>
  <c r="J109" i="8" s="1"/>
  <c r="I108" i="8"/>
  <c r="H108" i="8"/>
  <c r="J108" i="8" s="1"/>
  <c r="I107" i="8"/>
  <c r="H107" i="8"/>
  <c r="J107" i="8" s="1"/>
  <c r="I106" i="8"/>
  <c r="H106" i="8"/>
  <c r="J106" i="8" s="1"/>
  <c r="H105" i="8"/>
  <c r="I104" i="8"/>
  <c r="H104" i="8"/>
  <c r="J104" i="8" s="1"/>
  <c r="H103" i="8"/>
  <c r="H102" i="8"/>
  <c r="H101" i="8"/>
  <c r="H100" i="8"/>
  <c r="I99" i="8"/>
  <c r="H99" i="8"/>
  <c r="J99" i="8" s="1"/>
  <c r="I98" i="8"/>
  <c r="H98" i="8"/>
  <c r="J98" i="8" s="1"/>
  <c r="I97" i="8"/>
  <c r="H97" i="8"/>
  <c r="J97" i="8" s="1"/>
  <c r="H96" i="8"/>
  <c r="H95" i="8"/>
  <c r="I94" i="8"/>
  <c r="H94" i="8"/>
  <c r="J94" i="8" s="1"/>
  <c r="I93" i="8"/>
  <c r="H93" i="8"/>
  <c r="J93" i="8" s="1"/>
  <c r="H92" i="8"/>
  <c r="I91" i="8"/>
  <c r="H91" i="8"/>
  <c r="J91" i="8" s="1"/>
  <c r="I90" i="8"/>
  <c r="H90" i="8"/>
  <c r="J90" i="8" s="1"/>
  <c r="I89" i="8"/>
  <c r="H89" i="8"/>
  <c r="J89" i="8" s="1"/>
  <c r="I88" i="8"/>
  <c r="H88" i="8"/>
  <c r="J88" i="8" s="1"/>
  <c r="I87" i="8"/>
  <c r="H87" i="8"/>
  <c r="J87" i="8" s="1"/>
  <c r="I86" i="8"/>
  <c r="H86" i="8"/>
  <c r="J86" i="8" s="1"/>
  <c r="I85" i="8"/>
  <c r="H85" i="8"/>
  <c r="J85" i="8" s="1"/>
  <c r="I84" i="8"/>
  <c r="H84" i="8"/>
  <c r="J84" i="8" s="1"/>
  <c r="I83" i="8"/>
  <c r="H83" i="8"/>
  <c r="J83" i="8" s="1"/>
  <c r="I82" i="8"/>
  <c r="H82" i="8"/>
  <c r="J82" i="8" s="1"/>
  <c r="I81" i="8"/>
  <c r="H81" i="8"/>
  <c r="J81" i="8" s="1"/>
  <c r="H80" i="8"/>
  <c r="H79" i="8"/>
  <c r="H78" i="8"/>
  <c r="I77" i="8"/>
  <c r="H77" i="8"/>
  <c r="J77" i="8" s="1"/>
  <c r="I76" i="8"/>
  <c r="H76" i="8"/>
  <c r="J76" i="8" s="1"/>
  <c r="I75" i="8"/>
  <c r="H75" i="8"/>
  <c r="J75" i="8" s="1"/>
  <c r="I74" i="8"/>
  <c r="H74" i="8"/>
  <c r="J74" i="8" s="1"/>
  <c r="I73" i="8"/>
  <c r="H73" i="8"/>
  <c r="J73" i="8" s="1"/>
  <c r="H72" i="8"/>
  <c r="I71" i="8"/>
  <c r="H71" i="8"/>
  <c r="J71" i="8" s="1"/>
  <c r="I70" i="8"/>
  <c r="H70" i="8"/>
  <c r="J70" i="8" s="1"/>
  <c r="H69" i="8"/>
  <c r="H68" i="8"/>
  <c r="H67" i="8"/>
  <c r="I66" i="8"/>
  <c r="H66" i="8"/>
  <c r="J66" i="8" s="1"/>
  <c r="H65" i="8"/>
  <c r="H64" i="8"/>
  <c r="H63" i="8"/>
  <c r="H62" i="8"/>
  <c r="H61" i="8"/>
  <c r="I60" i="8"/>
  <c r="H60" i="8"/>
  <c r="J60" i="8" s="1"/>
  <c r="I59" i="8"/>
  <c r="H59" i="8"/>
  <c r="J59" i="8" s="1"/>
  <c r="I58" i="8"/>
  <c r="H58" i="8"/>
  <c r="J58" i="8" s="1"/>
  <c r="I57" i="8"/>
  <c r="H57" i="8"/>
  <c r="J57" i="8" s="1"/>
  <c r="I56" i="8"/>
  <c r="H56" i="8"/>
  <c r="J56" i="8" s="1"/>
  <c r="I55" i="8"/>
  <c r="H55" i="8"/>
  <c r="J55" i="8" s="1"/>
  <c r="I54" i="8"/>
  <c r="H54" i="8"/>
  <c r="J54" i="8" s="1"/>
  <c r="I53" i="8"/>
  <c r="H53" i="8"/>
  <c r="J53" i="8" s="1"/>
  <c r="I52" i="8"/>
  <c r="H52" i="8"/>
  <c r="J52" i="8" s="1"/>
  <c r="I51" i="8"/>
  <c r="H51" i="8"/>
  <c r="J51" i="8" s="1"/>
  <c r="I50" i="8"/>
  <c r="H50" i="8"/>
  <c r="J50" i="8" s="1"/>
  <c r="I49" i="8"/>
  <c r="H49" i="8"/>
  <c r="J49" i="8" s="1"/>
  <c r="I48" i="8"/>
  <c r="H48" i="8"/>
  <c r="J48" i="8" s="1"/>
  <c r="I47" i="8"/>
  <c r="H47" i="8"/>
  <c r="J47" i="8" s="1"/>
  <c r="I46" i="8"/>
  <c r="H46" i="8"/>
  <c r="J46" i="8" s="1"/>
  <c r="I45" i="8"/>
  <c r="H45" i="8"/>
  <c r="J45" i="8" s="1"/>
  <c r="H44" i="8"/>
  <c r="H43" i="8"/>
  <c r="H42" i="8"/>
  <c r="I41" i="8"/>
  <c r="H41" i="8"/>
  <c r="J41" i="8" s="1"/>
  <c r="H40" i="8"/>
  <c r="I39" i="8"/>
  <c r="H39" i="8"/>
  <c r="J39" i="8" s="1"/>
  <c r="I38" i="8"/>
  <c r="H38" i="8"/>
  <c r="J38" i="8" s="1"/>
  <c r="I37" i="8"/>
  <c r="H37" i="8"/>
  <c r="J37" i="8" s="1"/>
  <c r="I36" i="8"/>
  <c r="H36" i="8"/>
  <c r="J36" i="8" s="1"/>
  <c r="I35" i="8"/>
  <c r="H35" i="8"/>
  <c r="J35" i="8" s="1"/>
  <c r="I34" i="8"/>
  <c r="H34" i="8"/>
  <c r="J34" i="8" s="1"/>
  <c r="I33" i="8"/>
  <c r="H33" i="8"/>
  <c r="J33" i="8" s="1"/>
  <c r="I32" i="8"/>
  <c r="H32" i="8"/>
  <c r="J32" i="8" s="1"/>
  <c r="I31" i="8"/>
  <c r="H31" i="8"/>
  <c r="J31" i="8" s="1"/>
  <c r="I30" i="8"/>
  <c r="H30" i="8"/>
  <c r="J30" i="8" s="1"/>
  <c r="I29" i="8"/>
  <c r="H29" i="8"/>
  <c r="J29" i="8" s="1"/>
  <c r="I28" i="8"/>
  <c r="H28" i="8"/>
  <c r="J28" i="8" s="1"/>
  <c r="I27" i="8"/>
  <c r="H27" i="8"/>
  <c r="J27" i="8" s="1"/>
  <c r="I26" i="8"/>
  <c r="H26" i="8"/>
  <c r="J26" i="8" s="1"/>
  <c r="H25" i="8"/>
  <c r="I24" i="8"/>
  <c r="H24" i="8"/>
  <c r="J24" i="8" s="1"/>
  <c r="I23" i="8"/>
  <c r="H23" i="8"/>
  <c r="J23" i="8" s="1"/>
  <c r="I22" i="8"/>
  <c r="H22" i="8"/>
  <c r="J22" i="8" s="1"/>
  <c r="H21" i="8"/>
  <c r="H20" i="8"/>
  <c r="I19" i="8"/>
  <c r="H19" i="8"/>
  <c r="J19" i="8" s="1"/>
  <c r="H18" i="8"/>
  <c r="I17" i="8"/>
  <c r="H17" i="8"/>
  <c r="J17" i="8" s="1"/>
  <c r="I16" i="8"/>
  <c r="H16" i="8"/>
  <c r="J16" i="8" s="1"/>
  <c r="I15" i="8"/>
  <c r="H15" i="8"/>
  <c r="J15" i="8" s="1"/>
  <c r="I14" i="8"/>
  <c r="H14" i="8"/>
  <c r="J14" i="8" s="1"/>
  <c r="H13" i="8"/>
  <c r="I12" i="8"/>
  <c r="H12" i="8"/>
  <c r="J12" i="8" s="1"/>
  <c r="H11" i="8"/>
  <c r="H10" i="8"/>
  <c r="H9" i="8"/>
  <c r="H8" i="8"/>
  <c r="H7" i="8"/>
  <c r="H6" i="8"/>
  <c r="H5" i="8"/>
  <c r="I15" i="7"/>
  <c r="H15" i="7"/>
  <c r="J15" i="7" s="1"/>
  <c r="H14" i="7"/>
  <c r="H13" i="7"/>
  <c r="H12" i="7"/>
  <c r="H11" i="7"/>
  <c r="H10" i="7"/>
  <c r="H9" i="7"/>
  <c r="H8" i="7"/>
  <c r="H7" i="7"/>
  <c r="H6" i="7"/>
  <c r="I5" i="7"/>
  <c r="H5" i="7"/>
  <c r="J5" i="7" s="1"/>
  <c r="I17" i="6"/>
  <c r="H17" i="6"/>
  <c r="J17" i="6" s="1"/>
  <c r="I16" i="6"/>
  <c r="H16" i="6"/>
  <c r="J16" i="6" s="1"/>
  <c r="I15" i="6"/>
  <c r="H15" i="6"/>
  <c r="J15" i="6" s="1"/>
  <c r="I14" i="6"/>
  <c r="H14" i="6"/>
  <c r="J14" i="6" s="1"/>
  <c r="I13" i="6"/>
  <c r="H13" i="6"/>
  <c r="J13" i="6" s="1"/>
  <c r="I12" i="6"/>
  <c r="H12" i="6"/>
  <c r="J12" i="6" s="1"/>
  <c r="I11" i="6"/>
  <c r="H11" i="6"/>
  <c r="J11" i="6" s="1"/>
  <c r="I10" i="6"/>
  <c r="H10" i="6"/>
  <c r="J10" i="6" s="1"/>
  <c r="I9" i="6"/>
  <c r="H9" i="6"/>
  <c r="J9" i="6" s="1"/>
  <c r="I8" i="6"/>
  <c r="H8" i="6"/>
  <c r="J8" i="6" s="1"/>
  <c r="I7" i="6"/>
  <c r="H7" i="6"/>
  <c r="J7" i="6" s="1"/>
  <c r="I6" i="6"/>
  <c r="H6" i="6"/>
  <c r="J6" i="6" s="1"/>
  <c r="I5" i="6"/>
  <c r="H5" i="6"/>
  <c r="J5" i="6" s="1"/>
  <c r="H10" i="2"/>
  <c r="J10" i="2" s="1"/>
  <c r="I9" i="2"/>
  <c r="H9" i="2"/>
  <c r="J9" i="2" s="1"/>
  <c r="I8" i="2"/>
  <c r="H8" i="2"/>
  <c r="J8" i="2" s="1"/>
  <c r="I7" i="2"/>
  <c r="I6" i="9"/>
  <c r="H7" i="9"/>
  <c r="I8" i="9"/>
  <c r="I9" i="9"/>
  <c r="I10" i="9"/>
  <c r="H11" i="9"/>
  <c r="I12" i="9"/>
  <c r="H13" i="9"/>
  <c r="H14" i="9"/>
  <c r="H15" i="9"/>
  <c r="I16" i="9"/>
  <c r="H17" i="9"/>
  <c r="H18" i="9"/>
  <c r="H19" i="9"/>
  <c r="H20" i="9"/>
  <c r="I5" i="9"/>
  <c r="E14" i="7"/>
  <c r="E13" i="7"/>
  <c r="E12" i="7"/>
  <c r="I11" i="7"/>
  <c r="E10" i="7"/>
  <c r="I10" i="7" s="1"/>
  <c r="E9" i="7"/>
  <c r="E8" i="7"/>
  <c r="E7" i="7"/>
  <c r="I7" i="7" s="1"/>
  <c r="E6" i="7"/>
  <c r="I6" i="7" s="1"/>
  <c r="I10" i="2"/>
  <c r="H7" i="2"/>
  <c r="J7" i="2" s="1"/>
  <c r="I6" i="2"/>
  <c r="H5" i="2"/>
  <c r="J5" i="2" s="1"/>
  <c r="I10" i="21" l="1"/>
  <c r="I13" i="18"/>
  <c r="J20" i="9"/>
  <c r="J6" i="7"/>
  <c r="J8" i="7"/>
  <c r="J9" i="7"/>
  <c r="J10" i="7"/>
  <c r="J11" i="7"/>
  <c r="J12" i="7"/>
  <c r="I12" i="7"/>
  <c r="J13" i="7"/>
  <c r="J7" i="7"/>
  <c r="I13" i="7"/>
  <c r="J14" i="7"/>
  <c r="I9" i="7"/>
  <c r="I8" i="7"/>
  <c r="I14" i="7"/>
  <c r="H5" i="9"/>
  <c r="H10" i="9"/>
  <c r="I20" i="9"/>
  <c r="H16" i="9"/>
  <c r="H6" i="9"/>
  <c r="H12" i="9"/>
  <c r="H8" i="9"/>
  <c r="H9" i="9"/>
  <c r="I5" i="13"/>
  <c r="H7" i="22"/>
  <c r="J7" i="22" s="1"/>
  <c r="H8" i="22"/>
  <c r="J8" i="22" s="1"/>
  <c r="I10" i="22"/>
  <c r="H5" i="22"/>
  <c r="J5" i="22" s="1"/>
  <c r="H9" i="22"/>
  <c r="J9" i="22" s="1"/>
  <c r="H6" i="22"/>
  <c r="J6" i="22" s="1"/>
  <c r="I9" i="24"/>
  <c r="H6" i="24"/>
  <c r="J6" i="24" s="1"/>
  <c r="H7" i="24"/>
  <c r="J7" i="24" s="1"/>
  <c r="H8" i="24"/>
  <c r="J8" i="24" s="1"/>
  <c r="H6" i="2"/>
  <c r="J6" i="2" s="1"/>
  <c r="I5" i="2"/>
  <c r="J9" i="9" l="1"/>
  <c r="J16" i="9"/>
  <c r="J6" i="9"/>
  <c r="J10" i="9"/>
  <c r="J8" i="9"/>
  <c r="J12" i="9"/>
  <c r="J5" i="9"/>
  <c r="J13" i="18"/>
  <c r="I10" i="24"/>
  <c r="I11" i="24" s="1"/>
  <c r="J11" i="24" s="1"/>
  <c r="J9" i="24"/>
  <c r="I11" i="22"/>
  <c r="I12" i="22" s="1"/>
  <c r="J12" i="22" s="1"/>
  <c r="J10" i="22"/>
  <c r="I16" i="7" l="1"/>
  <c r="I17" i="7" s="1"/>
  <c r="J17" i="7" s="1"/>
  <c r="I11" i="2"/>
  <c r="J11" i="2" s="1"/>
  <c r="I14" i="18"/>
  <c r="J14" i="18" s="1"/>
  <c r="I11" i="21"/>
  <c r="J11" i="21" s="1"/>
  <c r="J10" i="24"/>
  <c r="J11" i="22"/>
  <c r="I9" i="16"/>
  <c r="I8" i="16"/>
  <c r="I7" i="16"/>
  <c r="I8" i="13"/>
  <c r="I7" i="13"/>
  <c r="I6" i="13"/>
  <c r="J16" i="7" l="1"/>
  <c r="I18" i="7"/>
  <c r="J18" i="7" s="1"/>
  <c r="I12" i="2"/>
  <c r="J12" i="2" s="1"/>
  <c r="I15" i="18"/>
  <c r="J15" i="18" s="1"/>
  <c r="I12" i="21"/>
  <c r="J12" i="21" s="1"/>
  <c r="J10" i="21"/>
  <c r="I13" i="2" l="1"/>
  <c r="J13" i="2" s="1"/>
  <c r="E15" i="9"/>
  <c r="E17" i="9"/>
  <c r="E18" i="9"/>
  <c r="E19" i="9"/>
  <c r="I17" i="9" l="1"/>
  <c r="J17" i="9"/>
  <c r="I19" i="9"/>
  <c r="J19" i="9"/>
  <c r="I7" i="9"/>
  <c r="J7" i="9"/>
  <c r="J18" i="9"/>
  <c r="I18" i="9"/>
  <c r="J14" i="9"/>
  <c r="I14" i="9"/>
  <c r="I13" i="9"/>
  <c r="J13" i="9"/>
  <c r="I11" i="9"/>
  <c r="J11" i="9"/>
  <c r="I15" i="9"/>
  <c r="J15" i="9"/>
  <c r="E126" i="8"/>
  <c r="E124" i="8"/>
  <c r="E103" i="8"/>
  <c r="E102" i="8"/>
  <c r="E101" i="8"/>
  <c r="E96" i="8"/>
  <c r="E92" i="8"/>
  <c r="E80" i="8"/>
  <c r="E79" i="8"/>
  <c r="E78" i="8"/>
  <c r="E69" i="8"/>
  <c r="E68" i="8"/>
  <c r="E65" i="8"/>
  <c r="E64" i="8"/>
  <c r="E63" i="8"/>
  <c r="E62" i="8"/>
  <c r="E61" i="8"/>
  <c r="E44" i="8"/>
  <c r="E43" i="8"/>
  <c r="E42" i="8"/>
  <c r="E40" i="8"/>
  <c r="E25" i="8"/>
  <c r="E21" i="8"/>
  <c r="E20" i="8"/>
  <c r="E18" i="8"/>
  <c r="E13" i="8"/>
  <c r="E11" i="8"/>
  <c r="E9" i="8"/>
  <c r="E8" i="8"/>
  <c r="E7" i="8"/>
  <c r="E6" i="8"/>
  <c r="E105" i="8"/>
  <c r="E67" i="8"/>
  <c r="E72" i="8"/>
  <c r="I21" i="9" l="1"/>
  <c r="I5" i="8"/>
  <c r="J5" i="8"/>
  <c r="I78" i="8"/>
  <c r="J78" i="8"/>
  <c r="I92" i="8"/>
  <c r="J92" i="8"/>
  <c r="I40" i="8"/>
  <c r="J40" i="8"/>
  <c r="I6" i="8"/>
  <c r="J6" i="8"/>
  <c r="I7" i="8"/>
  <c r="J7" i="8"/>
  <c r="I8" i="8"/>
  <c r="J8" i="8"/>
  <c r="J61" i="8"/>
  <c r="I61" i="8"/>
  <c r="I100" i="8"/>
  <c r="J100" i="8"/>
  <c r="J63" i="8"/>
  <c r="I63" i="8"/>
  <c r="I64" i="8"/>
  <c r="J64" i="8"/>
  <c r="I105" i="8"/>
  <c r="J105" i="8"/>
  <c r="I80" i="8"/>
  <c r="J80" i="8"/>
  <c r="I11" i="8"/>
  <c r="J11" i="8"/>
  <c r="I65" i="8"/>
  <c r="J65" i="8"/>
  <c r="I25" i="8"/>
  <c r="J25" i="8"/>
  <c r="I79" i="8"/>
  <c r="J79" i="8"/>
  <c r="I42" i="8"/>
  <c r="J42" i="8"/>
  <c r="I44" i="8"/>
  <c r="J44" i="8"/>
  <c r="J9" i="8"/>
  <c r="I9" i="8"/>
  <c r="I62" i="8"/>
  <c r="J62" i="8"/>
  <c r="J101" i="8"/>
  <c r="I101" i="8"/>
  <c r="I102" i="8"/>
  <c r="J102" i="8"/>
  <c r="I72" i="8"/>
  <c r="J72" i="8"/>
  <c r="I68" i="8"/>
  <c r="J68" i="8"/>
  <c r="I124" i="8"/>
  <c r="J124" i="8"/>
  <c r="I43" i="8"/>
  <c r="J43" i="8"/>
  <c r="J95" i="8"/>
  <c r="I95" i="8"/>
  <c r="I96" i="8"/>
  <c r="J96" i="8"/>
  <c r="I10" i="8"/>
  <c r="J10" i="8"/>
  <c r="I13" i="8"/>
  <c r="J13" i="8"/>
  <c r="I18" i="8"/>
  <c r="J18" i="8"/>
  <c r="I103" i="8"/>
  <c r="J103" i="8"/>
  <c r="I20" i="8"/>
  <c r="J20" i="8"/>
  <c r="I67" i="8"/>
  <c r="J67" i="8"/>
  <c r="I21" i="8"/>
  <c r="J21" i="8"/>
  <c r="I69" i="8"/>
  <c r="J69" i="8"/>
  <c r="I126" i="8"/>
  <c r="J126" i="8"/>
  <c r="I130" i="8" l="1"/>
  <c r="J130" i="8" s="1"/>
  <c r="I22" i="9"/>
  <c r="J21" i="9"/>
  <c r="I131" i="8" l="1"/>
  <c r="J131" i="8" s="1"/>
  <c r="I23" i="9"/>
  <c r="J23" i="9" s="1"/>
  <c r="J22" i="9"/>
  <c r="I132" i="8" l="1"/>
  <c r="J132" i="8" s="1"/>
  <c r="I18" i="6"/>
  <c r="J18" i="6" l="1"/>
  <c r="I19" i="6"/>
  <c r="J19" i="6" l="1"/>
  <c r="I20" i="6"/>
  <c r="J20" i="6" s="1"/>
</calcChain>
</file>

<file path=xl/sharedStrings.xml><?xml version="1.0" encoding="utf-8"?>
<sst xmlns="http://schemas.openxmlformats.org/spreadsheetml/2006/main" count="739" uniqueCount="225">
  <si>
    <t>L.p.</t>
  </si>
  <si>
    <t>Nazwa produktu</t>
  </si>
  <si>
    <t>Rozmiar</t>
  </si>
  <si>
    <t>J.m.</t>
  </si>
  <si>
    <t>Cena jedn. netto</t>
  </si>
  <si>
    <t>Kod katalogowy</t>
  </si>
  <si>
    <t>1szt.</t>
  </si>
  <si>
    <t>1 szt.</t>
  </si>
  <si>
    <t>szt.</t>
  </si>
  <si>
    <t>Wartość zamówienia podstawowego</t>
  </si>
  <si>
    <t>Ilość</t>
  </si>
  <si>
    <t>% VAT</t>
  </si>
  <si>
    <t>Cena jedn. brutto</t>
  </si>
  <si>
    <t xml:space="preserve">Wartość netto </t>
  </si>
  <si>
    <t>Wartość brutto</t>
  </si>
  <si>
    <t>Producent</t>
  </si>
  <si>
    <t>Nazwa handlowa</t>
  </si>
  <si>
    <t>Ilość sztuk w opakowaniu zbiorczym</t>
  </si>
  <si>
    <t>Wymagana ilość próbek</t>
  </si>
  <si>
    <t xml:space="preserve">Wymagana ilość próbek </t>
  </si>
  <si>
    <t>Ilość w opakowaniu</t>
  </si>
  <si>
    <t>Ilość op</t>
  </si>
  <si>
    <t>Cena jedn. opak. netto</t>
  </si>
  <si>
    <t>Cena jedn. opak. brutto</t>
  </si>
  <si>
    <t>Kompresy jałowe</t>
  </si>
  <si>
    <t>10-10,5x10-10,5cm</t>
  </si>
  <si>
    <t>7-7,5x7-7,5cm</t>
  </si>
  <si>
    <t>5x5cm</t>
  </si>
  <si>
    <t>Kompresy niejałowe</t>
  </si>
  <si>
    <t xml:space="preserve">Gaza niejałowa </t>
  </si>
  <si>
    <t>1m2</t>
  </si>
  <si>
    <t xml:space="preserve">Produkty muszą być wykonane z gazy 17 nitkowej, 8 warstwowej, ze 100% bawełny, hydrofilowej, bielonej bezchlorowo, z przędzy minimum 15 TEX, brzegi podwójnie zakładane typu ES, produkowane zgodnie z wymaganiami normy EN 14079, klasyfikowane jako chirurgiczny inwazyjny wyrób medyczny wg reguły 7;  Zamawiający wymaga aby produkty jałowe sterylizowane parowo lub radiacyjnie. Zamawiający dopuszcza produkty z nitką radiacyjną. Opakowanie bezpośrednie typu papier-folia z etykietą identyfikującą produkt (nazwa wytwórcy, nr serii, data ważności, nazwa wyrobu). </t>
  </si>
  <si>
    <t>Cena jedn.  brutto</t>
  </si>
  <si>
    <t>Maska krtaniowa, jałowa, jednorazowego użytku o krzywiźnie dokładnie odpowiadającej budowie gardła, z mankietem i rurką uformowanymi jako jedna całość. Brzegi powinny być gładkie, rurka wygięta pod kątem ułatwiającym użycie.</t>
  </si>
  <si>
    <t>Rurka intubacyjna bez mankietu typu Murphy ustno-nosowa wykonana z medycznego termoplastycznego PVC, linia widoczna w promieniach RTG, jałowa, jednorazowego użytku</t>
  </si>
  <si>
    <t>2,0 mm</t>
  </si>
  <si>
    <t>2,5 mm</t>
  </si>
  <si>
    <t>3,0 mm</t>
  </si>
  <si>
    <t>3,5 mm</t>
  </si>
  <si>
    <t>4,0 mm</t>
  </si>
  <si>
    <t>4,5 mm</t>
  </si>
  <si>
    <t>5,0 mm</t>
  </si>
  <si>
    <t>5,5 mm</t>
  </si>
  <si>
    <t>Rurka intubacyjna typ Murphy z mankietem uszczelniającym niskociśnieniowym ustno-nosowa wykonana z przezroczystego PVC, linia widoczna w promieniach RTG, jałowa, jednorazowego użytku, z balonikiem kontrolnym, zawierająca opis rozmiaru i numeru serii, o zaoblonych krawędziach</t>
  </si>
  <si>
    <t>6,0 mm</t>
  </si>
  <si>
    <t>6,5 mm</t>
  </si>
  <si>
    <t>7,0 mm</t>
  </si>
  <si>
    <t>7,5 mm</t>
  </si>
  <si>
    <t>8,0 mm</t>
  </si>
  <si>
    <t>8,5 mm</t>
  </si>
  <si>
    <t>9,0,mm</t>
  </si>
  <si>
    <t>Rurka intubacyjna zbrojona z mankietem uszczelniającym niskociśnieniowym typ Murphy ustno-nosowa wykonana z przezroczystego PVC, wzmocniona drutem, jałowa, wyposażona w prowadnicę, jednorazowego użytku, z balonikiem kontrolnym, zawierająca opis rozmiaru oraz nazwę producenta</t>
  </si>
  <si>
    <t>9,0 mm</t>
  </si>
  <si>
    <r>
      <t xml:space="preserve">Rurka tracheostomijna z mankietem uszczelniającym niskociśnieniowym wykonana z przezroczystego termoplastycznego PVC, linia widoczna w promieniach RTG, prowadnica, </t>
    </r>
    <r>
      <rPr>
        <u/>
        <sz val="10"/>
        <color indexed="8"/>
        <rFont val="Calibri"/>
        <family val="2"/>
        <charset val="238"/>
        <scheme val="minor"/>
      </rPr>
      <t>min. jedna</t>
    </r>
    <r>
      <rPr>
        <sz val="10"/>
        <color indexed="8"/>
        <rFont val="Calibri"/>
        <family val="2"/>
        <charset val="238"/>
        <scheme val="minor"/>
      </rPr>
      <t xml:space="preserve"> opaska mocująca, jałowa, jednorazowego użytku, z balonikiem kontrolnym zawierającym opis rozmiaru oraz nazwę producenta. Opakowanie folia-papier.</t>
    </r>
  </si>
  <si>
    <t>Rurka ustno-gardłowa Guedel wykonana z medycznego PVC, łagodnie wykończone krawędzie, z oznaczeniem rozmiaru cyfrowe lub kolorystyczne , jałowa, jednorazowego użytku, pakowana pojedynczo. Opakowanie folia-papier</t>
  </si>
  <si>
    <t>000</t>
  </si>
  <si>
    <t>00</t>
  </si>
  <si>
    <t>Cewnik do podawania tlenu przez nos wykonany z medycznego PVC, bardzo miękkie końcówki, jałowy, jednorazowego użytku, zielony, przewody powinny utrzymywać się na swoim miejscu na ciele pacjenta, końcówka musi się utrzymywać na króćcu reduktora.</t>
  </si>
  <si>
    <t>1,5 m</t>
  </si>
  <si>
    <t>Maska tlenowa dla dorosłych z drenem 2,0-2,10 m jałowa, jednorazowego użytku</t>
  </si>
  <si>
    <t>-</t>
  </si>
  <si>
    <t>Maska tlenowa dla dzieci z drenem 2,0-2,1m, jałowa, jednorazowego użytku</t>
  </si>
  <si>
    <t>Cewnik do odsysania górnych dróg oddechowych jałowy, zmrożony z dwoma otworami bocznymi i jednym centralnym, długość cewnika +/- cm dop.dł. 60 cm. Pól przezroczysty konektor. Opakowanie folia/ papier.</t>
  </si>
  <si>
    <t>CH 6 x 40</t>
  </si>
  <si>
    <t>CH 8 x 40</t>
  </si>
  <si>
    <t>CH 10 x 40</t>
  </si>
  <si>
    <t>CH 12 x 51 dop.60</t>
  </si>
  <si>
    <t>CH 14 x 51 (dop.60)</t>
  </si>
  <si>
    <t>CH 16 x 60</t>
  </si>
  <si>
    <t>CH 18 x 60</t>
  </si>
  <si>
    <t>Zgłębnik żołądkowy wykonany z PVC o jakości medycznej, jałowy, jednorazowego użytku. Konektor zgłębnika wyposażony w wkładki redukcyjne LUER oraz zatyczki</t>
  </si>
  <si>
    <t>CH 8 x 0,8</t>
  </si>
  <si>
    <t>CH 10 x 0,8</t>
  </si>
  <si>
    <t>CH 12 x 0,8</t>
  </si>
  <si>
    <t>CH 14 x 0,8</t>
  </si>
  <si>
    <t>CH 16 x 0,8</t>
  </si>
  <si>
    <t>CH 18 x 0,8</t>
  </si>
  <si>
    <t>Cewnik urologiczny Nelaton wykonany z PVC o jakości medycznej, jałowy, jednorazowego użytku</t>
  </si>
  <si>
    <t>CH 12 x 40</t>
  </si>
  <si>
    <t>CH 14 x 40</t>
  </si>
  <si>
    <t>CH 16 x 40</t>
  </si>
  <si>
    <t>CH 18 x 40</t>
  </si>
  <si>
    <t>CH 22 x 40</t>
  </si>
  <si>
    <t>Cewnik urologiczny Foley pokrywany obustronnie silikonem, jałowy, dwudrożny, zawór gumowy, opakowanie foliowe i zewnetrzne opakowanie folia/papier</t>
  </si>
  <si>
    <t>CH 8</t>
  </si>
  <si>
    <t>CH 10</t>
  </si>
  <si>
    <t>CH 12</t>
  </si>
  <si>
    <t>CH 14</t>
  </si>
  <si>
    <t>CH 16</t>
  </si>
  <si>
    <t>CH 18</t>
  </si>
  <si>
    <t>CH 20</t>
  </si>
  <si>
    <t xml:space="preserve">CH 22   </t>
  </si>
  <si>
    <t>CH 24</t>
  </si>
  <si>
    <t>Cewnik urologiczny Foley, dwudrożny,silikon 100%, jałowy, jednorazowego użytku</t>
  </si>
  <si>
    <t>CH 6</t>
  </si>
  <si>
    <t>CH 22</t>
  </si>
  <si>
    <t>Cewnik urologiczny Tiemann wykonany z PVC o jakości medycznej, jałowy jednorazowego użytku</t>
  </si>
  <si>
    <t>Cewnik Tiemann dwudrożny, silikonowany</t>
  </si>
  <si>
    <t>Cewnik zewnętrzny jednoczęściowy samoprzylepny dla mężczyzn mających kłopoty z nietrzymaniem moczu, klej po wewnętrznej stronie cewnika.</t>
  </si>
  <si>
    <t>25 mm</t>
  </si>
  <si>
    <t>29-30 mm</t>
  </si>
  <si>
    <t>32 mm</t>
  </si>
  <si>
    <t>35-36 mm</t>
  </si>
  <si>
    <t>Zatyczka do cewnika uniwersalna sterylna</t>
  </si>
  <si>
    <t xml:space="preserve">Słój do zbiórki moczu plastikowy typu Tulipan </t>
  </si>
  <si>
    <t>2l</t>
  </si>
  <si>
    <t>Woreczki do pobierania moczu u niemowląt jałowe dla dziewcząt</t>
  </si>
  <si>
    <t>Woreczki do pobierania moczu u niemowląt jałowe dla chłopców</t>
  </si>
  <si>
    <r>
      <t xml:space="preserve">Worki do moczu jałowe ze spustem z zastawką antyrefluksyjną, zawór w spuście nie może samoczynnie wypuszczać moczu. </t>
    </r>
    <r>
      <rPr>
        <u/>
        <sz val="10"/>
        <rFont val="Calibri"/>
        <family val="2"/>
        <charset val="238"/>
        <scheme val="minor"/>
      </rPr>
      <t>Zawór poprzeczny typu T</t>
    </r>
    <r>
      <rPr>
        <sz val="10"/>
        <rFont val="Calibri"/>
        <family val="2"/>
        <charset val="238"/>
        <scheme val="minor"/>
      </rPr>
      <t>.</t>
    </r>
  </si>
  <si>
    <t>Zamknięty system do godzinowej zbiórki moczu</t>
  </si>
  <si>
    <t>Strzykawka trzyczęściowa 50 ml typu "żaneta", jałowa, z gładko przesuwającym się tłokiem</t>
  </si>
  <si>
    <t>50 (60) ml</t>
  </si>
  <si>
    <t>Worek do zbiórki moczu  z portem do pobierania moczu na posiew.</t>
  </si>
  <si>
    <t>Jednorazowe pokrowce na poduszki wypiętrzające, universal frame</t>
  </si>
  <si>
    <t>Zbiornik z żelem do pompy V.A.C ze zintegrowanym hydrofobicznym filtrem węglowym (jednorazowy, z drenem doprowadzającym)</t>
  </si>
  <si>
    <t>500 ml</t>
  </si>
  <si>
    <t>300 ml</t>
  </si>
  <si>
    <t>Mały zestaw opatrunkowy (skład:gąbka poliuretanowa, folia samoprzylepna uszczelniająca, ssawka T.R.A.C)</t>
  </si>
  <si>
    <t>10x7,5x3,2 cm</t>
  </si>
  <si>
    <t>Średni zestaw opatrunkowy (skład:gąbka poliuretanowa, dwie folie samoprzylepne uszczelniające, ssawka T.R.A.C)</t>
  </si>
  <si>
    <t>18x12,5x3,2 cm</t>
  </si>
  <si>
    <t>Gąbka poliwinylowa średnia WhiteFoam</t>
  </si>
  <si>
    <t>10x15cmx1 cm</t>
  </si>
  <si>
    <t>Złącze do łączenia 2 lub więcej opatrunków</t>
  </si>
  <si>
    <t>10 x 6 cm</t>
  </si>
  <si>
    <t>10 x 8 cm</t>
  </si>
  <si>
    <t>15 x 6 cm</t>
  </si>
  <si>
    <t>15 x 8 cm</t>
  </si>
  <si>
    <t>20 x 10 cm</t>
  </si>
  <si>
    <t>25 x 10 cm</t>
  </si>
  <si>
    <t>8x6cm</t>
  </si>
  <si>
    <t>Opatrunek gazowy, jałowy, nasączony równomiernie miękką parafiną. Opatrunek zachowuje kształt i nie strzępi się.</t>
  </si>
  <si>
    <t>10x10cm</t>
  </si>
  <si>
    <t>10x20cm</t>
  </si>
  <si>
    <t>Plaster do łączenia i stabilizacji brzegów rany, jałowy, typu OmniStrip, hypoalergiczny, na kleju akrylowym. Zaokrąglone brzegi przylepca zapobiegają zwijaniu się włókniny nośnej.</t>
  </si>
  <si>
    <t>blister 6szt.</t>
  </si>
  <si>
    <t>6 ± 1 x 38 ± 1mm</t>
  </si>
  <si>
    <t>Aparat do przetaczania płynów infuzyjnych IS bez łącznika do dodatkowej injekcji,  jałowy, niepirogenny, nietoksyczny, z dużą komorą kroplową o długości minimum 60 mm w części przezroczystej, zaopatrzony w zamykany antybakteryjny filtr powietrza, posiadający precyzyjny regulator przepływu z zaczepem do umocowania końcówki drenu na tylnej powierzchni oraz logo producenta. Komora kroplowa wolna od PVC, dren wolny od ftalanów. Rolkarz regulatora nie może samoistnie się przemieszczać.</t>
  </si>
  <si>
    <t>Aparat do przetaczania płynów infuzyjnych IS bez łącznika do dodatkowej injekcji,  jałowy, niepirogenny, nietoksyczny, z dużą komorą kroplową o długości minimum 60 mm w części przezroczystej, zaopatrzony w zamykany antybakteryjny filtr powietrza, posiadający precyzyjny regulator przepływu z zaczepem do umocowania końcówki drenu na tylnej powierzchni oraz logo producenta. Komora kroplowa wolna od PVC, dren wolny od ftalanów. Rolkarz regulatora nie może samoistnie się przemieszczać. Chroniący leki światłoczułe.</t>
  </si>
  <si>
    <t>Aparat do przetaczania krwi TS bez łącznika do dodatkowej injekcji, jałowy, niepirogenny, nietoksyczny, z dużą komorą kroplową o długości minimum 100 mm, zaopatrzony w zamykany antybakteryjny filtr powietrza, posiadający precyzyjny regulator przepływu z zaczepem do umocowania końcówki drenu na tylnej powierzchni oraz logo producenta. Komora kroplowa wolna od PVC, dren wolny od ftalanów. Rolkarz regulatora nie może samoistnie się przemieszczać.</t>
  </si>
  <si>
    <t>5 ml</t>
  </si>
  <si>
    <t>op. a 100szt.</t>
  </si>
  <si>
    <t>10 ml</t>
  </si>
  <si>
    <t>20 ml</t>
  </si>
  <si>
    <t>50ml</t>
  </si>
  <si>
    <t xml:space="preserve">Osłonki na butelki  o pojemności 250ml do płynów światłoczułych </t>
  </si>
  <si>
    <r>
      <t xml:space="preserve">Opatrunek wyspowy  typu COSMOPOR E, samoprzylepny, jałowy do zaopatrywania ran pooperacyjnych sączących, nie przylegający do rany, paroprzepuszczalny, wodoodporny, nie ograniczający naturalnych funkcji skóry, hypoalergiczny klej akrylowy, zaokrąglone rogi zapobiegające zwijaniu się, w opakowaniach jałowych po 1 szt. </t>
    </r>
    <r>
      <rPr>
        <u/>
        <sz val="10"/>
        <rFont val="Calibri"/>
        <family val="2"/>
        <charset val="238"/>
        <scheme val="minor"/>
      </rPr>
      <t>Opakowania max 50szt.</t>
    </r>
  </si>
  <si>
    <r>
      <t xml:space="preserve">Opatrunek typu COSMOPOR I.V., samoprzylepny, jałowy, do stabilnego mocowania kaniul, z miękkiej przepuszczajacej powietrze i parę wodną włókniny z hypoalergicznym klejem akrylowym, warstwia przylepna rozmieszczona obwodowo, szczelnie zamykająca opatrunek, zaokrąglone rogi zapobiegające zwijaniu się włókniny, w opakowaniach jałowych po 1 szt., </t>
    </r>
    <r>
      <rPr>
        <u/>
        <sz val="10"/>
        <rFont val="Calibri"/>
        <family val="2"/>
        <charset val="238"/>
        <scheme val="minor"/>
      </rPr>
      <t>Opakowania max 100szt.</t>
    </r>
  </si>
  <si>
    <r>
      <t xml:space="preserve">12 ± </t>
    </r>
    <r>
      <rPr>
        <sz val="8"/>
        <rFont val="Calibri"/>
        <family val="2"/>
        <charset val="238"/>
        <scheme val="minor"/>
      </rPr>
      <t xml:space="preserve">1 </t>
    </r>
    <r>
      <rPr>
        <sz val="10"/>
        <rFont val="Calibri"/>
        <family val="2"/>
        <charset val="238"/>
        <scheme val="minor"/>
      </rPr>
      <t>x 100 ± 1mm</t>
    </r>
  </si>
  <si>
    <r>
      <t xml:space="preserve">igła 0,45 ± </t>
    </r>
    <r>
      <rPr>
        <sz val="8"/>
        <rFont val="Calibri"/>
        <family val="2"/>
        <charset val="238"/>
        <scheme val="minor"/>
      </rPr>
      <t xml:space="preserve">0,05mm </t>
    </r>
    <r>
      <rPr>
        <sz val="10"/>
        <rFont val="Calibri"/>
        <family val="2"/>
        <charset val="238"/>
        <scheme val="minor"/>
      </rPr>
      <t xml:space="preserve">x 13mm </t>
    </r>
  </si>
  <si>
    <t>Koreczki luer lock jałowy</t>
  </si>
  <si>
    <t>Wymagana ilość próbek (w sztukach)</t>
  </si>
  <si>
    <t>19G/5cm</t>
  </si>
  <si>
    <t>Prowadnica intubacyjna do ukształtowania, z gładkim, wygiętym końcem, pokryta miękkim tworzywem typu Ivory PCV, sterylna.</t>
  </si>
  <si>
    <t>2,0/225mm</t>
  </si>
  <si>
    <t>5,0/365mm</t>
  </si>
  <si>
    <t>4,0/335mm</t>
  </si>
  <si>
    <t>Dren do drenażu opłucnej z trokarem tępy, prosty - typ trójgraniec z oznaczeniem rozmiaru na drenie, łączniku i płaskim uchwycie trokara z podziałką co 2 cm i zabezpieczeniem opakowania przed przekłuciem, sterylny</t>
  </si>
  <si>
    <t>24F</t>
  </si>
  <si>
    <t>20F</t>
  </si>
  <si>
    <t>16F</t>
  </si>
  <si>
    <t>28F</t>
  </si>
  <si>
    <t>Opaska elastyczna podtrzymująca typu PEHA-FIX, posiadająca krepinową strukturę splotu, w czasie noszenia nie zsuwa się i nie mechaci, miękka, przewiewna do podtrzymywania opatrunków, szczególnie na stawach stożkowatych, o rozciągliwości min. 125%. Pojedyncza warstwa opaski wystarczająca do stabilnego umocowania opatrunku. Opakowanie po max 30szt. Każda opaska w opakowaniu jednostkowym.</t>
  </si>
  <si>
    <t>4cmx4m</t>
  </si>
  <si>
    <t>6cmx4m</t>
  </si>
  <si>
    <t>8cmx4m</t>
  </si>
  <si>
    <t>10cmx4m</t>
  </si>
  <si>
    <t>12cmx4m</t>
  </si>
  <si>
    <t>Wymagana ilość próbek (w opak.)</t>
  </si>
  <si>
    <t>Igła do znieczuleń podpajęczynówkowych typu Pencil Point z bocznym otworem wypływu leku, wskaźnik położenia szlifu igły, pryzmat w przezroczystym uchwycie umożliwiający identyfikacje płynu mózgowo-rdzeniowego poprzez zmianę barwy, wyraźnie wyczuwalne przejście igły przez oponę twardą, z prowadnicą dopasowaną do rozmiaru igły, uchwyt mandrynu w kolorze adekwatnym do rozmiaru igły, informacja o rozmiarze igły w G</t>
  </si>
  <si>
    <t>igła do znieczuleń podpajęczynówkowych z atraumatyczną końcówką w kształcie ostrołuku z bocznym otworem wypływu leku, z systemem polepszającym uwidocznienie wypływającego płynu mózgowo-rdzeniowego z efektem szkła powiększającego, z mandrynem, z prowadnicą dopasowaną do rozmiaru igły, uchwyt mandrynu kodowany kolorem, informacja o rozmiarze igły w G</t>
  </si>
  <si>
    <t>Kaniula do wprowadzania do tętnic obwodowych w celu pobierania krwi na gazometrię lub inwazyjnego monitorowania ciśnienia, posiadająca zawór odcinający typu Flowitch co zapobiega wpływowi zwrotnemu, ze skrzydełkami ułatwiającymi mocowanie.</t>
  </si>
  <si>
    <t>20 G 1,1x45mm</t>
  </si>
  <si>
    <t>Linia do monitorowania dwutlenku węgla do kapnografu bez kolanka</t>
  </si>
  <si>
    <t>3m</t>
  </si>
  <si>
    <t xml:space="preserve">Filtr bakteryjno-wirusowy z wymiennikiem ciepła i wilgoci po stronie pacjenta oraz z portem luer lock do podłączania linii pomiaru dwutlenku węgla w powietrzu oddechowym dla dzieci. Skuteczność filtracji bakteryjnej i wirusowej powyżej 99,99%. Objętość przestrzeni martwej maksymalnie 30 ml. Waga filtra do 25 gramów. Minimalna objętość oddechowa 75 ml. Opór przy 30 litrach na minutę do 2,0 cmH2O. Łącznik 22F/15M-22M/15F. Sterylny  </t>
  </si>
  <si>
    <t>G25  0,53 x 88 mm</t>
  </si>
  <si>
    <t xml:space="preserve">G25  0,53 x 103 mm </t>
  </si>
  <si>
    <t>G27  0,42 x 103 mm</t>
  </si>
  <si>
    <t>G26   0,47 x 88 mm</t>
  </si>
  <si>
    <t>G27   0,42 x 88 mm</t>
  </si>
  <si>
    <t>G25  0,42 x 88-90 mm</t>
  </si>
  <si>
    <t>G25  0,42 x 103 mm</t>
  </si>
  <si>
    <t>G27  0,53 x 88-90 mm</t>
  </si>
  <si>
    <t>G27  0,53 x 103 mm</t>
  </si>
  <si>
    <t>Zestaw dostępowy do artroskopii biodra, sterylny, skłądający się z dwóch igieł 17Ga z mandrynem, dwóch giętkich nitynylowych drutów 1,2mm, strzykawki , markera oraz miarki</t>
  </si>
  <si>
    <t>Elektroda jednorazowa powierzchniowa o wymiarach : powierzchnia kontaktująca się ze skórą 30x22mm, kabel o dł. 150cm i wtyk do gniazd 1,5mm (typ K)</t>
  </si>
  <si>
    <t>Część nr 2 - Materiały eksploatacyjne do terapii podciśnieniowej</t>
  </si>
  <si>
    <t>Koreczki luer lock typu Combi - do venflonu i strzykawki, jałowy</t>
  </si>
  <si>
    <t>Strzykawka trzyczęściowa z gwintowaną końcówką typu Luer-Lock, gumowym tłokiem bezlateksowym - podwójny uszczelniacz typu Omnifix, jałowa, jednorazowego użytku, czytelna, niezmywalna, dokładna skala, zabezpieczenie przed niekontrolowanym wysunieciem się tłoka, wykonana z polipropylenu. Uszczelka musi zapobiegać wyciekaniu płynów. Tłok musi się gładko przesuwać, w opakowaniu zbiorczym 50 - 100 szt. Kompatybilna z lipidami.</t>
  </si>
  <si>
    <t>Strzykawka do pomp infuzyjnych trzyczęściowa Luer Lock 50ml, jałowa, apirogenna, tłok podwójnie uszczelniony. Czytelna, niezmywalna, dokładna skala. Płynny przesów tłoka. Zabezpieczenie przed wypadnięciem tłoka. Uszczelka musi zapobiegać wyciekaniu płynów. Kompatybilna z lipidami.</t>
  </si>
  <si>
    <t>Strzykawka do pomp infuzyjnych trzyczęściowa Luer Lock 50ml, jałowa, apirogenna, tłok podwójnie uszczelniony. Czytelna, niezmywalna, dokładna skala. Płynny przesów tłoka. Zabezpieczenie przed wypadnięciem tłoka. Uszczelka musi zapobiegać wyciekaniu płynów. Materiał chroniący leki światłoczułe. Kompatybilna z lipidami.</t>
  </si>
  <si>
    <t>Kranik trójdrożny , pokrętło obracane o 360 stopni, odporny na ciśnienie do 4,5 bar, równomierny przepływ płynu bez zmian ciśnienia typu DISCOFIX ( bez drenu), jałowy. Kompatybilny z lipidami.</t>
  </si>
  <si>
    <t>Kranik trójdrożny , pokrętło obracane o 360 stopni, odporny na ciśnienie do 4,5 bar, równomierny przepływ płynu bez zmian ciśnienia typu DISCOFIX (z drenem 10 cm 2,0x4,1mm), jałowy. Kompatybilny z lipidami.</t>
  </si>
  <si>
    <t>Przedłużacz do pomp infuzyjnych Luer Lock, jałowy, apirogenny, nietoksyczny o długości 2 - 2,1m. Bez zawartości ftalanów i lateksu. O średnicy wewnętrznej 1,24mm, kompatybilny z lipidami.</t>
  </si>
  <si>
    <t>Przedłużacz do pomp infuzyjnych Luer Lock, jałowy, apirogenny, chroniący leki światłoczułe, nietoksyczny o długości 2-2,1m. Bez zawartości ftalanów i lateksu. O średnicy wewnętrznej 1,24mm, do kontaktu z lipidami.</t>
  </si>
  <si>
    <t>Strzykawka insulinowa 1 ml U-100 jałowa, niepirogenna, z igłą, tłok z podwójnym uszczelnieniem, czytelna niezmywalna skala, jałowa</t>
  </si>
  <si>
    <t>Część nr 5 - Maski krtaniowe, rurki intubacyjne, cewniki</t>
  </si>
  <si>
    <t>Część nr 6 - Aparaty do przetaczania płynów, strzykawki</t>
  </si>
  <si>
    <t>Część nr 8 - Pokrowce na poduszki wypiętrzające do stołów Maquet</t>
  </si>
  <si>
    <t xml:space="preserve">Część nr 9 - Okrycia dla pacjenta </t>
  </si>
  <si>
    <t xml:space="preserve">Część nr 10 - Sprzęt jednorazowy różny I </t>
  </si>
  <si>
    <t>Część nr 11 - Opatrunki podtrzymujące</t>
  </si>
  <si>
    <t>Część nr 1 - Zestaw dostępowy do artroskopii biodra</t>
  </si>
  <si>
    <t>Część nr 14 - Sprzęt jednorazowy różny II</t>
  </si>
  <si>
    <t>G27  0,42 x 120 mm</t>
  </si>
  <si>
    <t xml:space="preserve">Część nr 3 - Opatrunki wyspowe, parafinowe, strip                                                    </t>
  </si>
  <si>
    <t>Igły do trepanobiopsji kości 11G 10cm</t>
  </si>
  <si>
    <t>Część nr 12 - Igły I</t>
  </si>
  <si>
    <t>Część nr 13 - Igły II</t>
  </si>
  <si>
    <t>Załącznik nr 2 do SWZ</t>
  </si>
  <si>
    <t>wartość prawa opcji (30% zamówienia podstawowego)</t>
  </si>
  <si>
    <t>całkowita wartość przy zastosowaniu prawa opcji 30% (wartość zamówienia podstawowego+ wartość prawa opcji)</t>
  </si>
  <si>
    <t>Wartość prawa opcji (30% zamówienia podstawowego)</t>
  </si>
  <si>
    <t>Część nr 7 - Elektrody powierzchniowe neurologiczne kompatybilne  z aparatem ISIS Xpert</t>
  </si>
  <si>
    <r>
      <rPr>
        <b/>
        <sz val="10"/>
        <rFont val="Calibri"/>
        <family val="2"/>
        <charset val="238"/>
        <scheme val="minor"/>
      </rPr>
      <t xml:space="preserve">Serweta okrywająca pacjenta                             </t>
    </r>
    <r>
      <rPr>
        <sz val="10"/>
        <rFont val="Calibri"/>
        <family val="2"/>
        <charset val="238"/>
        <scheme val="minor"/>
      </rPr>
      <t xml:space="preserve"> jednorazowa, niesterylna  serweta wykonana z  poliestru </t>
    </r>
    <r>
      <rPr>
        <b/>
        <sz val="10"/>
        <rFont val="Calibri"/>
        <family val="2"/>
        <charset val="238"/>
        <scheme val="minor"/>
      </rPr>
      <t xml:space="preserve">o gramaturze minimumm 80g/m2, </t>
    </r>
    <r>
      <rPr>
        <sz val="10"/>
        <rFont val="Calibri"/>
        <family val="2"/>
        <charset val="238"/>
        <scheme val="minor"/>
      </rPr>
      <t>wymiarach min. 100 x150cm, ; może służyć do przenoszenia pacjenta,</t>
    </r>
    <r>
      <rPr>
        <b/>
        <sz val="10"/>
        <rFont val="Calibri"/>
        <family val="2"/>
        <charset val="238"/>
        <scheme val="minor"/>
      </rPr>
      <t>wytrzymalość minimum 220kg,</t>
    </r>
    <r>
      <rPr>
        <sz val="10"/>
        <rFont val="Calibri"/>
        <family val="2"/>
        <charset val="238"/>
        <scheme val="minor"/>
      </rPr>
      <t xml:space="preserve">  zamawiający wymaga, aby tworzywo w warstwie dotykającej pacjenta miało strukture przyjemną w dotyku</t>
    </r>
  </si>
  <si>
    <r>
      <rPr>
        <b/>
        <sz val="10"/>
        <rFont val="Calibri"/>
        <family val="2"/>
        <charset val="238"/>
        <scheme val="minor"/>
      </rPr>
      <t xml:space="preserve">podkład ochronny na stół operacyjny   </t>
    </r>
    <r>
      <rPr>
        <sz val="10"/>
        <rFont val="Calibri"/>
        <family val="2"/>
        <charset val="238"/>
        <scheme val="minor"/>
      </rPr>
      <t xml:space="preserve">               serweta ochronna na stół operacyjny </t>
    </r>
    <r>
      <rPr>
        <b/>
        <sz val="10"/>
        <rFont val="Calibri"/>
        <family val="2"/>
        <charset val="238"/>
        <scheme val="minor"/>
      </rPr>
      <t>pięciowarstwowa z rdzeniem chłonnym</t>
    </r>
    <r>
      <rPr>
        <sz val="10"/>
        <rFont val="Calibri"/>
        <family val="2"/>
        <charset val="238"/>
        <scheme val="minor"/>
      </rPr>
      <t xml:space="preserve">,wykonana z włokniny polipropylenowej, polimerowej masy w warstwie środkoweji i  folii PE o </t>
    </r>
    <r>
      <rPr>
        <b/>
        <sz val="10"/>
        <rFont val="Calibri"/>
        <family val="2"/>
        <charset val="238"/>
        <scheme val="minor"/>
      </rPr>
      <t>gramaturze minimumm 290g/m2</t>
    </r>
    <r>
      <rPr>
        <sz val="10"/>
        <rFont val="Calibri"/>
        <family val="2"/>
        <charset val="238"/>
        <scheme val="minor"/>
      </rPr>
      <t xml:space="preserve"> o wymiarach 95- 100 x220-230cm  z chłonnością 3,5l/m2, rdzeń chłonny o wymiarach minimum 50 x 200cm  z dodatkowymi marginesami  po obu stronach podkładu      </t>
    </r>
  </si>
  <si>
    <r>
      <t xml:space="preserve">Zestaw </t>
    </r>
    <r>
      <rPr>
        <sz val="11"/>
        <rFont val="Calibri"/>
        <family val="2"/>
        <charset val="238"/>
      </rPr>
      <t>pediatryczny do znieczulenia zewnątrzoponowego składający się z: igły Tuohy kodowanej kolorem, z metalowym mandrynem, z przezroczystą nasadką, z opcjonalnie zdejmowanymi „skrzydełkami”; cewnika wykonanego z poliamidu, odpornego na załamania ze znacznikami długości; filtr zewnątrzoponowy płaski 0,2, skuteczny przez 96h, sterylny; strzykawka niskooporowa z końcówką luer slip 10ml; łącznik do cewnika wykluczający przypadkowe rozłączanie; prowadnik i etykieta identyfikacyjna cewnika ZO. Rozmiar: 19G/5cm</t>
    </r>
  </si>
  <si>
    <t xml:space="preserve">Całkowita wartość przy zastosowaniu prawa opcji 30% (wartość zamówienie podstawowe + zamówienie prawo opcji) </t>
  </si>
  <si>
    <t>WARTOŚĆ OGÓŁEM</t>
  </si>
  <si>
    <t>FORMULARZ ASORTYMENTOWO -CENOWY</t>
  </si>
  <si>
    <t>FORMULARZ ASORTYMENTOWO - CENOWY</t>
  </si>
  <si>
    <t>wartość zamówienia podstawowego</t>
  </si>
  <si>
    <t>35 x 10 cm</t>
  </si>
  <si>
    <t>Część nr 4 - Kompresy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</si>
</sst>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_-* #,##0.00_-;\-* #,##0.00_-;_-* &quot;-&quot;??_-;_-@_-"/>
    <numFmt numFmtId="165" formatCode="#,##0;[Red]#,##0"/>
  </numFmts>
  <fonts count="2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Calibri"/>
      <family val="2"/>
      <charset val="238"/>
      <scheme val="minor"/>
    </font>
    <font>
      <sz val="9"/>
      <name val="Calibri"/>
      <family val="2"/>
      <charset val="238"/>
      <scheme val="minor"/>
    </font>
    <font>
      <b/>
      <sz val="14"/>
      <name val="Calibri"/>
      <family val="2"/>
      <charset val="238"/>
      <scheme val="minor"/>
    </font>
    <font>
      <b/>
      <sz val="10"/>
      <name val="Calibri"/>
      <family val="2"/>
      <charset val="238"/>
      <scheme val="minor"/>
    </font>
    <font>
      <sz val="10"/>
      <color theme="1"/>
      <name val="Calibri"/>
      <family val="2"/>
      <charset val="238"/>
      <scheme val="minor"/>
    </font>
    <font>
      <sz val="11"/>
      <name val="Calibri"/>
      <family val="2"/>
      <charset val="238"/>
      <scheme val="minor"/>
    </font>
    <font>
      <sz val="10"/>
      <name val="Arial"/>
      <family val="2"/>
      <charset val="238"/>
    </font>
    <font>
      <sz val="10"/>
      <color indexed="8"/>
      <name val="Calibri"/>
      <family val="2"/>
      <charset val="238"/>
      <scheme val="minor"/>
    </font>
    <font>
      <u/>
      <sz val="10"/>
      <color indexed="8"/>
      <name val="Calibri"/>
      <family val="2"/>
      <charset val="238"/>
      <scheme val="minor"/>
    </font>
    <font>
      <u/>
      <sz val="10"/>
      <name val="Calibri"/>
      <family val="2"/>
      <charset val="238"/>
      <scheme val="minor"/>
    </font>
    <font>
      <b/>
      <sz val="11"/>
      <name val="Calibri"/>
      <family val="2"/>
      <charset val="238"/>
      <scheme val="minor"/>
    </font>
    <font>
      <b/>
      <sz val="12"/>
      <name val="Calibri"/>
      <family val="2"/>
      <charset val="238"/>
      <scheme val="minor"/>
    </font>
    <font>
      <sz val="10"/>
      <color rgb="FFFF0000"/>
      <name val="Calibri"/>
      <family val="2"/>
      <charset val="238"/>
      <scheme val="minor"/>
    </font>
    <font>
      <sz val="11"/>
      <color indexed="8"/>
      <name val="Calibri"/>
      <family val="2"/>
      <charset val="238"/>
    </font>
    <font>
      <sz val="8"/>
      <name val="Calibri"/>
      <family val="2"/>
      <charset val="238"/>
      <scheme val="minor"/>
    </font>
    <font>
      <b/>
      <sz val="10"/>
      <name val="Arial"/>
      <family val="2"/>
      <charset val="238"/>
    </font>
    <font>
      <b/>
      <sz val="10"/>
      <color indexed="8"/>
      <name val="Arial"/>
      <family val="2"/>
      <charset val="238"/>
    </font>
    <font>
      <sz val="10"/>
      <name val="Arial CE"/>
      <charset val="238"/>
    </font>
    <font>
      <b/>
      <sz val="10"/>
      <color indexed="10"/>
      <name val="Calibri"/>
      <family val="2"/>
      <charset val="238"/>
      <scheme val="minor"/>
    </font>
    <font>
      <sz val="14"/>
      <color theme="1"/>
      <name val="Calibri"/>
      <family val="2"/>
      <charset val="238"/>
      <scheme val="minor"/>
    </font>
    <font>
      <sz val="11"/>
      <name val="Calibri"/>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0" fontId="16"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309">
    <xf numFmtId="0" fontId="0" fillId="0" borderId="0" xfId="0"/>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2"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xf>
    <xf numFmtId="0" fontId="0" fillId="0" borderId="0" xfId="0" applyAlignment="1">
      <alignment horizontal="center" vertical="center"/>
    </xf>
    <xf numFmtId="4" fontId="3" fillId="0" borderId="1" xfId="0" applyNumberFormat="1" applyFont="1" applyFill="1" applyBorder="1" applyAlignment="1">
      <alignment horizontal="center" vertical="center" wrapText="1"/>
    </xf>
    <xf numFmtId="3" fontId="0" fillId="0" borderId="1" xfId="0" applyNumberFormat="1" applyFont="1" applyBorder="1" applyAlignment="1">
      <alignment horizontal="center" vertical="center"/>
    </xf>
    <xf numFmtId="2" fontId="3" fillId="0" borderId="1" xfId="0" applyNumberFormat="1"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4" fontId="8" fillId="0" borderId="0" xfId="0" applyNumberFormat="1" applyFont="1" applyAlignment="1">
      <alignment horizontal="center" vertical="center"/>
    </xf>
    <xf numFmtId="0" fontId="8" fillId="0" borderId="0" xfId="0" applyFont="1"/>
    <xf numFmtId="0" fontId="8" fillId="0" borderId="0" xfId="0" applyFont="1" applyAlignment="1">
      <alignment horizontal="left"/>
    </xf>
    <xf numFmtId="0" fontId="3" fillId="0" borderId="1" xfId="0" applyFont="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3"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0" borderId="1" xfId="0" applyNumberFormat="1" applyFont="1" applyBorder="1" applyAlignment="1">
      <alignment horizontal="right" vertical="center"/>
    </xf>
    <xf numFmtId="0" fontId="3" fillId="0" borderId="1" xfId="0" applyFont="1" applyBorder="1"/>
    <xf numFmtId="0" fontId="3"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0" borderId="1" xfId="0" applyFont="1" applyFill="1" applyBorder="1"/>
    <xf numFmtId="0" fontId="3" fillId="0" borderId="0" xfId="0" applyFont="1" applyFill="1"/>
    <xf numFmtId="4" fontId="8" fillId="0" borderId="0" xfId="0" applyNumberFormat="1" applyFont="1" applyAlignment="1">
      <alignment horizontal="right"/>
    </xf>
    <xf numFmtId="0" fontId="8" fillId="0" borderId="0" xfId="0" applyFont="1" applyAlignment="1">
      <alignment horizontal="justify" vertical="center" wrapText="1"/>
    </xf>
    <xf numFmtId="0" fontId="3" fillId="0" borderId="1" xfId="0" applyNumberFormat="1" applyFont="1" applyBorder="1" applyAlignment="1">
      <alignment horizontal="center" vertical="center"/>
    </xf>
    <xf numFmtId="4" fontId="8" fillId="0" borderId="1" xfId="0" applyNumberFormat="1" applyFont="1" applyBorder="1" applyAlignment="1">
      <alignment horizontal="right" vertical="center"/>
    </xf>
    <xf numFmtId="0" fontId="3" fillId="0" borderId="1" xfId="0" applyFont="1" applyBorder="1" applyAlignment="1">
      <alignment horizontal="left" vertical="center" wrapText="1"/>
    </xf>
    <xf numFmtId="2"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2" fontId="13" fillId="0" borderId="2"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0" fontId="0" fillId="0" borderId="0" xfId="0" applyFont="1"/>
    <xf numFmtId="0" fontId="3" fillId="2" borderId="1" xfId="0" applyFont="1" applyFill="1" applyBorder="1" applyAlignment="1">
      <alignment vertical="center" wrapText="1"/>
    </xf>
    <xf numFmtId="0" fontId="0" fillId="0" borderId="0" xfId="0" applyBorder="1" applyAlignment="1">
      <alignment horizontal="center" vertical="center"/>
    </xf>
    <xf numFmtId="0" fontId="13" fillId="0" borderId="9" xfId="0" applyFont="1" applyFill="1" applyBorder="1" applyAlignment="1">
      <alignment horizontal="center" vertical="center" wrapText="1"/>
    </xf>
    <xf numFmtId="0" fontId="8" fillId="0" borderId="0" xfId="0" applyFont="1" applyFill="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xf>
    <xf numFmtId="4" fontId="8" fillId="0" borderId="0" xfId="0" applyNumberFormat="1" applyFont="1" applyAlignment="1">
      <alignment horizontal="center"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0" fillId="0" borderId="1" xfId="0" applyFont="1" applyBorder="1" applyAlignment="1">
      <alignment horizontal="center" vertical="center"/>
    </xf>
    <xf numFmtId="165" fontId="0" fillId="0" borderId="1" xfId="0" applyNumberFormat="1" applyFont="1" applyFill="1" applyBorder="1" applyAlignment="1">
      <alignment horizontal="center" vertical="center"/>
    </xf>
    <xf numFmtId="0" fontId="0" fillId="0" borderId="0" xfId="0" applyFont="1" applyBorder="1"/>
    <xf numFmtId="0" fontId="3"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4" fontId="3" fillId="0" borderId="8" xfId="0" applyNumberFormat="1" applyFont="1" applyFill="1" applyBorder="1" applyAlignment="1">
      <alignment horizontal="center" vertical="center"/>
    </xf>
    <xf numFmtId="0" fontId="15" fillId="0" borderId="0" xfId="0" applyFont="1" applyFill="1" applyAlignment="1">
      <alignment horizontal="left" vertical="top"/>
    </xf>
    <xf numFmtId="4" fontId="3" fillId="0" borderId="0" xfId="0" applyNumberFormat="1" applyFont="1" applyFill="1" applyAlignment="1">
      <alignment horizontal="center" vertical="center"/>
    </xf>
    <xf numFmtId="3" fontId="3" fillId="0" borderId="1" xfId="0" applyNumberFormat="1" applyFont="1" applyFill="1" applyBorder="1" applyAlignment="1">
      <alignment horizontal="center" vertical="center" wrapText="1"/>
    </xf>
    <xf numFmtId="0" fontId="3" fillId="0" borderId="1" xfId="0" applyFont="1" applyFill="1" applyBorder="1" applyAlignment="1"/>
    <xf numFmtId="0" fontId="3" fillId="0" borderId="7"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xf numFmtId="0" fontId="3" fillId="2" borderId="1" xfId="0" applyFont="1" applyFill="1" applyBorder="1" applyAlignment="1">
      <alignment wrapText="1"/>
    </xf>
    <xf numFmtId="0" fontId="3" fillId="0" borderId="1" xfId="0" applyFont="1" applyFill="1" applyBorder="1" applyAlignment="1">
      <alignment wrapText="1"/>
    </xf>
    <xf numFmtId="0" fontId="3" fillId="2" borderId="1" xfId="0" applyFont="1" applyFill="1" applyBorder="1" applyAlignment="1"/>
    <xf numFmtId="2" fontId="3" fillId="0" borderId="1" xfId="0" applyNumberFormat="1" applyFont="1" applyFill="1" applyBorder="1" applyAlignment="1"/>
    <xf numFmtId="1" fontId="3" fillId="0" borderId="1" xfId="0" applyNumberFormat="1" applyFont="1" applyFill="1" applyBorder="1" applyAlignment="1">
      <alignment horizontal="center" vertical="center" wrapText="1"/>
    </xf>
    <xf numFmtId="0" fontId="1" fillId="0" borderId="0" xfId="0" applyFont="1"/>
    <xf numFmtId="0" fontId="17" fillId="0" borderId="3" xfId="1" applyFont="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2" xfId="1" applyFont="1" applyBorder="1" applyAlignment="1">
      <alignment horizontal="center" vertical="center" wrapText="1"/>
    </xf>
    <xf numFmtId="0" fontId="17" fillId="0" borderId="8" xfId="1" applyFont="1" applyFill="1" applyBorder="1" applyAlignment="1">
      <alignment horizontal="center" vertical="center" wrapText="1"/>
    </xf>
    <xf numFmtId="0" fontId="17" fillId="0" borderId="8" xfId="0" applyFont="1" applyBorder="1" applyAlignment="1">
      <alignment horizontal="center" vertical="center"/>
    </xf>
    <xf numFmtId="0" fontId="17" fillId="0" borderId="1" xfId="1" applyFont="1" applyBorder="1" applyAlignment="1">
      <alignment horizontal="center" vertical="center" wrapText="1"/>
    </xf>
    <xf numFmtId="0" fontId="1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18" fillId="3" borderId="1" xfId="0" applyFont="1" applyFill="1" applyBorder="1" applyAlignment="1">
      <alignment horizontal="center" vertical="center" wrapText="1"/>
    </xf>
    <xf numFmtId="2" fontId="18"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wrapText="1"/>
    </xf>
    <xf numFmtId="0" fontId="3" fillId="3" borderId="1" xfId="0" applyFont="1" applyFill="1" applyBorder="1" applyAlignment="1"/>
    <xf numFmtId="0" fontId="5" fillId="0" borderId="0" xfId="0" applyFont="1" applyFill="1" applyBorder="1" applyAlignment="1">
      <alignmen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0" fillId="0" borderId="0" xfId="0"/>
    <xf numFmtId="0" fontId="18" fillId="3" borderId="1" xfId="0" applyFont="1" applyFill="1" applyBorder="1" applyAlignment="1">
      <alignment horizontal="center" vertical="center" wrapText="1"/>
    </xf>
    <xf numFmtId="2" fontId="18"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2" fontId="3" fillId="0" borderId="0" xfId="0" applyNumberFormat="1" applyFont="1" applyFill="1" applyAlignment="1">
      <alignment horizontal="center" vertical="center"/>
    </xf>
    <xf numFmtId="0" fontId="0" fillId="0" borderId="0" xfId="0" applyFont="1" applyAlignment="1">
      <alignment horizont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0" xfId="0" applyFont="1"/>
    <xf numFmtId="0" fontId="3" fillId="0" borderId="0" xfId="0" applyFont="1" applyFill="1" applyBorder="1" applyAlignment="1">
      <alignment horizontal="center"/>
    </xf>
    <xf numFmtId="2" fontId="3" fillId="0" borderId="0" xfId="0" applyNumberFormat="1" applyFont="1" applyFill="1" applyBorder="1" applyAlignment="1">
      <alignment wrapText="1"/>
    </xf>
    <xf numFmtId="0" fontId="21" fillId="0" borderId="0" xfId="0" applyFont="1" applyFill="1" applyAlignment="1"/>
    <xf numFmtId="0" fontId="5" fillId="0" borderId="0" xfId="0" applyFont="1" applyFill="1" applyBorder="1" applyAlignment="1">
      <alignmen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0" fillId="0" borderId="0" xfId="0" applyFont="1" applyBorder="1"/>
    <xf numFmtId="0" fontId="0" fillId="0" borderId="0" xfId="0" applyFont="1" applyBorder="1" applyAlignment="1">
      <alignment horizontal="center"/>
    </xf>
    <xf numFmtId="0" fontId="5" fillId="0" borderId="0" xfId="0" applyFont="1" applyFill="1" applyBorder="1" applyAlignment="1">
      <alignment vertical="center" wrapText="1"/>
    </xf>
    <xf numFmtId="4"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22" fillId="0" borderId="0" xfId="0" applyFont="1"/>
    <xf numFmtId="0" fontId="22" fillId="0" borderId="0" xfId="0" applyFont="1" applyAlignment="1">
      <alignment horizontal="justify" vertical="center"/>
    </xf>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3" fontId="0" fillId="0" borderId="1" xfId="0" applyNumberFormat="1" applyBorder="1" applyAlignment="1">
      <alignment horizontal="center" vertical="center"/>
    </xf>
    <xf numFmtId="0" fontId="9" fillId="0" borderId="1" xfId="0" applyFont="1" applyFill="1" applyBorder="1" applyAlignment="1"/>
    <xf numFmtId="0" fontId="9" fillId="0" borderId="1" xfId="0" applyFont="1" applyFill="1" applyBorder="1" applyAlignment="1">
      <alignment horizontal="center" vertical="center"/>
    </xf>
    <xf numFmtId="0" fontId="9" fillId="0" borderId="1" xfId="0" applyFont="1" applyFill="1" applyBorder="1" applyAlignment="1">
      <alignment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3" fontId="0" fillId="0" borderId="0" xfId="0" applyNumberFormat="1" applyFont="1" applyAlignment="1">
      <alignment horizontal="center"/>
    </xf>
    <xf numFmtId="0" fontId="0" fillId="0" borderId="0" xfId="0"/>
    <xf numFmtId="4" fontId="3" fillId="0" borderId="1" xfId="0" applyNumberFormat="1" applyFont="1" applyBorder="1" applyAlignment="1">
      <alignment horizontal="center" vertical="center"/>
    </xf>
    <xf numFmtId="0" fontId="0" fillId="0" borderId="0" xfId="0" applyAlignment="1">
      <alignment horizontal="center" vertical="center"/>
    </xf>
    <xf numFmtId="4" fontId="8" fillId="0" borderId="0" xfId="0" applyNumberFormat="1" applyFont="1" applyAlignment="1">
      <alignment horizontal="center" vertical="center"/>
    </xf>
    <xf numFmtId="4" fontId="3" fillId="2"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4" fontId="3" fillId="0" borderId="1" xfId="0" applyNumberFormat="1" applyFont="1" applyBorder="1" applyAlignment="1">
      <alignment horizontal="right" vertical="center"/>
    </xf>
    <xf numFmtId="0" fontId="1" fillId="0" borderId="0" xfId="0" applyFont="1"/>
    <xf numFmtId="2" fontId="18" fillId="3" borderId="1" xfId="0" applyNumberFormat="1" applyFont="1" applyFill="1" applyBorder="1" applyAlignment="1">
      <alignment horizontal="center" vertical="center" wrapText="1"/>
    </xf>
    <xf numFmtId="0" fontId="0" fillId="0" borderId="0" xfId="0"/>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2" fontId="3" fillId="0" borderId="1" xfId="0" applyNumberFormat="1" applyFont="1" applyFill="1" applyBorder="1" applyAlignment="1">
      <alignment horizontal="left" vertical="center" wrapText="1"/>
    </xf>
    <xf numFmtId="0" fontId="3" fillId="0" borderId="1" xfId="0" applyFont="1" applyBorder="1" applyAlignment="1">
      <alignment horizontal="justify" vertical="center"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xf>
    <xf numFmtId="0" fontId="0" fillId="0" borderId="1" xfId="0" applyFont="1" applyBorder="1" applyAlignment="1">
      <alignment horizontal="center" vertical="center"/>
    </xf>
    <xf numFmtId="0" fontId="0" fillId="0" borderId="0" xfId="0"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0" fontId="6" fillId="0" borderId="2" xfId="0"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Border="1" applyAlignment="1">
      <alignment wrapText="1"/>
    </xf>
    <xf numFmtId="0" fontId="3" fillId="0" borderId="0" xfId="0" applyFont="1" applyAlignment="1">
      <alignment wrapText="1"/>
    </xf>
    <xf numFmtId="0" fontId="3" fillId="0" borderId="1" xfId="0" applyFont="1" applyFill="1" applyBorder="1" applyAlignment="1">
      <alignment horizontal="center" vertical="center" wrapText="1"/>
    </xf>
    <xf numFmtId="2" fontId="8" fillId="0" borderId="1" xfId="5"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2" fontId="3" fillId="0" borderId="0" xfId="0" applyNumberFormat="1" applyFont="1" applyFill="1" applyBorder="1" applyAlignment="1">
      <alignment horizontal="center" vertical="center"/>
    </xf>
    <xf numFmtId="0" fontId="0" fillId="0" borderId="1" xfId="0" applyFont="1" applyBorder="1" applyAlignment="1">
      <alignment horizontal="center"/>
    </xf>
    <xf numFmtId="0" fontId="9" fillId="0" borderId="0" xfId="0" applyFont="1" applyFill="1" applyBorder="1" applyAlignment="1">
      <alignment horizontal="left" vertical="center" wrapText="1"/>
    </xf>
    <xf numFmtId="0" fontId="18" fillId="3" borderId="8" xfId="0" applyFont="1" applyFill="1" applyBorder="1" applyAlignment="1">
      <alignment horizontal="center" vertical="center" wrapText="1"/>
    </xf>
    <xf numFmtId="0" fontId="19" fillId="0" borderId="8" xfId="0" applyFont="1" applyBorder="1" applyAlignment="1">
      <alignment horizontal="center" vertical="center" wrapText="1"/>
    </xf>
    <xf numFmtId="2" fontId="18" fillId="3" borderId="8" xfId="0" applyNumberFormat="1" applyFont="1" applyFill="1" applyBorder="1" applyAlignment="1">
      <alignment horizontal="center" vertical="center" wrapText="1"/>
    </xf>
    <xf numFmtId="4" fontId="18" fillId="3" borderId="8" xfId="0" applyNumberFormat="1" applyFont="1" applyFill="1" applyBorder="1" applyAlignment="1">
      <alignment horizontal="center" vertical="center" wrapText="1"/>
    </xf>
    <xf numFmtId="4" fontId="8" fillId="0" borderId="2" xfId="0" applyNumberFormat="1" applyFont="1" applyBorder="1" applyAlignment="1">
      <alignment horizontal="right" vertical="center"/>
    </xf>
    <xf numFmtId="0" fontId="0" fillId="0" borderId="0" xfId="0" applyFont="1" applyAlignment="1">
      <alignment horizontal="center" vertical="center" wrapText="1"/>
    </xf>
    <xf numFmtId="4" fontId="0" fillId="0" borderId="0" xfId="0" applyNumberFormat="1"/>
    <xf numFmtId="3" fontId="8" fillId="0" borderId="1" xfId="0" applyNumberFormat="1" applyFont="1" applyBorder="1" applyAlignment="1">
      <alignment horizontal="center" vertical="center"/>
    </xf>
    <xf numFmtId="0" fontId="8" fillId="0" borderId="1" xfId="0" applyFont="1" applyBorder="1" applyAlignment="1">
      <alignment horizontal="center" vertical="center"/>
    </xf>
    <xf numFmtId="3" fontId="8"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Border="1" applyAlignment="1">
      <alignment horizontal="righ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2"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center" vertical="center" wrapText="1"/>
    </xf>
    <xf numFmtId="3" fontId="8" fillId="0" borderId="1" xfId="1" applyNumberFormat="1" applyFont="1" applyFill="1" applyBorder="1" applyAlignment="1">
      <alignment horizontal="center" vertical="center" wrapText="1"/>
    </xf>
    <xf numFmtId="0" fontId="8"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0" fillId="0" borderId="1" xfId="0" applyFont="1" applyBorder="1" applyAlignment="1">
      <alignment horizontal="justify" vertical="center"/>
    </xf>
    <xf numFmtId="0" fontId="0" fillId="0" borderId="1" xfId="0" applyFont="1" applyBorder="1"/>
    <xf numFmtId="0" fontId="3" fillId="0" borderId="1" xfId="0" applyFont="1" applyFill="1" applyBorder="1" applyAlignment="1">
      <alignment horizontal="left" vertical="center" wrapText="1"/>
    </xf>
    <xf numFmtId="0" fontId="0" fillId="0" borderId="1" xfId="0" applyFont="1" applyFill="1" applyBorder="1" applyAlignment="1">
      <alignment horizontal="center"/>
    </xf>
    <xf numFmtId="0" fontId="0" fillId="0" borderId="0" xfId="0" applyFont="1" applyFill="1" applyAlignment="1">
      <alignment horizontal="center" vertical="center"/>
    </xf>
    <xf numFmtId="0" fontId="0" fillId="0" borderId="0" xfId="0" applyFill="1"/>
    <xf numFmtId="0" fontId="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3"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0" fontId="0" fillId="0" borderId="3" xfId="0" applyFont="1" applyFill="1" applyBorder="1" applyAlignment="1">
      <alignment horizontal="left" wrapText="1"/>
    </xf>
    <xf numFmtId="0" fontId="3" fillId="0" borderId="1" xfId="0" applyNumberFormat="1" applyFont="1" applyFill="1" applyBorder="1" applyAlignment="1" applyProtection="1">
      <alignment horizontal="left" vertical="top"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7" fillId="0" borderId="5" xfId="0" applyFont="1" applyBorder="1" applyAlignment="1">
      <alignment horizontal="lef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15"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 fillId="3" borderId="1"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4" fontId="3" fillId="0" borderId="3" xfId="0" applyNumberFormat="1" applyFont="1" applyBorder="1" applyAlignment="1">
      <alignment horizontal="left" vertical="center"/>
    </xf>
    <xf numFmtId="4" fontId="3" fillId="0" borderId="4" xfId="0" applyNumberFormat="1" applyFont="1" applyBorder="1" applyAlignment="1">
      <alignment horizontal="left" vertical="center"/>
    </xf>
    <xf numFmtId="0" fontId="5" fillId="0" borderId="1"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2" fontId="3" fillId="0" borderId="1"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3" fillId="0"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3" fillId="0" borderId="8"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3" fillId="2" borderId="8" xfId="0" applyFont="1" applyFill="1" applyBorder="1" applyAlignment="1">
      <alignment vertical="center" wrapText="1"/>
    </xf>
    <xf numFmtId="0" fontId="3" fillId="2" borderId="7" xfId="0" applyFont="1" applyFill="1" applyBorder="1" applyAlignment="1">
      <alignmen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5" fillId="4" borderId="4" xfId="1" applyFont="1" applyFill="1" applyBorder="1" applyAlignment="1">
      <alignment horizontal="left" vertical="center" wrapText="1"/>
    </xf>
    <xf numFmtId="0" fontId="14" fillId="4" borderId="4" xfId="1" applyFont="1" applyFill="1" applyBorder="1" applyAlignment="1">
      <alignment horizontal="left" vertical="center" wrapText="1"/>
    </xf>
    <xf numFmtId="0" fontId="14" fillId="4" borderId="5" xfId="1" applyFont="1" applyFill="1" applyBorder="1" applyAlignment="1">
      <alignment horizontal="left" vertical="center" wrapText="1"/>
    </xf>
    <xf numFmtId="0" fontId="0" fillId="0" borderId="13" xfId="0" applyBorder="1" applyAlignment="1">
      <alignment horizontal="right" vertical="center"/>
    </xf>
    <xf numFmtId="0" fontId="0" fillId="0" borderId="6" xfId="0" applyBorder="1" applyAlignment="1">
      <alignment horizontal="right" vertical="center"/>
    </xf>
    <xf numFmtId="0" fontId="0" fillId="0" borderId="0" xfId="0"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8" fillId="3" borderId="8"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2"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2" xfId="0" applyFont="1" applyFill="1" applyBorder="1" applyAlignment="1">
      <alignment horizontal="left" vertical="center" wrapText="1"/>
    </xf>
    <xf numFmtId="0" fontId="0" fillId="0" borderId="1" xfId="0" applyFont="1" applyBorder="1" applyAlignment="1">
      <alignment horizontal="center" vertical="center" wrapText="1"/>
    </xf>
    <xf numFmtId="0" fontId="5" fillId="0" borderId="1"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cellXfs>
  <cellStyles count="7">
    <cellStyle name="Dziesiętny 2" xfId="3"/>
    <cellStyle name="Dziesiętny 3" xfId="5"/>
    <cellStyle name="Dziesiętny 4" xfId="6"/>
    <cellStyle name="Excel Built-in Normal" xfId="1"/>
    <cellStyle name="Normalny" xfId="0" builtinId="0"/>
    <cellStyle name="Normalny 2" xfId="2"/>
    <cellStyle name="Procentowy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topLeftCell="A4" workbookViewId="0">
      <selection activeCell="G5" sqref="G5:J5"/>
    </sheetView>
  </sheetViews>
  <sheetFormatPr defaultRowHeight="15" x14ac:dyDescent="0.25"/>
  <cols>
    <col min="1" max="1" width="9.140625" style="152"/>
    <col min="2" max="2" width="29.85546875" style="152" customWidth="1"/>
    <col min="3" max="3" width="17.42578125" style="152" customWidth="1"/>
    <col min="4" max="4" width="12.85546875" style="152" customWidth="1"/>
    <col min="5" max="5" width="9.140625" style="167"/>
    <col min="6" max="6" width="9" style="167" customWidth="1"/>
    <col min="7" max="7" width="7" style="152" customWidth="1"/>
    <col min="8" max="8" width="11.28515625" style="152" customWidth="1"/>
    <col min="9" max="9" width="11.28515625" style="167" customWidth="1"/>
    <col min="10" max="10" width="11.85546875" style="167" customWidth="1"/>
    <col min="11" max="15" width="10.7109375" style="152" customWidth="1"/>
    <col min="16" max="16384" width="9.140625" style="152"/>
  </cols>
  <sheetData>
    <row r="1" spans="1:15" x14ac:dyDescent="0.25">
      <c r="D1" s="170"/>
      <c r="E1" s="171" t="s">
        <v>221</v>
      </c>
      <c r="F1" s="171"/>
      <c r="G1" s="170"/>
      <c r="H1" s="170"/>
      <c r="I1" s="171"/>
      <c r="J1" s="171"/>
      <c r="K1" s="170"/>
      <c r="L1" s="170"/>
      <c r="M1" s="170"/>
      <c r="N1" s="170" t="s">
        <v>210</v>
      </c>
    </row>
    <row r="3" spans="1:15" ht="18.75" x14ac:dyDescent="0.25">
      <c r="A3" s="240" t="s">
        <v>203</v>
      </c>
      <c r="B3" s="240"/>
      <c r="C3" s="240"/>
      <c r="D3" s="240"/>
      <c r="E3" s="240"/>
      <c r="F3" s="240"/>
      <c r="G3" s="240"/>
      <c r="H3" s="240"/>
      <c r="I3" s="240"/>
      <c r="J3" s="240"/>
      <c r="K3" s="240"/>
      <c r="L3" s="240"/>
      <c r="M3" s="240"/>
      <c r="N3" s="240"/>
      <c r="O3" s="240"/>
    </row>
    <row r="4" spans="1:15" ht="38.25" x14ac:dyDescent="0.25">
      <c r="A4" s="172" t="s">
        <v>0</v>
      </c>
      <c r="B4" s="241" t="s">
        <v>1</v>
      </c>
      <c r="C4" s="242"/>
      <c r="D4" s="172" t="s">
        <v>3</v>
      </c>
      <c r="E4" s="172" t="s">
        <v>10</v>
      </c>
      <c r="F4" s="173" t="s">
        <v>4</v>
      </c>
      <c r="G4" s="172" t="s">
        <v>11</v>
      </c>
      <c r="H4" s="172" t="s">
        <v>12</v>
      </c>
      <c r="I4" s="172" t="s">
        <v>13</v>
      </c>
      <c r="J4" s="174" t="s">
        <v>14</v>
      </c>
      <c r="K4" s="172" t="s">
        <v>15</v>
      </c>
      <c r="L4" s="172" t="s">
        <v>16</v>
      </c>
      <c r="M4" s="172" t="s">
        <v>5</v>
      </c>
      <c r="N4" s="172" t="s">
        <v>17</v>
      </c>
      <c r="O4" s="172" t="s">
        <v>168</v>
      </c>
    </row>
    <row r="5" spans="1:15" ht="77.25" customHeight="1" x14ac:dyDescent="0.25">
      <c r="A5" s="153">
        <v>1</v>
      </c>
      <c r="B5" s="243" t="s">
        <v>185</v>
      </c>
      <c r="C5" s="244"/>
      <c r="D5" s="153" t="s">
        <v>6</v>
      </c>
      <c r="E5" s="176">
        <v>60</v>
      </c>
      <c r="F5" s="154"/>
      <c r="G5" s="153"/>
      <c r="H5" s="164">
        <f>ROUND(F5*1.08,2)</f>
        <v>0</v>
      </c>
      <c r="I5" s="164">
        <f>ROUND(F5*E5,2)</f>
        <v>0</v>
      </c>
      <c r="J5" s="164">
        <f>ROUND(I5*1.08,2)</f>
        <v>0</v>
      </c>
      <c r="K5" s="153"/>
      <c r="L5" s="153"/>
      <c r="M5" s="153"/>
      <c r="N5" s="153"/>
      <c r="O5" s="153">
        <v>2</v>
      </c>
    </row>
    <row r="6" spans="1:15" ht="30" customHeight="1" x14ac:dyDescent="0.25">
      <c r="A6" s="231" t="s">
        <v>219</v>
      </c>
      <c r="B6" s="232"/>
      <c r="C6" s="232"/>
      <c r="D6" s="232"/>
      <c r="E6" s="232"/>
      <c r="F6" s="232"/>
      <c r="G6" s="232"/>
      <c r="H6" s="233"/>
      <c r="I6" s="165">
        <f>SUM(I5)</f>
        <v>0</v>
      </c>
      <c r="J6" s="165">
        <f>ROUND(I6*1.08,2)</f>
        <v>0</v>
      </c>
      <c r="K6" s="245" t="s">
        <v>222</v>
      </c>
      <c r="L6" s="246"/>
      <c r="M6" s="246"/>
      <c r="N6" s="246"/>
      <c r="O6" s="230"/>
    </row>
    <row r="7" spans="1:15" ht="29.25" customHeight="1" x14ac:dyDescent="0.25">
      <c r="A7" s="234"/>
      <c r="B7" s="235"/>
      <c r="C7" s="235"/>
      <c r="D7" s="235"/>
      <c r="E7" s="235"/>
      <c r="F7" s="235"/>
      <c r="G7" s="235"/>
      <c r="H7" s="236"/>
      <c r="I7" s="164">
        <f>ROUND(I6*0.3,2)</f>
        <v>0</v>
      </c>
      <c r="J7" s="155">
        <f>ROUND(I7*1.08,2)</f>
        <v>0</v>
      </c>
      <c r="K7" s="228" t="s">
        <v>211</v>
      </c>
      <c r="L7" s="229"/>
      <c r="M7" s="229"/>
      <c r="N7" s="229"/>
      <c r="O7" s="230"/>
    </row>
    <row r="8" spans="1:15" ht="36" customHeight="1" x14ac:dyDescent="0.25">
      <c r="A8" s="237"/>
      <c r="B8" s="238"/>
      <c r="C8" s="238"/>
      <c r="D8" s="238"/>
      <c r="E8" s="238"/>
      <c r="F8" s="238"/>
      <c r="G8" s="238"/>
      <c r="H8" s="239"/>
      <c r="I8" s="164">
        <f>SUM(I6,I7)</f>
        <v>0</v>
      </c>
      <c r="J8" s="155">
        <f>ROUND(I8*1.08,2)</f>
        <v>0</v>
      </c>
      <c r="K8" s="228" t="s">
        <v>212</v>
      </c>
      <c r="L8" s="229"/>
      <c r="M8" s="229"/>
      <c r="N8" s="229"/>
      <c r="O8" s="230"/>
    </row>
  </sheetData>
  <mergeCells count="7">
    <mergeCell ref="K8:O8"/>
    <mergeCell ref="A6:H8"/>
    <mergeCell ref="A3:O3"/>
    <mergeCell ref="B4:C4"/>
    <mergeCell ref="B5:C5"/>
    <mergeCell ref="K6:O6"/>
    <mergeCell ref="K7:O7"/>
  </mergeCells>
  <pageMargins left="0.7" right="0.7" top="0.75" bottom="0.75" header="0.3" footer="0.3"/>
  <pageSetup paperSize="9" scale="7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E1" sqref="E1"/>
    </sheetView>
  </sheetViews>
  <sheetFormatPr defaultRowHeight="15" x14ac:dyDescent="0.25"/>
  <cols>
    <col min="2" max="2" width="36.85546875" customWidth="1"/>
    <col min="5" max="5" width="9.140625" style="143"/>
    <col min="6" max="15" width="12.42578125" customWidth="1"/>
  </cols>
  <sheetData>
    <row r="1" spans="1:15" x14ac:dyDescent="0.25">
      <c r="A1" s="152"/>
      <c r="B1" s="152"/>
      <c r="C1" s="152"/>
      <c r="D1" s="170"/>
      <c r="E1" s="171" t="s">
        <v>221</v>
      </c>
      <c r="F1" s="171"/>
      <c r="G1" s="170"/>
      <c r="H1" s="170"/>
      <c r="I1" s="171"/>
      <c r="J1" s="171"/>
      <c r="K1" s="170"/>
      <c r="L1" s="170"/>
      <c r="M1" s="170"/>
      <c r="N1" s="170" t="s">
        <v>210</v>
      </c>
      <c r="O1" s="152"/>
    </row>
    <row r="2" spans="1:15" x14ac:dyDescent="0.25">
      <c r="A2" s="152"/>
      <c r="B2" s="152"/>
      <c r="C2" s="152"/>
      <c r="D2" s="152"/>
      <c r="E2" s="167"/>
      <c r="F2" s="167"/>
      <c r="G2" s="152"/>
      <c r="H2" s="152"/>
      <c r="I2" s="167"/>
      <c r="J2" s="167"/>
      <c r="K2" s="152"/>
      <c r="L2" s="152"/>
      <c r="M2" s="152"/>
      <c r="N2" s="152"/>
      <c r="O2" s="152"/>
    </row>
    <row r="3" spans="1:15" ht="18.75" x14ac:dyDescent="0.25">
      <c r="A3" s="101" t="s">
        <v>201</v>
      </c>
      <c r="B3" s="101"/>
      <c r="C3" s="101"/>
      <c r="D3" s="101"/>
      <c r="E3" s="120"/>
      <c r="F3" s="101"/>
      <c r="G3" s="101"/>
      <c r="H3" s="101"/>
      <c r="I3" s="101"/>
      <c r="J3" s="101"/>
      <c r="K3" s="101"/>
      <c r="L3" s="101"/>
      <c r="M3" s="101"/>
      <c r="N3" s="101"/>
      <c r="O3" s="101"/>
    </row>
    <row r="4" spans="1:15" ht="38.25" x14ac:dyDescent="0.25">
      <c r="A4" s="102" t="s">
        <v>0</v>
      </c>
      <c r="B4" s="103" t="s">
        <v>1</v>
      </c>
      <c r="C4" s="95" t="s">
        <v>2</v>
      </c>
      <c r="D4" s="95" t="s">
        <v>3</v>
      </c>
      <c r="E4" s="151" t="s">
        <v>10</v>
      </c>
      <c r="F4" s="151" t="s">
        <v>4</v>
      </c>
      <c r="G4" s="94" t="s">
        <v>11</v>
      </c>
      <c r="H4" s="94" t="s">
        <v>12</v>
      </c>
      <c r="I4" s="94" t="s">
        <v>13</v>
      </c>
      <c r="J4" s="96" t="s">
        <v>14</v>
      </c>
      <c r="K4" s="94" t="s">
        <v>15</v>
      </c>
      <c r="L4" s="94" t="s">
        <v>16</v>
      </c>
      <c r="M4" s="94" t="s">
        <v>5</v>
      </c>
      <c r="N4" s="94" t="s">
        <v>17</v>
      </c>
      <c r="O4" s="94" t="s">
        <v>151</v>
      </c>
    </row>
    <row r="5" spans="1:15" ht="237" customHeight="1" x14ac:dyDescent="0.25">
      <c r="A5" s="97">
        <v>1</v>
      </c>
      <c r="B5" s="210" t="s">
        <v>217</v>
      </c>
      <c r="C5" s="211" t="s">
        <v>152</v>
      </c>
      <c r="D5" s="211" t="s">
        <v>7</v>
      </c>
      <c r="E5" s="176">
        <v>100</v>
      </c>
      <c r="F5" s="63"/>
      <c r="G5" s="148">
        <v>8</v>
      </c>
      <c r="H5" s="144">
        <f t="shared" ref="H5:H12" si="0">ROUND(F5*(G5/100+1),2)</f>
        <v>0</v>
      </c>
      <c r="I5" s="149">
        <f t="shared" ref="I5:I12" si="1">ROUND(E5*F5,2)</f>
        <v>0</v>
      </c>
      <c r="J5" s="149">
        <f t="shared" ref="J5:J12" si="2">ROUND(E5*H5,2)</f>
        <v>0</v>
      </c>
      <c r="K5" s="99"/>
      <c r="L5" s="99"/>
      <c r="M5" s="99"/>
      <c r="N5" s="100"/>
      <c r="O5" s="98">
        <v>1</v>
      </c>
    </row>
    <row r="6" spans="1:15" ht="30" x14ac:dyDescent="0.25">
      <c r="A6" s="97">
        <v>2</v>
      </c>
      <c r="B6" s="293" t="s">
        <v>153</v>
      </c>
      <c r="C6" s="211" t="s">
        <v>154</v>
      </c>
      <c r="D6" s="211" t="s">
        <v>7</v>
      </c>
      <c r="E6" s="176">
        <v>40</v>
      </c>
      <c r="F6" s="63"/>
      <c r="G6" s="148">
        <v>8</v>
      </c>
      <c r="H6" s="144">
        <f t="shared" si="0"/>
        <v>0</v>
      </c>
      <c r="I6" s="149">
        <f t="shared" si="1"/>
        <v>0</v>
      </c>
      <c r="J6" s="149">
        <f t="shared" si="2"/>
        <v>0</v>
      </c>
      <c r="K6" s="99"/>
      <c r="L6" s="99"/>
      <c r="M6" s="99"/>
      <c r="N6" s="100"/>
      <c r="O6" s="299">
        <v>3</v>
      </c>
    </row>
    <row r="7" spans="1:15" ht="30" x14ac:dyDescent="0.25">
      <c r="A7" s="97">
        <v>3</v>
      </c>
      <c r="B7" s="294"/>
      <c r="C7" s="211" t="s">
        <v>155</v>
      </c>
      <c r="D7" s="212" t="s">
        <v>7</v>
      </c>
      <c r="E7" s="213">
        <v>2</v>
      </c>
      <c r="F7" s="63"/>
      <c r="G7" s="148">
        <v>8</v>
      </c>
      <c r="H7" s="144">
        <f t="shared" si="0"/>
        <v>0</v>
      </c>
      <c r="I7" s="149">
        <f t="shared" si="1"/>
        <v>0</v>
      </c>
      <c r="J7" s="149">
        <f t="shared" si="2"/>
        <v>0</v>
      </c>
      <c r="K7" s="99"/>
      <c r="L7" s="99"/>
      <c r="M7" s="99"/>
      <c r="N7" s="100"/>
      <c r="O7" s="300"/>
    </row>
    <row r="8" spans="1:15" ht="30" x14ac:dyDescent="0.25">
      <c r="A8" s="115">
        <v>4</v>
      </c>
      <c r="B8" s="295"/>
      <c r="C8" s="211" t="s">
        <v>156</v>
      </c>
      <c r="D8" s="212" t="s">
        <v>7</v>
      </c>
      <c r="E8" s="213">
        <v>2</v>
      </c>
      <c r="F8" s="63"/>
      <c r="G8" s="148">
        <v>8</v>
      </c>
      <c r="H8" s="144">
        <f t="shared" si="0"/>
        <v>0</v>
      </c>
      <c r="I8" s="149">
        <f t="shared" si="1"/>
        <v>0</v>
      </c>
      <c r="J8" s="149">
        <f t="shared" si="2"/>
        <v>0</v>
      </c>
      <c r="K8" s="99"/>
      <c r="L8" s="99"/>
      <c r="M8" s="99"/>
      <c r="N8" s="100"/>
      <c r="O8" s="301"/>
    </row>
    <row r="9" spans="1:15" x14ac:dyDescent="0.25">
      <c r="A9" s="115">
        <v>5</v>
      </c>
      <c r="B9" s="293" t="s">
        <v>157</v>
      </c>
      <c r="C9" s="211" t="s">
        <v>158</v>
      </c>
      <c r="D9" s="212" t="s">
        <v>7</v>
      </c>
      <c r="E9" s="213">
        <v>24</v>
      </c>
      <c r="F9" s="63"/>
      <c r="G9" s="148">
        <v>8</v>
      </c>
      <c r="H9" s="144">
        <f t="shared" si="0"/>
        <v>0</v>
      </c>
      <c r="I9" s="149">
        <f t="shared" si="1"/>
        <v>0</v>
      </c>
      <c r="J9" s="149">
        <f t="shared" si="2"/>
        <v>0</v>
      </c>
      <c r="K9" s="99"/>
      <c r="L9" s="99"/>
      <c r="M9" s="99"/>
      <c r="N9" s="100"/>
      <c r="O9" s="296">
        <v>4</v>
      </c>
    </row>
    <row r="10" spans="1:15" x14ac:dyDescent="0.25">
      <c r="A10" s="115">
        <v>6</v>
      </c>
      <c r="B10" s="294"/>
      <c r="C10" s="211" t="s">
        <v>159</v>
      </c>
      <c r="D10" s="212" t="s">
        <v>7</v>
      </c>
      <c r="E10" s="213">
        <v>20</v>
      </c>
      <c r="F10" s="63"/>
      <c r="G10" s="148">
        <v>8</v>
      </c>
      <c r="H10" s="144">
        <f t="shared" si="0"/>
        <v>0</v>
      </c>
      <c r="I10" s="149">
        <f t="shared" si="1"/>
        <v>0</v>
      </c>
      <c r="J10" s="149">
        <f t="shared" si="2"/>
        <v>0</v>
      </c>
      <c r="K10" s="99"/>
      <c r="L10" s="99"/>
      <c r="M10" s="99"/>
      <c r="N10" s="100"/>
      <c r="O10" s="297"/>
    </row>
    <row r="11" spans="1:15" x14ac:dyDescent="0.25">
      <c r="A11" s="115">
        <v>7</v>
      </c>
      <c r="B11" s="294"/>
      <c r="C11" s="211" t="s">
        <v>160</v>
      </c>
      <c r="D11" s="212" t="s">
        <v>6</v>
      </c>
      <c r="E11" s="213">
        <v>12</v>
      </c>
      <c r="F11" s="63"/>
      <c r="G11" s="148">
        <v>8</v>
      </c>
      <c r="H11" s="144">
        <f t="shared" si="0"/>
        <v>0</v>
      </c>
      <c r="I11" s="149">
        <f t="shared" si="1"/>
        <v>0</v>
      </c>
      <c r="J11" s="149">
        <f t="shared" si="2"/>
        <v>0</v>
      </c>
      <c r="K11" s="99"/>
      <c r="L11" s="99"/>
      <c r="M11" s="99"/>
      <c r="N11" s="100"/>
      <c r="O11" s="297"/>
    </row>
    <row r="12" spans="1:15" ht="62.25" customHeight="1" x14ac:dyDescent="0.25">
      <c r="A12" s="115">
        <v>8</v>
      </c>
      <c r="B12" s="295"/>
      <c r="C12" s="211" t="s">
        <v>161</v>
      </c>
      <c r="D12" s="212" t="s">
        <v>7</v>
      </c>
      <c r="E12" s="213">
        <v>4</v>
      </c>
      <c r="F12" s="63"/>
      <c r="G12" s="148">
        <v>8</v>
      </c>
      <c r="H12" s="144">
        <f t="shared" si="0"/>
        <v>0</v>
      </c>
      <c r="I12" s="149">
        <f t="shared" si="1"/>
        <v>0</v>
      </c>
      <c r="J12" s="149">
        <f t="shared" si="2"/>
        <v>0</v>
      </c>
      <c r="K12" s="99"/>
      <c r="L12" s="99"/>
      <c r="M12" s="99"/>
      <c r="N12" s="100"/>
      <c r="O12" s="298"/>
    </row>
    <row r="13" spans="1:15" x14ac:dyDescent="0.25">
      <c r="A13" s="231" t="s">
        <v>219</v>
      </c>
      <c r="B13" s="232"/>
      <c r="C13" s="232"/>
      <c r="D13" s="232"/>
      <c r="E13" s="232"/>
      <c r="F13" s="232"/>
      <c r="G13" s="232"/>
      <c r="H13" s="233"/>
      <c r="I13" s="46">
        <f>SUM(I5:I12)</f>
        <v>0</v>
      </c>
      <c r="J13" s="46">
        <f>I13*1.08</f>
        <v>0</v>
      </c>
      <c r="K13" s="248" t="s">
        <v>9</v>
      </c>
      <c r="L13" s="248"/>
      <c r="M13" s="248"/>
      <c r="N13" s="248"/>
      <c r="O13" s="248"/>
    </row>
    <row r="14" spans="1:15" ht="15" customHeight="1" x14ac:dyDescent="0.25">
      <c r="A14" s="234"/>
      <c r="B14" s="235"/>
      <c r="C14" s="235"/>
      <c r="D14" s="235"/>
      <c r="E14" s="235"/>
      <c r="F14" s="235"/>
      <c r="G14" s="235"/>
      <c r="H14" s="236"/>
      <c r="I14" s="46">
        <f>I13*0.3</f>
        <v>0</v>
      </c>
      <c r="J14" s="46">
        <f>I14*1.08</f>
        <v>0</v>
      </c>
      <c r="K14" s="249" t="s">
        <v>213</v>
      </c>
      <c r="L14" s="249"/>
      <c r="M14" s="249"/>
      <c r="N14" s="249"/>
      <c r="O14" s="249"/>
    </row>
    <row r="15" spans="1:15" ht="42.75" customHeight="1" x14ac:dyDescent="0.25">
      <c r="A15" s="237"/>
      <c r="B15" s="238"/>
      <c r="C15" s="238"/>
      <c r="D15" s="238"/>
      <c r="E15" s="238"/>
      <c r="F15" s="238"/>
      <c r="G15" s="238"/>
      <c r="H15" s="239"/>
      <c r="I15" s="46">
        <f>I14+I13</f>
        <v>0</v>
      </c>
      <c r="J15" s="46">
        <f>I15*1.08</f>
        <v>0</v>
      </c>
      <c r="K15" s="249" t="s">
        <v>218</v>
      </c>
      <c r="L15" s="249"/>
      <c r="M15" s="249"/>
      <c r="N15" s="249"/>
      <c r="O15" s="249"/>
    </row>
  </sheetData>
  <mergeCells count="8">
    <mergeCell ref="K14:O14"/>
    <mergeCell ref="K15:O15"/>
    <mergeCell ref="B6:B8"/>
    <mergeCell ref="B9:B12"/>
    <mergeCell ref="O9:O12"/>
    <mergeCell ref="K13:O13"/>
    <mergeCell ref="O6:O8"/>
    <mergeCell ref="A13:H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96" zoomScaleNormal="96" workbookViewId="0">
      <selection activeCell="D14" sqref="D14"/>
    </sheetView>
  </sheetViews>
  <sheetFormatPr defaultRowHeight="15" x14ac:dyDescent="0.25"/>
  <cols>
    <col min="1" max="1" width="9.140625" style="152"/>
    <col min="2" max="2" width="41.28515625" style="152" customWidth="1"/>
    <col min="3" max="3" width="11" style="152" customWidth="1"/>
    <col min="4" max="8" width="9.140625" style="152"/>
    <col min="9" max="10" width="11.5703125" style="152" customWidth="1"/>
    <col min="11" max="11" width="11" style="152" customWidth="1"/>
    <col min="12" max="12" width="10.7109375" style="152" customWidth="1"/>
    <col min="13" max="13" width="13.140625" style="152" customWidth="1"/>
    <col min="14" max="14" width="11.42578125" style="152" customWidth="1"/>
    <col min="15" max="15" width="13.140625" style="152" customWidth="1"/>
    <col min="16" max="18" width="9.140625" style="152"/>
    <col min="19" max="19" width="10.28515625" style="152" customWidth="1"/>
    <col min="20" max="20" width="10.42578125" style="152" customWidth="1"/>
    <col min="21" max="16384" width="9.140625" style="152"/>
  </cols>
  <sheetData>
    <row r="1" spans="1:15" x14ac:dyDescent="0.25">
      <c r="D1" s="170"/>
      <c r="E1" s="171" t="s">
        <v>221</v>
      </c>
      <c r="F1" s="171"/>
      <c r="G1" s="170"/>
      <c r="H1" s="170"/>
      <c r="I1" s="171"/>
      <c r="J1" s="171"/>
      <c r="K1" s="170"/>
      <c r="L1" s="170"/>
      <c r="M1" s="170"/>
      <c r="N1" s="170" t="s">
        <v>210</v>
      </c>
    </row>
    <row r="2" spans="1:15" x14ac:dyDescent="0.25">
      <c r="E2" s="167"/>
      <c r="F2" s="167"/>
      <c r="I2" s="167"/>
      <c r="J2" s="167"/>
    </row>
    <row r="3" spans="1:15" ht="18.75" x14ac:dyDescent="0.25">
      <c r="A3" s="120" t="s">
        <v>202</v>
      </c>
      <c r="B3" s="125"/>
      <c r="C3" s="125"/>
      <c r="D3" s="125"/>
      <c r="E3" s="125"/>
      <c r="F3" s="125"/>
      <c r="G3" s="125"/>
      <c r="H3" s="125"/>
      <c r="I3" s="125"/>
      <c r="J3" s="125"/>
      <c r="K3" s="125"/>
      <c r="L3" s="125"/>
      <c r="M3" s="125"/>
      <c r="N3" s="125"/>
      <c r="O3" s="125"/>
    </row>
    <row r="4" spans="1:15" ht="63.75" x14ac:dyDescent="0.25">
      <c r="A4" s="121" t="s">
        <v>0</v>
      </c>
      <c r="B4" s="122" t="s">
        <v>1</v>
      </c>
      <c r="C4" s="151" t="s">
        <v>2</v>
      </c>
      <c r="D4" s="151" t="s">
        <v>3</v>
      </c>
      <c r="E4" s="151" t="s">
        <v>10</v>
      </c>
      <c r="F4" s="151" t="s">
        <v>4</v>
      </c>
      <c r="G4" s="105" t="s">
        <v>11</v>
      </c>
      <c r="H4" s="105" t="s">
        <v>12</v>
      </c>
      <c r="I4" s="105" t="s">
        <v>13</v>
      </c>
      <c r="J4" s="107" t="s">
        <v>14</v>
      </c>
      <c r="K4" s="105" t="s">
        <v>15</v>
      </c>
      <c r="L4" s="105" t="s">
        <v>16</v>
      </c>
      <c r="M4" s="105" t="s">
        <v>5</v>
      </c>
      <c r="N4" s="105" t="s">
        <v>17</v>
      </c>
      <c r="O4" s="105" t="s">
        <v>151</v>
      </c>
    </row>
    <row r="5" spans="1:15" ht="24.75" customHeight="1" x14ac:dyDescent="0.25">
      <c r="A5" s="176">
        <v>1</v>
      </c>
      <c r="B5" s="302" t="s">
        <v>162</v>
      </c>
      <c r="C5" s="176" t="s">
        <v>163</v>
      </c>
      <c r="D5" s="213" t="s">
        <v>6</v>
      </c>
      <c r="E5" s="214">
        <v>1360</v>
      </c>
      <c r="F5" s="166"/>
      <c r="G5" s="148">
        <v>8</v>
      </c>
      <c r="H5" s="144">
        <f t="shared" ref="H5:H9" si="0">ROUND(F5*(G5/100+1),2)</f>
        <v>0</v>
      </c>
      <c r="I5" s="149">
        <f>ROUND(E5*F5,2)</f>
        <v>0</v>
      </c>
      <c r="J5" s="149">
        <f>ROUND(E5*H5,2)</f>
        <v>0</v>
      </c>
      <c r="K5" s="183"/>
      <c r="L5" s="183"/>
      <c r="M5" s="183"/>
      <c r="N5" s="183"/>
      <c r="O5" s="254">
        <v>3</v>
      </c>
    </row>
    <row r="6" spans="1:15" ht="24.75" customHeight="1" x14ac:dyDescent="0.25">
      <c r="A6" s="176">
        <v>2</v>
      </c>
      <c r="B6" s="303"/>
      <c r="C6" s="176" t="s">
        <v>164</v>
      </c>
      <c r="D6" s="213" t="s">
        <v>6</v>
      </c>
      <c r="E6" s="176">
        <v>6000</v>
      </c>
      <c r="F6" s="181"/>
      <c r="G6" s="148">
        <v>8</v>
      </c>
      <c r="H6" s="144">
        <f t="shared" si="0"/>
        <v>0</v>
      </c>
      <c r="I6" s="149">
        <f>ROUND(E6*F6,2)</f>
        <v>0</v>
      </c>
      <c r="J6" s="149">
        <f>ROUND(E6*H6,2)</f>
        <v>0</v>
      </c>
      <c r="K6" s="182"/>
      <c r="L6" s="182"/>
      <c r="M6" s="182"/>
      <c r="N6" s="183"/>
      <c r="O6" s="255"/>
    </row>
    <row r="7" spans="1:15" ht="24.75" customHeight="1" x14ac:dyDescent="0.25">
      <c r="A7" s="176">
        <v>3</v>
      </c>
      <c r="B7" s="303"/>
      <c r="C7" s="176" t="s">
        <v>165</v>
      </c>
      <c r="D7" s="213" t="s">
        <v>6</v>
      </c>
      <c r="E7" s="176">
        <v>4840</v>
      </c>
      <c r="F7" s="181"/>
      <c r="G7" s="148">
        <v>8</v>
      </c>
      <c r="H7" s="144">
        <f t="shared" si="0"/>
        <v>0</v>
      </c>
      <c r="I7" s="149">
        <f>ROUND(E7*F7,2)</f>
        <v>0</v>
      </c>
      <c r="J7" s="149">
        <f>ROUND(E7*H7,2)</f>
        <v>0</v>
      </c>
      <c r="K7" s="182"/>
      <c r="L7" s="182"/>
      <c r="M7" s="182"/>
      <c r="N7" s="183"/>
      <c r="O7" s="255"/>
    </row>
    <row r="8" spans="1:15" ht="24.75" customHeight="1" x14ac:dyDescent="0.25">
      <c r="A8" s="176">
        <v>4</v>
      </c>
      <c r="B8" s="303"/>
      <c r="C8" s="176" t="s">
        <v>166</v>
      </c>
      <c r="D8" s="213" t="s">
        <v>6</v>
      </c>
      <c r="E8" s="176">
        <v>7800</v>
      </c>
      <c r="F8" s="181"/>
      <c r="G8" s="148">
        <v>8</v>
      </c>
      <c r="H8" s="144">
        <f t="shared" si="0"/>
        <v>0</v>
      </c>
      <c r="I8" s="149">
        <f>ROUND(E8*F8,2)</f>
        <v>0</v>
      </c>
      <c r="J8" s="149">
        <f>ROUND(E8*H8,2)</f>
        <v>0</v>
      </c>
      <c r="K8" s="182"/>
      <c r="L8" s="182"/>
      <c r="M8" s="182"/>
      <c r="N8" s="183"/>
      <c r="O8" s="255"/>
    </row>
    <row r="9" spans="1:15" ht="61.5" customHeight="1" x14ac:dyDescent="0.25">
      <c r="A9" s="176">
        <v>5</v>
      </c>
      <c r="B9" s="304"/>
      <c r="C9" s="176" t="s">
        <v>167</v>
      </c>
      <c r="D9" s="213" t="s">
        <v>6</v>
      </c>
      <c r="E9" s="176">
        <v>9600</v>
      </c>
      <c r="F9" s="181"/>
      <c r="G9" s="148">
        <v>8</v>
      </c>
      <c r="H9" s="144">
        <f t="shared" si="0"/>
        <v>0</v>
      </c>
      <c r="I9" s="149">
        <f>ROUND(E9*F9,2)</f>
        <v>0</v>
      </c>
      <c r="J9" s="149">
        <f>ROUND(E9*H9,2)</f>
        <v>0</v>
      </c>
      <c r="K9" s="182"/>
      <c r="L9" s="182"/>
      <c r="M9" s="182"/>
      <c r="N9" s="183"/>
      <c r="O9" s="256"/>
    </row>
    <row r="10" spans="1:15" ht="27" customHeight="1" x14ac:dyDescent="0.25">
      <c r="A10" s="231" t="s">
        <v>219</v>
      </c>
      <c r="B10" s="232"/>
      <c r="C10" s="232"/>
      <c r="D10" s="232"/>
      <c r="E10" s="232"/>
      <c r="F10" s="232"/>
      <c r="G10" s="232"/>
      <c r="H10" s="233"/>
      <c r="I10" s="46">
        <f>SUM(I5:I9)</f>
        <v>0</v>
      </c>
      <c r="J10" s="46">
        <f>I10*1.08</f>
        <v>0</v>
      </c>
      <c r="K10" s="248" t="s">
        <v>9</v>
      </c>
      <c r="L10" s="248"/>
      <c r="M10" s="248"/>
      <c r="N10" s="248"/>
      <c r="O10" s="248"/>
    </row>
    <row r="11" spans="1:15" ht="27.75" customHeight="1" x14ac:dyDescent="0.25">
      <c r="A11" s="234"/>
      <c r="B11" s="235"/>
      <c r="C11" s="235"/>
      <c r="D11" s="235"/>
      <c r="E11" s="235"/>
      <c r="F11" s="235"/>
      <c r="G11" s="235"/>
      <c r="H11" s="236"/>
      <c r="I11" s="46">
        <f>I10*0.3</f>
        <v>0</v>
      </c>
      <c r="J11" s="46">
        <f>I11*1.08</f>
        <v>0</v>
      </c>
      <c r="K11" s="249" t="s">
        <v>213</v>
      </c>
      <c r="L11" s="249"/>
      <c r="M11" s="249"/>
      <c r="N11" s="249"/>
      <c r="O11" s="249"/>
    </row>
    <row r="12" spans="1:15" ht="36.75" customHeight="1" x14ac:dyDescent="0.25">
      <c r="A12" s="237"/>
      <c r="B12" s="238"/>
      <c r="C12" s="238"/>
      <c r="D12" s="238"/>
      <c r="E12" s="238"/>
      <c r="F12" s="238"/>
      <c r="G12" s="238"/>
      <c r="H12" s="239"/>
      <c r="I12" s="46">
        <f>I11+I10</f>
        <v>0</v>
      </c>
      <c r="J12" s="46">
        <f>I12*1.08</f>
        <v>0</v>
      </c>
      <c r="K12" s="249" t="s">
        <v>218</v>
      </c>
      <c r="L12" s="249"/>
      <c r="M12" s="249"/>
      <c r="N12" s="249"/>
      <c r="O12" s="249"/>
    </row>
    <row r="13" spans="1:15" x14ac:dyDescent="0.25">
      <c r="A13" s="157"/>
      <c r="B13" s="119"/>
      <c r="C13" s="156"/>
      <c r="D13" s="156"/>
      <c r="E13" s="156"/>
      <c r="F13" s="158"/>
      <c r="G13" s="156"/>
      <c r="H13" s="156"/>
      <c r="I13" s="126"/>
      <c r="J13" s="126"/>
      <c r="K13" s="127"/>
      <c r="L13" s="127"/>
      <c r="M13" s="127"/>
      <c r="N13" s="127"/>
      <c r="O13" s="156"/>
    </row>
    <row r="14" spans="1:15" x14ac:dyDescent="0.25">
      <c r="I14" s="124"/>
      <c r="J14" s="124"/>
      <c r="K14" s="123"/>
      <c r="L14" s="123"/>
      <c r="M14" s="123"/>
      <c r="N14" s="123"/>
    </row>
  </sheetData>
  <mergeCells count="6">
    <mergeCell ref="O5:O9"/>
    <mergeCell ref="K10:O10"/>
    <mergeCell ref="K11:O11"/>
    <mergeCell ref="K12:O12"/>
    <mergeCell ref="B5:B9"/>
    <mergeCell ref="A10:H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106" zoomScaleNormal="106" workbookViewId="0">
      <selection activeCell="E1" sqref="E1"/>
    </sheetView>
  </sheetViews>
  <sheetFormatPr defaultRowHeight="15" x14ac:dyDescent="0.25"/>
  <cols>
    <col min="1" max="1" width="4.28515625" style="116" customWidth="1"/>
    <col min="2" max="2" width="50.85546875" style="116" customWidth="1"/>
    <col min="3" max="3" width="20" style="112" customWidth="1"/>
    <col min="4" max="4" width="11.7109375" style="112" customWidth="1"/>
    <col min="5" max="5" width="7.85546875" style="112" customWidth="1"/>
    <col min="6" max="6" width="11.5703125" style="112" customWidth="1"/>
    <col min="7" max="7" width="5.140625" style="112" customWidth="1"/>
    <col min="8" max="8" width="9.5703125" style="112" customWidth="1"/>
    <col min="9" max="9" width="11.28515625" style="112" customWidth="1"/>
    <col min="10" max="10" width="11.85546875" style="112" customWidth="1"/>
    <col min="11" max="12" width="10.7109375" style="116" customWidth="1"/>
    <col min="13" max="13" width="12" style="116" customWidth="1"/>
    <col min="14" max="14" width="13.140625" style="116" customWidth="1"/>
    <col min="15" max="15" width="12.7109375" style="116" customWidth="1"/>
    <col min="16" max="256" width="9.140625" style="116"/>
    <col min="257" max="257" width="4.28515625" style="116" customWidth="1"/>
    <col min="258" max="258" width="49.42578125" style="116" customWidth="1"/>
    <col min="259" max="259" width="16.42578125" style="116" customWidth="1"/>
    <col min="260" max="260" width="11.7109375" style="116" customWidth="1"/>
    <col min="261" max="261" width="7.85546875" style="116" customWidth="1"/>
    <col min="262" max="262" width="9.140625" style="116" customWidth="1"/>
    <col min="263" max="263" width="5.140625" style="116" customWidth="1"/>
    <col min="264" max="264" width="9.5703125" style="116" customWidth="1"/>
    <col min="265" max="265" width="11.28515625" style="116" customWidth="1"/>
    <col min="266" max="266" width="11.85546875" style="116" customWidth="1"/>
    <col min="267" max="271" width="10.7109375" style="116" customWidth="1"/>
    <col min="272" max="512" width="9.140625" style="116"/>
    <col min="513" max="513" width="4.28515625" style="116" customWidth="1"/>
    <col min="514" max="514" width="49.42578125" style="116" customWidth="1"/>
    <col min="515" max="515" width="16.42578125" style="116" customWidth="1"/>
    <col min="516" max="516" width="11.7109375" style="116" customWidth="1"/>
    <col min="517" max="517" width="7.85546875" style="116" customWidth="1"/>
    <col min="518" max="518" width="9.140625" style="116" customWidth="1"/>
    <col min="519" max="519" width="5.140625" style="116" customWidth="1"/>
    <col min="520" max="520" width="9.5703125" style="116" customWidth="1"/>
    <col min="521" max="521" width="11.28515625" style="116" customWidth="1"/>
    <col min="522" max="522" width="11.85546875" style="116" customWidth="1"/>
    <col min="523" max="527" width="10.7109375" style="116" customWidth="1"/>
    <col min="528" max="768" width="9.140625" style="116"/>
    <col min="769" max="769" width="4.28515625" style="116" customWidth="1"/>
    <col min="770" max="770" width="49.42578125" style="116" customWidth="1"/>
    <col min="771" max="771" width="16.42578125" style="116" customWidth="1"/>
    <col min="772" max="772" width="11.7109375" style="116" customWidth="1"/>
    <col min="773" max="773" width="7.85546875" style="116" customWidth="1"/>
    <col min="774" max="774" width="9.140625" style="116" customWidth="1"/>
    <col min="775" max="775" width="5.140625" style="116" customWidth="1"/>
    <col min="776" max="776" width="9.5703125" style="116" customWidth="1"/>
    <col min="777" max="777" width="11.28515625" style="116" customWidth="1"/>
    <col min="778" max="778" width="11.85546875" style="116" customWidth="1"/>
    <col min="779" max="783" width="10.7109375" style="116" customWidth="1"/>
    <col min="784" max="1024" width="9.140625" style="116"/>
    <col min="1025" max="1025" width="4.28515625" style="116" customWidth="1"/>
    <col min="1026" max="1026" width="49.42578125" style="116" customWidth="1"/>
    <col min="1027" max="1027" width="16.42578125" style="116" customWidth="1"/>
    <col min="1028" max="1028" width="11.7109375" style="116" customWidth="1"/>
    <col min="1029" max="1029" width="7.85546875" style="116" customWidth="1"/>
    <col min="1030" max="1030" width="9.140625" style="116" customWidth="1"/>
    <col min="1031" max="1031" width="5.140625" style="116" customWidth="1"/>
    <col min="1032" max="1032" width="9.5703125" style="116" customWidth="1"/>
    <col min="1033" max="1033" width="11.28515625" style="116" customWidth="1"/>
    <col min="1034" max="1034" width="11.85546875" style="116" customWidth="1"/>
    <col min="1035" max="1039" width="10.7109375" style="116" customWidth="1"/>
    <col min="1040" max="1280" width="9.140625" style="116"/>
    <col min="1281" max="1281" width="4.28515625" style="116" customWidth="1"/>
    <col min="1282" max="1282" width="49.42578125" style="116" customWidth="1"/>
    <col min="1283" max="1283" width="16.42578125" style="116" customWidth="1"/>
    <col min="1284" max="1284" width="11.7109375" style="116" customWidth="1"/>
    <col min="1285" max="1285" width="7.85546875" style="116" customWidth="1"/>
    <col min="1286" max="1286" width="9.140625" style="116" customWidth="1"/>
    <col min="1287" max="1287" width="5.140625" style="116" customWidth="1"/>
    <col min="1288" max="1288" width="9.5703125" style="116" customWidth="1"/>
    <col min="1289" max="1289" width="11.28515625" style="116" customWidth="1"/>
    <col min="1290" max="1290" width="11.85546875" style="116" customWidth="1"/>
    <col min="1291" max="1295" width="10.7109375" style="116" customWidth="1"/>
    <col min="1296" max="1536" width="9.140625" style="116"/>
    <col min="1537" max="1537" width="4.28515625" style="116" customWidth="1"/>
    <col min="1538" max="1538" width="49.42578125" style="116" customWidth="1"/>
    <col min="1539" max="1539" width="16.42578125" style="116" customWidth="1"/>
    <col min="1540" max="1540" width="11.7109375" style="116" customWidth="1"/>
    <col min="1541" max="1541" width="7.85546875" style="116" customWidth="1"/>
    <col min="1542" max="1542" width="9.140625" style="116" customWidth="1"/>
    <col min="1543" max="1543" width="5.140625" style="116" customWidth="1"/>
    <col min="1544" max="1544" width="9.5703125" style="116" customWidth="1"/>
    <col min="1545" max="1545" width="11.28515625" style="116" customWidth="1"/>
    <col min="1546" max="1546" width="11.85546875" style="116" customWidth="1"/>
    <col min="1547" max="1551" width="10.7109375" style="116" customWidth="1"/>
    <col min="1552" max="1792" width="9.140625" style="116"/>
    <col min="1793" max="1793" width="4.28515625" style="116" customWidth="1"/>
    <col min="1794" max="1794" width="49.42578125" style="116" customWidth="1"/>
    <col min="1795" max="1795" width="16.42578125" style="116" customWidth="1"/>
    <col min="1796" max="1796" width="11.7109375" style="116" customWidth="1"/>
    <col min="1797" max="1797" width="7.85546875" style="116" customWidth="1"/>
    <col min="1798" max="1798" width="9.140625" style="116" customWidth="1"/>
    <col min="1799" max="1799" width="5.140625" style="116" customWidth="1"/>
    <col min="1800" max="1800" width="9.5703125" style="116" customWidth="1"/>
    <col min="1801" max="1801" width="11.28515625" style="116" customWidth="1"/>
    <col min="1802" max="1802" width="11.85546875" style="116" customWidth="1"/>
    <col min="1803" max="1807" width="10.7109375" style="116" customWidth="1"/>
    <col min="1808" max="2048" width="9.140625" style="116"/>
    <col min="2049" max="2049" width="4.28515625" style="116" customWidth="1"/>
    <col min="2050" max="2050" width="49.42578125" style="116" customWidth="1"/>
    <col min="2051" max="2051" width="16.42578125" style="116" customWidth="1"/>
    <col min="2052" max="2052" width="11.7109375" style="116" customWidth="1"/>
    <col min="2053" max="2053" width="7.85546875" style="116" customWidth="1"/>
    <col min="2054" max="2054" width="9.140625" style="116" customWidth="1"/>
    <col min="2055" max="2055" width="5.140625" style="116" customWidth="1"/>
    <col min="2056" max="2056" width="9.5703125" style="116" customWidth="1"/>
    <col min="2057" max="2057" width="11.28515625" style="116" customWidth="1"/>
    <col min="2058" max="2058" width="11.85546875" style="116" customWidth="1"/>
    <col min="2059" max="2063" width="10.7109375" style="116" customWidth="1"/>
    <col min="2064" max="2304" width="9.140625" style="116"/>
    <col min="2305" max="2305" width="4.28515625" style="116" customWidth="1"/>
    <col min="2306" max="2306" width="49.42578125" style="116" customWidth="1"/>
    <col min="2307" max="2307" width="16.42578125" style="116" customWidth="1"/>
    <col min="2308" max="2308" width="11.7109375" style="116" customWidth="1"/>
    <col min="2309" max="2309" width="7.85546875" style="116" customWidth="1"/>
    <col min="2310" max="2310" width="9.140625" style="116" customWidth="1"/>
    <col min="2311" max="2311" width="5.140625" style="116" customWidth="1"/>
    <col min="2312" max="2312" width="9.5703125" style="116" customWidth="1"/>
    <col min="2313" max="2313" width="11.28515625" style="116" customWidth="1"/>
    <col min="2314" max="2314" width="11.85546875" style="116" customWidth="1"/>
    <col min="2315" max="2319" width="10.7109375" style="116" customWidth="1"/>
    <col min="2320" max="2560" width="9.140625" style="116"/>
    <col min="2561" max="2561" width="4.28515625" style="116" customWidth="1"/>
    <col min="2562" max="2562" width="49.42578125" style="116" customWidth="1"/>
    <col min="2563" max="2563" width="16.42578125" style="116" customWidth="1"/>
    <col min="2564" max="2564" width="11.7109375" style="116" customWidth="1"/>
    <col min="2565" max="2565" width="7.85546875" style="116" customWidth="1"/>
    <col min="2566" max="2566" width="9.140625" style="116" customWidth="1"/>
    <col min="2567" max="2567" width="5.140625" style="116" customWidth="1"/>
    <col min="2568" max="2568" width="9.5703125" style="116" customWidth="1"/>
    <col min="2569" max="2569" width="11.28515625" style="116" customWidth="1"/>
    <col min="2570" max="2570" width="11.85546875" style="116" customWidth="1"/>
    <col min="2571" max="2575" width="10.7109375" style="116" customWidth="1"/>
    <col min="2576" max="2816" width="9.140625" style="116"/>
    <col min="2817" max="2817" width="4.28515625" style="116" customWidth="1"/>
    <col min="2818" max="2818" width="49.42578125" style="116" customWidth="1"/>
    <col min="2819" max="2819" width="16.42578125" style="116" customWidth="1"/>
    <col min="2820" max="2820" width="11.7109375" style="116" customWidth="1"/>
    <col min="2821" max="2821" width="7.85546875" style="116" customWidth="1"/>
    <col min="2822" max="2822" width="9.140625" style="116" customWidth="1"/>
    <col min="2823" max="2823" width="5.140625" style="116" customWidth="1"/>
    <col min="2824" max="2824" width="9.5703125" style="116" customWidth="1"/>
    <col min="2825" max="2825" width="11.28515625" style="116" customWidth="1"/>
    <col min="2826" max="2826" width="11.85546875" style="116" customWidth="1"/>
    <col min="2827" max="2831" width="10.7109375" style="116" customWidth="1"/>
    <col min="2832" max="3072" width="9.140625" style="116"/>
    <col min="3073" max="3073" width="4.28515625" style="116" customWidth="1"/>
    <col min="3074" max="3074" width="49.42578125" style="116" customWidth="1"/>
    <col min="3075" max="3075" width="16.42578125" style="116" customWidth="1"/>
    <col min="3076" max="3076" width="11.7109375" style="116" customWidth="1"/>
    <col min="3077" max="3077" width="7.85546875" style="116" customWidth="1"/>
    <col min="3078" max="3078" width="9.140625" style="116" customWidth="1"/>
    <col min="3079" max="3079" width="5.140625" style="116" customWidth="1"/>
    <col min="3080" max="3080" width="9.5703125" style="116" customWidth="1"/>
    <col min="3081" max="3081" width="11.28515625" style="116" customWidth="1"/>
    <col min="3082" max="3082" width="11.85546875" style="116" customWidth="1"/>
    <col min="3083" max="3087" width="10.7109375" style="116" customWidth="1"/>
    <col min="3088" max="3328" width="9.140625" style="116"/>
    <col min="3329" max="3329" width="4.28515625" style="116" customWidth="1"/>
    <col min="3330" max="3330" width="49.42578125" style="116" customWidth="1"/>
    <col min="3331" max="3331" width="16.42578125" style="116" customWidth="1"/>
    <col min="3332" max="3332" width="11.7109375" style="116" customWidth="1"/>
    <col min="3333" max="3333" width="7.85546875" style="116" customWidth="1"/>
    <col min="3334" max="3334" width="9.140625" style="116" customWidth="1"/>
    <col min="3335" max="3335" width="5.140625" style="116" customWidth="1"/>
    <col min="3336" max="3336" width="9.5703125" style="116" customWidth="1"/>
    <col min="3337" max="3337" width="11.28515625" style="116" customWidth="1"/>
    <col min="3338" max="3338" width="11.85546875" style="116" customWidth="1"/>
    <col min="3339" max="3343" width="10.7109375" style="116" customWidth="1"/>
    <col min="3344" max="3584" width="9.140625" style="116"/>
    <col min="3585" max="3585" width="4.28515625" style="116" customWidth="1"/>
    <col min="3586" max="3586" width="49.42578125" style="116" customWidth="1"/>
    <col min="3587" max="3587" width="16.42578125" style="116" customWidth="1"/>
    <col min="3588" max="3588" width="11.7109375" style="116" customWidth="1"/>
    <col min="3589" max="3589" width="7.85546875" style="116" customWidth="1"/>
    <col min="3590" max="3590" width="9.140625" style="116" customWidth="1"/>
    <col min="3591" max="3591" width="5.140625" style="116" customWidth="1"/>
    <col min="3592" max="3592" width="9.5703125" style="116" customWidth="1"/>
    <col min="3593" max="3593" width="11.28515625" style="116" customWidth="1"/>
    <col min="3594" max="3594" width="11.85546875" style="116" customWidth="1"/>
    <col min="3595" max="3599" width="10.7109375" style="116" customWidth="1"/>
    <col min="3600" max="3840" width="9.140625" style="116"/>
    <col min="3841" max="3841" width="4.28515625" style="116" customWidth="1"/>
    <col min="3842" max="3842" width="49.42578125" style="116" customWidth="1"/>
    <col min="3843" max="3843" width="16.42578125" style="116" customWidth="1"/>
    <col min="3844" max="3844" width="11.7109375" style="116" customWidth="1"/>
    <col min="3845" max="3845" width="7.85546875" style="116" customWidth="1"/>
    <col min="3846" max="3846" width="9.140625" style="116" customWidth="1"/>
    <col min="3847" max="3847" width="5.140625" style="116" customWidth="1"/>
    <col min="3848" max="3848" width="9.5703125" style="116" customWidth="1"/>
    <col min="3849" max="3849" width="11.28515625" style="116" customWidth="1"/>
    <col min="3850" max="3850" width="11.85546875" style="116" customWidth="1"/>
    <col min="3851" max="3855" width="10.7109375" style="116" customWidth="1"/>
    <col min="3856" max="4096" width="9.140625" style="116"/>
    <col min="4097" max="4097" width="4.28515625" style="116" customWidth="1"/>
    <col min="4098" max="4098" width="49.42578125" style="116" customWidth="1"/>
    <col min="4099" max="4099" width="16.42578125" style="116" customWidth="1"/>
    <col min="4100" max="4100" width="11.7109375" style="116" customWidth="1"/>
    <col min="4101" max="4101" width="7.85546875" style="116" customWidth="1"/>
    <col min="4102" max="4102" width="9.140625" style="116" customWidth="1"/>
    <col min="4103" max="4103" width="5.140625" style="116" customWidth="1"/>
    <col min="4104" max="4104" width="9.5703125" style="116" customWidth="1"/>
    <col min="4105" max="4105" width="11.28515625" style="116" customWidth="1"/>
    <col min="4106" max="4106" width="11.85546875" style="116" customWidth="1"/>
    <col min="4107" max="4111" width="10.7109375" style="116" customWidth="1"/>
    <col min="4112" max="4352" width="9.140625" style="116"/>
    <col min="4353" max="4353" width="4.28515625" style="116" customWidth="1"/>
    <col min="4354" max="4354" width="49.42578125" style="116" customWidth="1"/>
    <col min="4355" max="4355" width="16.42578125" style="116" customWidth="1"/>
    <col min="4356" max="4356" width="11.7109375" style="116" customWidth="1"/>
    <col min="4357" max="4357" width="7.85546875" style="116" customWidth="1"/>
    <col min="4358" max="4358" width="9.140625" style="116" customWidth="1"/>
    <col min="4359" max="4359" width="5.140625" style="116" customWidth="1"/>
    <col min="4360" max="4360" width="9.5703125" style="116" customWidth="1"/>
    <col min="4361" max="4361" width="11.28515625" style="116" customWidth="1"/>
    <col min="4362" max="4362" width="11.85546875" style="116" customWidth="1"/>
    <col min="4363" max="4367" width="10.7109375" style="116" customWidth="1"/>
    <col min="4368" max="4608" width="9.140625" style="116"/>
    <col min="4609" max="4609" width="4.28515625" style="116" customWidth="1"/>
    <col min="4610" max="4610" width="49.42578125" style="116" customWidth="1"/>
    <col min="4611" max="4611" width="16.42578125" style="116" customWidth="1"/>
    <col min="4612" max="4612" width="11.7109375" style="116" customWidth="1"/>
    <col min="4613" max="4613" width="7.85546875" style="116" customWidth="1"/>
    <col min="4614" max="4614" width="9.140625" style="116" customWidth="1"/>
    <col min="4615" max="4615" width="5.140625" style="116" customWidth="1"/>
    <col min="4616" max="4616" width="9.5703125" style="116" customWidth="1"/>
    <col min="4617" max="4617" width="11.28515625" style="116" customWidth="1"/>
    <col min="4618" max="4618" width="11.85546875" style="116" customWidth="1"/>
    <col min="4619" max="4623" width="10.7109375" style="116" customWidth="1"/>
    <col min="4624" max="4864" width="9.140625" style="116"/>
    <col min="4865" max="4865" width="4.28515625" style="116" customWidth="1"/>
    <col min="4866" max="4866" width="49.42578125" style="116" customWidth="1"/>
    <col min="4867" max="4867" width="16.42578125" style="116" customWidth="1"/>
    <col min="4868" max="4868" width="11.7109375" style="116" customWidth="1"/>
    <col min="4869" max="4869" width="7.85546875" style="116" customWidth="1"/>
    <col min="4870" max="4870" width="9.140625" style="116" customWidth="1"/>
    <col min="4871" max="4871" width="5.140625" style="116" customWidth="1"/>
    <col min="4872" max="4872" width="9.5703125" style="116" customWidth="1"/>
    <col min="4873" max="4873" width="11.28515625" style="116" customWidth="1"/>
    <col min="4874" max="4874" width="11.85546875" style="116" customWidth="1"/>
    <col min="4875" max="4879" width="10.7109375" style="116" customWidth="1"/>
    <col min="4880" max="5120" width="9.140625" style="116"/>
    <col min="5121" max="5121" width="4.28515625" style="116" customWidth="1"/>
    <col min="5122" max="5122" width="49.42578125" style="116" customWidth="1"/>
    <col min="5123" max="5123" width="16.42578125" style="116" customWidth="1"/>
    <col min="5124" max="5124" width="11.7109375" style="116" customWidth="1"/>
    <col min="5125" max="5125" width="7.85546875" style="116" customWidth="1"/>
    <col min="5126" max="5126" width="9.140625" style="116" customWidth="1"/>
    <col min="5127" max="5127" width="5.140625" style="116" customWidth="1"/>
    <col min="5128" max="5128" width="9.5703125" style="116" customWidth="1"/>
    <col min="5129" max="5129" width="11.28515625" style="116" customWidth="1"/>
    <col min="5130" max="5130" width="11.85546875" style="116" customWidth="1"/>
    <col min="5131" max="5135" width="10.7109375" style="116" customWidth="1"/>
    <col min="5136" max="5376" width="9.140625" style="116"/>
    <col min="5377" max="5377" width="4.28515625" style="116" customWidth="1"/>
    <col min="5378" max="5378" width="49.42578125" style="116" customWidth="1"/>
    <col min="5379" max="5379" width="16.42578125" style="116" customWidth="1"/>
    <col min="5380" max="5380" width="11.7109375" style="116" customWidth="1"/>
    <col min="5381" max="5381" width="7.85546875" style="116" customWidth="1"/>
    <col min="5382" max="5382" width="9.140625" style="116" customWidth="1"/>
    <col min="5383" max="5383" width="5.140625" style="116" customWidth="1"/>
    <col min="5384" max="5384" width="9.5703125" style="116" customWidth="1"/>
    <col min="5385" max="5385" width="11.28515625" style="116" customWidth="1"/>
    <col min="5386" max="5386" width="11.85546875" style="116" customWidth="1"/>
    <col min="5387" max="5391" width="10.7109375" style="116" customWidth="1"/>
    <col min="5392" max="5632" width="9.140625" style="116"/>
    <col min="5633" max="5633" width="4.28515625" style="116" customWidth="1"/>
    <col min="5634" max="5634" width="49.42578125" style="116" customWidth="1"/>
    <col min="5635" max="5635" width="16.42578125" style="116" customWidth="1"/>
    <col min="5636" max="5636" width="11.7109375" style="116" customWidth="1"/>
    <col min="5637" max="5637" width="7.85546875" style="116" customWidth="1"/>
    <col min="5638" max="5638" width="9.140625" style="116" customWidth="1"/>
    <col min="5639" max="5639" width="5.140625" style="116" customWidth="1"/>
    <col min="5640" max="5640" width="9.5703125" style="116" customWidth="1"/>
    <col min="5641" max="5641" width="11.28515625" style="116" customWidth="1"/>
    <col min="5642" max="5642" width="11.85546875" style="116" customWidth="1"/>
    <col min="5643" max="5647" width="10.7109375" style="116" customWidth="1"/>
    <col min="5648" max="5888" width="9.140625" style="116"/>
    <col min="5889" max="5889" width="4.28515625" style="116" customWidth="1"/>
    <col min="5890" max="5890" width="49.42578125" style="116" customWidth="1"/>
    <col min="5891" max="5891" width="16.42578125" style="116" customWidth="1"/>
    <col min="5892" max="5892" width="11.7109375" style="116" customWidth="1"/>
    <col min="5893" max="5893" width="7.85546875" style="116" customWidth="1"/>
    <col min="5894" max="5894" width="9.140625" style="116" customWidth="1"/>
    <col min="5895" max="5895" width="5.140625" style="116" customWidth="1"/>
    <col min="5896" max="5896" width="9.5703125" style="116" customWidth="1"/>
    <col min="5897" max="5897" width="11.28515625" style="116" customWidth="1"/>
    <col min="5898" max="5898" width="11.85546875" style="116" customWidth="1"/>
    <col min="5899" max="5903" width="10.7109375" style="116" customWidth="1"/>
    <col min="5904" max="6144" width="9.140625" style="116"/>
    <col min="6145" max="6145" width="4.28515625" style="116" customWidth="1"/>
    <col min="6146" max="6146" width="49.42578125" style="116" customWidth="1"/>
    <col min="6147" max="6147" width="16.42578125" style="116" customWidth="1"/>
    <col min="6148" max="6148" width="11.7109375" style="116" customWidth="1"/>
    <col min="6149" max="6149" width="7.85546875" style="116" customWidth="1"/>
    <col min="6150" max="6150" width="9.140625" style="116" customWidth="1"/>
    <col min="6151" max="6151" width="5.140625" style="116" customWidth="1"/>
    <col min="6152" max="6152" width="9.5703125" style="116" customWidth="1"/>
    <col min="6153" max="6153" width="11.28515625" style="116" customWidth="1"/>
    <col min="6154" max="6154" width="11.85546875" style="116" customWidth="1"/>
    <col min="6155" max="6159" width="10.7109375" style="116" customWidth="1"/>
    <col min="6160" max="6400" width="9.140625" style="116"/>
    <col min="6401" max="6401" width="4.28515625" style="116" customWidth="1"/>
    <col min="6402" max="6402" width="49.42578125" style="116" customWidth="1"/>
    <col min="6403" max="6403" width="16.42578125" style="116" customWidth="1"/>
    <col min="6404" max="6404" width="11.7109375" style="116" customWidth="1"/>
    <col min="6405" max="6405" width="7.85546875" style="116" customWidth="1"/>
    <col min="6406" max="6406" width="9.140625" style="116" customWidth="1"/>
    <col min="6407" max="6407" width="5.140625" style="116" customWidth="1"/>
    <col min="6408" max="6408" width="9.5703125" style="116" customWidth="1"/>
    <col min="6409" max="6409" width="11.28515625" style="116" customWidth="1"/>
    <col min="6410" max="6410" width="11.85546875" style="116" customWidth="1"/>
    <col min="6411" max="6415" width="10.7109375" style="116" customWidth="1"/>
    <col min="6416" max="6656" width="9.140625" style="116"/>
    <col min="6657" max="6657" width="4.28515625" style="116" customWidth="1"/>
    <col min="6658" max="6658" width="49.42578125" style="116" customWidth="1"/>
    <col min="6659" max="6659" width="16.42578125" style="116" customWidth="1"/>
    <col min="6660" max="6660" width="11.7109375" style="116" customWidth="1"/>
    <col min="6661" max="6661" width="7.85546875" style="116" customWidth="1"/>
    <col min="6662" max="6662" width="9.140625" style="116" customWidth="1"/>
    <col min="6663" max="6663" width="5.140625" style="116" customWidth="1"/>
    <col min="6664" max="6664" width="9.5703125" style="116" customWidth="1"/>
    <col min="6665" max="6665" width="11.28515625" style="116" customWidth="1"/>
    <col min="6666" max="6666" width="11.85546875" style="116" customWidth="1"/>
    <col min="6667" max="6671" width="10.7109375" style="116" customWidth="1"/>
    <col min="6672" max="6912" width="9.140625" style="116"/>
    <col min="6913" max="6913" width="4.28515625" style="116" customWidth="1"/>
    <col min="6914" max="6914" width="49.42578125" style="116" customWidth="1"/>
    <col min="6915" max="6915" width="16.42578125" style="116" customWidth="1"/>
    <col min="6916" max="6916" width="11.7109375" style="116" customWidth="1"/>
    <col min="6917" max="6917" width="7.85546875" style="116" customWidth="1"/>
    <col min="6918" max="6918" width="9.140625" style="116" customWidth="1"/>
    <col min="6919" max="6919" width="5.140625" style="116" customWidth="1"/>
    <col min="6920" max="6920" width="9.5703125" style="116" customWidth="1"/>
    <col min="6921" max="6921" width="11.28515625" style="116" customWidth="1"/>
    <col min="6922" max="6922" width="11.85546875" style="116" customWidth="1"/>
    <col min="6923" max="6927" width="10.7109375" style="116" customWidth="1"/>
    <col min="6928" max="7168" width="9.140625" style="116"/>
    <col min="7169" max="7169" width="4.28515625" style="116" customWidth="1"/>
    <col min="7170" max="7170" width="49.42578125" style="116" customWidth="1"/>
    <col min="7171" max="7171" width="16.42578125" style="116" customWidth="1"/>
    <col min="7172" max="7172" width="11.7109375" style="116" customWidth="1"/>
    <col min="7173" max="7173" width="7.85546875" style="116" customWidth="1"/>
    <col min="7174" max="7174" width="9.140625" style="116" customWidth="1"/>
    <col min="7175" max="7175" width="5.140625" style="116" customWidth="1"/>
    <col min="7176" max="7176" width="9.5703125" style="116" customWidth="1"/>
    <col min="7177" max="7177" width="11.28515625" style="116" customWidth="1"/>
    <col min="7178" max="7178" width="11.85546875" style="116" customWidth="1"/>
    <col min="7179" max="7183" width="10.7109375" style="116" customWidth="1"/>
    <col min="7184" max="7424" width="9.140625" style="116"/>
    <col min="7425" max="7425" width="4.28515625" style="116" customWidth="1"/>
    <col min="7426" max="7426" width="49.42578125" style="116" customWidth="1"/>
    <col min="7427" max="7427" width="16.42578125" style="116" customWidth="1"/>
    <col min="7428" max="7428" width="11.7109375" style="116" customWidth="1"/>
    <col min="7429" max="7429" width="7.85546875" style="116" customWidth="1"/>
    <col min="7430" max="7430" width="9.140625" style="116" customWidth="1"/>
    <col min="7431" max="7431" width="5.140625" style="116" customWidth="1"/>
    <col min="7432" max="7432" width="9.5703125" style="116" customWidth="1"/>
    <col min="7433" max="7433" width="11.28515625" style="116" customWidth="1"/>
    <col min="7434" max="7434" width="11.85546875" style="116" customWidth="1"/>
    <col min="7435" max="7439" width="10.7109375" style="116" customWidth="1"/>
    <col min="7440" max="7680" width="9.140625" style="116"/>
    <col min="7681" max="7681" width="4.28515625" style="116" customWidth="1"/>
    <col min="7682" max="7682" width="49.42578125" style="116" customWidth="1"/>
    <col min="7683" max="7683" width="16.42578125" style="116" customWidth="1"/>
    <col min="7684" max="7684" width="11.7109375" style="116" customWidth="1"/>
    <col min="7685" max="7685" width="7.85546875" style="116" customWidth="1"/>
    <col min="7686" max="7686" width="9.140625" style="116" customWidth="1"/>
    <col min="7687" max="7687" width="5.140625" style="116" customWidth="1"/>
    <col min="7688" max="7688" width="9.5703125" style="116" customWidth="1"/>
    <col min="7689" max="7689" width="11.28515625" style="116" customWidth="1"/>
    <col min="7690" max="7690" width="11.85546875" style="116" customWidth="1"/>
    <col min="7691" max="7695" width="10.7109375" style="116" customWidth="1"/>
    <col min="7696" max="7936" width="9.140625" style="116"/>
    <col min="7937" max="7937" width="4.28515625" style="116" customWidth="1"/>
    <col min="7938" max="7938" width="49.42578125" style="116" customWidth="1"/>
    <col min="7939" max="7939" width="16.42578125" style="116" customWidth="1"/>
    <col min="7940" max="7940" width="11.7109375" style="116" customWidth="1"/>
    <col min="7941" max="7941" width="7.85546875" style="116" customWidth="1"/>
    <col min="7942" max="7942" width="9.140625" style="116" customWidth="1"/>
    <col min="7943" max="7943" width="5.140625" style="116" customWidth="1"/>
    <col min="7944" max="7944" width="9.5703125" style="116" customWidth="1"/>
    <col min="7945" max="7945" width="11.28515625" style="116" customWidth="1"/>
    <col min="7946" max="7946" width="11.85546875" style="116" customWidth="1"/>
    <col min="7947" max="7951" width="10.7109375" style="116" customWidth="1"/>
    <col min="7952" max="8192" width="9.140625" style="116"/>
    <col min="8193" max="8193" width="4.28515625" style="116" customWidth="1"/>
    <col min="8194" max="8194" width="49.42578125" style="116" customWidth="1"/>
    <col min="8195" max="8195" width="16.42578125" style="116" customWidth="1"/>
    <col min="8196" max="8196" width="11.7109375" style="116" customWidth="1"/>
    <col min="8197" max="8197" width="7.85546875" style="116" customWidth="1"/>
    <col min="8198" max="8198" width="9.140625" style="116" customWidth="1"/>
    <col min="8199" max="8199" width="5.140625" style="116" customWidth="1"/>
    <col min="8200" max="8200" width="9.5703125" style="116" customWidth="1"/>
    <col min="8201" max="8201" width="11.28515625" style="116" customWidth="1"/>
    <col min="8202" max="8202" width="11.85546875" style="116" customWidth="1"/>
    <col min="8203" max="8207" width="10.7109375" style="116" customWidth="1"/>
    <col min="8208" max="8448" width="9.140625" style="116"/>
    <col min="8449" max="8449" width="4.28515625" style="116" customWidth="1"/>
    <col min="8450" max="8450" width="49.42578125" style="116" customWidth="1"/>
    <col min="8451" max="8451" width="16.42578125" style="116" customWidth="1"/>
    <col min="8452" max="8452" width="11.7109375" style="116" customWidth="1"/>
    <col min="8453" max="8453" width="7.85546875" style="116" customWidth="1"/>
    <col min="8454" max="8454" width="9.140625" style="116" customWidth="1"/>
    <col min="8455" max="8455" width="5.140625" style="116" customWidth="1"/>
    <col min="8456" max="8456" width="9.5703125" style="116" customWidth="1"/>
    <col min="8457" max="8457" width="11.28515625" style="116" customWidth="1"/>
    <col min="8458" max="8458" width="11.85546875" style="116" customWidth="1"/>
    <col min="8459" max="8463" width="10.7109375" style="116" customWidth="1"/>
    <col min="8464" max="8704" width="9.140625" style="116"/>
    <col min="8705" max="8705" width="4.28515625" style="116" customWidth="1"/>
    <col min="8706" max="8706" width="49.42578125" style="116" customWidth="1"/>
    <col min="8707" max="8707" width="16.42578125" style="116" customWidth="1"/>
    <col min="8708" max="8708" width="11.7109375" style="116" customWidth="1"/>
    <col min="8709" max="8709" width="7.85546875" style="116" customWidth="1"/>
    <col min="8710" max="8710" width="9.140625" style="116" customWidth="1"/>
    <col min="8711" max="8711" width="5.140625" style="116" customWidth="1"/>
    <col min="8712" max="8712" width="9.5703125" style="116" customWidth="1"/>
    <col min="8713" max="8713" width="11.28515625" style="116" customWidth="1"/>
    <col min="8714" max="8714" width="11.85546875" style="116" customWidth="1"/>
    <col min="8715" max="8719" width="10.7109375" style="116" customWidth="1"/>
    <col min="8720" max="8960" width="9.140625" style="116"/>
    <col min="8961" max="8961" width="4.28515625" style="116" customWidth="1"/>
    <col min="8962" max="8962" width="49.42578125" style="116" customWidth="1"/>
    <col min="8963" max="8963" width="16.42578125" style="116" customWidth="1"/>
    <col min="8964" max="8964" width="11.7109375" style="116" customWidth="1"/>
    <col min="8965" max="8965" width="7.85546875" style="116" customWidth="1"/>
    <col min="8966" max="8966" width="9.140625" style="116" customWidth="1"/>
    <col min="8967" max="8967" width="5.140625" style="116" customWidth="1"/>
    <col min="8968" max="8968" width="9.5703125" style="116" customWidth="1"/>
    <col min="8969" max="8969" width="11.28515625" style="116" customWidth="1"/>
    <col min="8970" max="8970" width="11.85546875" style="116" customWidth="1"/>
    <col min="8971" max="8975" width="10.7109375" style="116" customWidth="1"/>
    <col min="8976" max="9216" width="9.140625" style="116"/>
    <col min="9217" max="9217" width="4.28515625" style="116" customWidth="1"/>
    <col min="9218" max="9218" width="49.42578125" style="116" customWidth="1"/>
    <col min="9219" max="9219" width="16.42578125" style="116" customWidth="1"/>
    <col min="9220" max="9220" width="11.7109375" style="116" customWidth="1"/>
    <col min="9221" max="9221" width="7.85546875" style="116" customWidth="1"/>
    <col min="9222" max="9222" width="9.140625" style="116" customWidth="1"/>
    <col min="9223" max="9223" width="5.140625" style="116" customWidth="1"/>
    <col min="9224" max="9224" width="9.5703125" style="116" customWidth="1"/>
    <col min="9225" max="9225" width="11.28515625" style="116" customWidth="1"/>
    <col min="9226" max="9226" width="11.85546875" style="116" customWidth="1"/>
    <col min="9227" max="9231" width="10.7109375" style="116" customWidth="1"/>
    <col min="9232" max="9472" width="9.140625" style="116"/>
    <col min="9473" max="9473" width="4.28515625" style="116" customWidth="1"/>
    <col min="9474" max="9474" width="49.42578125" style="116" customWidth="1"/>
    <col min="9475" max="9475" width="16.42578125" style="116" customWidth="1"/>
    <col min="9476" max="9476" width="11.7109375" style="116" customWidth="1"/>
    <col min="9477" max="9477" width="7.85546875" style="116" customWidth="1"/>
    <col min="9478" max="9478" width="9.140625" style="116" customWidth="1"/>
    <col min="9479" max="9479" width="5.140625" style="116" customWidth="1"/>
    <col min="9480" max="9480" width="9.5703125" style="116" customWidth="1"/>
    <col min="9481" max="9481" width="11.28515625" style="116" customWidth="1"/>
    <col min="9482" max="9482" width="11.85546875" style="116" customWidth="1"/>
    <col min="9483" max="9487" width="10.7109375" style="116" customWidth="1"/>
    <col min="9488" max="9728" width="9.140625" style="116"/>
    <col min="9729" max="9729" width="4.28515625" style="116" customWidth="1"/>
    <col min="9730" max="9730" width="49.42578125" style="116" customWidth="1"/>
    <col min="9731" max="9731" width="16.42578125" style="116" customWidth="1"/>
    <col min="9732" max="9732" width="11.7109375" style="116" customWidth="1"/>
    <col min="9733" max="9733" width="7.85546875" style="116" customWidth="1"/>
    <col min="9734" max="9734" width="9.140625" style="116" customWidth="1"/>
    <col min="9735" max="9735" width="5.140625" style="116" customWidth="1"/>
    <col min="9736" max="9736" width="9.5703125" style="116" customWidth="1"/>
    <col min="9737" max="9737" width="11.28515625" style="116" customWidth="1"/>
    <col min="9738" max="9738" width="11.85546875" style="116" customWidth="1"/>
    <col min="9739" max="9743" width="10.7109375" style="116" customWidth="1"/>
    <col min="9744" max="9984" width="9.140625" style="116"/>
    <col min="9985" max="9985" width="4.28515625" style="116" customWidth="1"/>
    <col min="9986" max="9986" width="49.42578125" style="116" customWidth="1"/>
    <col min="9987" max="9987" width="16.42578125" style="116" customWidth="1"/>
    <col min="9988" max="9988" width="11.7109375" style="116" customWidth="1"/>
    <col min="9989" max="9989" width="7.85546875" style="116" customWidth="1"/>
    <col min="9990" max="9990" width="9.140625" style="116" customWidth="1"/>
    <col min="9991" max="9991" width="5.140625" style="116" customWidth="1"/>
    <col min="9992" max="9992" width="9.5703125" style="116" customWidth="1"/>
    <col min="9993" max="9993" width="11.28515625" style="116" customWidth="1"/>
    <col min="9994" max="9994" width="11.85546875" style="116" customWidth="1"/>
    <col min="9995" max="9999" width="10.7109375" style="116" customWidth="1"/>
    <col min="10000" max="10240" width="9.140625" style="116"/>
    <col min="10241" max="10241" width="4.28515625" style="116" customWidth="1"/>
    <col min="10242" max="10242" width="49.42578125" style="116" customWidth="1"/>
    <col min="10243" max="10243" width="16.42578125" style="116" customWidth="1"/>
    <col min="10244" max="10244" width="11.7109375" style="116" customWidth="1"/>
    <col min="10245" max="10245" width="7.85546875" style="116" customWidth="1"/>
    <col min="10246" max="10246" width="9.140625" style="116" customWidth="1"/>
    <col min="10247" max="10247" width="5.140625" style="116" customWidth="1"/>
    <col min="10248" max="10248" width="9.5703125" style="116" customWidth="1"/>
    <col min="10249" max="10249" width="11.28515625" style="116" customWidth="1"/>
    <col min="10250" max="10250" width="11.85546875" style="116" customWidth="1"/>
    <col min="10251" max="10255" width="10.7109375" style="116" customWidth="1"/>
    <col min="10256" max="10496" width="9.140625" style="116"/>
    <col min="10497" max="10497" width="4.28515625" style="116" customWidth="1"/>
    <col min="10498" max="10498" width="49.42578125" style="116" customWidth="1"/>
    <col min="10499" max="10499" width="16.42578125" style="116" customWidth="1"/>
    <col min="10500" max="10500" width="11.7109375" style="116" customWidth="1"/>
    <col min="10501" max="10501" width="7.85546875" style="116" customWidth="1"/>
    <col min="10502" max="10502" width="9.140625" style="116" customWidth="1"/>
    <col min="10503" max="10503" width="5.140625" style="116" customWidth="1"/>
    <col min="10504" max="10504" width="9.5703125" style="116" customWidth="1"/>
    <col min="10505" max="10505" width="11.28515625" style="116" customWidth="1"/>
    <col min="10506" max="10506" width="11.85546875" style="116" customWidth="1"/>
    <col min="10507" max="10511" width="10.7109375" style="116" customWidth="1"/>
    <col min="10512" max="10752" width="9.140625" style="116"/>
    <col min="10753" max="10753" width="4.28515625" style="116" customWidth="1"/>
    <col min="10754" max="10754" width="49.42578125" style="116" customWidth="1"/>
    <col min="10755" max="10755" width="16.42578125" style="116" customWidth="1"/>
    <col min="10756" max="10756" width="11.7109375" style="116" customWidth="1"/>
    <col min="10757" max="10757" width="7.85546875" style="116" customWidth="1"/>
    <col min="10758" max="10758" width="9.140625" style="116" customWidth="1"/>
    <col min="10759" max="10759" width="5.140625" style="116" customWidth="1"/>
    <col min="10760" max="10760" width="9.5703125" style="116" customWidth="1"/>
    <col min="10761" max="10761" width="11.28515625" style="116" customWidth="1"/>
    <col min="10762" max="10762" width="11.85546875" style="116" customWidth="1"/>
    <col min="10763" max="10767" width="10.7109375" style="116" customWidth="1"/>
    <col min="10768" max="11008" width="9.140625" style="116"/>
    <col min="11009" max="11009" width="4.28515625" style="116" customWidth="1"/>
    <col min="11010" max="11010" width="49.42578125" style="116" customWidth="1"/>
    <col min="11011" max="11011" width="16.42578125" style="116" customWidth="1"/>
    <col min="11012" max="11012" width="11.7109375" style="116" customWidth="1"/>
    <col min="11013" max="11013" width="7.85546875" style="116" customWidth="1"/>
    <col min="11014" max="11014" width="9.140625" style="116" customWidth="1"/>
    <col min="11015" max="11015" width="5.140625" style="116" customWidth="1"/>
    <col min="11016" max="11016" width="9.5703125" style="116" customWidth="1"/>
    <col min="11017" max="11017" width="11.28515625" style="116" customWidth="1"/>
    <col min="11018" max="11018" width="11.85546875" style="116" customWidth="1"/>
    <col min="11019" max="11023" width="10.7109375" style="116" customWidth="1"/>
    <col min="11024" max="11264" width="9.140625" style="116"/>
    <col min="11265" max="11265" width="4.28515625" style="116" customWidth="1"/>
    <col min="11266" max="11266" width="49.42578125" style="116" customWidth="1"/>
    <col min="11267" max="11267" width="16.42578125" style="116" customWidth="1"/>
    <col min="11268" max="11268" width="11.7109375" style="116" customWidth="1"/>
    <col min="11269" max="11269" width="7.85546875" style="116" customWidth="1"/>
    <col min="11270" max="11270" width="9.140625" style="116" customWidth="1"/>
    <col min="11271" max="11271" width="5.140625" style="116" customWidth="1"/>
    <col min="11272" max="11272" width="9.5703125" style="116" customWidth="1"/>
    <col min="11273" max="11273" width="11.28515625" style="116" customWidth="1"/>
    <col min="11274" max="11274" width="11.85546875" style="116" customWidth="1"/>
    <col min="11275" max="11279" width="10.7109375" style="116" customWidth="1"/>
    <col min="11280" max="11520" width="9.140625" style="116"/>
    <col min="11521" max="11521" width="4.28515625" style="116" customWidth="1"/>
    <col min="11522" max="11522" width="49.42578125" style="116" customWidth="1"/>
    <col min="11523" max="11523" width="16.42578125" style="116" customWidth="1"/>
    <col min="11524" max="11524" width="11.7109375" style="116" customWidth="1"/>
    <col min="11525" max="11525" width="7.85546875" style="116" customWidth="1"/>
    <col min="11526" max="11526" width="9.140625" style="116" customWidth="1"/>
    <col min="11527" max="11527" width="5.140625" style="116" customWidth="1"/>
    <col min="11528" max="11528" width="9.5703125" style="116" customWidth="1"/>
    <col min="11529" max="11529" width="11.28515625" style="116" customWidth="1"/>
    <col min="11530" max="11530" width="11.85546875" style="116" customWidth="1"/>
    <col min="11531" max="11535" width="10.7109375" style="116" customWidth="1"/>
    <col min="11536" max="11776" width="9.140625" style="116"/>
    <col min="11777" max="11777" width="4.28515625" style="116" customWidth="1"/>
    <col min="11778" max="11778" width="49.42578125" style="116" customWidth="1"/>
    <col min="11779" max="11779" width="16.42578125" style="116" customWidth="1"/>
    <col min="11780" max="11780" width="11.7109375" style="116" customWidth="1"/>
    <col min="11781" max="11781" width="7.85546875" style="116" customWidth="1"/>
    <col min="11782" max="11782" width="9.140625" style="116" customWidth="1"/>
    <col min="11783" max="11783" width="5.140625" style="116" customWidth="1"/>
    <col min="11784" max="11784" width="9.5703125" style="116" customWidth="1"/>
    <col min="11785" max="11785" width="11.28515625" style="116" customWidth="1"/>
    <col min="11786" max="11786" width="11.85546875" style="116" customWidth="1"/>
    <col min="11787" max="11791" width="10.7109375" style="116" customWidth="1"/>
    <col min="11792" max="12032" width="9.140625" style="116"/>
    <col min="12033" max="12033" width="4.28515625" style="116" customWidth="1"/>
    <col min="12034" max="12034" width="49.42578125" style="116" customWidth="1"/>
    <col min="12035" max="12035" width="16.42578125" style="116" customWidth="1"/>
    <col min="12036" max="12036" width="11.7109375" style="116" customWidth="1"/>
    <col min="12037" max="12037" width="7.85546875" style="116" customWidth="1"/>
    <col min="12038" max="12038" width="9.140625" style="116" customWidth="1"/>
    <col min="12039" max="12039" width="5.140625" style="116" customWidth="1"/>
    <col min="12040" max="12040" width="9.5703125" style="116" customWidth="1"/>
    <col min="12041" max="12041" width="11.28515625" style="116" customWidth="1"/>
    <col min="12042" max="12042" width="11.85546875" style="116" customWidth="1"/>
    <col min="12043" max="12047" width="10.7109375" style="116" customWidth="1"/>
    <col min="12048" max="12288" width="9.140625" style="116"/>
    <col min="12289" max="12289" width="4.28515625" style="116" customWidth="1"/>
    <col min="12290" max="12290" width="49.42578125" style="116" customWidth="1"/>
    <col min="12291" max="12291" width="16.42578125" style="116" customWidth="1"/>
    <col min="12292" max="12292" width="11.7109375" style="116" customWidth="1"/>
    <col min="12293" max="12293" width="7.85546875" style="116" customWidth="1"/>
    <col min="12294" max="12294" width="9.140625" style="116" customWidth="1"/>
    <col min="12295" max="12295" width="5.140625" style="116" customWidth="1"/>
    <col min="12296" max="12296" width="9.5703125" style="116" customWidth="1"/>
    <col min="12297" max="12297" width="11.28515625" style="116" customWidth="1"/>
    <col min="12298" max="12298" width="11.85546875" style="116" customWidth="1"/>
    <col min="12299" max="12303" width="10.7109375" style="116" customWidth="1"/>
    <col min="12304" max="12544" width="9.140625" style="116"/>
    <col min="12545" max="12545" width="4.28515625" style="116" customWidth="1"/>
    <col min="12546" max="12546" width="49.42578125" style="116" customWidth="1"/>
    <col min="12547" max="12547" width="16.42578125" style="116" customWidth="1"/>
    <col min="12548" max="12548" width="11.7109375" style="116" customWidth="1"/>
    <col min="12549" max="12549" width="7.85546875" style="116" customWidth="1"/>
    <col min="12550" max="12550" width="9.140625" style="116" customWidth="1"/>
    <col min="12551" max="12551" width="5.140625" style="116" customWidth="1"/>
    <col min="12552" max="12552" width="9.5703125" style="116" customWidth="1"/>
    <col min="12553" max="12553" width="11.28515625" style="116" customWidth="1"/>
    <col min="12554" max="12554" width="11.85546875" style="116" customWidth="1"/>
    <col min="12555" max="12559" width="10.7109375" style="116" customWidth="1"/>
    <col min="12560" max="12800" width="9.140625" style="116"/>
    <col min="12801" max="12801" width="4.28515625" style="116" customWidth="1"/>
    <col min="12802" max="12802" width="49.42578125" style="116" customWidth="1"/>
    <col min="12803" max="12803" width="16.42578125" style="116" customWidth="1"/>
    <col min="12804" max="12804" width="11.7109375" style="116" customWidth="1"/>
    <col min="12805" max="12805" width="7.85546875" style="116" customWidth="1"/>
    <col min="12806" max="12806" width="9.140625" style="116" customWidth="1"/>
    <col min="12807" max="12807" width="5.140625" style="116" customWidth="1"/>
    <col min="12808" max="12808" width="9.5703125" style="116" customWidth="1"/>
    <col min="12809" max="12809" width="11.28515625" style="116" customWidth="1"/>
    <col min="12810" max="12810" width="11.85546875" style="116" customWidth="1"/>
    <col min="12811" max="12815" width="10.7109375" style="116" customWidth="1"/>
    <col min="12816" max="13056" width="9.140625" style="116"/>
    <col min="13057" max="13057" width="4.28515625" style="116" customWidth="1"/>
    <col min="13058" max="13058" width="49.42578125" style="116" customWidth="1"/>
    <col min="13059" max="13059" width="16.42578125" style="116" customWidth="1"/>
    <col min="13060" max="13060" width="11.7109375" style="116" customWidth="1"/>
    <col min="13061" max="13061" width="7.85546875" style="116" customWidth="1"/>
    <col min="13062" max="13062" width="9.140625" style="116" customWidth="1"/>
    <col min="13063" max="13063" width="5.140625" style="116" customWidth="1"/>
    <col min="13064" max="13064" width="9.5703125" style="116" customWidth="1"/>
    <col min="13065" max="13065" width="11.28515625" style="116" customWidth="1"/>
    <col min="13066" max="13066" width="11.85546875" style="116" customWidth="1"/>
    <col min="13067" max="13071" width="10.7109375" style="116" customWidth="1"/>
    <col min="13072" max="13312" width="9.140625" style="116"/>
    <col min="13313" max="13313" width="4.28515625" style="116" customWidth="1"/>
    <col min="13314" max="13314" width="49.42578125" style="116" customWidth="1"/>
    <col min="13315" max="13315" width="16.42578125" style="116" customWidth="1"/>
    <col min="13316" max="13316" width="11.7109375" style="116" customWidth="1"/>
    <col min="13317" max="13317" width="7.85546875" style="116" customWidth="1"/>
    <col min="13318" max="13318" width="9.140625" style="116" customWidth="1"/>
    <col min="13319" max="13319" width="5.140625" style="116" customWidth="1"/>
    <col min="13320" max="13320" width="9.5703125" style="116" customWidth="1"/>
    <col min="13321" max="13321" width="11.28515625" style="116" customWidth="1"/>
    <col min="13322" max="13322" width="11.85546875" style="116" customWidth="1"/>
    <col min="13323" max="13327" width="10.7109375" style="116" customWidth="1"/>
    <col min="13328" max="13568" width="9.140625" style="116"/>
    <col min="13569" max="13569" width="4.28515625" style="116" customWidth="1"/>
    <col min="13570" max="13570" width="49.42578125" style="116" customWidth="1"/>
    <col min="13571" max="13571" width="16.42578125" style="116" customWidth="1"/>
    <col min="13572" max="13572" width="11.7109375" style="116" customWidth="1"/>
    <col min="13573" max="13573" width="7.85546875" style="116" customWidth="1"/>
    <col min="13574" max="13574" width="9.140625" style="116" customWidth="1"/>
    <col min="13575" max="13575" width="5.140625" style="116" customWidth="1"/>
    <col min="13576" max="13576" width="9.5703125" style="116" customWidth="1"/>
    <col min="13577" max="13577" width="11.28515625" style="116" customWidth="1"/>
    <col min="13578" max="13578" width="11.85546875" style="116" customWidth="1"/>
    <col min="13579" max="13583" width="10.7109375" style="116" customWidth="1"/>
    <col min="13584" max="13824" width="9.140625" style="116"/>
    <col min="13825" max="13825" width="4.28515625" style="116" customWidth="1"/>
    <col min="13826" max="13826" width="49.42578125" style="116" customWidth="1"/>
    <col min="13827" max="13827" width="16.42578125" style="116" customWidth="1"/>
    <col min="13828" max="13828" width="11.7109375" style="116" customWidth="1"/>
    <col min="13829" max="13829" width="7.85546875" style="116" customWidth="1"/>
    <col min="13830" max="13830" width="9.140625" style="116" customWidth="1"/>
    <col min="13831" max="13831" width="5.140625" style="116" customWidth="1"/>
    <col min="13832" max="13832" width="9.5703125" style="116" customWidth="1"/>
    <col min="13833" max="13833" width="11.28515625" style="116" customWidth="1"/>
    <col min="13834" max="13834" width="11.85546875" style="116" customWidth="1"/>
    <col min="13835" max="13839" width="10.7109375" style="116" customWidth="1"/>
    <col min="13840" max="14080" width="9.140625" style="116"/>
    <col min="14081" max="14081" width="4.28515625" style="116" customWidth="1"/>
    <col min="14082" max="14082" width="49.42578125" style="116" customWidth="1"/>
    <col min="14083" max="14083" width="16.42578125" style="116" customWidth="1"/>
    <col min="14084" max="14084" width="11.7109375" style="116" customWidth="1"/>
    <col min="14085" max="14085" width="7.85546875" style="116" customWidth="1"/>
    <col min="14086" max="14086" width="9.140625" style="116" customWidth="1"/>
    <col min="14087" max="14087" width="5.140625" style="116" customWidth="1"/>
    <col min="14088" max="14088" width="9.5703125" style="116" customWidth="1"/>
    <col min="14089" max="14089" width="11.28515625" style="116" customWidth="1"/>
    <col min="14090" max="14090" width="11.85546875" style="116" customWidth="1"/>
    <col min="14091" max="14095" width="10.7109375" style="116" customWidth="1"/>
    <col min="14096" max="14336" width="9.140625" style="116"/>
    <col min="14337" max="14337" width="4.28515625" style="116" customWidth="1"/>
    <col min="14338" max="14338" width="49.42578125" style="116" customWidth="1"/>
    <col min="14339" max="14339" width="16.42578125" style="116" customWidth="1"/>
    <col min="14340" max="14340" width="11.7109375" style="116" customWidth="1"/>
    <col min="14341" max="14341" width="7.85546875" style="116" customWidth="1"/>
    <col min="14342" max="14342" width="9.140625" style="116" customWidth="1"/>
    <col min="14343" max="14343" width="5.140625" style="116" customWidth="1"/>
    <col min="14344" max="14344" width="9.5703125" style="116" customWidth="1"/>
    <col min="14345" max="14345" width="11.28515625" style="116" customWidth="1"/>
    <col min="14346" max="14346" width="11.85546875" style="116" customWidth="1"/>
    <col min="14347" max="14351" width="10.7109375" style="116" customWidth="1"/>
    <col min="14352" max="14592" width="9.140625" style="116"/>
    <col min="14593" max="14593" width="4.28515625" style="116" customWidth="1"/>
    <col min="14594" max="14594" width="49.42578125" style="116" customWidth="1"/>
    <col min="14595" max="14595" width="16.42578125" style="116" customWidth="1"/>
    <col min="14596" max="14596" width="11.7109375" style="116" customWidth="1"/>
    <col min="14597" max="14597" width="7.85546875" style="116" customWidth="1"/>
    <col min="14598" max="14598" width="9.140625" style="116" customWidth="1"/>
    <col min="14599" max="14599" width="5.140625" style="116" customWidth="1"/>
    <col min="14600" max="14600" width="9.5703125" style="116" customWidth="1"/>
    <col min="14601" max="14601" width="11.28515625" style="116" customWidth="1"/>
    <col min="14602" max="14602" width="11.85546875" style="116" customWidth="1"/>
    <col min="14603" max="14607" width="10.7109375" style="116" customWidth="1"/>
    <col min="14608" max="14848" width="9.140625" style="116"/>
    <col min="14849" max="14849" width="4.28515625" style="116" customWidth="1"/>
    <col min="14850" max="14850" width="49.42578125" style="116" customWidth="1"/>
    <col min="14851" max="14851" width="16.42578125" style="116" customWidth="1"/>
    <col min="14852" max="14852" width="11.7109375" style="116" customWidth="1"/>
    <col min="14853" max="14853" width="7.85546875" style="116" customWidth="1"/>
    <col min="14854" max="14854" width="9.140625" style="116" customWidth="1"/>
    <col min="14855" max="14855" width="5.140625" style="116" customWidth="1"/>
    <col min="14856" max="14856" width="9.5703125" style="116" customWidth="1"/>
    <col min="14857" max="14857" width="11.28515625" style="116" customWidth="1"/>
    <col min="14858" max="14858" width="11.85546875" style="116" customWidth="1"/>
    <col min="14859" max="14863" width="10.7109375" style="116" customWidth="1"/>
    <col min="14864" max="15104" width="9.140625" style="116"/>
    <col min="15105" max="15105" width="4.28515625" style="116" customWidth="1"/>
    <col min="15106" max="15106" width="49.42578125" style="116" customWidth="1"/>
    <col min="15107" max="15107" width="16.42578125" style="116" customWidth="1"/>
    <col min="15108" max="15108" width="11.7109375" style="116" customWidth="1"/>
    <col min="15109" max="15109" width="7.85546875" style="116" customWidth="1"/>
    <col min="15110" max="15110" width="9.140625" style="116" customWidth="1"/>
    <col min="15111" max="15111" width="5.140625" style="116" customWidth="1"/>
    <col min="15112" max="15112" width="9.5703125" style="116" customWidth="1"/>
    <col min="15113" max="15113" width="11.28515625" style="116" customWidth="1"/>
    <col min="15114" max="15114" width="11.85546875" style="116" customWidth="1"/>
    <col min="15115" max="15119" width="10.7109375" style="116" customWidth="1"/>
    <col min="15120" max="15360" width="9.140625" style="116"/>
    <col min="15361" max="15361" width="4.28515625" style="116" customWidth="1"/>
    <col min="15362" max="15362" width="49.42578125" style="116" customWidth="1"/>
    <col min="15363" max="15363" width="16.42578125" style="116" customWidth="1"/>
    <col min="15364" max="15364" width="11.7109375" style="116" customWidth="1"/>
    <col min="15365" max="15365" width="7.85546875" style="116" customWidth="1"/>
    <col min="15366" max="15366" width="9.140625" style="116" customWidth="1"/>
    <col min="15367" max="15367" width="5.140625" style="116" customWidth="1"/>
    <col min="15368" max="15368" width="9.5703125" style="116" customWidth="1"/>
    <col min="15369" max="15369" width="11.28515625" style="116" customWidth="1"/>
    <col min="15370" max="15370" width="11.85546875" style="116" customWidth="1"/>
    <col min="15371" max="15375" width="10.7109375" style="116" customWidth="1"/>
    <col min="15376" max="15616" width="9.140625" style="116"/>
    <col min="15617" max="15617" width="4.28515625" style="116" customWidth="1"/>
    <col min="15618" max="15618" width="49.42578125" style="116" customWidth="1"/>
    <col min="15619" max="15619" width="16.42578125" style="116" customWidth="1"/>
    <col min="15620" max="15620" width="11.7109375" style="116" customWidth="1"/>
    <col min="15621" max="15621" width="7.85546875" style="116" customWidth="1"/>
    <col min="15622" max="15622" width="9.140625" style="116" customWidth="1"/>
    <col min="15623" max="15623" width="5.140625" style="116" customWidth="1"/>
    <col min="15624" max="15624" width="9.5703125" style="116" customWidth="1"/>
    <col min="15625" max="15625" width="11.28515625" style="116" customWidth="1"/>
    <col min="15626" max="15626" width="11.85546875" style="116" customWidth="1"/>
    <col min="15627" max="15631" width="10.7109375" style="116" customWidth="1"/>
    <col min="15632" max="15872" width="9.140625" style="116"/>
    <col min="15873" max="15873" width="4.28515625" style="116" customWidth="1"/>
    <col min="15874" max="15874" width="49.42578125" style="116" customWidth="1"/>
    <col min="15875" max="15875" width="16.42578125" style="116" customWidth="1"/>
    <col min="15876" max="15876" width="11.7109375" style="116" customWidth="1"/>
    <col min="15877" max="15877" width="7.85546875" style="116" customWidth="1"/>
    <col min="15878" max="15878" width="9.140625" style="116" customWidth="1"/>
    <col min="15879" max="15879" width="5.140625" style="116" customWidth="1"/>
    <col min="15880" max="15880" width="9.5703125" style="116" customWidth="1"/>
    <col min="15881" max="15881" width="11.28515625" style="116" customWidth="1"/>
    <col min="15882" max="15882" width="11.85546875" style="116" customWidth="1"/>
    <col min="15883" max="15887" width="10.7109375" style="116" customWidth="1"/>
    <col min="15888" max="16128" width="9.140625" style="116"/>
    <col min="16129" max="16129" width="4.28515625" style="116" customWidth="1"/>
    <col min="16130" max="16130" width="49.42578125" style="116" customWidth="1"/>
    <col min="16131" max="16131" width="16.42578125" style="116" customWidth="1"/>
    <col min="16132" max="16132" width="11.7109375" style="116" customWidth="1"/>
    <col min="16133" max="16133" width="7.85546875" style="116" customWidth="1"/>
    <col min="16134" max="16134" width="9.140625" style="116" customWidth="1"/>
    <col min="16135" max="16135" width="5.140625" style="116" customWidth="1"/>
    <col min="16136" max="16136" width="9.5703125" style="116" customWidth="1"/>
    <col min="16137" max="16137" width="11.28515625" style="116" customWidth="1"/>
    <col min="16138" max="16138" width="11.85546875" style="116" customWidth="1"/>
    <col min="16139" max="16143" width="10.7109375" style="116" customWidth="1"/>
    <col min="16144" max="16384" width="9.140625" style="116"/>
  </cols>
  <sheetData>
    <row r="1" spans="1:15" x14ac:dyDescent="0.25">
      <c r="A1" s="152"/>
      <c r="B1" s="152"/>
      <c r="C1" s="152"/>
      <c r="D1" s="170"/>
      <c r="E1" s="171" t="s">
        <v>221</v>
      </c>
      <c r="F1" s="171"/>
      <c r="G1" s="170"/>
      <c r="H1" s="170"/>
      <c r="I1" s="171"/>
      <c r="J1" s="171"/>
      <c r="K1" s="170"/>
      <c r="L1" s="170"/>
      <c r="M1" s="170"/>
      <c r="N1" s="170" t="s">
        <v>210</v>
      </c>
      <c r="O1" s="152"/>
    </row>
    <row r="2" spans="1:15" x14ac:dyDescent="0.25">
      <c r="A2" s="152"/>
      <c r="B2" s="152"/>
      <c r="C2" s="152"/>
      <c r="D2" s="152"/>
      <c r="E2" s="167"/>
      <c r="F2" s="167"/>
      <c r="G2" s="152"/>
      <c r="H2" s="152"/>
      <c r="I2" s="167"/>
      <c r="J2" s="167"/>
      <c r="K2" s="152"/>
      <c r="L2" s="152"/>
      <c r="M2" s="152"/>
      <c r="N2" s="152"/>
      <c r="O2" s="152"/>
    </row>
    <row r="3" spans="1:15" ht="18.75" x14ac:dyDescent="0.25">
      <c r="A3" s="120" t="s">
        <v>208</v>
      </c>
      <c r="B3" s="125"/>
      <c r="C3" s="125"/>
      <c r="D3" s="125"/>
      <c r="E3" s="125"/>
      <c r="F3" s="125"/>
      <c r="G3" s="125"/>
      <c r="H3" s="125"/>
      <c r="I3" s="125"/>
      <c r="J3" s="125"/>
      <c r="K3" s="125"/>
      <c r="L3" s="125"/>
      <c r="M3" s="125"/>
      <c r="N3" s="125"/>
      <c r="O3" s="125"/>
    </row>
    <row r="4" spans="1:15" ht="38.25" x14ac:dyDescent="0.25">
      <c r="A4" s="121" t="s">
        <v>0</v>
      </c>
      <c r="B4" s="191" t="s">
        <v>1</v>
      </c>
      <c r="C4" s="192" t="s">
        <v>2</v>
      </c>
      <c r="D4" s="192" t="s">
        <v>3</v>
      </c>
      <c r="E4" s="192" t="s">
        <v>10</v>
      </c>
      <c r="F4" s="192" t="s">
        <v>4</v>
      </c>
      <c r="G4" s="190" t="s">
        <v>11</v>
      </c>
      <c r="H4" s="190" t="s">
        <v>12</v>
      </c>
      <c r="I4" s="190" t="s">
        <v>13</v>
      </c>
      <c r="J4" s="193" t="s">
        <v>14</v>
      </c>
      <c r="K4" s="190" t="s">
        <v>15</v>
      </c>
      <c r="L4" s="190" t="s">
        <v>16</v>
      </c>
      <c r="M4" s="190" t="s">
        <v>5</v>
      </c>
      <c r="N4" s="190" t="s">
        <v>17</v>
      </c>
      <c r="O4" s="190" t="s">
        <v>151</v>
      </c>
    </row>
    <row r="5" spans="1:15" ht="24.75" customHeight="1" x14ac:dyDescent="0.25">
      <c r="A5" s="185">
        <v>1</v>
      </c>
      <c r="B5" s="305" t="s">
        <v>169</v>
      </c>
      <c r="C5" s="215" t="s">
        <v>176</v>
      </c>
      <c r="D5" s="213" t="s">
        <v>8</v>
      </c>
      <c r="E5" s="188">
        <v>540</v>
      </c>
      <c r="F5" s="140"/>
      <c r="G5" s="148">
        <v>8</v>
      </c>
      <c r="H5" s="144">
        <f t="shared" ref="H5" si="0">ROUND(F5*(G5/100+1),2)</f>
        <v>0</v>
      </c>
      <c r="I5" s="149">
        <f>ROUND(E5*F5,2)</f>
        <v>0</v>
      </c>
      <c r="J5" s="149">
        <f>ROUND(E5*H5,2)</f>
        <v>0</v>
      </c>
      <c r="K5" s="185"/>
      <c r="L5" s="185"/>
      <c r="M5" s="185"/>
      <c r="N5" s="185"/>
      <c r="O5" s="201">
        <v>1</v>
      </c>
    </row>
    <row r="6" spans="1:15" ht="24.75" customHeight="1" x14ac:dyDescent="0.25">
      <c r="A6" s="185">
        <v>2</v>
      </c>
      <c r="B6" s="305"/>
      <c r="C6" s="215" t="s">
        <v>177</v>
      </c>
      <c r="D6" s="213" t="s">
        <v>8</v>
      </c>
      <c r="E6" s="188">
        <v>540</v>
      </c>
      <c r="F6" s="141"/>
      <c r="G6" s="148">
        <v>8</v>
      </c>
      <c r="H6" s="144">
        <f t="shared" ref="H6:H9" si="1">ROUND(F6*(G6/100+1),2)</f>
        <v>0</v>
      </c>
      <c r="I6" s="149">
        <f t="shared" ref="I6:I9" si="2">ROUND(E6*F6,2)</f>
        <v>0</v>
      </c>
      <c r="J6" s="149">
        <f t="shared" ref="J6:J9" si="3">ROUND(E6*H6,2)</f>
        <v>0</v>
      </c>
      <c r="K6" s="185"/>
      <c r="L6" s="186"/>
      <c r="M6" s="186"/>
      <c r="N6" s="185"/>
      <c r="O6" s="201">
        <v>1</v>
      </c>
    </row>
    <row r="7" spans="1:15" ht="24.75" customHeight="1" x14ac:dyDescent="0.25">
      <c r="A7" s="185">
        <v>3</v>
      </c>
      <c r="B7" s="305"/>
      <c r="C7" s="215" t="s">
        <v>179</v>
      </c>
      <c r="D7" s="213" t="s">
        <v>8</v>
      </c>
      <c r="E7" s="188">
        <v>810</v>
      </c>
      <c r="F7" s="141"/>
      <c r="G7" s="148">
        <v>8</v>
      </c>
      <c r="H7" s="144">
        <f>ROUND(F7*(G7/100+1),2)</f>
        <v>0</v>
      </c>
      <c r="I7" s="149">
        <f>ROUND(E7*F7,2)</f>
        <v>0</v>
      </c>
      <c r="J7" s="149">
        <f>ROUND(E7*H7,2)</f>
        <v>0</v>
      </c>
      <c r="K7" s="185"/>
      <c r="L7" s="186"/>
      <c r="M7" s="186"/>
      <c r="N7" s="185"/>
      <c r="O7" s="201">
        <v>1</v>
      </c>
    </row>
    <row r="8" spans="1:15" ht="24.75" customHeight="1" x14ac:dyDescent="0.25">
      <c r="A8" s="185">
        <v>4</v>
      </c>
      <c r="B8" s="305"/>
      <c r="C8" s="215" t="s">
        <v>180</v>
      </c>
      <c r="D8" s="213" t="s">
        <v>8</v>
      </c>
      <c r="E8" s="188">
        <v>1080</v>
      </c>
      <c r="F8" s="141"/>
      <c r="G8" s="148">
        <v>8</v>
      </c>
      <c r="H8" s="144">
        <f t="shared" si="1"/>
        <v>0</v>
      </c>
      <c r="I8" s="149">
        <f t="shared" si="2"/>
        <v>0</v>
      </c>
      <c r="J8" s="149">
        <f t="shared" si="3"/>
        <v>0</v>
      </c>
      <c r="K8" s="185"/>
      <c r="L8" s="186"/>
      <c r="M8" s="186"/>
      <c r="N8" s="185"/>
      <c r="O8" s="201">
        <v>1</v>
      </c>
    </row>
    <row r="9" spans="1:15" ht="59.25" customHeight="1" x14ac:dyDescent="0.25">
      <c r="A9" s="185">
        <v>5</v>
      </c>
      <c r="B9" s="305"/>
      <c r="C9" s="215" t="s">
        <v>178</v>
      </c>
      <c r="D9" s="213" t="s">
        <v>8</v>
      </c>
      <c r="E9" s="188">
        <v>540</v>
      </c>
      <c r="F9" s="141"/>
      <c r="G9" s="148">
        <v>8</v>
      </c>
      <c r="H9" s="144">
        <f t="shared" si="1"/>
        <v>0</v>
      </c>
      <c r="I9" s="149">
        <f t="shared" si="2"/>
        <v>0</v>
      </c>
      <c r="J9" s="149">
        <f t="shared" si="3"/>
        <v>0</v>
      </c>
      <c r="K9" s="185"/>
      <c r="L9" s="186"/>
      <c r="M9" s="186"/>
      <c r="N9" s="185"/>
      <c r="O9" s="201">
        <v>1</v>
      </c>
    </row>
    <row r="10" spans="1:15" ht="24.75" customHeight="1" x14ac:dyDescent="0.25">
      <c r="A10" s="231" t="s">
        <v>219</v>
      </c>
      <c r="B10" s="232"/>
      <c r="C10" s="232"/>
      <c r="D10" s="232"/>
      <c r="E10" s="232"/>
      <c r="F10" s="232"/>
      <c r="G10" s="232"/>
      <c r="H10" s="233"/>
      <c r="I10" s="194">
        <f>SUM(I5:I9)</f>
        <v>0</v>
      </c>
      <c r="J10" s="194">
        <f>I10*1.08</f>
        <v>0</v>
      </c>
      <c r="K10" s="248" t="s">
        <v>9</v>
      </c>
      <c r="L10" s="248"/>
      <c r="M10" s="248"/>
      <c r="N10" s="248"/>
      <c r="O10" s="248"/>
    </row>
    <row r="11" spans="1:15" ht="24.75" customHeight="1" x14ac:dyDescent="0.25">
      <c r="A11" s="234"/>
      <c r="B11" s="235"/>
      <c r="C11" s="235"/>
      <c r="D11" s="235"/>
      <c r="E11" s="235"/>
      <c r="F11" s="235"/>
      <c r="G11" s="235"/>
      <c r="H11" s="236"/>
      <c r="I11" s="46">
        <f>I10*0.3</f>
        <v>0</v>
      </c>
      <c r="J11" s="46">
        <f>I11*1.08</f>
        <v>0</v>
      </c>
      <c r="K11" s="249" t="s">
        <v>213</v>
      </c>
      <c r="L11" s="249"/>
      <c r="M11" s="249"/>
      <c r="N11" s="249"/>
      <c r="O11" s="249"/>
    </row>
    <row r="12" spans="1:15" ht="33" customHeight="1" x14ac:dyDescent="0.25">
      <c r="A12" s="237"/>
      <c r="B12" s="238"/>
      <c r="C12" s="238"/>
      <c r="D12" s="238"/>
      <c r="E12" s="238"/>
      <c r="F12" s="238"/>
      <c r="G12" s="238"/>
      <c r="H12" s="239"/>
      <c r="I12" s="46">
        <f>I11+I10</f>
        <v>0</v>
      </c>
      <c r="J12" s="46">
        <f>I12*1.08</f>
        <v>0</v>
      </c>
      <c r="K12" s="249" t="s">
        <v>218</v>
      </c>
      <c r="L12" s="249"/>
      <c r="M12" s="249"/>
      <c r="N12" s="249"/>
      <c r="O12" s="249"/>
    </row>
    <row r="13" spans="1:15" ht="20.25" customHeight="1" x14ac:dyDescent="0.25">
      <c r="B13" s="124"/>
      <c r="C13" s="124"/>
      <c r="D13" s="123"/>
      <c r="E13" s="123"/>
      <c r="F13" s="123"/>
      <c r="G13" s="123"/>
      <c r="H13" s="116"/>
      <c r="I13" s="126"/>
      <c r="J13" s="126"/>
      <c r="K13" s="169"/>
      <c r="L13" s="169"/>
      <c r="M13" s="169"/>
      <c r="N13" s="169"/>
      <c r="O13" s="189"/>
    </row>
    <row r="14" spans="1:15" ht="20.25" customHeight="1" x14ac:dyDescent="0.25">
      <c r="B14" s="112"/>
      <c r="D14" s="116"/>
      <c r="E14" s="116"/>
      <c r="F14" s="116"/>
      <c r="G14" s="116"/>
      <c r="H14" s="116"/>
      <c r="I14" s="116"/>
      <c r="J14" s="116"/>
      <c r="O14" s="189"/>
    </row>
    <row r="15" spans="1:15" x14ac:dyDescent="0.25">
      <c r="B15" s="112"/>
      <c r="D15" s="116"/>
      <c r="E15" s="116"/>
      <c r="F15" s="116"/>
      <c r="G15" s="116"/>
      <c r="H15" s="116"/>
      <c r="I15" s="116"/>
      <c r="J15" s="116"/>
      <c r="O15" s="110"/>
    </row>
    <row r="16" spans="1:15" x14ac:dyDescent="0.25">
      <c r="B16" s="112"/>
      <c r="D16" s="116"/>
      <c r="E16" s="116"/>
      <c r="F16" s="116"/>
      <c r="G16" s="116"/>
      <c r="H16" s="116"/>
      <c r="I16" s="116"/>
      <c r="J16" s="116"/>
    </row>
    <row r="17" spans="2:10" x14ac:dyDescent="0.25">
      <c r="B17" s="112"/>
      <c r="D17" s="116"/>
      <c r="E17" s="116"/>
      <c r="F17" s="116"/>
      <c r="G17" s="116"/>
      <c r="H17" s="116"/>
      <c r="I17" s="116"/>
      <c r="J17" s="116"/>
    </row>
    <row r="18" spans="2:10" x14ac:dyDescent="0.25">
      <c r="B18" s="112"/>
      <c r="D18" s="116"/>
      <c r="E18" s="116"/>
      <c r="F18" s="116"/>
      <c r="G18" s="116"/>
      <c r="H18" s="116"/>
      <c r="I18" s="116"/>
      <c r="J18" s="116"/>
    </row>
    <row r="19" spans="2:10" x14ac:dyDescent="0.25">
      <c r="B19" s="112"/>
      <c r="D19" s="116"/>
      <c r="E19" s="116"/>
      <c r="F19" s="116"/>
      <c r="G19" s="116"/>
      <c r="H19" s="116"/>
      <c r="I19" s="116"/>
      <c r="J19" s="116"/>
    </row>
    <row r="20" spans="2:10" x14ac:dyDescent="0.25">
      <c r="B20" s="112"/>
      <c r="D20" s="116"/>
      <c r="E20" s="116"/>
      <c r="F20" s="116"/>
      <c r="G20" s="116"/>
      <c r="H20" s="116"/>
      <c r="I20" s="116"/>
      <c r="J20" s="116"/>
    </row>
    <row r="21" spans="2:10" x14ac:dyDescent="0.25">
      <c r="B21" s="112"/>
      <c r="D21" s="116"/>
      <c r="E21" s="116"/>
      <c r="F21" s="116"/>
      <c r="G21" s="116"/>
      <c r="H21" s="116"/>
      <c r="I21" s="116"/>
      <c r="J21" s="116"/>
    </row>
    <row r="22" spans="2:10" x14ac:dyDescent="0.25">
      <c r="B22" s="112"/>
      <c r="D22" s="116"/>
      <c r="E22" s="116"/>
      <c r="F22" s="116"/>
      <c r="G22" s="116"/>
      <c r="H22" s="116"/>
      <c r="I22" s="116"/>
      <c r="J22" s="116"/>
    </row>
    <row r="23" spans="2:10" x14ac:dyDescent="0.25">
      <c r="B23" s="112"/>
      <c r="D23" s="116"/>
      <c r="E23" s="116"/>
      <c r="F23" s="116"/>
      <c r="G23" s="116"/>
      <c r="H23" s="116"/>
      <c r="I23" s="116"/>
      <c r="J23" s="116"/>
    </row>
    <row r="24" spans="2:10" x14ac:dyDescent="0.25">
      <c r="B24" s="112"/>
      <c r="D24" s="116"/>
      <c r="E24" s="116"/>
      <c r="F24" s="116"/>
      <c r="G24" s="116"/>
      <c r="H24" s="116"/>
      <c r="I24" s="116"/>
      <c r="J24" s="116"/>
    </row>
    <row r="25" spans="2:10" x14ac:dyDescent="0.25">
      <c r="I25" s="116"/>
      <c r="J25" s="116"/>
    </row>
  </sheetData>
  <mergeCells count="5">
    <mergeCell ref="B5:B9"/>
    <mergeCell ref="K10:O10"/>
    <mergeCell ref="K11:O11"/>
    <mergeCell ref="K12:O12"/>
    <mergeCell ref="A10:H1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98" zoomScaleNormal="98" workbookViewId="0">
      <selection activeCell="D19" sqref="D19"/>
    </sheetView>
  </sheetViews>
  <sheetFormatPr defaultRowHeight="15" x14ac:dyDescent="0.25"/>
  <cols>
    <col min="1" max="1" width="4.28515625" style="116" customWidth="1"/>
    <col min="2" max="2" width="57.28515625" style="116" customWidth="1"/>
    <col min="3" max="3" width="22.42578125" style="112" customWidth="1"/>
    <col min="4" max="5" width="11.7109375" style="112" customWidth="1"/>
    <col min="6" max="6" width="9.140625" style="112" customWidth="1"/>
    <col min="7" max="7" width="5.140625" style="112" customWidth="1"/>
    <col min="8" max="8" width="9.5703125" style="112" customWidth="1"/>
    <col min="9" max="9" width="11.28515625" style="112" customWidth="1"/>
    <col min="10" max="10" width="11.85546875" style="112" customWidth="1"/>
    <col min="11" max="12" width="10.7109375" style="116" customWidth="1"/>
    <col min="13" max="13" width="12" style="116" customWidth="1"/>
    <col min="14" max="14" width="13.140625" style="116" customWidth="1"/>
    <col min="15" max="15" width="12.7109375" style="116" customWidth="1"/>
    <col min="16" max="256" width="9.140625" style="116"/>
    <col min="257" max="257" width="4.28515625" style="116" customWidth="1"/>
    <col min="258" max="258" width="49.42578125" style="116" customWidth="1"/>
    <col min="259" max="259" width="16.42578125" style="116" customWidth="1"/>
    <col min="260" max="260" width="11.7109375" style="116" customWidth="1"/>
    <col min="261" max="261" width="7.85546875" style="116" customWidth="1"/>
    <col min="262" max="262" width="9.140625" style="116" customWidth="1"/>
    <col min="263" max="263" width="5.140625" style="116" customWidth="1"/>
    <col min="264" max="264" width="9.5703125" style="116" customWidth="1"/>
    <col min="265" max="265" width="11.28515625" style="116" customWidth="1"/>
    <col min="266" max="266" width="11.85546875" style="116" customWidth="1"/>
    <col min="267" max="271" width="10.7109375" style="116" customWidth="1"/>
    <col min="272" max="512" width="9.140625" style="116"/>
    <col min="513" max="513" width="4.28515625" style="116" customWidth="1"/>
    <col min="514" max="514" width="49.42578125" style="116" customWidth="1"/>
    <col min="515" max="515" width="16.42578125" style="116" customWidth="1"/>
    <col min="516" max="516" width="11.7109375" style="116" customWidth="1"/>
    <col min="517" max="517" width="7.85546875" style="116" customWidth="1"/>
    <col min="518" max="518" width="9.140625" style="116" customWidth="1"/>
    <col min="519" max="519" width="5.140625" style="116" customWidth="1"/>
    <col min="520" max="520" width="9.5703125" style="116" customWidth="1"/>
    <col min="521" max="521" width="11.28515625" style="116" customWidth="1"/>
    <col min="522" max="522" width="11.85546875" style="116" customWidth="1"/>
    <col min="523" max="527" width="10.7109375" style="116" customWidth="1"/>
    <col min="528" max="768" width="9.140625" style="116"/>
    <col min="769" max="769" width="4.28515625" style="116" customWidth="1"/>
    <col min="770" max="770" width="49.42578125" style="116" customWidth="1"/>
    <col min="771" max="771" width="16.42578125" style="116" customWidth="1"/>
    <col min="772" max="772" width="11.7109375" style="116" customWidth="1"/>
    <col min="773" max="773" width="7.85546875" style="116" customWidth="1"/>
    <col min="774" max="774" width="9.140625" style="116" customWidth="1"/>
    <col min="775" max="775" width="5.140625" style="116" customWidth="1"/>
    <col min="776" max="776" width="9.5703125" style="116" customWidth="1"/>
    <col min="777" max="777" width="11.28515625" style="116" customWidth="1"/>
    <col min="778" max="778" width="11.85546875" style="116" customWidth="1"/>
    <col min="779" max="783" width="10.7109375" style="116" customWidth="1"/>
    <col min="784" max="1024" width="9.140625" style="116"/>
    <col min="1025" max="1025" width="4.28515625" style="116" customWidth="1"/>
    <col min="1026" max="1026" width="49.42578125" style="116" customWidth="1"/>
    <col min="1027" max="1027" width="16.42578125" style="116" customWidth="1"/>
    <col min="1028" max="1028" width="11.7109375" style="116" customWidth="1"/>
    <col min="1029" max="1029" width="7.85546875" style="116" customWidth="1"/>
    <col min="1030" max="1030" width="9.140625" style="116" customWidth="1"/>
    <col min="1031" max="1031" width="5.140625" style="116" customWidth="1"/>
    <col min="1032" max="1032" width="9.5703125" style="116" customWidth="1"/>
    <col min="1033" max="1033" width="11.28515625" style="116" customWidth="1"/>
    <col min="1034" max="1034" width="11.85546875" style="116" customWidth="1"/>
    <col min="1035" max="1039" width="10.7109375" style="116" customWidth="1"/>
    <col min="1040" max="1280" width="9.140625" style="116"/>
    <col min="1281" max="1281" width="4.28515625" style="116" customWidth="1"/>
    <col min="1282" max="1282" width="49.42578125" style="116" customWidth="1"/>
    <col min="1283" max="1283" width="16.42578125" style="116" customWidth="1"/>
    <col min="1284" max="1284" width="11.7109375" style="116" customWidth="1"/>
    <col min="1285" max="1285" width="7.85546875" style="116" customWidth="1"/>
    <col min="1286" max="1286" width="9.140625" style="116" customWidth="1"/>
    <col min="1287" max="1287" width="5.140625" style="116" customWidth="1"/>
    <col min="1288" max="1288" width="9.5703125" style="116" customWidth="1"/>
    <col min="1289" max="1289" width="11.28515625" style="116" customWidth="1"/>
    <col min="1290" max="1290" width="11.85546875" style="116" customWidth="1"/>
    <col min="1291" max="1295" width="10.7109375" style="116" customWidth="1"/>
    <col min="1296" max="1536" width="9.140625" style="116"/>
    <col min="1537" max="1537" width="4.28515625" style="116" customWidth="1"/>
    <col min="1538" max="1538" width="49.42578125" style="116" customWidth="1"/>
    <col min="1539" max="1539" width="16.42578125" style="116" customWidth="1"/>
    <col min="1540" max="1540" width="11.7109375" style="116" customWidth="1"/>
    <col min="1541" max="1541" width="7.85546875" style="116" customWidth="1"/>
    <col min="1542" max="1542" width="9.140625" style="116" customWidth="1"/>
    <col min="1543" max="1543" width="5.140625" style="116" customWidth="1"/>
    <col min="1544" max="1544" width="9.5703125" style="116" customWidth="1"/>
    <col min="1545" max="1545" width="11.28515625" style="116" customWidth="1"/>
    <col min="1546" max="1546" width="11.85546875" style="116" customWidth="1"/>
    <col min="1547" max="1551" width="10.7109375" style="116" customWidth="1"/>
    <col min="1552" max="1792" width="9.140625" style="116"/>
    <col min="1793" max="1793" width="4.28515625" style="116" customWidth="1"/>
    <col min="1794" max="1794" width="49.42578125" style="116" customWidth="1"/>
    <col min="1795" max="1795" width="16.42578125" style="116" customWidth="1"/>
    <col min="1796" max="1796" width="11.7109375" style="116" customWidth="1"/>
    <col min="1797" max="1797" width="7.85546875" style="116" customWidth="1"/>
    <col min="1798" max="1798" width="9.140625" style="116" customWidth="1"/>
    <col min="1799" max="1799" width="5.140625" style="116" customWidth="1"/>
    <col min="1800" max="1800" width="9.5703125" style="116" customWidth="1"/>
    <col min="1801" max="1801" width="11.28515625" style="116" customWidth="1"/>
    <col min="1802" max="1802" width="11.85546875" style="116" customWidth="1"/>
    <col min="1803" max="1807" width="10.7109375" style="116" customWidth="1"/>
    <col min="1808" max="2048" width="9.140625" style="116"/>
    <col min="2049" max="2049" width="4.28515625" style="116" customWidth="1"/>
    <col min="2050" max="2050" width="49.42578125" style="116" customWidth="1"/>
    <col min="2051" max="2051" width="16.42578125" style="116" customWidth="1"/>
    <col min="2052" max="2052" width="11.7109375" style="116" customWidth="1"/>
    <col min="2053" max="2053" width="7.85546875" style="116" customWidth="1"/>
    <col min="2054" max="2054" width="9.140625" style="116" customWidth="1"/>
    <col min="2055" max="2055" width="5.140625" style="116" customWidth="1"/>
    <col min="2056" max="2056" width="9.5703125" style="116" customWidth="1"/>
    <col min="2057" max="2057" width="11.28515625" style="116" customWidth="1"/>
    <col min="2058" max="2058" width="11.85546875" style="116" customWidth="1"/>
    <col min="2059" max="2063" width="10.7109375" style="116" customWidth="1"/>
    <col min="2064" max="2304" width="9.140625" style="116"/>
    <col min="2305" max="2305" width="4.28515625" style="116" customWidth="1"/>
    <col min="2306" max="2306" width="49.42578125" style="116" customWidth="1"/>
    <col min="2307" max="2307" width="16.42578125" style="116" customWidth="1"/>
    <col min="2308" max="2308" width="11.7109375" style="116" customWidth="1"/>
    <col min="2309" max="2309" width="7.85546875" style="116" customWidth="1"/>
    <col min="2310" max="2310" width="9.140625" style="116" customWidth="1"/>
    <col min="2311" max="2311" width="5.140625" style="116" customWidth="1"/>
    <col min="2312" max="2312" width="9.5703125" style="116" customWidth="1"/>
    <col min="2313" max="2313" width="11.28515625" style="116" customWidth="1"/>
    <col min="2314" max="2314" width="11.85546875" style="116" customWidth="1"/>
    <col min="2315" max="2319" width="10.7109375" style="116" customWidth="1"/>
    <col min="2320" max="2560" width="9.140625" style="116"/>
    <col min="2561" max="2561" width="4.28515625" style="116" customWidth="1"/>
    <col min="2562" max="2562" width="49.42578125" style="116" customWidth="1"/>
    <col min="2563" max="2563" width="16.42578125" style="116" customWidth="1"/>
    <col min="2564" max="2564" width="11.7109375" style="116" customWidth="1"/>
    <col min="2565" max="2565" width="7.85546875" style="116" customWidth="1"/>
    <col min="2566" max="2566" width="9.140625" style="116" customWidth="1"/>
    <col min="2567" max="2567" width="5.140625" style="116" customWidth="1"/>
    <col min="2568" max="2568" width="9.5703125" style="116" customWidth="1"/>
    <col min="2569" max="2569" width="11.28515625" style="116" customWidth="1"/>
    <col min="2570" max="2570" width="11.85546875" style="116" customWidth="1"/>
    <col min="2571" max="2575" width="10.7109375" style="116" customWidth="1"/>
    <col min="2576" max="2816" width="9.140625" style="116"/>
    <col min="2817" max="2817" width="4.28515625" style="116" customWidth="1"/>
    <col min="2818" max="2818" width="49.42578125" style="116" customWidth="1"/>
    <col min="2819" max="2819" width="16.42578125" style="116" customWidth="1"/>
    <col min="2820" max="2820" width="11.7109375" style="116" customWidth="1"/>
    <col min="2821" max="2821" width="7.85546875" style="116" customWidth="1"/>
    <col min="2822" max="2822" width="9.140625" style="116" customWidth="1"/>
    <col min="2823" max="2823" width="5.140625" style="116" customWidth="1"/>
    <col min="2824" max="2824" width="9.5703125" style="116" customWidth="1"/>
    <col min="2825" max="2825" width="11.28515625" style="116" customWidth="1"/>
    <col min="2826" max="2826" width="11.85546875" style="116" customWidth="1"/>
    <col min="2827" max="2831" width="10.7109375" style="116" customWidth="1"/>
    <col min="2832" max="3072" width="9.140625" style="116"/>
    <col min="3073" max="3073" width="4.28515625" style="116" customWidth="1"/>
    <col min="3074" max="3074" width="49.42578125" style="116" customWidth="1"/>
    <col min="3075" max="3075" width="16.42578125" style="116" customWidth="1"/>
    <col min="3076" max="3076" width="11.7109375" style="116" customWidth="1"/>
    <col min="3077" max="3077" width="7.85546875" style="116" customWidth="1"/>
    <col min="3078" max="3078" width="9.140625" style="116" customWidth="1"/>
    <col min="3079" max="3079" width="5.140625" style="116" customWidth="1"/>
    <col min="3080" max="3080" width="9.5703125" style="116" customWidth="1"/>
    <col min="3081" max="3081" width="11.28515625" style="116" customWidth="1"/>
    <col min="3082" max="3082" width="11.85546875" style="116" customWidth="1"/>
    <col min="3083" max="3087" width="10.7109375" style="116" customWidth="1"/>
    <col min="3088" max="3328" width="9.140625" style="116"/>
    <col min="3329" max="3329" width="4.28515625" style="116" customWidth="1"/>
    <col min="3330" max="3330" width="49.42578125" style="116" customWidth="1"/>
    <col min="3331" max="3331" width="16.42578125" style="116" customWidth="1"/>
    <col min="3332" max="3332" width="11.7109375" style="116" customWidth="1"/>
    <col min="3333" max="3333" width="7.85546875" style="116" customWidth="1"/>
    <col min="3334" max="3334" width="9.140625" style="116" customWidth="1"/>
    <col min="3335" max="3335" width="5.140625" style="116" customWidth="1"/>
    <col min="3336" max="3336" width="9.5703125" style="116" customWidth="1"/>
    <col min="3337" max="3337" width="11.28515625" style="116" customWidth="1"/>
    <col min="3338" max="3338" width="11.85546875" style="116" customWidth="1"/>
    <col min="3339" max="3343" width="10.7109375" style="116" customWidth="1"/>
    <col min="3344" max="3584" width="9.140625" style="116"/>
    <col min="3585" max="3585" width="4.28515625" style="116" customWidth="1"/>
    <col min="3586" max="3586" width="49.42578125" style="116" customWidth="1"/>
    <col min="3587" max="3587" width="16.42578125" style="116" customWidth="1"/>
    <col min="3588" max="3588" width="11.7109375" style="116" customWidth="1"/>
    <col min="3589" max="3589" width="7.85546875" style="116" customWidth="1"/>
    <col min="3590" max="3590" width="9.140625" style="116" customWidth="1"/>
    <col min="3591" max="3591" width="5.140625" style="116" customWidth="1"/>
    <col min="3592" max="3592" width="9.5703125" style="116" customWidth="1"/>
    <col min="3593" max="3593" width="11.28515625" style="116" customWidth="1"/>
    <col min="3594" max="3594" width="11.85546875" style="116" customWidth="1"/>
    <col min="3595" max="3599" width="10.7109375" style="116" customWidth="1"/>
    <col min="3600" max="3840" width="9.140625" style="116"/>
    <col min="3841" max="3841" width="4.28515625" style="116" customWidth="1"/>
    <col min="3842" max="3842" width="49.42578125" style="116" customWidth="1"/>
    <col min="3843" max="3843" width="16.42578125" style="116" customWidth="1"/>
    <col min="3844" max="3844" width="11.7109375" style="116" customWidth="1"/>
    <col min="3845" max="3845" width="7.85546875" style="116" customWidth="1"/>
    <col min="3846" max="3846" width="9.140625" style="116" customWidth="1"/>
    <col min="3847" max="3847" width="5.140625" style="116" customWidth="1"/>
    <col min="3848" max="3848" width="9.5703125" style="116" customWidth="1"/>
    <col min="3849" max="3849" width="11.28515625" style="116" customWidth="1"/>
    <col min="3850" max="3850" width="11.85546875" style="116" customWidth="1"/>
    <col min="3851" max="3855" width="10.7109375" style="116" customWidth="1"/>
    <col min="3856" max="4096" width="9.140625" style="116"/>
    <col min="4097" max="4097" width="4.28515625" style="116" customWidth="1"/>
    <col min="4098" max="4098" width="49.42578125" style="116" customWidth="1"/>
    <col min="4099" max="4099" width="16.42578125" style="116" customWidth="1"/>
    <col min="4100" max="4100" width="11.7109375" style="116" customWidth="1"/>
    <col min="4101" max="4101" width="7.85546875" style="116" customWidth="1"/>
    <col min="4102" max="4102" width="9.140625" style="116" customWidth="1"/>
    <col min="4103" max="4103" width="5.140625" style="116" customWidth="1"/>
    <col min="4104" max="4104" width="9.5703125" style="116" customWidth="1"/>
    <col min="4105" max="4105" width="11.28515625" style="116" customWidth="1"/>
    <col min="4106" max="4106" width="11.85546875" style="116" customWidth="1"/>
    <col min="4107" max="4111" width="10.7109375" style="116" customWidth="1"/>
    <col min="4112" max="4352" width="9.140625" style="116"/>
    <col min="4353" max="4353" width="4.28515625" style="116" customWidth="1"/>
    <col min="4354" max="4354" width="49.42578125" style="116" customWidth="1"/>
    <col min="4355" max="4355" width="16.42578125" style="116" customWidth="1"/>
    <col min="4356" max="4356" width="11.7109375" style="116" customWidth="1"/>
    <col min="4357" max="4357" width="7.85546875" style="116" customWidth="1"/>
    <col min="4358" max="4358" width="9.140625" style="116" customWidth="1"/>
    <col min="4359" max="4359" width="5.140625" style="116" customWidth="1"/>
    <col min="4360" max="4360" width="9.5703125" style="116" customWidth="1"/>
    <col min="4361" max="4361" width="11.28515625" style="116" customWidth="1"/>
    <col min="4362" max="4362" width="11.85546875" style="116" customWidth="1"/>
    <col min="4363" max="4367" width="10.7109375" style="116" customWidth="1"/>
    <col min="4368" max="4608" width="9.140625" style="116"/>
    <col min="4609" max="4609" width="4.28515625" style="116" customWidth="1"/>
    <col min="4610" max="4610" width="49.42578125" style="116" customWidth="1"/>
    <col min="4611" max="4611" width="16.42578125" style="116" customWidth="1"/>
    <col min="4612" max="4612" width="11.7109375" style="116" customWidth="1"/>
    <col min="4613" max="4613" width="7.85546875" style="116" customWidth="1"/>
    <col min="4614" max="4614" width="9.140625" style="116" customWidth="1"/>
    <col min="4615" max="4615" width="5.140625" style="116" customWidth="1"/>
    <col min="4616" max="4616" width="9.5703125" style="116" customWidth="1"/>
    <col min="4617" max="4617" width="11.28515625" style="116" customWidth="1"/>
    <col min="4618" max="4618" width="11.85546875" style="116" customWidth="1"/>
    <col min="4619" max="4623" width="10.7109375" style="116" customWidth="1"/>
    <col min="4624" max="4864" width="9.140625" style="116"/>
    <col min="4865" max="4865" width="4.28515625" style="116" customWidth="1"/>
    <col min="4866" max="4866" width="49.42578125" style="116" customWidth="1"/>
    <col min="4867" max="4867" width="16.42578125" style="116" customWidth="1"/>
    <col min="4868" max="4868" width="11.7109375" style="116" customWidth="1"/>
    <col min="4869" max="4869" width="7.85546875" style="116" customWidth="1"/>
    <col min="4870" max="4870" width="9.140625" style="116" customWidth="1"/>
    <col min="4871" max="4871" width="5.140625" style="116" customWidth="1"/>
    <col min="4872" max="4872" width="9.5703125" style="116" customWidth="1"/>
    <col min="4873" max="4873" width="11.28515625" style="116" customWidth="1"/>
    <col min="4874" max="4874" width="11.85546875" style="116" customWidth="1"/>
    <col min="4875" max="4879" width="10.7109375" style="116" customWidth="1"/>
    <col min="4880" max="5120" width="9.140625" style="116"/>
    <col min="5121" max="5121" width="4.28515625" style="116" customWidth="1"/>
    <col min="5122" max="5122" width="49.42578125" style="116" customWidth="1"/>
    <col min="5123" max="5123" width="16.42578125" style="116" customWidth="1"/>
    <col min="5124" max="5124" width="11.7109375" style="116" customWidth="1"/>
    <col min="5125" max="5125" width="7.85546875" style="116" customWidth="1"/>
    <col min="5126" max="5126" width="9.140625" style="116" customWidth="1"/>
    <col min="5127" max="5127" width="5.140625" style="116" customWidth="1"/>
    <col min="5128" max="5128" width="9.5703125" style="116" customWidth="1"/>
    <col min="5129" max="5129" width="11.28515625" style="116" customWidth="1"/>
    <col min="5130" max="5130" width="11.85546875" style="116" customWidth="1"/>
    <col min="5131" max="5135" width="10.7109375" style="116" customWidth="1"/>
    <col min="5136" max="5376" width="9.140625" style="116"/>
    <col min="5377" max="5377" width="4.28515625" style="116" customWidth="1"/>
    <col min="5378" max="5378" width="49.42578125" style="116" customWidth="1"/>
    <col min="5379" max="5379" width="16.42578125" style="116" customWidth="1"/>
    <col min="5380" max="5380" width="11.7109375" style="116" customWidth="1"/>
    <col min="5381" max="5381" width="7.85546875" style="116" customWidth="1"/>
    <col min="5382" max="5382" width="9.140625" style="116" customWidth="1"/>
    <col min="5383" max="5383" width="5.140625" style="116" customWidth="1"/>
    <col min="5384" max="5384" width="9.5703125" style="116" customWidth="1"/>
    <col min="5385" max="5385" width="11.28515625" style="116" customWidth="1"/>
    <col min="5386" max="5386" width="11.85546875" style="116" customWidth="1"/>
    <col min="5387" max="5391" width="10.7109375" style="116" customWidth="1"/>
    <col min="5392" max="5632" width="9.140625" style="116"/>
    <col min="5633" max="5633" width="4.28515625" style="116" customWidth="1"/>
    <col min="5634" max="5634" width="49.42578125" style="116" customWidth="1"/>
    <col min="5635" max="5635" width="16.42578125" style="116" customWidth="1"/>
    <col min="5636" max="5636" width="11.7109375" style="116" customWidth="1"/>
    <col min="5637" max="5637" width="7.85546875" style="116" customWidth="1"/>
    <col min="5638" max="5638" width="9.140625" style="116" customWidth="1"/>
    <col min="5639" max="5639" width="5.140625" style="116" customWidth="1"/>
    <col min="5640" max="5640" width="9.5703125" style="116" customWidth="1"/>
    <col min="5641" max="5641" width="11.28515625" style="116" customWidth="1"/>
    <col min="5642" max="5642" width="11.85546875" style="116" customWidth="1"/>
    <col min="5643" max="5647" width="10.7109375" style="116" customWidth="1"/>
    <col min="5648" max="5888" width="9.140625" style="116"/>
    <col min="5889" max="5889" width="4.28515625" style="116" customWidth="1"/>
    <col min="5890" max="5890" width="49.42578125" style="116" customWidth="1"/>
    <col min="5891" max="5891" width="16.42578125" style="116" customWidth="1"/>
    <col min="5892" max="5892" width="11.7109375" style="116" customWidth="1"/>
    <col min="5893" max="5893" width="7.85546875" style="116" customWidth="1"/>
    <col min="5894" max="5894" width="9.140625" style="116" customWidth="1"/>
    <col min="5895" max="5895" width="5.140625" style="116" customWidth="1"/>
    <col min="5896" max="5896" width="9.5703125" style="116" customWidth="1"/>
    <col min="5897" max="5897" width="11.28515625" style="116" customWidth="1"/>
    <col min="5898" max="5898" width="11.85546875" style="116" customWidth="1"/>
    <col min="5899" max="5903" width="10.7109375" style="116" customWidth="1"/>
    <col min="5904" max="6144" width="9.140625" style="116"/>
    <col min="6145" max="6145" width="4.28515625" style="116" customWidth="1"/>
    <col min="6146" max="6146" width="49.42578125" style="116" customWidth="1"/>
    <col min="6147" max="6147" width="16.42578125" style="116" customWidth="1"/>
    <col min="6148" max="6148" width="11.7109375" style="116" customWidth="1"/>
    <col min="6149" max="6149" width="7.85546875" style="116" customWidth="1"/>
    <col min="6150" max="6150" width="9.140625" style="116" customWidth="1"/>
    <col min="6151" max="6151" width="5.140625" style="116" customWidth="1"/>
    <col min="6152" max="6152" width="9.5703125" style="116" customWidth="1"/>
    <col min="6153" max="6153" width="11.28515625" style="116" customWidth="1"/>
    <col min="6154" max="6154" width="11.85546875" style="116" customWidth="1"/>
    <col min="6155" max="6159" width="10.7109375" style="116" customWidth="1"/>
    <col min="6160" max="6400" width="9.140625" style="116"/>
    <col min="6401" max="6401" width="4.28515625" style="116" customWidth="1"/>
    <col min="6402" max="6402" width="49.42578125" style="116" customWidth="1"/>
    <col min="6403" max="6403" width="16.42578125" style="116" customWidth="1"/>
    <col min="6404" max="6404" width="11.7109375" style="116" customWidth="1"/>
    <col min="6405" max="6405" width="7.85546875" style="116" customWidth="1"/>
    <col min="6406" max="6406" width="9.140625" style="116" customWidth="1"/>
    <col min="6407" max="6407" width="5.140625" style="116" customWidth="1"/>
    <col min="6408" max="6408" width="9.5703125" style="116" customWidth="1"/>
    <col min="6409" max="6409" width="11.28515625" style="116" customWidth="1"/>
    <col min="6410" max="6410" width="11.85546875" style="116" customWidth="1"/>
    <col min="6411" max="6415" width="10.7109375" style="116" customWidth="1"/>
    <col min="6416" max="6656" width="9.140625" style="116"/>
    <col min="6657" max="6657" width="4.28515625" style="116" customWidth="1"/>
    <col min="6658" max="6658" width="49.42578125" style="116" customWidth="1"/>
    <col min="6659" max="6659" width="16.42578125" style="116" customWidth="1"/>
    <col min="6660" max="6660" width="11.7109375" style="116" customWidth="1"/>
    <col min="6661" max="6661" width="7.85546875" style="116" customWidth="1"/>
    <col min="6662" max="6662" width="9.140625" style="116" customWidth="1"/>
    <col min="6663" max="6663" width="5.140625" style="116" customWidth="1"/>
    <col min="6664" max="6664" width="9.5703125" style="116" customWidth="1"/>
    <col min="6665" max="6665" width="11.28515625" style="116" customWidth="1"/>
    <col min="6666" max="6666" width="11.85546875" style="116" customWidth="1"/>
    <col min="6667" max="6671" width="10.7109375" style="116" customWidth="1"/>
    <col min="6672" max="6912" width="9.140625" style="116"/>
    <col min="6913" max="6913" width="4.28515625" style="116" customWidth="1"/>
    <col min="6914" max="6914" width="49.42578125" style="116" customWidth="1"/>
    <col min="6915" max="6915" width="16.42578125" style="116" customWidth="1"/>
    <col min="6916" max="6916" width="11.7109375" style="116" customWidth="1"/>
    <col min="6917" max="6917" width="7.85546875" style="116" customWidth="1"/>
    <col min="6918" max="6918" width="9.140625" style="116" customWidth="1"/>
    <col min="6919" max="6919" width="5.140625" style="116" customWidth="1"/>
    <col min="6920" max="6920" width="9.5703125" style="116" customWidth="1"/>
    <col min="6921" max="6921" width="11.28515625" style="116" customWidth="1"/>
    <col min="6922" max="6922" width="11.85546875" style="116" customWidth="1"/>
    <col min="6923" max="6927" width="10.7109375" style="116" customWidth="1"/>
    <col min="6928" max="7168" width="9.140625" style="116"/>
    <col min="7169" max="7169" width="4.28515625" style="116" customWidth="1"/>
    <col min="7170" max="7170" width="49.42578125" style="116" customWidth="1"/>
    <col min="7171" max="7171" width="16.42578125" style="116" customWidth="1"/>
    <col min="7172" max="7172" width="11.7109375" style="116" customWidth="1"/>
    <col min="7173" max="7173" width="7.85546875" style="116" customWidth="1"/>
    <col min="7174" max="7174" width="9.140625" style="116" customWidth="1"/>
    <col min="7175" max="7175" width="5.140625" style="116" customWidth="1"/>
    <col min="7176" max="7176" width="9.5703125" style="116" customWidth="1"/>
    <col min="7177" max="7177" width="11.28515625" style="116" customWidth="1"/>
    <col min="7178" max="7178" width="11.85546875" style="116" customWidth="1"/>
    <col min="7179" max="7183" width="10.7109375" style="116" customWidth="1"/>
    <col min="7184" max="7424" width="9.140625" style="116"/>
    <col min="7425" max="7425" width="4.28515625" style="116" customWidth="1"/>
    <col min="7426" max="7426" width="49.42578125" style="116" customWidth="1"/>
    <col min="7427" max="7427" width="16.42578125" style="116" customWidth="1"/>
    <col min="7428" max="7428" width="11.7109375" style="116" customWidth="1"/>
    <col min="7429" max="7429" width="7.85546875" style="116" customWidth="1"/>
    <col min="7430" max="7430" width="9.140625" style="116" customWidth="1"/>
    <col min="7431" max="7431" width="5.140625" style="116" customWidth="1"/>
    <col min="7432" max="7432" width="9.5703125" style="116" customWidth="1"/>
    <col min="7433" max="7433" width="11.28515625" style="116" customWidth="1"/>
    <col min="7434" max="7434" width="11.85546875" style="116" customWidth="1"/>
    <col min="7435" max="7439" width="10.7109375" style="116" customWidth="1"/>
    <col min="7440" max="7680" width="9.140625" style="116"/>
    <col min="7681" max="7681" width="4.28515625" style="116" customWidth="1"/>
    <col min="7682" max="7682" width="49.42578125" style="116" customWidth="1"/>
    <col min="7683" max="7683" width="16.42578125" style="116" customWidth="1"/>
    <col min="7684" max="7684" width="11.7109375" style="116" customWidth="1"/>
    <col min="7685" max="7685" width="7.85546875" style="116" customWidth="1"/>
    <col min="7686" max="7686" width="9.140625" style="116" customWidth="1"/>
    <col min="7687" max="7687" width="5.140625" style="116" customWidth="1"/>
    <col min="7688" max="7688" width="9.5703125" style="116" customWidth="1"/>
    <col min="7689" max="7689" width="11.28515625" style="116" customWidth="1"/>
    <col min="7690" max="7690" width="11.85546875" style="116" customWidth="1"/>
    <col min="7691" max="7695" width="10.7109375" style="116" customWidth="1"/>
    <col min="7696" max="7936" width="9.140625" style="116"/>
    <col min="7937" max="7937" width="4.28515625" style="116" customWidth="1"/>
    <col min="7938" max="7938" width="49.42578125" style="116" customWidth="1"/>
    <col min="7939" max="7939" width="16.42578125" style="116" customWidth="1"/>
    <col min="7940" max="7940" width="11.7109375" style="116" customWidth="1"/>
    <col min="7941" max="7941" width="7.85546875" style="116" customWidth="1"/>
    <col min="7942" max="7942" width="9.140625" style="116" customWidth="1"/>
    <col min="7943" max="7943" width="5.140625" style="116" customWidth="1"/>
    <col min="7944" max="7944" width="9.5703125" style="116" customWidth="1"/>
    <col min="7945" max="7945" width="11.28515625" style="116" customWidth="1"/>
    <col min="7946" max="7946" width="11.85546875" style="116" customWidth="1"/>
    <col min="7947" max="7951" width="10.7109375" style="116" customWidth="1"/>
    <col min="7952" max="8192" width="9.140625" style="116"/>
    <col min="8193" max="8193" width="4.28515625" style="116" customWidth="1"/>
    <col min="8194" max="8194" width="49.42578125" style="116" customWidth="1"/>
    <col min="8195" max="8195" width="16.42578125" style="116" customWidth="1"/>
    <col min="8196" max="8196" width="11.7109375" style="116" customWidth="1"/>
    <col min="8197" max="8197" width="7.85546875" style="116" customWidth="1"/>
    <col min="8198" max="8198" width="9.140625" style="116" customWidth="1"/>
    <col min="8199" max="8199" width="5.140625" style="116" customWidth="1"/>
    <col min="8200" max="8200" width="9.5703125" style="116" customWidth="1"/>
    <col min="8201" max="8201" width="11.28515625" style="116" customWidth="1"/>
    <col min="8202" max="8202" width="11.85546875" style="116" customWidth="1"/>
    <col min="8203" max="8207" width="10.7109375" style="116" customWidth="1"/>
    <col min="8208" max="8448" width="9.140625" style="116"/>
    <col min="8449" max="8449" width="4.28515625" style="116" customWidth="1"/>
    <col min="8450" max="8450" width="49.42578125" style="116" customWidth="1"/>
    <col min="8451" max="8451" width="16.42578125" style="116" customWidth="1"/>
    <col min="8452" max="8452" width="11.7109375" style="116" customWidth="1"/>
    <col min="8453" max="8453" width="7.85546875" style="116" customWidth="1"/>
    <col min="8454" max="8454" width="9.140625" style="116" customWidth="1"/>
    <col min="8455" max="8455" width="5.140625" style="116" customWidth="1"/>
    <col min="8456" max="8456" width="9.5703125" style="116" customWidth="1"/>
    <col min="8457" max="8457" width="11.28515625" style="116" customWidth="1"/>
    <col min="8458" max="8458" width="11.85546875" style="116" customWidth="1"/>
    <col min="8459" max="8463" width="10.7109375" style="116" customWidth="1"/>
    <col min="8464" max="8704" width="9.140625" style="116"/>
    <col min="8705" max="8705" width="4.28515625" style="116" customWidth="1"/>
    <col min="8706" max="8706" width="49.42578125" style="116" customWidth="1"/>
    <col min="8707" max="8707" width="16.42578125" style="116" customWidth="1"/>
    <col min="8708" max="8708" width="11.7109375" style="116" customWidth="1"/>
    <col min="8709" max="8709" width="7.85546875" style="116" customWidth="1"/>
    <col min="8710" max="8710" width="9.140625" style="116" customWidth="1"/>
    <col min="8711" max="8711" width="5.140625" style="116" customWidth="1"/>
    <col min="8712" max="8712" width="9.5703125" style="116" customWidth="1"/>
    <col min="8713" max="8713" width="11.28515625" style="116" customWidth="1"/>
    <col min="8714" max="8714" width="11.85546875" style="116" customWidth="1"/>
    <col min="8715" max="8719" width="10.7109375" style="116" customWidth="1"/>
    <col min="8720" max="8960" width="9.140625" style="116"/>
    <col min="8961" max="8961" width="4.28515625" style="116" customWidth="1"/>
    <col min="8962" max="8962" width="49.42578125" style="116" customWidth="1"/>
    <col min="8963" max="8963" width="16.42578125" style="116" customWidth="1"/>
    <col min="8964" max="8964" width="11.7109375" style="116" customWidth="1"/>
    <col min="8965" max="8965" width="7.85546875" style="116" customWidth="1"/>
    <col min="8966" max="8966" width="9.140625" style="116" customWidth="1"/>
    <col min="8967" max="8967" width="5.140625" style="116" customWidth="1"/>
    <col min="8968" max="8968" width="9.5703125" style="116" customWidth="1"/>
    <col min="8969" max="8969" width="11.28515625" style="116" customWidth="1"/>
    <col min="8970" max="8970" width="11.85546875" style="116" customWidth="1"/>
    <col min="8971" max="8975" width="10.7109375" style="116" customWidth="1"/>
    <col min="8976" max="9216" width="9.140625" style="116"/>
    <col min="9217" max="9217" width="4.28515625" style="116" customWidth="1"/>
    <col min="9218" max="9218" width="49.42578125" style="116" customWidth="1"/>
    <col min="9219" max="9219" width="16.42578125" style="116" customWidth="1"/>
    <col min="9220" max="9220" width="11.7109375" style="116" customWidth="1"/>
    <col min="9221" max="9221" width="7.85546875" style="116" customWidth="1"/>
    <col min="9222" max="9222" width="9.140625" style="116" customWidth="1"/>
    <col min="9223" max="9223" width="5.140625" style="116" customWidth="1"/>
    <col min="9224" max="9224" width="9.5703125" style="116" customWidth="1"/>
    <col min="9225" max="9225" width="11.28515625" style="116" customWidth="1"/>
    <col min="9226" max="9226" width="11.85546875" style="116" customWidth="1"/>
    <col min="9227" max="9231" width="10.7109375" style="116" customWidth="1"/>
    <col min="9232" max="9472" width="9.140625" style="116"/>
    <col min="9473" max="9473" width="4.28515625" style="116" customWidth="1"/>
    <col min="9474" max="9474" width="49.42578125" style="116" customWidth="1"/>
    <col min="9475" max="9475" width="16.42578125" style="116" customWidth="1"/>
    <col min="9476" max="9476" width="11.7109375" style="116" customWidth="1"/>
    <col min="9477" max="9477" width="7.85546875" style="116" customWidth="1"/>
    <col min="9478" max="9478" width="9.140625" style="116" customWidth="1"/>
    <col min="9479" max="9479" width="5.140625" style="116" customWidth="1"/>
    <col min="9480" max="9480" width="9.5703125" style="116" customWidth="1"/>
    <col min="9481" max="9481" width="11.28515625" style="116" customWidth="1"/>
    <col min="9482" max="9482" width="11.85546875" style="116" customWidth="1"/>
    <col min="9483" max="9487" width="10.7109375" style="116" customWidth="1"/>
    <col min="9488" max="9728" width="9.140625" style="116"/>
    <col min="9729" max="9729" width="4.28515625" style="116" customWidth="1"/>
    <col min="9730" max="9730" width="49.42578125" style="116" customWidth="1"/>
    <col min="9731" max="9731" width="16.42578125" style="116" customWidth="1"/>
    <col min="9732" max="9732" width="11.7109375" style="116" customWidth="1"/>
    <col min="9733" max="9733" width="7.85546875" style="116" customWidth="1"/>
    <col min="9734" max="9734" width="9.140625" style="116" customWidth="1"/>
    <col min="9735" max="9735" width="5.140625" style="116" customWidth="1"/>
    <col min="9736" max="9736" width="9.5703125" style="116" customWidth="1"/>
    <col min="9737" max="9737" width="11.28515625" style="116" customWidth="1"/>
    <col min="9738" max="9738" width="11.85546875" style="116" customWidth="1"/>
    <col min="9739" max="9743" width="10.7109375" style="116" customWidth="1"/>
    <col min="9744" max="9984" width="9.140625" style="116"/>
    <col min="9985" max="9985" width="4.28515625" style="116" customWidth="1"/>
    <col min="9986" max="9986" width="49.42578125" style="116" customWidth="1"/>
    <col min="9987" max="9987" width="16.42578125" style="116" customWidth="1"/>
    <col min="9988" max="9988" width="11.7109375" style="116" customWidth="1"/>
    <col min="9989" max="9989" width="7.85546875" style="116" customWidth="1"/>
    <col min="9990" max="9990" width="9.140625" style="116" customWidth="1"/>
    <col min="9991" max="9991" width="5.140625" style="116" customWidth="1"/>
    <col min="9992" max="9992" width="9.5703125" style="116" customWidth="1"/>
    <col min="9993" max="9993" width="11.28515625" style="116" customWidth="1"/>
    <col min="9994" max="9994" width="11.85546875" style="116" customWidth="1"/>
    <col min="9995" max="9999" width="10.7109375" style="116" customWidth="1"/>
    <col min="10000" max="10240" width="9.140625" style="116"/>
    <col min="10241" max="10241" width="4.28515625" style="116" customWidth="1"/>
    <col min="10242" max="10242" width="49.42578125" style="116" customWidth="1"/>
    <col min="10243" max="10243" width="16.42578125" style="116" customWidth="1"/>
    <col min="10244" max="10244" width="11.7109375" style="116" customWidth="1"/>
    <col min="10245" max="10245" width="7.85546875" style="116" customWidth="1"/>
    <col min="10246" max="10246" width="9.140625" style="116" customWidth="1"/>
    <col min="10247" max="10247" width="5.140625" style="116" customWidth="1"/>
    <col min="10248" max="10248" width="9.5703125" style="116" customWidth="1"/>
    <col min="10249" max="10249" width="11.28515625" style="116" customWidth="1"/>
    <col min="10250" max="10250" width="11.85546875" style="116" customWidth="1"/>
    <col min="10251" max="10255" width="10.7109375" style="116" customWidth="1"/>
    <col min="10256" max="10496" width="9.140625" style="116"/>
    <col min="10497" max="10497" width="4.28515625" style="116" customWidth="1"/>
    <col min="10498" max="10498" width="49.42578125" style="116" customWidth="1"/>
    <col min="10499" max="10499" width="16.42578125" style="116" customWidth="1"/>
    <col min="10500" max="10500" width="11.7109375" style="116" customWidth="1"/>
    <col min="10501" max="10501" width="7.85546875" style="116" customWidth="1"/>
    <col min="10502" max="10502" width="9.140625" style="116" customWidth="1"/>
    <col min="10503" max="10503" width="5.140625" style="116" customWidth="1"/>
    <col min="10504" max="10504" width="9.5703125" style="116" customWidth="1"/>
    <col min="10505" max="10505" width="11.28515625" style="116" customWidth="1"/>
    <col min="10506" max="10506" width="11.85546875" style="116" customWidth="1"/>
    <col min="10507" max="10511" width="10.7109375" style="116" customWidth="1"/>
    <col min="10512" max="10752" width="9.140625" style="116"/>
    <col min="10753" max="10753" width="4.28515625" style="116" customWidth="1"/>
    <col min="10754" max="10754" width="49.42578125" style="116" customWidth="1"/>
    <col min="10755" max="10755" width="16.42578125" style="116" customWidth="1"/>
    <col min="10756" max="10756" width="11.7109375" style="116" customWidth="1"/>
    <col min="10757" max="10757" width="7.85546875" style="116" customWidth="1"/>
    <col min="10758" max="10758" width="9.140625" style="116" customWidth="1"/>
    <col min="10759" max="10759" width="5.140625" style="116" customWidth="1"/>
    <col min="10760" max="10760" width="9.5703125" style="116" customWidth="1"/>
    <col min="10761" max="10761" width="11.28515625" style="116" customWidth="1"/>
    <col min="10762" max="10762" width="11.85546875" style="116" customWidth="1"/>
    <col min="10763" max="10767" width="10.7109375" style="116" customWidth="1"/>
    <col min="10768" max="11008" width="9.140625" style="116"/>
    <col min="11009" max="11009" width="4.28515625" style="116" customWidth="1"/>
    <col min="11010" max="11010" width="49.42578125" style="116" customWidth="1"/>
    <col min="11011" max="11011" width="16.42578125" style="116" customWidth="1"/>
    <col min="11012" max="11012" width="11.7109375" style="116" customWidth="1"/>
    <col min="11013" max="11013" width="7.85546875" style="116" customWidth="1"/>
    <col min="11014" max="11014" width="9.140625" style="116" customWidth="1"/>
    <col min="11015" max="11015" width="5.140625" style="116" customWidth="1"/>
    <col min="11016" max="11016" width="9.5703125" style="116" customWidth="1"/>
    <col min="11017" max="11017" width="11.28515625" style="116" customWidth="1"/>
    <col min="11018" max="11018" width="11.85546875" style="116" customWidth="1"/>
    <col min="11019" max="11023" width="10.7109375" style="116" customWidth="1"/>
    <col min="11024" max="11264" width="9.140625" style="116"/>
    <col min="11265" max="11265" width="4.28515625" style="116" customWidth="1"/>
    <col min="11266" max="11266" width="49.42578125" style="116" customWidth="1"/>
    <col min="11267" max="11267" width="16.42578125" style="116" customWidth="1"/>
    <col min="11268" max="11268" width="11.7109375" style="116" customWidth="1"/>
    <col min="11269" max="11269" width="7.85546875" style="116" customWidth="1"/>
    <col min="11270" max="11270" width="9.140625" style="116" customWidth="1"/>
    <col min="11271" max="11271" width="5.140625" style="116" customWidth="1"/>
    <col min="11272" max="11272" width="9.5703125" style="116" customWidth="1"/>
    <col min="11273" max="11273" width="11.28515625" style="116" customWidth="1"/>
    <col min="11274" max="11274" width="11.85546875" style="116" customWidth="1"/>
    <col min="11275" max="11279" width="10.7109375" style="116" customWidth="1"/>
    <col min="11280" max="11520" width="9.140625" style="116"/>
    <col min="11521" max="11521" width="4.28515625" style="116" customWidth="1"/>
    <col min="11522" max="11522" width="49.42578125" style="116" customWidth="1"/>
    <col min="11523" max="11523" width="16.42578125" style="116" customWidth="1"/>
    <col min="11524" max="11524" width="11.7109375" style="116" customWidth="1"/>
    <col min="11525" max="11525" width="7.85546875" style="116" customWidth="1"/>
    <col min="11526" max="11526" width="9.140625" style="116" customWidth="1"/>
    <col min="11527" max="11527" width="5.140625" style="116" customWidth="1"/>
    <col min="11528" max="11528" width="9.5703125" style="116" customWidth="1"/>
    <col min="11529" max="11529" width="11.28515625" style="116" customWidth="1"/>
    <col min="11530" max="11530" width="11.85546875" style="116" customWidth="1"/>
    <col min="11531" max="11535" width="10.7109375" style="116" customWidth="1"/>
    <col min="11536" max="11776" width="9.140625" style="116"/>
    <col min="11777" max="11777" width="4.28515625" style="116" customWidth="1"/>
    <col min="11778" max="11778" width="49.42578125" style="116" customWidth="1"/>
    <col min="11779" max="11779" width="16.42578125" style="116" customWidth="1"/>
    <col min="11780" max="11780" width="11.7109375" style="116" customWidth="1"/>
    <col min="11781" max="11781" width="7.85546875" style="116" customWidth="1"/>
    <col min="11782" max="11782" width="9.140625" style="116" customWidth="1"/>
    <col min="11783" max="11783" width="5.140625" style="116" customWidth="1"/>
    <col min="11784" max="11784" width="9.5703125" style="116" customWidth="1"/>
    <col min="11785" max="11785" width="11.28515625" style="116" customWidth="1"/>
    <col min="11786" max="11786" width="11.85546875" style="116" customWidth="1"/>
    <col min="11787" max="11791" width="10.7109375" style="116" customWidth="1"/>
    <col min="11792" max="12032" width="9.140625" style="116"/>
    <col min="12033" max="12033" width="4.28515625" style="116" customWidth="1"/>
    <col min="12034" max="12034" width="49.42578125" style="116" customWidth="1"/>
    <col min="12035" max="12035" width="16.42578125" style="116" customWidth="1"/>
    <col min="12036" max="12036" width="11.7109375" style="116" customWidth="1"/>
    <col min="12037" max="12037" width="7.85546875" style="116" customWidth="1"/>
    <col min="12038" max="12038" width="9.140625" style="116" customWidth="1"/>
    <col min="12039" max="12039" width="5.140625" style="116" customWidth="1"/>
    <col min="12040" max="12040" width="9.5703125" style="116" customWidth="1"/>
    <col min="12041" max="12041" width="11.28515625" style="116" customWidth="1"/>
    <col min="12042" max="12042" width="11.85546875" style="116" customWidth="1"/>
    <col min="12043" max="12047" width="10.7109375" style="116" customWidth="1"/>
    <col min="12048" max="12288" width="9.140625" style="116"/>
    <col min="12289" max="12289" width="4.28515625" style="116" customWidth="1"/>
    <col min="12290" max="12290" width="49.42578125" style="116" customWidth="1"/>
    <col min="12291" max="12291" width="16.42578125" style="116" customWidth="1"/>
    <col min="12292" max="12292" width="11.7109375" style="116" customWidth="1"/>
    <col min="12293" max="12293" width="7.85546875" style="116" customWidth="1"/>
    <col min="12294" max="12294" width="9.140625" style="116" customWidth="1"/>
    <col min="12295" max="12295" width="5.140625" style="116" customWidth="1"/>
    <col min="12296" max="12296" width="9.5703125" style="116" customWidth="1"/>
    <col min="12297" max="12297" width="11.28515625" style="116" customWidth="1"/>
    <col min="12298" max="12298" width="11.85546875" style="116" customWidth="1"/>
    <col min="12299" max="12303" width="10.7109375" style="116" customWidth="1"/>
    <col min="12304" max="12544" width="9.140625" style="116"/>
    <col min="12545" max="12545" width="4.28515625" style="116" customWidth="1"/>
    <col min="12546" max="12546" width="49.42578125" style="116" customWidth="1"/>
    <col min="12547" max="12547" width="16.42578125" style="116" customWidth="1"/>
    <col min="12548" max="12548" width="11.7109375" style="116" customWidth="1"/>
    <col min="12549" max="12549" width="7.85546875" style="116" customWidth="1"/>
    <col min="12550" max="12550" width="9.140625" style="116" customWidth="1"/>
    <col min="12551" max="12551" width="5.140625" style="116" customWidth="1"/>
    <col min="12552" max="12552" width="9.5703125" style="116" customWidth="1"/>
    <col min="12553" max="12553" width="11.28515625" style="116" customWidth="1"/>
    <col min="12554" max="12554" width="11.85546875" style="116" customWidth="1"/>
    <col min="12555" max="12559" width="10.7109375" style="116" customWidth="1"/>
    <col min="12560" max="12800" width="9.140625" style="116"/>
    <col min="12801" max="12801" width="4.28515625" style="116" customWidth="1"/>
    <col min="12802" max="12802" width="49.42578125" style="116" customWidth="1"/>
    <col min="12803" max="12803" width="16.42578125" style="116" customWidth="1"/>
    <col min="12804" max="12804" width="11.7109375" style="116" customWidth="1"/>
    <col min="12805" max="12805" width="7.85546875" style="116" customWidth="1"/>
    <col min="12806" max="12806" width="9.140625" style="116" customWidth="1"/>
    <col min="12807" max="12807" width="5.140625" style="116" customWidth="1"/>
    <col min="12808" max="12808" width="9.5703125" style="116" customWidth="1"/>
    <col min="12809" max="12809" width="11.28515625" style="116" customWidth="1"/>
    <col min="12810" max="12810" width="11.85546875" style="116" customWidth="1"/>
    <col min="12811" max="12815" width="10.7109375" style="116" customWidth="1"/>
    <col min="12816" max="13056" width="9.140625" style="116"/>
    <col min="13057" max="13057" width="4.28515625" style="116" customWidth="1"/>
    <col min="13058" max="13058" width="49.42578125" style="116" customWidth="1"/>
    <col min="13059" max="13059" width="16.42578125" style="116" customWidth="1"/>
    <col min="13060" max="13060" width="11.7109375" style="116" customWidth="1"/>
    <col min="13061" max="13061" width="7.85546875" style="116" customWidth="1"/>
    <col min="13062" max="13062" width="9.140625" style="116" customWidth="1"/>
    <col min="13063" max="13063" width="5.140625" style="116" customWidth="1"/>
    <col min="13064" max="13064" width="9.5703125" style="116" customWidth="1"/>
    <col min="13065" max="13065" width="11.28515625" style="116" customWidth="1"/>
    <col min="13066" max="13066" width="11.85546875" style="116" customWidth="1"/>
    <col min="13067" max="13071" width="10.7109375" style="116" customWidth="1"/>
    <col min="13072" max="13312" width="9.140625" style="116"/>
    <col min="13313" max="13313" width="4.28515625" style="116" customWidth="1"/>
    <col min="13314" max="13314" width="49.42578125" style="116" customWidth="1"/>
    <col min="13315" max="13315" width="16.42578125" style="116" customWidth="1"/>
    <col min="13316" max="13316" width="11.7109375" style="116" customWidth="1"/>
    <col min="13317" max="13317" width="7.85546875" style="116" customWidth="1"/>
    <col min="13318" max="13318" width="9.140625" style="116" customWidth="1"/>
    <col min="13319" max="13319" width="5.140625" style="116" customWidth="1"/>
    <col min="13320" max="13320" width="9.5703125" style="116" customWidth="1"/>
    <col min="13321" max="13321" width="11.28515625" style="116" customWidth="1"/>
    <col min="13322" max="13322" width="11.85546875" style="116" customWidth="1"/>
    <col min="13323" max="13327" width="10.7109375" style="116" customWidth="1"/>
    <col min="13328" max="13568" width="9.140625" style="116"/>
    <col min="13569" max="13569" width="4.28515625" style="116" customWidth="1"/>
    <col min="13570" max="13570" width="49.42578125" style="116" customWidth="1"/>
    <col min="13571" max="13571" width="16.42578125" style="116" customWidth="1"/>
    <col min="13572" max="13572" width="11.7109375" style="116" customWidth="1"/>
    <col min="13573" max="13573" width="7.85546875" style="116" customWidth="1"/>
    <col min="13574" max="13574" width="9.140625" style="116" customWidth="1"/>
    <col min="13575" max="13575" width="5.140625" style="116" customWidth="1"/>
    <col min="13576" max="13576" width="9.5703125" style="116" customWidth="1"/>
    <col min="13577" max="13577" width="11.28515625" style="116" customWidth="1"/>
    <col min="13578" max="13578" width="11.85546875" style="116" customWidth="1"/>
    <col min="13579" max="13583" width="10.7109375" style="116" customWidth="1"/>
    <col min="13584" max="13824" width="9.140625" style="116"/>
    <col min="13825" max="13825" width="4.28515625" style="116" customWidth="1"/>
    <col min="13826" max="13826" width="49.42578125" style="116" customWidth="1"/>
    <col min="13827" max="13827" width="16.42578125" style="116" customWidth="1"/>
    <col min="13828" max="13828" width="11.7109375" style="116" customWidth="1"/>
    <col min="13829" max="13829" width="7.85546875" style="116" customWidth="1"/>
    <col min="13830" max="13830" width="9.140625" style="116" customWidth="1"/>
    <col min="13831" max="13831" width="5.140625" style="116" customWidth="1"/>
    <col min="13832" max="13832" width="9.5703125" style="116" customWidth="1"/>
    <col min="13833" max="13833" width="11.28515625" style="116" customWidth="1"/>
    <col min="13834" max="13834" width="11.85546875" style="116" customWidth="1"/>
    <col min="13835" max="13839" width="10.7109375" style="116" customWidth="1"/>
    <col min="13840" max="14080" width="9.140625" style="116"/>
    <col min="14081" max="14081" width="4.28515625" style="116" customWidth="1"/>
    <col min="14082" max="14082" width="49.42578125" style="116" customWidth="1"/>
    <col min="14083" max="14083" width="16.42578125" style="116" customWidth="1"/>
    <col min="14084" max="14084" width="11.7109375" style="116" customWidth="1"/>
    <col min="14085" max="14085" width="7.85546875" style="116" customWidth="1"/>
    <col min="14086" max="14086" width="9.140625" style="116" customWidth="1"/>
    <col min="14087" max="14087" width="5.140625" style="116" customWidth="1"/>
    <col min="14088" max="14088" width="9.5703125" style="116" customWidth="1"/>
    <col min="14089" max="14089" width="11.28515625" style="116" customWidth="1"/>
    <col min="14090" max="14090" width="11.85546875" style="116" customWidth="1"/>
    <col min="14091" max="14095" width="10.7109375" style="116" customWidth="1"/>
    <col min="14096" max="14336" width="9.140625" style="116"/>
    <col min="14337" max="14337" width="4.28515625" style="116" customWidth="1"/>
    <col min="14338" max="14338" width="49.42578125" style="116" customWidth="1"/>
    <col min="14339" max="14339" width="16.42578125" style="116" customWidth="1"/>
    <col min="14340" max="14340" width="11.7109375" style="116" customWidth="1"/>
    <col min="14341" max="14341" width="7.85546875" style="116" customWidth="1"/>
    <col min="14342" max="14342" width="9.140625" style="116" customWidth="1"/>
    <col min="14343" max="14343" width="5.140625" style="116" customWidth="1"/>
    <col min="14344" max="14344" width="9.5703125" style="116" customWidth="1"/>
    <col min="14345" max="14345" width="11.28515625" style="116" customWidth="1"/>
    <col min="14346" max="14346" width="11.85546875" style="116" customWidth="1"/>
    <col min="14347" max="14351" width="10.7109375" style="116" customWidth="1"/>
    <col min="14352" max="14592" width="9.140625" style="116"/>
    <col min="14593" max="14593" width="4.28515625" style="116" customWidth="1"/>
    <col min="14594" max="14594" width="49.42578125" style="116" customWidth="1"/>
    <col min="14595" max="14595" width="16.42578125" style="116" customWidth="1"/>
    <col min="14596" max="14596" width="11.7109375" style="116" customWidth="1"/>
    <col min="14597" max="14597" width="7.85546875" style="116" customWidth="1"/>
    <col min="14598" max="14598" width="9.140625" style="116" customWidth="1"/>
    <col min="14599" max="14599" width="5.140625" style="116" customWidth="1"/>
    <col min="14600" max="14600" width="9.5703125" style="116" customWidth="1"/>
    <col min="14601" max="14601" width="11.28515625" style="116" customWidth="1"/>
    <col min="14602" max="14602" width="11.85546875" style="116" customWidth="1"/>
    <col min="14603" max="14607" width="10.7109375" style="116" customWidth="1"/>
    <col min="14608" max="14848" width="9.140625" style="116"/>
    <col min="14849" max="14849" width="4.28515625" style="116" customWidth="1"/>
    <col min="14850" max="14850" width="49.42578125" style="116" customWidth="1"/>
    <col min="14851" max="14851" width="16.42578125" style="116" customWidth="1"/>
    <col min="14852" max="14852" width="11.7109375" style="116" customWidth="1"/>
    <col min="14853" max="14853" width="7.85546875" style="116" customWidth="1"/>
    <col min="14854" max="14854" width="9.140625" style="116" customWidth="1"/>
    <col min="14855" max="14855" width="5.140625" style="116" customWidth="1"/>
    <col min="14856" max="14856" width="9.5703125" style="116" customWidth="1"/>
    <col min="14857" max="14857" width="11.28515625" style="116" customWidth="1"/>
    <col min="14858" max="14858" width="11.85546875" style="116" customWidth="1"/>
    <col min="14859" max="14863" width="10.7109375" style="116" customWidth="1"/>
    <col min="14864" max="15104" width="9.140625" style="116"/>
    <col min="15105" max="15105" width="4.28515625" style="116" customWidth="1"/>
    <col min="15106" max="15106" width="49.42578125" style="116" customWidth="1"/>
    <col min="15107" max="15107" width="16.42578125" style="116" customWidth="1"/>
    <col min="15108" max="15108" width="11.7109375" style="116" customWidth="1"/>
    <col min="15109" max="15109" width="7.85546875" style="116" customWidth="1"/>
    <col min="15110" max="15110" width="9.140625" style="116" customWidth="1"/>
    <col min="15111" max="15111" width="5.140625" style="116" customWidth="1"/>
    <col min="15112" max="15112" width="9.5703125" style="116" customWidth="1"/>
    <col min="15113" max="15113" width="11.28515625" style="116" customWidth="1"/>
    <col min="15114" max="15114" width="11.85546875" style="116" customWidth="1"/>
    <col min="15115" max="15119" width="10.7109375" style="116" customWidth="1"/>
    <col min="15120" max="15360" width="9.140625" style="116"/>
    <col min="15361" max="15361" width="4.28515625" style="116" customWidth="1"/>
    <col min="15362" max="15362" width="49.42578125" style="116" customWidth="1"/>
    <col min="15363" max="15363" width="16.42578125" style="116" customWidth="1"/>
    <col min="15364" max="15364" width="11.7109375" style="116" customWidth="1"/>
    <col min="15365" max="15365" width="7.85546875" style="116" customWidth="1"/>
    <col min="15366" max="15366" width="9.140625" style="116" customWidth="1"/>
    <col min="15367" max="15367" width="5.140625" style="116" customWidth="1"/>
    <col min="15368" max="15368" width="9.5703125" style="116" customWidth="1"/>
    <col min="15369" max="15369" width="11.28515625" style="116" customWidth="1"/>
    <col min="15370" max="15370" width="11.85546875" style="116" customWidth="1"/>
    <col min="15371" max="15375" width="10.7109375" style="116" customWidth="1"/>
    <col min="15376" max="15616" width="9.140625" style="116"/>
    <col min="15617" max="15617" width="4.28515625" style="116" customWidth="1"/>
    <col min="15618" max="15618" width="49.42578125" style="116" customWidth="1"/>
    <col min="15619" max="15619" width="16.42578125" style="116" customWidth="1"/>
    <col min="15620" max="15620" width="11.7109375" style="116" customWidth="1"/>
    <col min="15621" max="15621" width="7.85546875" style="116" customWidth="1"/>
    <col min="15622" max="15622" width="9.140625" style="116" customWidth="1"/>
    <col min="15623" max="15623" width="5.140625" style="116" customWidth="1"/>
    <col min="15624" max="15624" width="9.5703125" style="116" customWidth="1"/>
    <col min="15625" max="15625" width="11.28515625" style="116" customWidth="1"/>
    <col min="15626" max="15626" width="11.85546875" style="116" customWidth="1"/>
    <col min="15627" max="15631" width="10.7109375" style="116" customWidth="1"/>
    <col min="15632" max="15872" width="9.140625" style="116"/>
    <col min="15873" max="15873" width="4.28515625" style="116" customWidth="1"/>
    <col min="15874" max="15874" width="49.42578125" style="116" customWidth="1"/>
    <col min="15875" max="15875" width="16.42578125" style="116" customWidth="1"/>
    <col min="15876" max="15876" width="11.7109375" style="116" customWidth="1"/>
    <col min="15877" max="15877" width="7.85546875" style="116" customWidth="1"/>
    <col min="15878" max="15878" width="9.140625" style="116" customWidth="1"/>
    <col min="15879" max="15879" width="5.140625" style="116" customWidth="1"/>
    <col min="15880" max="15880" width="9.5703125" style="116" customWidth="1"/>
    <col min="15881" max="15881" width="11.28515625" style="116" customWidth="1"/>
    <col min="15882" max="15882" width="11.85546875" style="116" customWidth="1"/>
    <col min="15883" max="15887" width="10.7109375" style="116" customWidth="1"/>
    <col min="15888" max="16128" width="9.140625" style="116"/>
    <col min="16129" max="16129" width="4.28515625" style="116" customWidth="1"/>
    <col min="16130" max="16130" width="49.42578125" style="116" customWidth="1"/>
    <col min="16131" max="16131" width="16.42578125" style="116" customWidth="1"/>
    <col min="16132" max="16132" width="11.7109375" style="116" customWidth="1"/>
    <col min="16133" max="16133" width="7.85546875" style="116" customWidth="1"/>
    <col min="16134" max="16134" width="9.140625" style="116" customWidth="1"/>
    <col min="16135" max="16135" width="5.140625" style="116" customWidth="1"/>
    <col min="16136" max="16136" width="9.5703125" style="116" customWidth="1"/>
    <col min="16137" max="16137" width="11.28515625" style="116" customWidth="1"/>
    <col min="16138" max="16138" width="11.85546875" style="116" customWidth="1"/>
    <col min="16139" max="16143" width="10.7109375" style="116" customWidth="1"/>
    <col min="16144" max="16384" width="9.140625" style="116"/>
  </cols>
  <sheetData>
    <row r="1" spans="1:15" x14ac:dyDescent="0.25">
      <c r="A1" s="152"/>
      <c r="B1" s="152"/>
      <c r="C1" s="152"/>
      <c r="D1" s="170"/>
      <c r="E1" s="171" t="s">
        <v>221</v>
      </c>
      <c r="F1" s="171"/>
      <c r="G1" s="170"/>
      <c r="H1" s="170"/>
      <c r="I1" s="171"/>
      <c r="J1" s="171"/>
      <c r="K1" s="170"/>
      <c r="L1" s="170"/>
      <c r="M1" s="170"/>
      <c r="N1" s="170" t="s">
        <v>210</v>
      </c>
      <c r="O1" s="152"/>
    </row>
    <row r="2" spans="1:15" x14ac:dyDescent="0.25">
      <c r="A2" s="152"/>
      <c r="B2" s="152"/>
      <c r="C2" s="152"/>
      <c r="D2" s="152"/>
      <c r="E2" s="167"/>
      <c r="F2" s="167"/>
      <c r="G2" s="152"/>
      <c r="H2" s="152"/>
      <c r="I2" s="167"/>
      <c r="J2" s="167"/>
      <c r="K2" s="152"/>
      <c r="L2" s="152"/>
      <c r="M2" s="152"/>
      <c r="N2" s="152"/>
      <c r="O2" s="152"/>
    </row>
    <row r="3" spans="1:15" ht="18.75" x14ac:dyDescent="0.25">
      <c r="A3" s="120" t="s">
        <v>209</v>
      </c>
      <c r="B3" s="125"/>
      <c r="C3" s="125"/>
      <c r="D3" s="125"/>
      <c r="E3" s="125"/>
      <c r="F3" s="125"/>
      <c r="G3" s="125"/>
      <c r="H3" s="125"/>
      <c r="I3" s="125"/>
      <c r="J3" s="125"/>
      <c r="K3" s="125"/>
      <c r="L3" s="125"/>
      <c r="M3" s="125"/>
      <c r="N3" s="125"/>
      <c r="O3" s="125"/>
    </row>
    <row r="4" spans="1:15" ht="38.25" x14ac:dyDescent="0.25">
      <c r="A4" s="121" t="s">
        <v>0</v>
      </c>
      <c r="B4" s="122" t="s">
        <v>1</v>
      </c>
      <c r="C4" s="106" t="s">
        <v>2</v>
      </c>
      <c r="D4" s="106" t="s">
        <v>3</v>
      </c>
      <c r="E4" s="151" t="s">
        <v>10</v>
      </c>
      <c r="F4" s="151" t="s">
        <v>4</v>
      </c>
      <c r="G4" s="105" t="s">
        <v>11</v>
      </c>
      <c r="H4" s="105" t="s">
        <v>12</v>
      </c>
      <c r="I4" s="105" t="s">
        <v>13</v>
      </c>
      <c r="J4" s="107" t="s">
        <v>14</v>
      </c>
      <c r="K4" s="105" t="s">
        <v>15</v>
      </c>
      <c r="L4" s="105" t="s">
        <v>16</v>
      </c>
      <c r="M4" s="105" t="s">
        <v>5</v>
      </c>
      <c r="N4" s="105" t="s">
        <v>17</v>
      </c>
      <c r="O4" s="105" t="s">
        <v>151</v>
      </c>
    </row>
    <row r="5" spans="1:15" ht="24.75" customHeight="1" x14ac:dyDescent="0.25">
      <c r="A5" s="108">
        <v>1</v>
      </c>
      <c r="B5" s="305" t="s">
        <v>170</v>
      </c>
      <c r="C5" s="215" t="s">
        <v>181</v>
      </c>
      <c r="D5" s="213" t="s">
        <v>8</v>
      </c>
      <c r="E5" s="218">
        <v>1076</v>
      </c>
      <c r="F5" s="154"/>
      <c r="G5" s="148">
        <v>8</v>
      </c>
      <c r="H5" s="144">
        <f t="shared" ref="H5:H9" si="0">ROUND(F5*(G5/100+1),2)</f>
        <v>0</v>
      </c>
      <c r="I5" s="149">
        <f>ROUND(E5*F5,2)</f>
        <v>0</v>
      </c>
      <c r="J5" s="149">
        <f>ROUND(E5*H5,2)</f>
        <v>0</v>
      </c>
      <c r="K5" s="108"/>
      <c r="L5" s="108"/>
      <c r="M5" s="108"/>
      <c r="N5" s="108"/>
      <c r="O5" s="201">
        <v>1</v>
      </c>
    </row>
    <row r="6" spans="1:15" ht="24.75" customHeight="1" x14ac:dyDescent="0.25">
      <c r="A6" s="108">
        <v>2</v>
      </c>
      <c r="B6" s="305"/>
      <c r="C6" s="215" t="s">
        <v>182</v>
      </c>
      <c r="D6" s="213" t="s">
        <v>8</v>
      </c>
      <c r="E6" s="218">
        <v>646</v>
      </c>
      <c r="F6" s="154"/>
      <c r="G6" s="148">
        <v>8</v>
      </c>
      <c r="H6" s="144">
        <f t="shared" si="0"/>
        <v>0</v>
      </c>
      <c r="I6" s="149">
        <f t="shared" ref="I6:I9" si="1">ROUND(E6*F6,2)</f>
        <v>0</v>
      </c>
      <c r="J6" s="149">
        <f t="shared" ref="J6:J9" si="2">ROUND(E6*H6,2)</f>
        <v>0</v>
      </c>
      <c r="K6" s="114"/>
      <c r="L6" s="114"/>
      <c r="M6" s="114"/>
      <c r="N6" s="108"/>
      <c r="O6" s="201">
        <v>1</v>
      </c>
    </row>
    <row r="7" spans="1:15" ht="24.75" customHeight="1" x14ac:dyDescent="0.25">
      <c r="A7" s="185">
        <v>3</v>
      </c>
      <c r="B7" s="305"/>
      <c r="C7" s="215" t="s">
        <v>183</v>
      </c>
      <c r="D7" s="213" t="s">
        <v>8</v>
      </c>
      <c r="E7" s="188">
        <v>980</v>
      </c>
      <c r="F7" s="154"/>
      <c r="G7" s="148">
        <v>8</v>
      </c>
      <c r="H7" s="144">
        <f t="shared" si="0"/>
        <v>0</v>
      </c>
      <c r="I7" s="149">
        <f t="shared" si="1"/>
        <v>0</v>
      </c>
      <c r="J7" s="149">
        <f t="shared" si="2"/>
        <v>0</v>
      </c>
      <c r="K7" s="138"/>
      <c r="L7" s="138"/>
      <c r="M7" s="138"/>
      <c r="N7" s="139"/>
      <c r="O7" s="201">
        <v>1</v>
      </c>
    </row>
    <row r="8" spans="1:15" ht="24.75" customHeight="1" x14ac:dyDescent="0.25">
      <c r="A8" s="185">
        <v>4</v>
      </c>
      <c r="B8" s="305"/>
      <c r="C8" s="215" t="s">
        <v>184</v>
      </c>
      <c r="D8" s="213" t="s">
        <v>8</v>
      </c>
      <c r="E8" s="188">
        <v>550</v>
      </c>
      <c r="F8" s="154"/>
      <c r="G8" s="148">
        <v>8</v>
      </c>
      <c r="H8" s="144">
        <f t="shared" si="0"/>
        <v>0</v>
      </c>
      <c r="I8" s="149">
        <f t="shared" si="1"/>
        <v>0</v>
      </c>
      <c r="J8" s="149">
        <f t="shared" si="2"/>
        <v>0</v>
      </c>
      <c r="K8" s="114"/>
      <c r="L8" s="114"/>
      <c r="M8" s="114"/>
      <c r="N8" s="108"/>
      <c r="O8" s="201">
        <v>1</v>
      </c>
    </row>
    <row r="9" spans="1:15" ht="24.75" customHeight="1" x14ac:dyDescent="0.25">
      <c r="A9" s="108">
        <v>3</v>
      </c>
      <c r="B9" s="305"/>
      <c r="C9" s="216" t="s">
        <v>205</v>
      </c>
      <c r="D9" s="213" t="s">
        <v>8</v>
      </c>
      <c r="E9" s="188">
        <v>280</v>
      </c>
      <c r="F9" s="154"/>
      <c r="G9" s="148">
        <v>8</v>
      </c>
      <c r="H9" s="144">
        <f t="shared" si="0"/>
        <v>0</v>
      </c>
      <c r="I9" s="149">
        <f t="shared" si="1"/>
        <v>0</v>
      </c>
      <c r="J9" s="149">
        <f t="shared" si="2"/>
        <v>0</v>
      </c>
      <c r="K9" s="186"/>
      <c r="L9" s="186"/>
      <c r="M9" s="186"/>
      <c r="N9" s="185"/>
      <c r="O9" s="201">
        <v>1</v>
      </c>
    </row>
    <row r="10" spans="1:15" ht="33.75" customHeight="1" x14ac:dyDescent="0.25">
      <c r="A10" s="231" t="s">
        <v>219</v>
      </c>
      <c r="B10" s="232"/>
      <c r="C10" s="232"/>
      <c r="D10" s="232"/>
      <c r="E10" s="232"/>
      <c r="F10" s="232"/>
      <c r="G10" s="232"/>
      <c r="H10" s="233"/>
      <c r="I10" s="46">
        <f>SUM(I5:I9)</f>
        <v>0</v>
      </c>
      <c r="J10" s="46">
        <f>I10*1.08</f>
        <v>0</v>
      </c>
      <c r="K10" s="248" t="s">
        <v>9</v>
      </c>
      <c r="L10" s="248"/>
      <c r="M10" s="248"/>
      <c r="N10" s="248"/>
      <c r="O10" s="248"/>
    </row>
    <row r="11" spans="1:15" ht="24.75" customHeight="1" x14ac:dyDescent="0.25">
      <c r="A11" s="234"/>
      <c r="B11" s="235"/>
      <c r="C11" s="235"/>
      <c r="D11" s="235"/>
      <c r="E11" s="235"/>
      <c r="F11" s="235"/>
      <c r="G11" s="235"/>
      <c r="H11" s="236"/>
      <c r="I11" s="46">
        <f>I10*0.3</f>
        <v>0</v>
      </c>
      <c r="J11" s="46">
        <f>I11*1.08</f>
        <v>0</v>
      </c>
      <c r="K11" s="249" t="s">
        <v>213</v>
      </c>
      <c r="L11" s="249"/>
      <c r="M11" s="249"/>
      <c r="N11" s="249"/>
      <c r="O11" s="249"/>
    </row>
    <row r="12" spans="1:15" ht="37.5" customHeight="1" x14ac:dyDescent="0.25">
      <c r="A12" s="237"/>
      <c r="B12" s="238"/>
      <c r="C12" s="238"/>
      <c r="D12" s="238"/>
      <c r="E12" s="238"/>
      <c r="F12" s="238"/>
      <c r="G12" s="238"/>
      <c r="H12" s="239"/>
      <c r="I12" s="46">
        <f>I11+I10</f>
        <v>0</v>
      </c>
      <c r="J12" s="46">
        <f>I12*1.08</f>
        <v>0</v>
      </c>
      <c r="K12" s="249" t="s">
        <v>218</v>
      </c>
      <c r="L12" s="249"/>
      <c r="M12" s="249"/>
      <c r="N12" s="249"/>
      <c r="O12" s="249"/>
    </row>
    <row r="13" spans="1:15" ht="20.25" customHeight="1" x14ac:dyDescent="0.25">
      <c r="B13" s="118"/>
      <c r="C13" s="109"/>
      <c r="D13" s="109"/>
      <c r="E13" s="109"/>
      <c r="F13" s="187"/>
      <c r="G13" s="109"/>
      <c r="H13" s="109"/>
      <c r="I13" s="126"/>
      <c r="J13" s="126"/>
      <c r="K13" s="127"/>
      <c r="L13" s="127"/>
      <c r="M13" s="127"/>
      <c r="N13" s="127"/>
    </row>
    <row r="14" spans="1:15" ht="20.25" customHeight="1" x14ac:dyDescent="0.25">
      <c r="B14" s="119"/>
      <c r="F14" s="123"/>
      <c r="G14" s="123"/>
      <c r="H14" s="116"/>
      <c r="I14" s="116"/>
      <c r="J14" s="116"/>
    </row>
    <row r="15" spans="1:15" x14ac:dyDescent="0.25">
      <c r="B15" s="119"/>
      <c r="E15" s="142"/>
      <c r="F15" s="116"/>
      <c r="G15" s="116"/>
      <c r="H15" s="116"/>
      <c r="I15" s="116"/>
      <c r="J15" s="116"/>
      <c r="O15" s="110"/>
    </row>
    <row r="16" spans="1:15" x14ac:dyDescent="0.25">
      <c r="F16" s="116"/>
      <c r="G16" s="116"/>
      <c r="H16" s="116"/>
      <c r="I16" s="116"/>
      <c r="J16" s="116"/>
    </row>
    <row r="17" spans="2:10" ht="18.75" x14ac:dyDescent="0.25">
      <c r="B17" s="129"/>
      <c r="F17" s="116"/>
      <c r="G17" s="116"/>
      <c r="H17" s="116"/>
      <c r="I17" s="116"/>
      <c r="J17" s="116"/>
    </row>
    <row r="18" spans="2:10" ht="18.75" x14ac:dyDescent="0.25">
      <c r="B18" s="129"/>
      <c r="F18" s="116"/>
      <c r="G18" s="116"/>
      <c r="H18" s="116"/>
      <c r="I18" s="116"/>
      <c r="J18" s="116"/>
    </row>
    <row r="19" spans="2:10" ht="18.75" x14ac:dyDescent="0.25">
      <c r="B19" s="129"/>
      <c r="F19" s="116"/>
      <c r="G19" s="116"/>
      <c r="H19" s="116"/>
      <c r="I19" s="116"/>
      <c r="J19" s="116"/>
    </row>
    <row r="20" spans="2:10" ht="18.75" x14ac:dyDescent="0.25">
      <c r="B20" s="129"/>
      <c r="F20" s="116"/>
      <c r="G20" s="116"/>
      <c r="H20" s="116"/>
      <c r="I20" s="116"/>
      <c r="J20" s="116"/>
    </row>
    <row r="21" spans="2:10" ht="18.75" x14ac:dyDescent="0.25">
      <c r="B21" s="129"/>
      <c r="F21" s="116"/>
      <c r="G21" s="116"/>
      <c r="H21" s="116"/>
      <c r="I21" s="116"/>
      <c r="J21" s="116"/>
    </row>
    <row r="22" spans="2:10" ht="18.75" x14ac:dyDescent="0.25">
      <c r="B22" s="129"/>
      <c r="F22" s="116"/>
      <c r="G22" s="116"/>
      <c r="H22" s="116"/>
      <c r="I22" s="116"/>
      <c r="J22" s="116"/>
    </row>
    <row r="23" spans="2:10" ht="18.75" x14ac:dyDescent="0.3">
      <c r="B23" s="128"/>
      <c r="F23" s="116"/>
      <c r="G23" s="116"/>
      <c r="H23" s="116"/>
      <c r="I23" s="116"/>
      <c r="J23" s="116"/>
    </row>
  </sheetData>
  <mergeCells count="5">
    <mergeCell ref="B5:B9"/>
    <mergeCell ref="K10:O10"/>
    <mergeCell ref="K11:O11"/>
    <mergeCell ref="K12:O12"/>
    <mergeCell ref="A10:H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A7" zoomScale="106" zoomScaleNormal="106" workbookViewId="0">
      <selection activeCell="C17" sqref="C17"/>
    </sheetView>
  </sheetViews>
  <sheetFormatPr defaultRowHeight="15" x14ac:dyDescent="0.25"/>
  <cols>
    <col min="1" max="1" width="9.140625" style="104" customWidth="1"/>
    <col min="2" max="2" width="63.140625" style="104" customWidth="1"/>
    <col min="3" max="3" width="17.42578125" style="104" customWidth="1"/>
    <col min="4" max="5" width="17.42578125" style="143" customWidth="1"/>
    <col min="6" max="6" width="9" style="12" customWidth="1"/>
    <col min="7" max="7" width="5.140625" style="104" customWidth="1"/>
    <col min="8" max="8" width="11.28515625" style="104" customWidth="1"/>
    <col min="9" max="9" width="11.28515625" style="12" customWidth="1"/>
    <col min="10" max="10" width="11.85546875" style="12" customWidth="1"/>
    <col min="11" max="15" width="10.7109375" style="104" customWidth="1"/>
    <col min="16" max="16384" width="9.140625" style="104"/>
  </cols>
  <sheetData>
    <row r="1" spans="1:15" x14ac:dyDescent="0.25">
      <c r="A1" s="152"/>
      <c r="B1" s="152"/>
      <c r="C1" s="152"/>
      <c r="D1" s="170"/>
      <c r="E1" s="171" t="s">
        <v>220</v>
      </c>
      <c r="F1" s="171"/>
      <c r="G1" s="170"/>
      <c r="H1" s="170"/>
      <c r="I1" s="171"/>
      <c r="J1" s="171"/>
      <c r="K1" s="170"/>
      <c r="L1" s="170"/>
      <c r="M1" s="170"/>
      <c r="N1" s="170" t="s">
        <v>210</v>
      </c>
      <c r="O1" s="152"/>
    </row>
    <row r="2" spans="1:15" x14ac:dyDescent="0.25">
      <c r="A2" s="152"/>
      <c r="B2" s="152"/>
      <c r="C2" s="152"/>
      <c r="D2" s="152"/>
      <c r="E2" s="167"/>
      <c r="F2" s="167"/>
      <c r="G2" s="152"/>
      <c r="H2" s="152"/>
      <c r="I2" s="167"/>
      <c r="J2" s="167"/>
      <c r="K2" s="152"/>
      <c r="L2" s="152"/>
      <c r="M2" s="152"/>
      <c r="N2" s="152"/>
      <c r="O2" s="152"/>
    </row>
    <row r="3" spans="1:15" ht="18.75" x14ac:dyDescent="0.3">
      <c r="A3" s="306" t="s">
        <v>204</v>
      </c>
      <c r="B3" s="306"/>
      <c r="C3" s="306"/>
      <c r="D3" s="306"/>
      <c r="E3" s="306"/>
      <c r="F3" s="306"/>
      <c r="G3" s="306"/>
      <c r="H3" s="306"/>
      <c r="I3" s="306"/>
      <c r="J3" s="306"/>
      <c r="K3" s="306"/>
      <c r="L3" s="306"/>
      <c r="M3" s="306"/>
      <c r="N3" s="306"/>
      <c r="O3" s="306"/>
    </row>
    <row r="4" spans="1:15" ht="38.25" x14ac:dyDescent="0.25">
      <c r="A4" s="130" t="s">
        <v>0</v>
      </c>
      <c r="B4" s="130" t="s">
        <v>1</v>
      </c>
      <c r="C4" s="130" t="s">
        <v>2</v>
      </c>
      <c r="D4" s="130" t="s">
        <v>3</v>
      </c>
      <c r="E4" s="130" t="s">
        <v>10</v>
      </c>
      <c r="F4" s="173" t="s">
        <v>4</v>
      </c>
      <c r="G4" s="130" t="s">
        <v>11</v>
      </c>
      <c r="H4" s="130" t="s">
        <v>12</v>
      </c>
      <c r="I4" s="130" t="s">
        <v>13</v>
      </c>
      <c r="J4" s="131" t="s">
        <v>14</v>
      </c>
      <c r="K4" s="130" t="s">
        <v>15</v>
      </c>
      <c r="L4" s="130" t="s">
        <v>16</v>
      </c>
      <c r="M4" s="130" t="s">
        <v>5</v>
      </c>
      <c r="N4" s="130" t="s">
        <v>17</v>
      </c>
      <c r="O4" s="130" t="s">
        <v>19</v>
      </c>
    </row>
    <row r="5" spans="1:15" ht="51" x14ac:dyDescent="0.25">
      <c r="A5" s="92">
        <v>1</v>
      </c>
      <c r="B5" s="93" t="s">
        <v>171</v>
      </c>
      <c r="C5" s="132" t="s">
        <v>172</v>
      </c>
      <c r="D5" s="133" t="s">
        <v>7</v>
      </c>
      <c r="E5" s="134">
        <v>700</v>
      </c>
      <c r="F5" s="63"/>
      <c r="G5" s="148">
        <v>8</v>
      </c>
      <c r="H5" s="144">
        <f t="shared" ref="H5:H8" si="0">ROUND(F5*(G5/100+1),2)</f>
        <v>0</v>
      </c>
      <c r="I5" s="149">
        <f>ROUND(E5*F5,2)</f>
        <v>0</v>
      </c>
      <c r="J5" s="149">
        <f>ROUND(E5*H5,2)</f>
        <v>0</v>
      </c>
      <c r="K5" s="132"/>
      <c r="L5" s="132"/>
      <c r="M5" s="132"/>
      <c r="N5" s="135"/>
      <c r="O5" s="136">
        <v>1</v>
      </c>
    </row>
    <row r="6" spans="1:15" ht="22.5" customHeight="1" x14ac:dyDescent="0.25">
      <c r="A6" s="132">
        <v>2</v>
      </c>
      <c r="B6" s="18" t="s">
        <v>173</v>
      </c>
      <c r="C6" s="132" t="s">
        <v>174</v>
      </c>
      <c r="D6" s="133" t="s">
        <v>7</v>
      </c>
      <c r="E6" s="134">
        <v>2700</v>
      </c>
      <c r="F6" s="63"/>
      <c r="G6" s="148">
        <v>8</v>
      </c>
      <c r="H6" s="144">
        <f t="shared" si="0"/>
        <v>0</v>
      </c>
      <c r="I6" s="149">
        <f t="shared" ref="I6:I8" si="1">ROUND(E6*F6,2)</f>
        <v>0</v>
      </c>
      <c r="J6" s="149">
        <f t="shared" ref="J6:J8" si="2">ROUND(E6*H6,2)</f>
        <v>0</v>
      </c>
      <c r="K6" s="132"/>
      <c r="L6" s="132"/>
      <c r="M6" s="132"/>
      <c r="N6" s="135"/>
      <c r="O6" s="136">
        <v>1</v>
      </c>
    </row>
    <row r="7" spans="1:15" ht="31.5" customHeight="1" x14ac:dyDescent="0.25">
      <c r="A7" s="132">
        <v>3</v>
      </c>
      <c r="B7" s="18" t="s">
        <v>207</v>
      </c>
      <c r="C7" s="132" t="s">
        <v>60</v>
      </c>
      <c r="D7" s="133" t="s">
        <v>7</v>
      </c>
      <c r="E7" s="134">
        <v>200</v>
      </c>
      <c r="F7" s="63"/>
      <c r="G7" s="148">
        <v>8</v>
      </c>
      <c r="H7" s="144">
        <f t="shared" si="0"/>
        <v>0</v>
      </c>
      <c r="I7" s="149">
        <f t="shared" si="1"/>
        <v>0</v>
      </c>
      <c r="J7" s="149">
        <f t="shared" si="2"/>
        <v>0</v>
      </c>
      <c r="K7" s="132"/>
      <c r="L7" s="132"/>
      <c r="M7" s="132"/>
      <c r="N7" s="135"/>
      <c r="O7" s="136">
        <v>1</v>
      </c>
    </row>
    <row r="8" spans="1:15" ht="76.5" x14ac:dyDescent="0.25">
      <c r="A8" s="132">
        <v>4</v>
      </c>
      <c r="B8" s="93" t="s">
        <v>175</v>
      </c>
      <c r="C8" s="132" t="s">
        <v>60</v>
      </c>
      <c r="D8" s="133" t="s">
        <v>7</v>
      </c>
      <c r="E8" s="134">
        <v>500</v>
      </c>
      <c r="F8" s="63"/>
      <c r="G8" s="148">
        <v>8</v>
      </c>
      <c r="H8" s="144">
        <f t="shared" si="0"/>
        <v>0</v>
      </c>
      <c r="I8" s="149">
        <f t="shared" si="1"/>
        <v>0</v>
      </c>
      <c r="J8" s="149">
        <f t="shared" si="2"/>
        <v>0</v>
      </c>
      <c r="K8" s="137"/>
      <c r="L8" s="137"/>
      <c r="M8" s="137"/>
      <c r="N8" s="135"/>
      <c r="O8" s="136">
        <v>1</v>
      </c>
    </row>
    <row r="9" spans="1:15" ht="30" customHeight="1" x14ac:dyDescent="0.25">
      <c r="A9" s="231" t="s">
        <v>219</v>
      </c>
      <c r="B9" s="232"/>
      <c r="C9" s="232"/>
      <c r="D9" s="232"/>
      <c r="E9" s="232"/>
      <c r="F9" s="232"/>
      <c r="G9" s="232"/>
      <c r="H9" s="233"/>
      <c r="I9" s="46">
        <f>SUM(I5:I8)</f>
        <v>0</v>
      </c>
      <c r="J9" s="46">
        <f>I9*1.08</f>
        <v>0</v>
      </c>
      <c r="K9" s="307" t="s">
        <v>9</v>
      </c>
      <c r="L9" s="307"/>
      <c r="M9" s="307"/>
      <c r="N9" s="307"/>
      <c r="O9" s="307"/>
    </row>
    <row r="10" spans="1:15" ht="27.75" customHeight="1" x14ac:dyDescent="0.25">
      <c r="A10" s="234"/>
      <c r="B10" s="235"/>
      <c r="C10" s="235"/>
      <c r="D10" s="235"/>
      <c r="E10" s="235"/>
      <c r="F10" s="235"/>
      <c r="G10" s="235"/>
      <c r="H10" s="236"/>
      <c r="I10" s="46">
        <f>I9*0.3</f>
        <v>0</v>
      </c>
      <c r="J10" s="46">
        <f>I10*1.08</f>
        <v>0</v>
      </c>
      <c r="K10" s="308" t="s">
        <v>213</v>
      </c>
      <c r="L10" s="308"/>
      <c r="M10" s="308"/>
      <c r="N10" s="308"/>
      <c r="O10" s="308"/>
    </row>
    <row r="11" spans="1:15" ht="30" customHeight="1" x14ac:dyDescent="0.25">
      <c r="A11" s="237"/>
      <c r="B11" s="238"/>
      <c r="C11" s="238"/>
      <c r="D11" s="238"/>
      <c r="E11" s="238"/>
      <c r="F11" s="238"/>
      <c r="G11" s="238"/>
      <c r="H11" s="239"/>
      <c r="I11" s="46">
        <f>I10+I9</f>
        <v>0</v>
      </c>
      <c r="J11" s="46">
        <f>I11*1.08</f>
        <v>0</v>
      </c>
      <c r="K11" s="308" t="s">
        <v>218</v>
      </c>
      <c r="L11" s="308"/>
      <c r="M11" s="308"/>
      <c r="N11" s="308"/>
      <c r="O11" s="308"/>
    </row>
    <row r="12" spans="1:15" x14ac:dyDescent="0.25">
      <c r="A12" s="117"/>
      <c r="B12" s="2"/>
      <c r="C12" s="110"/>
      <c r="D12" s="110"/>
      <c r="E12" s="110"/>
      <c r="F12" s="111"/>
      <c r="G12" s="110"/>
      <c r="H12" s="110"/>
      <c r="I12" s="4"/>
      <c r="J12" s="5"/>
      <c r="K12" s="6"/>
      <c r="L12" s="6"/>
      <c r="M12" s="6"/>
      <c r="N12" s="6"/>
      <c r="O12" s="110"/>
    </row>
  </sheetData>
  <mergeCells count="5">
    <mergeCell ref="A3:O3"/>
    <mergeCell ref="K9:O9"/>
    <mergeCell ref="K10:O10"/>
    <mergeCell ref="K11:O11"/>
    <mergeCell ref="A9:H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B5" sqref="B5:B9"/>
    </sheetView>
  </sheetViews>
  <sheetFormatPr defaultRowHeight="15" x14ac:dyDescent="0.25"/>
  <cols>
    <col min="1" max="1" width="4" style="25" customWidth="1"/>
    <col min="2" max="2" width="64.5703125" style="44" customWidth="1"/>
    <col min="3" max="3" width="15.28515625" style="26" customWidth="1"/>
    <col min="4" max="4" width="10" style="27" customWidth="1"/>
    <col min="5" max="5" width="10.140625" style="28" customWidth="1"/>
    <col min="6" max="6" width="10.140625" style="146" customWidth="1"/>
    <col min="7" max="8" width="10.85546875" style="28" customWidth="1"/>
    <col min="9" max="9" width="11" style="28" customWidth="1"/>
    <col min="10" max="10" width="10" style="28" customWidth="1"/>
    <col min="11" max="11" width="12.5703125" style="28" customWidth="1"/>
    <col min="12" max="12" width="12.140625" style="28" customWidth="1"/>
    <col min="13" max="13" width="11.42578125" style="28" customWidth="1"/>
    <col min="14" max="14" width="13.140625" style="43" customWidth="1"/>
    <col min="15" max="15" width="13.42578125" style="29" customWidth="1"/>
    <col min="16" max="16" width="10.7109375" style="27" customWidth="1"/>
    <col min="17" max="105" width="10.7109375" style="29" customWidth="1"/>
    <col min="106" max="256" width="9.140625" style="29"/>
    <col min="257" max="257" width="4" style="29" customWidth="1"/>
    <col min="258" max="258" width="59.28515625" style="29" customWidth="1"/>
    <col min="259" max="259" width="11.5703125" style="29" customWidth="1"/>
    <col min="260" max="260" width="12.42578125" style="29" customWidth="1"/>
    <col min="261" max="261" width="13.140625" style="29" customWidth="1"/>
    <col min="262" max="264" width="10.85546875" style="29" customWidth="1"/>
    <col min="265" max="265" width="13" style="29" customWidth="1"/>
    <col min="266" max="266" width="12.42578125" style="29" customWidth="1"/>
    <col min="267" max="267" width="12.5703125" style="29" customWidth="1"/>
    <col min="268" max="268" width="12.140625" style="29" customWidth="1"/>
    <col min="269" max="269" width="13" style="29" customWidth="1"/>
    <col min="270" max="270" width="11.42578125" style="29" customWidth="1"/>
    <col min="271" max="271" width="13.42578125" style="29" customWidth="1"/>
    <col min="272" max="361" width="10.7109375" style="29" customWidth="1"/>
    <col min="362" max="512" width="9.140625" style="29"/>
    <col min="513" max="513" width="4" style="29" customWidth="1"/>
    <col min="514" max="514" width="59.28515625" style="29" customWidth="1"/>
    <col min="515" max="515" width="11.5703125" style="29" customWidth="1"/>
    <col min="516" max="516" width="12.42578125" style="29" customWidth="1"/>
    <col min="517" max="517" width="13.140625" style="29" customWidth="1"/>
    <col min="518" max="520" width="10.85546875" style="29" customWidth="1"/>
    <col min="521" max="521" width="13" style="29" customWidth="1"/>
    <col min="522" max="522" width="12.42578125" style="29" customWidth="1"/>
    <col min="523" max="523" width="12.5703125" style="29" customWidth="1"/>
    <col min="524" max="524" width="12.140625" style="29" customWidth="1"/>
    <col min="525" max="525" width="13" style="29" customWidth="1"/>
    <col min="526" max="526" width="11.42578125" style="29" customWidth="1"/>
    <col min="527" max="527" width="13.42578125" style="29" customWidth="1"/>
    <col min="528" max="617" width="10.7109375" style="29" customWidth="1"/>
    <col min="618" max="768" width="9.140625" style="29"/>
    <col min="769" max="769" width="4" style="29" customWidth="1"/>
    <col min="770" max="770" width="59.28515625" style="29" customWidth="1"/>
    <col min="771" max="771" width="11.5703125" style="29" customWidth="1"/>
    <col min="772" max="772" width="12.42578125" style="29" customWidth="1"/>
    <col min="773" max="773" width="13.140625" style="29" customWidth="1"/>
    <col min="774" max="776" width="10.85546875" style="29" customWidth="1"/>
    <col min="777" max="777" width="13" style="29" customWidth="1"/>
    <col min="778" max="778" width="12.42578125" style="29" customWidth="1"/>
    <col min="779" max="779" width="12.5703125" style="29" customWidth="1"/>
    <col min="780" max="780" width="12.140625" style="29" customWidth="1"/>
    <col min="781" max="781" width="13" style="29" customWidth="1"/>
    <col min="782" max="782" width="11.42578125" style="29" customWidth="1"/>
    <col min="783" max="783" width="13.42578125" style="29" customWidth="1"/>
    <col min="784" max="873" width="10.7109375" style="29" customWidth="1"/>
    <col min="874" max="1024" width="9.140625" style="29"/>
    <col min="1025" max="1025" width="4" style="29" customWidth="1"/>
    <col min="1026" max="1026" width="59.28515625" style="29" customWidth="1"/>
    <col min="1027" max="1027" width="11.5703125" style="29" customWidth="1"/>
    <col min="1028" max="1028" width="12.42578125" style="29" customWidth="1"/>
    <col min="1029" max="1029" width="13.140625" style="29" customWidth="1"/>
    <col min="1030" max="1032" width="10.85546875" style="29" customWidth="1"/>
    <col min="1033" max="1033" width="13" style="29" customWidth="1"/>
    <col min="1034" max="1034" width="12.42578125" style="29" customWidth="1"/>
    <col min="1035" max="1035" width="12.5703125" style="29" customWidth="1"/>
    <col min="1036" max="1036" width="12.140625" style="29" customWidth="1"/>
    <col min="1037" max="1037" width="13" style="29" customWidth="1"/>
    <col min="1038" max="1038" width="11.42578125" style="29" customWidth="1"/>
    <col min="1039" max="1039" width="13.42578125" style="29" customWidth="1"/>
    <col min="1040" max="1129" width="10.7109375" style="29" customWidth="1"/>
    <col min="1130" max="1280" width="9.140625" style="29"/>
    <col min="1281" max="1281" width="4" style="29" customWidth="1"/>
    <col min="1282" max="1282" width="59.28515625" style="29" customWidth="1"/>
    <col min="1283" max="1283" width="11.5703125" style="29" customWidth="1"/>
    <col min="1284" max="1284" width="12.42578125" style="29" customWidth="1"/>
    <col min="1285" max="1285" width="13.140625" style="29" customWidth="1"/>
    <col min="1286" max="1288" width="10.85546875" style="29" customWidth="1"/>
    <col min="1289" max="1289" width="13" style="29" customWidth="1"/>
    <col min="1290" max="1290" width="12.42578125" style="29" customWidth="1"/>
    <col min="1291" max="1291" width="12.5703125" style="29" customWidth="1"/>
    <col min="1292" max="1292" width="12.140625" style="29" customWidth="1"/>
    <col min="1293" max="1293" width="13" style="29" customWidth="1"/>
    <col min="1294" max="1294" width="11.42578125" style="29" customWidth="1"/>
    <col min="1295" max="1295" width="13.42578125" style="29" customWidth="1"/>
    <col min="1296" max="1385" width="10.7109375" style="29" customWidth="1"/>
    <col min="1386" max="1536" width="9.140625" style="29"/>
    <col min="1537" max="1537" width="4" style="29" customWidth="1"/>
    <col min="1538" max="1538" width="59.28515625" style="29" customWidth="1"/>
    <col min="1539" max="1539" width="11.5703125" style="29" customWidth="1"/>
    <col min="1540" max="1540" width="12.42578125" style="29" customWidth="1"/>
    <col min="1541" max="1541" width="13.140625" style="29" customWidth="1"/>
    <col min="1542" max="1544" width="10.85546875" style="29" customWidth="1"/>
    <col min="1545" max="1545" width="13" style="29" customWidth="1"/>
    <col min="1546" max="1546" width="12.42578125" style="29" customWidth="1"/>
    <col min="1547" max="1547" width="12.5703125" style="29" customWidth="1"/>
    <col min="1548" max="1548" width="12.140625" style="29" customWidth="1"/>
    <col min="1549" max="1549" width="13" style="29" customWidth="1"/>
    <col min="1550" max="1550" width="11.42578125" style="29" customWidth="1"/>
    <col min="1551" max="1551" width="13.42578125" style="29" customWidth="1"/>
    <col min="1552" max="1641" width="10.7109375" style="29" customWidth="1"/>
    <col min="1642" max="1792" width="9.140625" style="29"/>
    <col min="1793" max="1793" width="4" style="29" customWidth="1"/>
    <col min="1794" max="1794" width="59.28515625" style="29" customWidth="1"/>
    <col min="1795" max="1795" width="11.5703125" style="29" customWidth="1"/>
    <col min="1796" max="1796" width="12.42578125" style="29" customWidth="1"/>
    <col min="1797" max="1797" width="13.140625" style="29" customWidth="1"/>
    <col min="1798" max="1800" width="10.85546875" style="29" customWidth="1"/>
    <col min="1801" max="1801" width="13" style="29" customWidth="1"/>
    <col min="1802" max="1802" width="12.42578125" style="29" customWidth="1"/>
    <col min="1803" max="1803" width="12.5703125" style="29" customWidth="1"/>
    <col min="1804" max="1804" width="12.140625" style="29" customWidth="1"/>
    <col min="1805" max="1805" width="13" style="29" customWidth="1"/>
    <col min="1806" max="1806" width="11.42578125" style="29" customWidth="1"/>
    <col min="1807" max="1807" width="13.42578125" style="29" customWidth="1"/>
    <col min="1808" max="1897" width="10.7109375" style="29" customWidth="1"/>
    <col min="1898" max="2048" width="9.140625" style="29"/>
    <col min="2049" max="2049" width="4" style="29" customWidth="1"/>
    <col min="2050" max="2050" width="59.28515625" style="29" customWidth="1"/>
    <col min="2051" max="2051" width="11.5703125" style="29" customWidth="1"/>
    <col min="2052" max="2052" width="12.42578125" style="29" customWidth="1"/>
    <col min="2053" max="2053" width="13.140625" style="29" customWidth="1"/>
    <col min="2054" max="2056" width="10.85546875" style="29" customWidth="1"/>
    <col min="2057" max="2057" width="13" style="29" customWidth="1"/>
    <col min="2058" max="2058" width="12.42578125" style="29" customWidth="1"/>
    <col min="2059" max="2059" width="12.5703125" style="29" customWidth="1"/>
    <col min="2060" max="2060" width="12.140625" style="29" customWidth="1"/>
    <col min="2061" max="2061" width="13" style="29" customWidth="1"/>
    <col min="2062" max="2062" width="11.42578125" style="29" customWidth="1"/>
    <col min="2063" max="2063" width="13.42578125" style="29" customWidth="1"/>
    <col min="2064" max="2153" width="10.7109375" style="29" customWidth="1"/>
    <col min="2154" max="2304" width="9.140625" style="29"/>
    <col min="2305" max="2305" width="4" style="29" customWidth="1"/>
    <col min="2306" max="2306" width="59.28515625" style="29" customWidth="1"/>
    <col min="2307" max="2307" width="11.5703125" style="29" customWidth="1"/>
    <col min="2308" max="2308" width="12.42578125" style="29" customWidth="1"/>
    <col min="2309" max="2309" width="13.140625" style="29" customWidth="1"/>
    <col min="2310" max="2312" width="10.85546875" style="29" customWidth="1"/>
    <col min="2313" max="2313" width="13" style="29" customWidth="1"/>
    <col min="2314" max="2314" width="12.42578125" style="29" customWidth="1"/>
    <col min="2315" max="2315" width="12.5703125" style="29" customWidth="1"/>
    <col min="2316" max="2316" width="12.140625" style="29" customWidth="1"/>
    <col min="2317" max="2317" width="13" style="29" customWidth="1"/>
    <col min="2318" max="2318" width="11.42578125" style="29" customWidth="1"/>
    <col min="2319" max="2319" width="13.42578125" style="29" customWidth="1"/>
    <col min="2320" max="2409" width="10.7109375" style="29" customWidth="1"/>
    <col min="2410" max="2560" width="9.140625" style="29"/>
    <col min="2561" max="2561" width="4" style="29" customWidth="1"/>
    <col min="2562" max="2562" width="59.28515625" style="29" customWidth="1"/>
    <col min="2563" max="2563" width="11.5703125" style="29" customWidth="1"/>
    <col min="2564" max="2564" width="12.42578125" style="29" customWidth="1"/>
    <col min="2565" max="2565" width="13.140625" style="29" customWidth="1"/>
    <col min="2566" max="2568" width="10.85546875" style="29" customWidth="1"/>
    <col min="2569" max="2569" width="13" style="29" customWidth="1"/>
    <col min="2570" max="2570" width="12.42578125" style="29" customWidth="1"/>
    <col min="2571" max="2571" width="12.5703125" style="29" customWidth="1"/>
    <col min="2572" max="2572" width="12.140625" style="29" customWidth="1"/>
    <col min="2573" max="2573" width="13" style="29" customWidth="1"/>
    <col min="2574" max="2574" width="11.42578125" style="29" customWidth="1"/>
    <col min="2575" max="2575" width="13.42578125" style="29" customWidth="1"/>
    <col min="2576" max="2665" width="10.7109375" style="29" customWidth="1"/>
    <col min="2666" max="2816" width="9.140625" style="29"/>
    <col min="2817" max="2817" width="4" style="29" customWidth="1"/>
    <col min="2818" max="2818" width="59.28515625" style="29" customWidth="1"/>
    <col min="2819" max="2819" width="11.5703125" style="29" customWidth="1"/>
    <col min="2820" max="2820" width="12.42578125" style="29" customWidth="1"/>
    <col min="2821" max="2821" width="13.140625" style="29" customWidth="1"/>
    <col min="2822" max="2824" width="10.85546875" style="29" customWidth="1"/>
    <col min="2825" max="2825" width="13" style="29" customWidth="1"/>
    <col min="2826" max="2826" width="12.42578125" style="29" customWidth="1"/>
    <col min="2827" max="2827" width="12.5703125" style="29" customWidth="1"/>
    <col min="2828" max="2828" width="12.140625" style="29" customWidth="1"/>
    <col min="2829" max="2829" width="13" style="29" customWidth="1"/>
    <col min="2830" max="2830" width="11.42578125" style="29" customWidth="1"/>
    <col min="2831" max="2831" width="13.42578125" style="29" customWidth="1"/>
    <col min="2832" max="2921" width="10.7109375" style="29" customWidth="1"/>
    <col min="2922" max="3072" width="9.140625" style="29"/>
    <col min="3073" max="3073" width="4" style="29" customWidth="1"/>
    <col min="3074" max="3074" width="59.28515625" style="29" customWidth="1"/>
    <col min="3075" max="3075" width="11.5703125" style="29" customWidth="1"/>
    <col min="3076" max="3076" width="12.42578125" style="29" customWidth="1"/>
    <col min="3077" max="3077" width="13.140625" style="29" customWidth="1"/>
    <col min="3078" max="3080" width="10.85546875" style="29" customWidth="1"/>
    <col min="3081" max="3081" width="13" style="29" customWidth="1"/>
    <col min="3082" max="3082" width="12.42578125" style="29" customWidth="1"/>
    <col min="3083" max="3083" width="12.5703125" style="29" customWidth="1"/>
    <col min="3084" max="3084" width="12.140625" style="29" customWidth="1"/>
    <col min="3085" max="3085" width="13" style="29" customWidth="1"/>
    <col min="3086" max="3086" width="11.42578125" style="29" customWidth="1"/>
    <col min="3087" max="3087" width="13.42578125" style="29" customWidth="1"/>
    <col min="3088" max="3177" width="10.7109375" style="29" customWidth="1"/>
    <col min="3178" max="3328" width="9.140625" style="29"/>
    <col min="3329" max="3329" width="4" style="29" customWidth="1"/>
    <col min="3330" max="3330" width="59.28515625" style="29" customWidth="1"/>
    <col min="3331" max="3331" width="11.5703125" style="29" customWidth="1"/>
    <col min="3332" max="3332" width="12.42578125" style="29" customWidth="1"/>
    <col min="3333" max="3333" width="13.140625" style="29" customWidth="1"/>
    <col min="3334" max="3336" width="10.85546875" style="29" customWidth="1"/>
    <col min="3337" max="3337" width="13" style="29" customWidth="1"/>
    <col min="3338" max="3338" width="12.42578125" style="29" customWidth="1"/>
    <col min="3339" max="3339" width="12.5703125" style="29" customWidth="1"/>
    <col min="3340" max="3340" width="12.140625" style="29" customWidth="1"/>
    <col min="3341" max="3341" width="13" style="29" customWidth="1"/>
    <col min="3342" max="3342" width="11.42578125" style="29" customWidth="1"/>
    <col min="3343" max="3343" width="13.42578125" style="29" customWidth="1"/>
    <col min="3344" max="3433" width="10.7109375" style="29" customWidth="1"/>
    <col min="3434" max="3584" width="9.140625" style="29"/>
    <col min="3585" max="3585" width="4" style="29" customWidth="1"/>
    <col min="3586" max="3586" width="59.28515625" style="29" customWidth="1"/>
    <col min="3587" max="3587" width="11.5703125" style="29" customWidth="1"/>
    <col min="3588" max="3588" width="12.42578125" style="29" customWidth="1"/>
    <col min="3589" max="3589" width="13.140625" style="29" customWidth="1"/>
    <col min="3590" max="3592" width="10.85546875" style="29" customWidth="1"/>
    <col min="3593" max="3593" width="13" style="29" customWidth="1"/>
    <col min="3594" max="3594" width="12.42578125" style="29" customWidth="1"/>
    <col min="3595" max="3595" width="12.5703125" style="29" customWidth="1"/>
    <col min="3596" max="3596" width="12.140625" style="29" customWidth="1"/>
    <col min="3597" max="3597" width="13" style="29" customWidth="1"/>
    <col min="3598" max="3598" width="11.42578125" style="29" customWidth="1"/>
    <col min="3599" max="3599" width="13.42578125" style="29" customWidth="1"/>
    <col min="3600" max="3689" width="10.7109375" style="29" customWidth="1"/>
    <col min="3690" max="3840" width="9.140625" style="29"/>
    <col min="3841" max="3841" width="4" style="29" customWidth="1"/>
    <col min="3842" max="3842" width="59.28515625" style="29" customWidth="1"/>
    <col min="3843" max="3843" width="11.5703125" style="29" customWidth="1"/>
    <col min="3844" max="3844" width="12.42578125" style="29" customWidth="1"/>
    <col min="3845" max="3845" width="13.140625" style="29" customWidth="1"/>
    <col min="3846" max="3848" width="10.85546875" style="29" customWidth="1"/>
    <col min="3849" max="3849" width="13" style="29" customWidth="1"/>
    <col min="3850" max="3850" width="12.42578125" style="29" customWidth="1"/>
    <col min="3851" max="3851" width="12.5703125" style="29" customWidth="1"/>
    <col min="3852" max="3852" width="12.140625" style="29" customWidth="1"/>
    <col min="3853" max="3853" width="13" style="29" customWidth="1"/>
    <col min="3854" max="3854" width="11.42578125" style="29" customWidth="1"/>
    <col min="3855" max="3855" width="13.42578125" style="29" customWidth="1"/>
    <col min="3856" max="3945" width="10.7109375" style="29" customWidth="1"/>
    <col min="3946" max="4096" width="9.140625" style="29"/>
    <col min="4097" max="4097" width="4" style="29" customWidth="1"/>
    <col min="4098" max="4098" width="59.28515625" style="29" customWidth="1"/>
    <col min="4099" max="4099" width="11.5703125" style="29" customWidth="1"/>
    <col min="4100" max="4100" width="12.42578125" style="29" customWidth="1"/>
    <col min="4101" max="4101" width="13.140625" style="29" customWidth="1"/>
    <col min="4102" max="4104" width="10.85546875" style="29" customWidth="1"/>
    <col min="4105" max="4105" width="13" style="29" customWidth="1"/>
    <col min="4106" max="4106" width="12.42578125" style="29" customWidth="1"/>
    <col min="4107" max="4107" width="12.5703125" style="29" customWidth="1"/>
    <col min="4108" max="4108" width="12.140625" style="29" customWidth="1"/>
    <col min="4109" max="4109" width="13" style="29" customWidth="1"/>
    <col min="4110" max="4110" width="11.42578125" style="29" customWidth="1"/>
    <col min="4111" max="4111" width="13.42578125" style="29" customWidth="1"/>
    <col min="4112" max="4201" width="10.7109375" style="29" customWidth="1"/>
    <col min="4202" max="4352" width="9.140625" style="29"/>
    <col min="4353" max="4353" width="4" style="29" customWidth="1"/>
    <col min="4354" max="4354" width="59.28515625" style="29" customWidth="1"/>
    <col min="4355" max="4355" width="11.5703125" style="29" customWidth="1"/>
    <col min="4356" max="4356" width="12.42578125" style="29" customWidth="1"/>
    <col min="4357" max="4357" width="13.140625" style="29" customWidth="1"/>
    <col min="4358" max="4360" width="10.85546875" style="29" customWidth="1"/>
    <col min="4361" max="4361" width="13" style="29" customWidth="1"/>
    <col min="4362" max="4362" width="12.42578125" style="29" customWidth="1"/>
    <col min="4363" max="4363" width="12.5703125" style="29" customWidth="1"/>
    <col min="4364" max="4364" width="12.140625" style="29" customWidth="1"/>
    <col min="4365" max="4365" width="13" style="29" customWidth="1"/>
    <col min="4366" max="4366" width="11.42578125" style="29" customWidth="1"/>
    <col min="4367" max="4367" width="13.42578125" style="29" customWidth="1"/>
    <col min="4368" max="4457" width="10.7109375" style="29" customWidth="1"/>
    <col min="4458" max="4608" width="9.140625" style="29"/>
    <col min="4609" max="4609" width="4" style="29" customWidth="1"/>
    <col min="4610" max="4610" width="59.28515625" style="29" customWidth="1"/>
    <col min="4611" max="4611" width="11.5703125" style="29" customWidth="1"/>
    <col min="4612" max="4612" width="12.42578125" style="29" customWidth="1"/>
    <col min="4613" max="4613" width="13.140625" style="29" customWidth="1"/>
    <col min="4614" max="4616" width="10.85546875" style="29" customWidth="1"/>
    <col min="4617" max="4617" width="13" style="29" customWidth="1"/>
    <col min="4618" max="4618" width="12.42578125" style="29" customWidth="1"/>
    <col min="4619" max="4619" width="12.5703125" style="29" customWidth="1"/>
    <col min="4620" max="4620" width="12.140625" style="29" customWidth="1"/>
    <col min="4621" max="4621" width="13" style="29" customWidth="1"/>
    <col min="4622" max="4622" width="11.42578125" style="29" customWidth="1"/>
    <col min="4623" max="4623" width="13.42578125" style="29" customWidth="1"/>
    <col min="4624" max="4713" width="10.7109375" style="29" customWidth="1"/>
    <col min="4714" max="4864" width="9.140625" style="29"/>
    <col min="4865" max="4865" width="4" style="29" customWidth="1"/>
    <col min="4866" max="4866" width="59.28515625" style="29" customWidth="1"/>
    <col min="4867" max="4867" width="11.5703125" style="29" customWidth="1"/>
    <col min="4868" max="4868" width="12.42578125" style="29" customWidth="1"/>
    <col min="4869" max="4869" width="13.140625" style="29" customWidth="1"/>
    <col min="4870" max="4872" width="10.85546875" style="29" customWidth="1"/>
    <col min="4873" max="4873" width="13" style="29" customWidth="1"/>
    <col min="4874" max="4874" width="12.42578125" style="29" customWidth="1"/>
    <col min="4875" max="4875" width="12.5703125" style="29" customWidth="1"/>
    <col min="4876" max="4876" width="12.140625" style="29" customWidth="1"/>
    <col min="4877" max="4877" width="13" style="29" customWidth="1"/>
    <col min="4878" max="4878" width="11.42578125" style="29" customWidth="1"/>
    <col min="4879" max="4879" width="13.42578125" style="29" customWidth="1"/>
    <col min="4880" max="4969" width="10.7109375" style="29" customWidth="1"/>
    <col min="4970" max="5120" width="9.140625" style="29"/>
    <col min="5121" max="5121" width="4" style="29" customWidth="1"/>
    <col min="5122" max="5122" width="59.28515625" style="29" customWidth="1"/>
    <col min="5123" max="5123" width="11.5703125" style="29" customWidth="1"/>
    <col min="5124" max="5124" width="12.42578125" style="29" customWidth="1"/>
    <col min="5125" max="5125" width="13.140625" style="29" customWidth="1"/>
    <col min="5126" max="5128" width="10.85546875" style="29" customWidth="1"/>
    <col min="5129" max="5129" width="13" style="29" customWidth="1"/>
    <col min="5130" max="5130" width="12.42578125" style="29" customWidth="1"/>
    <col min="5131" max="5131" width="12.5703125" style="29" customWidth="1"/>
    <col min="5132" max="5132" width="12.140625" style="29" customWidth="1"/>
    <col min="5133" max="5133" width="13" style="29" customWidth="1"/>
    <col min="5134" max="5134" width="11.42578125" style="29" customWidth="1"/>
    <col min="5135" max="5135" width="13.42578125" style="29" customWidth="1"/>
    <col min="5136" max="5225" width="10.7109375" style="29" customWidth="1"/>
    <col min="5226" max="5376" width="9.140625" style="29"/>
    <col min="5377" max="5377" width="4" style="29" customWidth="1"/>
    <col min="5378" max="5378" width="59.28515625" style="29" customWidth="1"/>
    <col min="5379" max="5379" width="11.5703125" style="29" customWidth="1"/>
    <col min="5380" max="5380" width="12.42578125" style="29" customWidth="1"/>
    <col min="5381" max="5381" width="13.140625" style="29" customWidth="1"/>
    <col min="5382" max="5384" width="10.85546875" style="29" customWidth="1"/>
    <col min="5385" max="5385" width="13" style="29" customWidth="1"/>
    <col min="5386" max="5386" width="12.42578125" style="29" customWidth="1"/>
    <col min="5387" max="5387" width="12.5703125" style="29" customWidth="1"/>
    <col min="5388" max="5388" width="12.140625" style="29" customWidth="1"/>
    <col min="5389" max="5389" width="13" style="29" customWidth="1"/>
    <col min="5390" max="5390" width="11.42578125" style="29" customWidth="1"/>
    <col min="5391" max="5391" width="13.42578125" style="29" customWidth="1"/>
    <col min="5392" max="5481" width="10.7109375" style="29" customWidth="1"/>
    <col min="5482" max="5632" width="9.140625" style="29"/>
    <col min="5633" max="5633" width="4" style="29" customWidth="1"/>
    <col min="5634" max="5634" width="59.28515625" style="29" customWidth="1"/>
    <col min="5635" max="5635" width="11.5703125" style="29" customWidth="1"/>
    <col min="5636" max="5636" width="12.42578125" style="29" customWidth="1"/>
    <col min="5637" max="5637" width="13.140625" style="29" customWidth="1"/>
    <col min="5638" max="5640" width="10.85546875" style="29" customWidth="1"/>
    <col min="5641" max="5641" width="13" style="29" customWidth="1"/>
    <col min="5642" max="5642" width="12.42578125" style="29" customWidth="1"/>
    <col min="5643" max="5643" width="12.5703125" style="29" customWidth="1"/>
    <col min="5644" max="5644" width="12.140625" style="29" customWidth="1"/>
    <col min="5645" max="5645" width="13" style="29" customWidth="1"/>
    <col min="5646" max="5646" width="11.42578125" style="29" customWidth="1"/>
    <col min="5647" max="5647" width="13.42578125" style="29" customWidth="1"/>
    <col min="5648" max="5737" width="10.7109375" style="29" customWidth="1"/>
    <col min="5738" max="5888" width="9.140625" style="29"/>
    <col min="5889" max="5889" width="4" style="29" customWidth="1"/>
    <col min="5890" max="5890" width="59.28515625" style="29" customWidth="1"/>
    <col min="5891" max="5891" width="11.5703125" style="29" customWidth="1"/>
    <col min="5892" max="5892" width="12.42578125" style="29" customWidth="1"/>
    <col min="5893" max="5893" width="13.140625" style="29" customWidth="1"/>
    <col min="5894" max="5896" width="10.85546875" style="29" customWidth="1"/>
    <col min="5897" max="5897" width="13" style="29" customWidth="1"/>
    <col min="5898" max="5898" width="12.42578125" style="29" customWidth="1"/>
    <col min="5899" max="5899" width="12.5703125" style="29" customWidth="1"/>
    <col min="5900" max="5900" width="12.140625" style="29" customWidth="1"/>
    <col min="5901" max="5901" width="13" style="29" customWidth="1"/>
    <col min="5902" max="5902" width="11.42578125" style="29" customWidth="1"/>
    <col min="5903" max="5903" width="13.42578125" style="29" customWidth="1"/>
    <col min="5904" max="5993" width="10.7109375" style="29" customWidth="1"/>
    <col min="5994" max="6144" width="9.140625" style="29"/>
    <col min="6145" max="6145" width="4" style="29" customWidth="1"/>
    <col min="6146" max="6146" width="59.28515625" style="29" customWidth="1"/>
    <col min="6147" max="6147" width="11.5703125" style="29" customWidth="1"/>
    <col min="6148" max="6148" width="12.42578125" style="29" customWidth="1"/>
    <col min="6149" max="6149" width="13.140625" style="29" customWidth="1"/>
    <col min="6150" max="6152" width="10.85546875" style="29" customWidth="1"/>
    <col min="6153" max="6153" width="13" style="29" customWidth="1"/>
    <col min="6154" max="6154" width="12.42578125" style="29" customWidth="1"/>
    <col min="6155" max="6155" width="12.5703125" style="29" customWidth="1"/>
    <col min="6156" max="6156" width="12.140625" style="29" customWidth="1"/>
    <col min="6157" max="6157" width="13" style="29" customWidth="1"/>
    <col min="6158" max="6158" width="11.42578125" style="29" customWidth="1"/>
    <col min="6159" max="6159" width="13.42578125" style="29" customWidth="1"/>
    <col min="6160" max="6249" width="10.7109375" style="29" customWidth="1"/>
    <col min="6250" max="6400" width="9.140625" style="29"/>
    <col min="6401" max="6401" width="4" style="29" customWidth="1"/>
    <col min="6402" max="6402" width="59.28515625" style="29" customWidth="1"/>
    <col min="6403" max="6403" width="11.5703125" style="29" customWidth="1"/>
    <col min="6404" max="6404" width="12.42578125" style="29" customWidth="1"/>
    <col min="6405" max="6405" width="13.140625" style="29" customWidth="1"/>
    <col min="6406" max="6408" width="10.85546875" style="29" customWidth="1"/>
    <col min="6409" max="6409" width="13" style="29" customWidth="1"/>
    <col min="6410" max="6410" width="12.42578125" style="29" customWidth="1"/>
    <col min="6411" max="6411" width="12.5703125" style="29" customWidth="1"/>
    <col min="6412" max="6412" width="12.140625" style="29" customWidth="1"/>
    <col min="6413" max="6413" width="13" style="29" customWidth="1"/>
    <col min="6414" max="6414" width="11.42578125" style="29" customWidth="1"/>
    <col min="6415" max="6415" width="13.42578125" style="29" customWidth="1"/>
    <col min="6416" max="6505" width="10.7109375" style="29" customWidth="1"/>
    <col min="6506" max="6656" width="9.140625" style="29"/>
    <col min="6657" max="6657" width="4" style="29" customWidth="1"/>
    <col min="6658" max="6658" width="59.28515625" style="29" customWidth="1"/>
    <col min="6659" max="6659" width="11.5703125" style="29" customWidth="1"/>
    <col min="6660" max="6660" width="12.42578125" style="29" customWidth="1"/>
    <col min="6661" max="6661" width="13.140625" style="29" customWidth="1"/>
    <col min="6662" max="6664" width="10.85546875" style="29" customWidth="1"/>
    <col min="6665" max="6665" width="13" style="29" customWidth="1"/>
    <col min="6666" max="6666" width="12.42578125" style="29" customWidth="1"/>
    <col min="6667" max="6667" width="12.5703125" style="29" customWidth="1"/>
    <col min="6668" max="6668" width="12.140625" style="29" customWidth="1"/>
    <col min="6669" max="6669" width="13" style="29" customWidth="1"/>
    <col min="6670" max="6670" width="11.42578125" style="29" customWidth="1"/>
    <col min="6671" max="6671" width="13.42578125" style="29" customWidth="1"/>
    <col min="6672" max="6761" width="10.7109375" style="29" customWidth="1"/>
    <col min="6762" max="6912" width="9.140625" style="29"/>
    <col min="6913" max="6913" width="4" style="29" customWidth="1"/>
    <col min="6914" max="6914" width="59.28515625" style="29" customWidth="1"/>
    <col min="6915" max="6915" width="11.5703125" style="29" customWidth="1"/>
    <col min="6916" max="6916" width="12.42578125" style="29" customWidth="1"/>
    <col min="6917" max="6917" width="13.140625" style="29" customWidth="1"/>
    <col min="6918" max="6920" width="10.85546875" style="29" customWidth="1"/>
    <col min="6921" max="6921" width="13" style="29" customWidth="1"/>
    <col min="6922" max="6922" width="12.42578125" style="29" customWidth="1"/>
    <col min="6923" max="6923" width="12.5703125" style="29" customWidth="1"/>
    <col min="6924" max="6924" width="12.140625" style="29" customWidth="1"/>
    <col min="6925" max="6925" width="13" style="29" customWidth="1"/>
    <col min="6926" max="6926" width="11.42578125" style="29" customWidth="1"/>
    <col min="6927" max="6927" width="13.42578125" style="29" customWidth="1"/>
    <col min="6928" max="7017" width="10.7109375" style="29" customWidth="1"/>
    <col min="7018" max="7168" width="9.140625" style="29"/>
    <col min="7169" max="7169" width="4" style="29" customWidth="1"/>
    <col min="7170" max="7170" width="59.28515625" style="29" customWidth="1"/>
    <col min="7171" max="7171" width="11.5703125" style="29" customWidth="1"/>
    <col min="7172" max="7172" width="12.42578125" style="29" customWidth="1"/>
    <col min="7173" max="7173" width="13.140625" style="29" customWidth="1"/>
    <col min="7174" max="7176" width="10.85546875" style="29" customWidth="1"/>
    <col min="7177" max="7177" width="13" style="29" customWidth="1"/>
    <col min="7178" max="7178" width="12.42578125" style="29" customWidth="1"/>
    <col min="7179" max="7179" width="12.5703125" style="29" customWidth="1"/>
    <col min="7180" max="7180" width="12.140625" style="29" customWidth="1"/>
    <col min="7181" max="7181" width="13" style="29" customWidth="1"/>
    <col min="7182" max="7182" width="11.42578125" style="29" customWidth="1"/>
    <col min="7183" max="7183" width="13.42578125" style="29" customWidth="1"/>
    <col min="7184" max="7273" width="10.7109375" style="29" customWidth="1"/>
    <col min="7274" max="7424" width="9.140625" style="29"/>
    <col min="7425" max="7425" width="4" style="29" customWidth="1"/>
    <col min="7426" max="7426" width="59.28515625" style="29" customWidth="1"/>
    <col min="7427" max="7427" width="11.5703125" style="29" customWidth="1"/>
    <col min="7428" max="7428" width="12.42578125" style="29" customWidth="1"/>
    <col min="7429" max="7429" width="13.140625" style="29" customWidth="1"/>
    <col min="7430" max="7432" width="10.85546875" style="29" customWidth="1"/>
    <col min="7433" max="7433" width="13" style="29" customWidth="1"/>
    <col min="7434" max="7434" width="12.42578125" style="29" customWidth="1"/>
    <col min="7435" max="7435" width="12.5703125" style="29" customWidth="1"/>
    <col min="7436" max="7436" width="12.140625" style="29" customWidth="1"/>
    <col min="7437" max="7437" width="13" style="29" customWidth="1"/>
    <col min="7438" max="7438" width="11.42578125" style="29" customWidth="1"/>
    <col min="7439" max="7439" width="13.42578125" style="29" customWidth="1"/>
    <col min="7440" max="7529" width="10.7109375" style="29" customWidth="1"/>
    <col min="7530" max="7680" width="9.140625" style="29"/>
    <col min="7681" max="7681" width="4" style="29" customWidth="1"/>
    <col min="7682" max="7682" width="59.28515625" style="29" customWidth="1"/>
    <col min="7683" max="7683" width="11.5703125" style="29" customWidth="1"/>
    <col min="7684" max="7684" width="12.42578125" style="29" customWidth="1"/>
    <col min="7685" max="7685" width="13.140625" style="29" customWidth="1"/>
    <col min="7686" max="7688" width="10.85546875" style="29" customWidth="1"/>
    <col min="7689" max="7689" width="13" style="29" customWidth="1"/>
    <col min="7690" max="7690" width="12.42578125" style="29" customWidth="1"/>
    <col min="7691" max="7691" width="12.5703125" style="29" customWidth="1"/>
    <col min="7692" max="7692" width="12.140625" style="29" customWidth="1"/>
    <col min="7693" max="7693" width="13" style="29" customWidth="1"/>
    <col min="7694" max="7694" width="11.42578125" style="29" customWidth="1"/>
    <col min="7695" max="7695" width="13.42578125" style="29" customWidth="1"/>
    <col min="7696" max="7785" width="10.7109375" style="29" customWidth="1"/>
    <col min="7786" max="7936" width="9.140625" style="29"/>
    <col min="7937" max="7937" width="4" style="29" customWidth="1"/>
    <col min="7938" max="7938" width="59.28515625" style="29" customWidth="1"/>
    <col min="7939" max="7939" width="11.5703125" style="29" customWidth="1"/>
    <col min="7940" max="7940" width="12.42578125" style="29" customWidth="1"/>
    <col min="7941" max="7941" width="13.140625" style="29" customWidth="1"/>
    <col min="7942" max="7944" width="10.85546875" style="29" customWidth="1"/>
    <col min="7945" max="7945" width="13" style="29" customWidth="1"/>
    <col min="7946" max="7946" width="12.42578125" style="29" customWidth="1"/>
    <col min="7947" max="7947" width="12.5703125" style="29" customWidth="1"/>
    <col min="7948" max="7948" width="12.140625" style="29" customWidth="1"/>
    <col min="7949" max="7949" width="13" style="29" customWidth="1"/>
    <col min="7950" max="7950" width="11.42578125" style="29" customWidth="1"/>
    <col min="7951" max="7951" width="13.42578125" style="29" customWidth="1"/>
    <col min="7952" max="8041" width="10.7109375" style="29" customWidth="1"/>
    <col min="8042" max="8192" width="9.140625" style="29"/>
    <col min="8193" max="8193" width="4" style="29" customWidth="1"/>
    <col min="8194" max="8194" width="59.28515625" style="29" customWidth="1"/>
    <col min="8195" max="8195" width="11.5703125" style="29" customWidth="1"/>
    <col min="8196" max="8196" width="12.42578125" style="29" customWidth="1"/>
    <col min="8197" max="8197" width="13.140625" style="29" customWidth="1"/>
    <col min="8198" max="8200" width="10.85546875" style="29" customWidth="1"/>
    <col min="8201" max="8201" width="13" style="29" customWidth="1"/>
    <col min="8202" max="8202" width="12.42578125" style="29" customWidth="1"/>
    <col min="8203" max="8203" width="12.5703125" style="29" customWidth="1"/>
    <col min="8204" max="8204" width="12.140625" style="29" customWidth="1"/>
    <col min="8205" max="8205" width="13" style="29" customWidth="1"/>
    <col min="8206" max="8206" width="11.42578125" style="29" customWidth="1"/>
    <col min="8207" max="8207" width="13.42578125" style="29" customWidth="1"/>
    <col min="8208" max="8297" width="10.7109375" style="29" customWidth="1"/>
    <col min="8298" max="8448" width="9.140625" style="29"/>
    <col min="8449" max="8449" width="4" style="29" customWidth="1"/>
    <col min="8450" max="8450" width="59.28515625" style="29" customWidth="1"/>
    <col min="8451" max="8451" width="11.5703125" style="29" customWidth="1"/>
    <col min="8452" max="8452" width="12.42578125" style="29" customWidth="1"/>
    <col min="8453" max="8453" width="13.140625" style="29" customWidth="1"/>
    <col min="8454" max="8456" width="10.85546875" style="29" customWidth="1"/>
    <col min="8457" max="8457" width="13" style="29" customWidth="1"/>
    <col min="8458" max="8458" width="12.42578125" style="29" customWidth="1"/>
    <col min="8459" max="8459" width="12.5703125" style="29" customWidth="1"/>
    <col min="8460" max="8460" width="12.140625" style="29" customWidth="1"/>
    <col min="8461" max="8461" width="13" style="29" customWidth="1"/>
    <col min="8462" max="8462" width="11.42578125" style="29" customWidth="1"/>
    <col min="8463" max="8463" width="13.42578125" style="29" customWidth="1"/>
    <col min="8464" max="8553" width="10.7109375" style="29" customWidth="1"/>
    <col min="8554" max="8704" width="9.140625" style="29"/>
    <col min="8705" max="8705" width="4" style="29" customWidth="1"/>
    <col min="8706" max="8706" width="59.28515625" style="29" customWidth="1"/>
    <col min="8707" max="8707" width="11.5703125" style="29" customWidth="1"/>
    <col min="8708" max="8708" width="12.42578125" style="29" customWidth="1"/>
    <col min="8709" max="8709" width="13.140625" style="29" customWidth="1"/>
    <col min="8710" max="8712" width="10.85546875" style="29" customWidth="1"/>
    <col min="8713" max="8713" width="13" style="29" customWidth="1"/>
    <col min="8714" max="8714" width="12.42578125" style="29" customWidth="1"/>
    <col min="8715" max="8715" width="12.5703125" style="29" customWidth="1"/>
    <col min="8716" max="8716" width="12.140625" style="29" customWidth="1"/>
    <col min="8717" max="8717" width="13" style="29" customWidth="1"/>
    <col min="8718" max="8718" width="11.42578125" style="29" customWidth="1"/>
    <col min="8719" max="8719" width="13.42578125" style="29" customWidth="1"/>
    <col min="8720" max="8809" width="10.7109375" style="29" customWidth="1"/>
    <col min="8810" max="8960" width="9.140625" style="29"/>
    <col min="8961" max="8961" width="4" style="29" customWidth="1"/>
    <col min="8962" max="8962" width="59.28515625" style="29" customWidth="1"/>
    <col min="8963" max="8963" width="11.5703125" style="29" customWidth="1"/>
    <col min="8964" max="8964" width="12.42578125" style="29" customWidth="1"/>
    <col min="8965" max="8965" width="13.140625" style="29" customWidth="1"/>
    <col min="8966" max="8968" width="10.85546875" style="29" customWidth="1"/>
    <col min="8969" max="8969" width="13" style="29" customWidth="1"/>
    <col min="8970" max="8970" width="12.42578125" style="29" customWidth="1"/>
    <col min="8971" max="8971" width="12.5703125" style="29" customWidth="1"/>
    <col min="8972" max="8972" width="12.140625" style="29" customWidth="1"/>
    <col min="8973" max="8973" width="13" style="29" customWidth="1"/>
    <col min="8974" max="8974" width="11.42578125" style="29" customWidth="1"/>
    <col min="8975" max="8975" width="13.42578125" style="29" customWidth="1"/>
    <col min="8976" max="9065" width="10.7109375" style="29" customWidth="1"/>
    <col min="9066" max="9216" width="9.140625" style="29"/>
    <col min="9217" max="9217" width="4" style="29" customWidth="1"/>
    <col min="9218" max="9218" width="59.28515625" style="29" customWidth="1"/>
    <col min="9219" max="9219" width="11.5703125" style="29" customWidth="1"/>
    <col min="9220" max="9220" width="12.42578125" style="29" customWidth="1"/>
    <col min="9221" max="9221" width="13.140625" style="29" customWidth="1"/>
    <col min="9222" max="9224" width="10.85546875" style="29" customWidth="1"/>
    <col min="9225" max="9225" width="13" style="29" customWidth="1"/>
    <col min="9226" max="9226" width="12.42578125" style="29" customWidth="1"/>
    <col min="9227" max="9227" width="12.5703125" style="29" customWidth="1"/>
    <col min="9228" max="9228" width="12.140625" style="29" customWidth="1"/>
    <col min="9229" max="9229" width="13" style="29" customWidth="1"/>
    <col min="9230" max="9230" width="11.42578125" style="29" customWidth="1"/>
    <col min="9231" max="9231" width="13.42578125" style="29" customWidth="1"/>
    <col min="9232" max="9321" width="10.7109375" style="29" customWidth="1"/>
    <col min="9322" max="9472" width="9.140625" style="29"/>
    <col min="9473" max="9473" width="4" style="29" customWidth="1"/>
    <col min="9474" max="9474" width="59.28515625" style="29" customWidth="1"/>
    <col min="9475" max="9475" width="11.5703125" style="29" customWidth="1"/>
    <col min="9476" max="9476" width="12.42578125" style="29" customWidth="1"/>
    <col min="9477" max="9477" width="13.140625" style="29" customWidth="1"/>
    <col min="9478" max="9480" width="10.85546875" style="29" customWidth="1"/>
    <col min="9481" max="9481" width="13" style="29" customWidth="1"/>
    <col min="9482" max="9482" width="12.42578125" style="29" customWidth="1"/>
    <col min="9483" max="9483" width="12.5703125" style="29" customWidth="1"/>
    <col min="9484" max="9484" width="12.140625" style="29" customWidth="1"/>
    <col min="9485" max="9485" width="13" style="29" customWidth="1"/>
    <col min="9486" max="9486" width="11.42578125" style="29" customWidth="1"/>
    <col min="9487" max="9487" width="13.42578125" style="29" customWidth="1"/>
    <col min="9488" max="9577" width="10.7109375" style="29" customWidth="1"/>
    <col min="9578" max="9728" width="9.140625" style="29"/>
    <col min="9729" max="9729" width="4" style="29" customWidth="1"/>
    <col min="9730" max="9730" width="59.28515625" style="29" customWidth="1"/>
    <col min="9731" max="9731" width="11.5703125" style="29" customWidth="1"/>
    <col min="9732" max="9732" width="12.42578125" style="29" customWidth="1"/>
    <col min="9733" max="9733" width="13.140625" style="29" customWidth="1"/>
    <col min="9734" max="9736" width="10.85546875" style="29" customWidth="1"/>
    <col min="9737" max="9737" width="13" style="29" customWidth="1"/>
    <col min="9738" max="9738" width="12.42578125" style="29" customWidth="1"/>
    <col min="9739" max="9739" width="12.5703125" style="29" customWidth="1"/>
    <col min="9740" max="9740" width="12.140625" style="29" customWidth="1"/>
    <col min="9741" max="9741" width="13" style="29" customWidth="1"/>
    <col min="9742" max="9742" width="11.42578125" style="29" customWidth="1"/>
    <col min="9743" max="9743" width="13.42578125" style="29" customWidth="1"/>
    <col min="9744" max="9833" width="10.7109375" style="29" customWidth="1"/>
    <col min="9834" max="9984" width="9.140625" style="29"/>
    <col min="9985" max="9985" width="4" style="29" customWidth="1"/>
    <col min="9986" max="9986" width="59.28515625" style="29" customWidth="1"/>
    <col min="9987" max="9987" width="11.5703125" style="29" customWidth="1"/>
    <col min="9988" max="9988" width="12.42578125" style="29" customWidth="1"/>
    <col min="9989" max="9989" width="13.140625" style="29" customWidth="1"/>
    <col min="9990" max="9992" width="10.85546875" style="29" customWidth="1"/>
    <col min="9993" max="9993" width="13" style="29" customWidth="1"/>
    <col min="9994" max="9994" width="12.42578125" style="29" customWidth="1"/>
    <col min="9995" max="9995" width="12.5703125" style="29" customWidth="1"/>
    <col min="9996" max="9996" width="12.140625" style="29" customWidth="1"/>
    <col min="9997" max="9997" width="13" style="29" customWidth="1"/>
    <col min="9998" max="9998" width="11.42578125" style="29" customWidth="1"/>
    <col min="9999" max="9999" width="13.42578125" style="29" customWidth="1"/>
    <col min="10000" max="10089" width="10.7109375" style="29" customWidth="1"/>
    <col min="10090" max="10240" width="9.140625" style="29"/>
    <col min="10241" max="10241" width="4" style="29" customWidth="1"/>
    <col min="10242" max="10242" width="59.28515625" style="29" customWidth="1"/>
    <col min="10243" max="10243" width="11.5703125" style="29" customWidth="1"/>
    <col min="10244" max="10244" width="12.42578125" style="29" customWidth="1"/>
    <col min="10245" max="10245" width="13.140625" style="29" customWidth="1"/>
    <col min="10246" max="10248" width="10.85546875" style="29" customWidth="1"/>
    <col min="10249" max="10249" width="13" style="29" customWidth="1"/>
    <col min="10250" max="10250" width="12.42578125" style="29" customWidth="1"/>
    <col min="10251" max="10251" width="12.5703125" style="29" customWidth="1"/>
    <col min="10252" max="10252" width="12.140625" style="29" customWidth="1"/>
    <col min="10253" max="10253" width="13" style="29" customWidth="1"/>
    <col min="10254" max="10254" width="11.42578125" style="29" customWidth="1"/>
    <col min="10255" max="10255" width="13.42578125" style="29" customWidth="1"/>
    <col min="10256" max="10345" width="10.7109375" style="29" customWidth="1"/>
    <col min="10346" max="10496" width="9.140625" style="29"/>
    <col min="10497" max="10497" width="4" style="29" customWidth="1"/>
    <col min="10498" max="10498" width="59.28515625" style="29" customWidth="1"/>
    <col min="10499" max="10499" width="11.5703125" style="29" customWidth="1"/>
    <col min="10500" max="10500" width="12.42578125" style="29" customWidth="1"/>
    <col min="10501" max="10501" width="13.140625" style="29" customWidth="1"/>
    <col min="10502" max="10504" width="10.85546875" style="29" customWidth="1"/>
    <col min="10505" max="10505" width="13" style="29" customWidth="1"/>
    <col min="10506" max="10506" width="12.42578125" style="29" customWidth="1"/>
    <col min="10507" max="10507" width="12.5703125" style="29" customWidth="1"/>
    <col min="10508" max="10508" width="12.140625" style="29" customWidth="1"/>
    <col min="10509" max="10509" width="13" style="29" customWidth="1"/>
    <col min="10510" max="10510" width="11.42578125" style="29" customWidth="1"/>
    <col min="10511" max="10511" width="13.42578125" style="29" customWidth="1"/>
    <col min="10512" max="10601" width="10.7109375" style="29" customWidth="1"/>
    <col min="10602" max="10752" width="9.140625" style="29"/>
    <col min="10753" max="10753" width="4" style="29" customWidth="1"/>
    <col min="10754" max="10754" width="59.28515625" style="29" customWidth="1"/>
    <col min="10755" max="10755" width="11.5703125" style="29" customWidth="1"/>
    <col min="10756" max="10756" width="12.42578125" style="29" customWidth="1"/>
    <col min="10757" max="10757" width="13.140625" style="29" customWidth="1"/>
    <col min="10758" max="10760" width="10.85546875" style="29" customWidth="1"/>
    <col min="10761" max="10761" width="13" style="29" customWidth="1"/>
    <col min="10762" max="10762" width="12.42578125" style="29" customWidth="1"/>
    <col min="10763" max="10763" width="12.5703125" style="29" customWidth="1"/>
    <col min="10764" max="10764" width="12.140625" style="29" customWidth="1"/>
    <col min="10765" max="10765" width="13" style="29" customWidth="1"/>
    <col min="10766" max="10766" width="11.42578125" style="29" customWidth="1"/>
    <col min="10767" max="10767" width="13.42578125" style="29" customWidth="1"/>
    <col min="10768" max="10857" width="10.7109375" style="29" customWidth="1"/>
    <col min="10858" max="11008" width="9.140625" style="29"/>
    <col min="11009" max="11009" width="4" style="29" customWidth="1"/>
    <col min="11010" max="11010" width="59.28515625" style="29" customWidth="1"/>
    <col min="11011" max="11011" width="11.5703125" style="29" customWidth="1"/>
    <col min="11012" max="11012" width="12.42578125" style="29" customWidth="1"/>
    <col min="11013" max="11013" width="13.140625" style="29" customWidth="1"/>
    <col min="11014" max="11016" width="10.85546875" style="29" customWidth="1"/>
    <col min="11017" max="11017" width="13" style="29" customWidth="1"/>
    <col min="11018" max="11018" width="12.42578125" style="29" customWidth="1"/>
    <col min="11019" max="11019" width="12.5703125" style="29" customWidth="1"/>
    <col min="11020" max="11020" width="12.140625" style="29" customWidth="1"/>
    <col min="11021" max="11021" width="13" style="29" customWidth="1"/>
    <col min="11022" max="11022" width="11.42578125" style="29" customWidth="1"/>
    <col min="11023" max="11023" width="13.42578125" style="29" customWidth="1"/>
    <col min="11024" max="11113" width="10.7109375" style="29" customWidth="1"/>
    <col min="11114" max="11264" width="9.140625" style="29"/>
    <col min="11265" max="11265" width="4" style="29" customWidth="1"/>
    <col min="11266" max="11266" width="59.28515625" style="29" customWidth="1"/>
    <col min="11267" max="11267" width="11.5703125" style="29" customWidth="1"/>
    <col min="11268" max="11268" width="12.42578125" style="29" customWidth="1"/>
    <col min="11269" max="11269" width="13.140625" style="29" customWidth="1"/>
    <col min="11270" max="11272" width="10.85546875" style="29" customWidth="1"/>
    <col min="11273" max="11273" width="13" style="29" customWidth="1"/>
    <col min="11274" max="11274" width="12.42578125" style="29" customWidth="1"/>
    <col min="11275" max="11275" width="12.5703125" style="29" customWidth="1"/>
    <col min="11276" max="11276" width="12.140625" style="29" customWidth="1"/>
    <col min="11277" max="11277" width="13" style="29" customWidth="1"/>
    <col min="11278" max="11278" width="11.42578125" style="29" customWidth="1"/>
    <col min="11279" max="11279" width="13.42578125" style="29" customWidth="1"/>
    <col min="11280" max="11369" width="10.7109375" style="29" customWidth="1"/>
    <col min="11370" max="11520" width="9.140625" style="29"/>
    <col min="11521" max="11521" width="4" style="29" customWidth="1"/>
    <col min="11522" max="11522" width="59.28515625" style="29" customWidth="1"/>
    <col min="11523" max="11523" width="11.5703125" style="29" customWidth="1"/>
    <col min="11524" max="11524" width="12.42578125" style="29" customWidth="1"/>
    <col min="11525" max="11525" width="13.140625" style="29" customWidth="1"/>
    <col min="11526" max="11528" width="10.85546875" style="29" customWidth="1"/>
    <col min="11529" max="11529" width="13" style="29" customWidth="1"/>
    <col min="11530" max="11530" width="12.42578125" style="29" customWidth="1"/>
    <col min="11531" max="11531" width="12.5703125" style="29" customWidth="1"/>
    <col min="11532" max="11532" width="12.140625" style="29" customWidth="1"/>
    <col min="11533" max="11533" width="13" style="29" customWidth="1"/>
    <col min="11534" max="11534" width="11.42578125" style="29" customWidth="1"/>
    <col min="11535" max="11535" width="13.42578125" style="29" customWidth="1"/>
    <col min="11536" max="11625" width="10.7109375" style="29" customWidth="1"/>
    <col min="11626" max="11776" width="9.140625" style="29"/>
    <col min="11777" max="11777" width="4" style="29" customWidth="1"/>
    <col min="11778" max="11778" width="59.28515625" style="29" customWidth="1"/>
    <col min="11779" max="11779" width="11.5703125" style="29" customWidth="1"/>
    <col min="11780" max="11780" width="12.42578125" style="29" customWidth="1"/>
    <col min="11781" max="11781" width="13.140625" style="29" customWidth="1"/>
    <col min="11782" max="11784" width="10.85546875" style="29" customWidth="1"/>
    <col min="11785" max="11785" width="13" style="29" customWidth="1"/>
    <col min="11786" max="11786" width="12.42578125" style="29" customWidth="1"/>
    <col min="11787" max="11787" width="12.5703125" style="29" customWidth="1"/>
    <col min="11788" max="11788" width="12.140625" style="29" customWidth="1"/>
    <col min="11789" max="11789" width="13" style="29" customWidth="1"/>
    <col min="11790" max="11790" width="11.42578125" style="29" customWidth="1"/>
    <col min="11791" max="11791" width="13.42578125" style="29" customWidth="1"/>
    <col min="11792" max="11881" width="10.7109375" style="29" customWidth="1"/>
    <col min="11882" max="12032" width="9.140625" style="29"/>
    <col min="12033" max="12033" width="4" style="29" customWidth="1"/>
    <col min="12034" max="12034" width="59.28515625" style="29" customWidth="1"/>
    <col min="12035" max="12035" width="11.5703125" style="29" customWidth="1"/>
    <col min="12036" max="12036" width="12.42578125" style="29" customWidth="1"/>
    <col min="12037" max="12037" width="13.140625" style="29" customWidth="1"/>
    <col min="12038" max="12040" width="10.85546875" style="29" customWidth="1"/>
    <col min="12041" max="12041" width="13" style="29" customWidth="1"/>
    <col min="12042" max="12042" width="12.42578125" style="29" customWidth="1"/>
    <col min="12043" max="12043" width="12.5703125" style="29" customWidth="1"/>
    <col min="12044" max="12044" width="12.140625" style="29" customWidth="1"/>
    <col min="12045" max="12045" width="13" style="29" customWidth="1"/>
    <col min="12046" max="12046" width="11.42578125" style="29" customWidth="1"/>
    <col min="12047" max="12047" width="13.42578125" style="29" customWidth="1"/>
    <col min="12048" max="12137" width="10.7109375" style="29" customWidth="1"/>
    <col min="12138" max="12288" width="9.140625" style="29"/>
    <col min="12289" max="12289" width="4" style="29" customWidth="1"/>
    <col min="12290" max="12290" width="59.28515625" style="29" customWidth="1"/>
    <col min="12291" max="12291" width="11.5703125" style="29" customWidth="1"/>
    <col min="12292" max="12292" width="12.42578125" style="29" customWidth="1"/>
    <col min="12293" max="12293" width="13.140625" style="29" customWidth="1"/>
    <col min="12294" max="12296" width="10.85546875" style="29" customWidth="1"/>
    <col min="12297" max="12297" width="13" style="29" customWidth="1"/>
    <col min="12298" max="12298" width="12.42578125" style="29" customWidth="1"/>
    <col min="12299" max="12299" width="12.5703125" style="29" customWidth="1"/>
    <col min="12300" max="12300" width="12.140625" style="29" customWidth="1"/>
    <col min="12301" max="12301" width="13" style="29" customWidth="1"/>
    <col min="12302" max="12302" width="11.42578125" style="29" customWidth="1"/>
    <col min="12303" max="12303" width="13.42578125" style="29" customWidth="1"/>
    <col min="12304" max="12393" width="10.7109375" style="29" customWidth="1"/>
    <col min="12394" max="12544" width="9.140625" style="29"/>
    <col min="12545" max="12545" width="4" style="29" customWidth="1"/>
    <col min="12546" max="12546" width="59.28515625" style="29" customWidth="1"/>
    <col min="12547" max="12547" width="11.5703125" style="29" customWidth="1"/>
    <col min="12548" max="12548" width="12.42578125" style="29" customWidth="1"/>
    <col min="12549" max="12549" width="13.140625" style="29" customWidth="1"/>
    <col min="12550" max="12552" width="10.85546875" style="29" customWidth="1"/>
    <col min="12553" max="12553" width="13" style="29" customWidth="1"/>
    <col min="12554" max="12554" width="12.42578125" style="29" customWidth="1"/>
    <col min="12555" max="12555" width="12.5703125" style="29" customWidth="1"/>
    <col min="12556" max="12556" width="12.140625" style="29" customWidth="1"/>
    <col min="12557" max="12557" width="13" style="29" customWidth="1"/>
    <col min="12558" max="12558" width="11.42578125" style="29" customWidth="1"/>
    <col min="12559" max="12559" width="13.42578125" style="29" customWidth="1"/>
    <col min="12560" max="12649" width="10.7109375" style="29" customWidth="1"/>
    <col min="12650" max="12800" width="9.140625" style="29"/>
    <col min="12801" max="12801" width="4" style="29" customWidth="1"/>
    <col min="12802" max="12802" width="59.28515625" style="29" customWidth="1"/>
    <col min="12803" max="12803" width="11.5703125" style="29" customWidth="1"/>
    <col min="12804" max="12804" width="12.42578125" style="29" customWidth="1"/>
    <col min="12805" max="12805" width="13.140625" style="29" customWidth="1"/>
    <col min="12806" max="12808" width="10.85546875" style="29" customWidth="1"/>
    <col min="12809" max="12809" width="13" style="29" customWidth="1"/>
    <col min="12810" max="12810" width="12.42578125" style="29" customWidth="1"/>
    <col min="12811" max="12811" width="12.5703125" style="29" customWidth="1"/>
    <col min="12812" max="12812" width="12.140625" style="29" customWidth="1"/>
    <col min="12813" max="12813" width="13" style="29" customWidth="1"/>
    <col min="12814" max="12814" width="11.42578125" style="29" customWidth="1"/>
    <col min="12815" max="12815" width="13.42578125" style="29" customWidth="1"/>
    <col min="12816" max="12905" width="10.7109375" style="29" customWidth="1"/>
    <col min="12906" max="13056" width="9.140625" style="29"/>
    <col min="13057" max="13057" width="4" style="29" customWidth="1"/>
    <col min="13058" max="13058" width="59.28515625" style="29" customWidth="1"/>
    <col min="13059" max="13059" width="11.5703125" style="29" customWidth="1"/>
    <col min="13060" max="13060" width="12.42578125" style="29" customWidth="1"/>
    <col min="13061" max="13061" width="13.140625" style="29" customWidth="1"/>
    <col min="13062" max="13064" width="10.85546875" style="29" customWidth="1"/>
    <col min="13065" max="13065" width="13" style="29" customWidth="1"/>
    <col min="13066" max="13066" width="12.42578125" style="29" customWidth="1"/>
    <col min="13067" max="13067" width="12.5703125" style="29" customWidth="1"/>
    <col min="13068" max="13068" width="12.140625" style="29" customWidth="1"/>
    <col min="13069" max="13069" width="13" style="29" customWidth="1"/>
    <col min="13070" max="13070" width="11.42578125" style="29" customWidth="1"/>
    <col min="13071" max="13071" width="13.42578125" style="29" customWidth="1"/>
    <col min="13072" max="13161" width="10.7109375" style="29" customWidth="1"/>
    <col min="13162" max="13312" width="9.140625" style="29"/>
    <col min="13313" max="13313" width="4" style="29" customWidth="1"/>
    <col min="13314" max="13314" width="59.28515625" style="29" customWidth="1"/>
    <col min="13315" max="13315" width="11.5703125" style="29" customWidth="1"/>
    <col min="13316" max="13316" width="12.42578125" style="29" customWidth="1"/>
    <col min="13317" max="13317" width="13.140625" style="29" customWidth="1"/>
    <col min="13318" max="13320" width="10.85546875" style="29" customWidth="1"/>
    <col min="13321" max="13321" width="13" style="29" customWidth="1"/>
    <col min="13322" max="13322" width="12.42578125" style="29" customWidth="1"/>
    <col min="13323" max="13323" width="12.5703125" style="29" customWidth="1"/>
    <col min="13324" max="13324" width="12.140625" style="29" customWidth="1"/>
    <col min="13325" max="13325" width="13" style="29" customWidth="1"/>
    <col min="13326" max="13326" width="11.42578125" style="29" customWidth="1"/>
    <col min="13327" max="13327" width="13.42578125" style="29" customWidth="1"/>
    <col min="13328" max="13417" width="10.7109375" style="29" customWidth="1"/>
    <col min="13418" max="13568" width="9.140625" style="29"/>
    <col min="13569" max="13569" width="4" style="29" customWidth="1"/>
    <col min="13570" max="13570" width="59.28515625" style="29" customWidth="1"/>
    <col min="13571" max="13571" width="11.5703125" style="29" customWidth="1"/>
    <col min="13572" max="13572" width="12.42578125" style="29" customWidth="1"/>
    <col min="13573" max="13573" width="13.140625" style="29" customWidth="1"/>
    <col min="13574" max="13576" width="10.85546875" style="29" customWidth="1"/>
    <col min="13577" max="13577" width="13" style="29" customWidth="1"/>
    <col min="13578" max="13578" width="12.42578125" style="29" customWidth="1"/>
    <col min="13579" max="13579" width="12.5703125" style="29" customWidth="1"/>
    <col min="13580" max="13580" width="12.140625" style="29" customWidth="1"/>
    <col min="13581" max="13581" width="13" style="29" customWidth="1"/>
    <col min="13582" max="13582" width="11.42578125" style="29" customWidth="1"/>
    <col min="13583" max="13583" width="13.42578125" style="29" customWidth="1"/>
    <col min="13584" max="13673" width="10.7109375" style="29" customWidth="1"/>
    <col min="13674" max="13824" width="9.140625" style="29"/>
    <col min="13825" max="13825" width="4" style="29" customWidth="1"/>
    <col min="13826" max="13826" width="59.28515625" style="29" customWidth="1"/>
    <col min="13827" max="13827" width="11.5703125" style="29" customWidth="1"/>
    <col min="13828" max="13828" width="12.42578125" style="29" customWidth="1"/>
    <col min="13829" max="13829" width="13.140625" style="29" customWidth="1"/>
    <col min="13830" max="13832" width="10.85546875" style="29" customWidth="1"/>
    <col min="13833" max="13833" width="13" style="29" customWidth="1"/>
    <col min="13834" max="13834" width="12.42578125" style="29" customWidth="1"/>
    <col min="13835" max="13835" width="12.5703125" style="29" customWidth="1"/>
    <col min="13836" max="13836" width="12.140625" style="29" customWidth="1"/>
    <col min="13837" max="13837" width="13" style="29" customWidth="1"/>
    <col min="13838" max="13838" width="11.42578125" style="29" customWidth="1"/>
    <col min="13839" max="13839" width="13.42578125" style="29" customWidth="1"/>
    <col min="13840" max="13929" width="10.7109375" style="29" customWidth="1"/>
    <col min="13930" max="14080" width="9.140625" style="29"/>
    <col min="14081" max="14081" width="4" style="29" customWidth="1"/>
    <col min="14082" max="14082" width="59.28515625" style="29" customWidth="1"/>
    <col min="14083" max="14083" width="11.5703125" style="29" customWidth="1"/>
    <col min="14084" max="14084" width="12.42578125" style="29" customWidth="1"/>
    <col min="14085" max="14085" width="13.140625" style="29" customWidth="1"/>
    <col min="14086" max="14088" width="10.85546875" style="29" customWidth="1"/>
    <col min="14089" max="14089" width="13" style="29" customWidth="1"/>
    <col min="14090" max="14090" width="12.42578125" style="29" customWidth="1"/>
    <col min="14091" max="14091" width="12.5703125" style="29" customWidth="1"/>
    <col min="14092" max="14092" width="12.140625" style="29" customWidth="1"/>
    <col min="14093" max="14093" width="13" style="29" customWidth="1"/>
    <col min="14094" max="14094" width="11.42578125" style="29" customWidth="1"/>
    <col min="14095" max="14095" width="13.42578125" style="29" customWidth="1"/>
    <col min="14096" max="14185" width="10.7109375" style="29" customWidth="1"/>
    <col min="14186" max="14336" width="9.140625" style="29"/>
    <col min="14337" max="14337" width="4" style="29" customWidth="1"/>
    <col min="14338" max="14338" width="59.28515625" style="29" customWidth="1"/>
    <col min="14339" max="14339" width="11.5703125" style="29" customWidth="1"/>
    <col min="14340" max="14340" width="12.42578125" style="29" customWidth="1"/>
    <col min="14341" max="14341" width="13.140625" style="29" customWidth="1"/>
    <col min="14342" max="14344" width="10.85546875" style="29" customWidth="1"/>
    <col min="14345" max="14345" width="13" style="29" customWidth="1"/>
    <col min="14346" max="14346" width="12.42578125" style="29" customWidth="1"/>
    <col min="14347" max="14347" width="12.5703125" style="29" customWidth="1"/>
    <col min="14348" max="14348" width="12.140625" style="29" customWidth="1"/>
    <col min="14349" max="14349" width="13" style="29" customWidth="1"/>
    <col min="14350" max="14350" width="11.42578125" style="29" customWidth="1"/>
    <col min="14351" max="14351" width="13.42578125" style="29" customWidth="1"/>
    <col min="14352" max="14441" width="10.7109375" style="29" customWidth="1"/>
    <col min="14442" max="14592" width="9.140625" style="29"/>
    <col min="14593" max="14593" width="4" style="29" customWidth="1"/>
    <col min="14594" max="14594" width="59.28515625" style="29" customWidth="1"/>
    <col min="14595" max="14595" width="11.5703125" style="29" customWidth="1"/>
    <col min="14596" max="14596" width="12.42578125" style="29" customWidth="1"/>
    <col min="14597" max="14597" width="13.140625" style="29" customWidth="1"/>
    <col min="14598" max="14600" width="10.85546875" style="29" customWidth="1"/>
    <col min="14601" max="14601" width="13" style="29" customWidth="1"/>
    <col min="14602" max="14602" width="12.42578125" style="29" customWidth="1"/>
    <col min="14603" max="14603" width="12.5703125" style="29" customWidth="1"/>
    <col min="14604" max="14604" width="12.140625" style="29" customWidth="1"/>
    <col min="14605" max="14605" width="13" style="29" customWidth="1"/>
    <col min="14606" max="14606" width="11.42578125" style="29" customWidth="1"/>
    <col min="14607" max="14607" width="13.42578125" style="29" customWidth="1"/>
    <col min="14608" max="14697" width="10.7109375" style="29" customWidth="1"/>
    <col min="14698" max="14848" width="9.140625" style="29"/>
    <col min="14849" max="14849" width="4" style="29" customWidth="1"/>
    <col min="14850" max="14850" width="59.28515625" style="29" customWidth="1"/>
    <col min="14851" max="14851" width="11.5703125" style="29" customWidth="1"/>
    <col min="14852" max="14852" width="12.42578125" style="29" customWidth="1"/>
    <col min="14853" max="14853" width="13.140625" style="29" customWidth="1"/>
    <col min="14854" max="14856" width="10.85546875" style="29" customWidth="1"/>
    <col min="14857" max="14857" width="13" style="29" customWidth="1"/>
    <col min="14858" max="14858" width="12.42578125" style="29" customWidth="1"/>
    <col min="14859" max="14859" width="12.5703125" style="29" customWidth="1"/>
    <col min="14860" max="14860" width="12.140625" style="29" customWidth="1"/>
    <col min="14861" max="14861" width="13" style="29" customWidth="1"/>
    <col min="14862" max="14862" width="11.42578125" style="29" customWidth="1"/>
    <col min="14863" max="14863" width="13.42578125" style="29" customWidth="1"/>
    <col min="14864" max="14953" width="10.7109375" style="29" customWidth="1"/>
    <col min="14954" max="15104" width="9.140625" style="29"/>
    <col min="15105" max="15105" width="4" style="29" customWidth="1"/>
    <col min="15106" max="15106" width="59.28515625" style="29" customWidth="1"/>
    <col min="15107" max="15107" width="11.5703125" style="29" customWidth="1"/>
    <col min="15108" max="15108" width="12.42578125" style="29" customWidth="1"/>
    <col min="15109" max="15109" width="13.140625" style="29" customWidth="1"/>
    <col min="15110" max="15112" width="10.85546875" style="29" customWidth="1"/>
    <col min="15113" max="15113" width="13" style="29" customWidth="1"/>
    <col min="15114" max="15114" width="12.42578125" style="29" customWidth="1"/>
    <col min="15115" max="15115" width="12.5703125" style="29" customWidth="1"/>
    <col min="15116" max="15116" width="12.140625" style="29" customWidth="1"/>
    <col min="15117" max="15117" width="13" style="29" customWidth="1"/>
    <col min="15118" max="15118" width="11.42578125" style="29" customWidth="1"/>
    <col min="15119" max="15119" width="13.42578125" style="29" customWidth="1"/>
    <col min="15120" max="15209" width="10.7109375" style="29" customWidth="1"/>
    <col min="15210" max="15360" width="9.140625" style="29"/>
    <col min="15361" max="15361" width="4" style="29" customWidth="1"/>
    <col min="15362" max="15362" width="59.28515625" style="29" customWidth="1"/>
    <col min="15363" max="15363" width="11.5703125" style="29" customWidth="1"/>
    <col min="15364" max="15364" width="12.42578125" style="29" customWidth="1"/>
    <col min="15365" max="15365" width="13.140625" style="29" customWidth="1"/>
    <col min="15366" max="15368" width="10.85546875" style="29" customWidth="1"/>
    <col min="15369" max="15369" width="13" style="29" customWidth="1"/>
    <col min="15370" max="15370" width="12.42578125" style="29" customWidth="1"/>
    <col min="15371" max="15371" width="12.5703125" style="29" customWidth="1"/>
    <col min="15372" max="15372" width="12.140625" style="29" customWidth="1"/>
    <col min="15373" max="15373" width="13" style="29" customWidth="1"/>
    <col min="15374" max="15374" width="11.42578125" style="29" customWidth="1"/>
    <col min="15375" max="15375" width="13.42578125" style="29" customWidth="1"/>
    <col min="15376" max="15465" width="10.7109375" style="29" customWidth="1"/>
    <col min="15466" max="15616" width="9.140625" style="29"/>
    <col min="15617" max="15617" width="4" style="29" customWidth="1"/>
    <col min="15618" max="15618" width="59.28515625" style="29" customWidth="1"/>
    <col min="15619" max="15619" width="11.5703125" style="29" customWidth="1"/>
    <col min="15620" max="15620" width="12.42578125" style="29" customWidth="1"/>
    <col min="15621" max="15621" width="13.140625" style="29" customWidth="1"/>
    <col min="15622" max="15624" width="10.85546875" style="29" customWidth="1"/>
    <col min="15625" max="15625" width="13" style="29" customWidth="1"/>
    <col min="15626" max="15626" width="12.42578125" style="29" customWidth="1"/>
    <col min="15627" max="15627" width="12.5703125" style="29" customWidth="1"/>
    <col min="15628" max="15628" width="12.140625" style="29" customWidth="1"/>
    <col min="15629" max="15629" width="13" style="29" customWidth="1"/>
    <col min="15630" max="15630" width="11.42578125" style="29" customWidth="1"/>
    <col min="15631" max="15631" width="13.42578125" style="29" customWidth="1"/>
    <col min="15632" max="15721" width="10.7109375" style="29" customWidth="1"/>
    <col min="15722" max="15872" width="9.140625" style="29"/>
    <col min="15873" max="15873" width="4" style="29" customWidth="1"/>
    <col min="15874" max="15874" width="59.28515625" style="29" customWidth="1"/>
    <col min="15875" max="15875" width="11.5703125" style="29" customWidth="1"/>
    <col min="15876" max="15876" width="12.42578125" style="29" customWidth="1"/>
    <col min="15877" max="15877" width="13.140625" style="29" customWidth="1"/>
    <col min="15878" max="15880" width="10.85546875" style="29" customWidth="1"/>
    <col min="15881" max="15881" width="13" style="29" customWidth="1"/>
    <col min="15882" max="15882" width="12.42578125" style="29" customWidth="1"/>
    <col min="15883" max="15883" width="12.5703125" style="29" customWidth="1"/>
    <col min="15884" max="15884" width="12.140625" style="29" customWidth="1"/>
    <col min="15885" max="15885" width="13" style="29" customWidth="1"/>
    <col min="15886" max="15886" width="11.42578125" style="29" customWidth="1"/>
    <col min="15887" max="15887" width="13.42578125" style="29" customWidth="1"/>
    <col min="15888" max="15977" width="10.7109375" style="29" customWidth="1"/>
    <col min="15978" max="16128" width="9.140625" style="29"/>
    <col min="16129" max="16129" width="4" style="29" customWidth="1"/>
    <col min="16130" max="16130" width="59.28515625" style="29" customWidth="1"/>
    <col min="16131" max="16131" width="11.5703125" style="29" customWidth="1"/>
    <col min="16132" max="16132" width="12.42578125" style="29" customWidth="1"/>
    <col min="16133" max="16133" width="13.140625" style="29" customWidth="1"/>
    <col min="16134" max="16136" width="10.85546875" style="29" customWidth="1"/>
    <col min="16137" max="16137" width="13" style="29" customWidth="1"/>
    <col min="16138" max="16138" width="12.42578125" style="29" customWidth="1"/>
    <col min="16139" max="16139" width="12.5703125" style="29" customWidth="1"/>
    <col min="16140" max="16140" width="12.140625" style="29" customWidth="1"/>
    <col min="16141" max="16141" width="13" style="29" customWidth="1"/>
    <col min="16142" max="16142" width="11.42578125" style="29" customWidth="1"/>
    <col min="16143" max="16143" width="13.42578125" style="29" customWidth="1"/>
    <col min="16144" max="16233" width="10.7109375" style="29" customWidth="1"/>
    <col min="16234" max="16384" width="9.140625" style="29"/>
  </cols>
  <sheetData>
    <row r="1" spans="1:18" x14ac:dyDescent="0.25">
      <c r="A1" s="152"/>
      <c r="B1" s="152"/>
      <c r="C1" s="152"/>
      <c r="D1" s="170"/>
      <c r="E1" s="171" t="s">
        <v>221</v>
      </c>
      <c r="F1" s="171"/>
      <c r="G1" s="170"/>
      <c r="H1" s="170"/>
      <c r="I1" s="171"/>
      <c r="J1" s="171"/>
      <c r="K1" s="170"/>
      <c r="L1" s="170"/>
      <c r="M1" s="170"/>
      <c r="N1" s="170" t="s">
        <v>210</v>
      </c>
      <c r="O1" s="152"/>
    </row>
    <row r="2" spans="1:18" x14ac:dyDescent="0.25">
      <c r="A2" s="152"/>
      <c r="B2" s="152"/>
      <c r="C2" s="152"/>
      <c r="D2" s="152"/>
      <c r="E2" s="167"/>
      <c r="F2" s="167"/>
      <c r="G2" s="152"/>
      <c r="H2" s="152"/>
      <c r="I2" s="167"/>
      <c r="J2" s="167"/>
      <c r="K2" s="152"/>
      <c r="L2" s="152"/>
      <c r="M2" s="152"/>
      <c r="N2" s="152"/>
      <c r="O2" s="152"/>
    </row>
    <row r="3" spans="1:18" s="30" customFormat="1" ht="30" customHeight="1" x14ac:dyDescent="0.25">
      <c r="A3" s="247" t="s">
        <v>187</v>
      </c>
      <c r="B3" s="247"/>
      <c r="C3" s="247"/>
      <c r="D3" s="247"/>
      <c r="E3" s="247"/>
      <c r="F3" s="247"/>
      <c r="G3" s="247"/>
      <c r="H3" s="247"/>
      <c r="I3" s="247"/>
      <c r="J3" s="247"/>
      <c r="K3" s="247"/>
      <c r="L3" s="247"/>
      <c r="M3" s="247"/>
      <c r="N3" s="247"/>
      <c r="O3" s="247"/>
      <c r="P3" s="27"/>
    </row>
    <row r="4" spans="1:18" s="24" customFormat="1" ht="45" x14ac:dyDescent="0.25">
      <c r="A4" s="50" t="s">
        <v>0</v>
      </c>
      <c r="B4" s="61" t="s">
        <v>1</v>
      </c>
      <c r="C4" s="56" t="s">
        <v>2</v>
      </c>
      <c r="D4" s="50" t="s">
        <v>3</v>
      </c>
      <c r="E4" s="50" t="s">
        <v>10</v>
      </c>
      <c r="F4" s="51" t="s">
        <v>4</v>
      </c>
      <c r="G4" s="50" t="s">
        <v>11</v>
      </c>
      <c r="H4" s="50" t="s">
        <v>12</v>
      </c>
      <c r="I4" s="50" t="s">
        <v>13</v>
      </c>
      <c r="J4" s="52" t="s">
        <v>14</v>
      </c>
      <c r="K4" s="50" t="s">
        <v>15</v>
      </c>
      <c r="L4" s="50" t="s">
        <v>16</v>
      </c>
      <c r="M4" s="50" t="s">
        <v>5</v>
      </c>
      <c r="N4" s="50" t="s">
        <v>17</v>
      </c>
      <c r="O4" s="50" t="s">
        <v>18</v>
      </c>
      <c r="P4" s="57"/>
    </row>
    <row r="5" spans="1:18" s="38" customFormat="1" ht="39.75" customHeight="1" x14ac:dyDescent="0.2">
      <c r="A5" s="31">
        <v>1</v>
      </c>
      <c r="B5" s="222" t="s">
        <v>114</v>
      </c>
      <c r="C5" s="8" t="s">
        <v>115</v>
      </c>
      <c r="D5" s="8" t="s">
        <v>6</v>
      </c>
      <c r="E5" s="63">
        <v>150</v>
      </c>
      <c r="F5" s="147"/>
      <c r="G5" s="34">
        <v>8</v>
      </c>
      <c r="H5" s="35">
        <f t="shared" ref="H5" si="0">ROUND(F5*(G5/100+1),2)</f>
        <v>0</v>
      </c>
      <c r="I5" s="36">
        <f t="shared" ref="I5:I10" si="1">ROUND(E5*F5,2)</f>
        <v>0</v>
      </c>
      <c r="J5" s="36">
        <f t="shared" ref="J5:J10" si="2">ROUND(E5*H5,2)</f>
        <v>0</v>
      </c>
      <c r="K5" s="35"/>
      <c r="L5" s="35"/>
      <c r="M5" s="37"/>
      <c r="N5" s="45"/>
      <c r="O5" s="31">
        <v>1</v>
      </c>
      <c r="P5" s="58"/>
    </row>
    <row r="6" spans="1:18" s="38" customFormat="1" ht="39.75" customHeight="1" x14ac:dyDescent="0.2">
      <c r="A6" s="31">
        <v>2</v>
      </c>
      <c r="B6" s="222" t="s">
        <v>114</v>
      </c>
      <c r="C6" s="8" t="s">
        <v>116</v>
      </c>
      <c r="D6" s="8" t="s">
        <v>6</v>
      </c>
      <c r="E6" s="63">
        <v>20</v>
      </c>
      <c r="F6" s="147"/>
      <c r="G6" s="148">
        <v>8</v>
      </c>
      <c r="H6" s="144">
        <f t="shared" ref="H6:H10" si="3">ROUND(F6*(G6/100+1),2)</f>
        <v>0</v>
      </c>
      <c r="I6" s="149">
        <f t="shared" si="1"/>
        <v>0</v>
      </c>
      <c r="J6" s="149">
        <f t="shared" si="2"/>
        <v>0</v>
      </c>
      <c r="K6" s="35"/>
      <c r="L6" s="35"/>
      <c r="M6" s="37"/>
      <c r="N6" s="45"/>
      <c r="O6" s="31">
        <v>1</v>
      </c>
      <c r="P6" s="58"/>
    </row>
    <row r="7" spans="1:18" s="38" customFormat="1" ht="39.75" customHeight="1" x14ac:dyDescent="0.2">
      <c r="A7" s="31">
        <v>3</v>
      </c>
      <c r="B7" s="222" t="s">
        <v>117</v>
      </c>
      <c r="C7" s="8" t="s">
        <v>118</v>
      </c>
      <c r="D7" s="8" t="s">
        <v>6</v>
      </c>
      <c r="E7" s="63">
        <v>150</v>
      </c>
      <c r="F7" s="147"/>
      <c r="G7" s="148">
        <v>8</v>
      </c>
      <c r="H7" s="144">
        <f t="shared" si="3"/>
        <v>0</v>
      </c>
      <c r="I7" s="149">
        <f t="shared" si="1"/>
        <v>0</v>
      </c>
      <c r="J7" s="149">
        <f t="shared" si="2"/>
        <v>0</v>
      </c>
      <c r="K7" s="35"/>
      <c r="L7" s="9"/>
      <c r="M7" s="37"/>
      <c r="N7" s="45"/>
      <c r="O7" s="31">
        <v>1</v>
      </c>
      <c r="P7" s="58"/>
    </row>
    <row r="8" spans="1:18" s="38" customFormat="1" ht="39.75" customHeight="1" x14ac:dyDescent="0.2">
      <c r="A8" s="31">
        <v>4</v>
      </c>
      <c r="B8" s="222" t="s">
        <v>119</v>
      </c>
      <c r="C8" s="8" t="s">
        <v>120</v>
      </c>
      <c r="D8" s="8" t="s">
        <v>6</v>
      </c>
      <c r="E8" s="63">
        <v>80</v>
      </c>
      <c r="F8" s="147"/>
      <c r="G8" s="148">
        <v>8</v>
      </c>
      <c r="H8" s="144">
        <f t="shared" si="3"/>
        <v>0</v>
      </c>
      <c r="I8" s="149">
        <f t="shared" si="1"/>
        <v>0</v>
      </c>
      <c r="J8" s="149">
        <f t="shared" si="2"/>
        <v>0</v>
      </c>
      <c r="K8" s="35"/>
      <c r="L8" s="35"/>
      <c r="M8" s="37"/>
      <c r="N8" s="45"/>
      <c r="O8" s="31">
        <v>1</v>
      </c>
      <c r="P8" s="58"/>
    </row>
    <row r="9" spans="1:18" s="42" customFormat="1" ht="39.75" customHeight="1" x14ac:dyDescent="0.2">
      <c r="A9" s="31">
        <v>5</v>
      </c>
      <c r="B9" s="217" t="s">
        <v>121</v>
      </c>
      <c r="C9" s="8" t="s">
        <v>122</v>
      </c>
      <c r="D9" s="8" t="s">
        <v>6</v>
      </c>
      <c r="E9" s="63">
        <v>20</v>
      </c>
      <c r="F9" s="147"/>
      <c r="G9" s="148">
        <v>8</v>
      </c>
      <c r="H9" s="144">
        <f t="shared" si="3"/>
        <v>0</v>
      </c>
      <c r="I9" s="149">
        <f t="shared" si="1"/>
        <v>0</v>
      </c>
      <c r="J9" s="149">
        <f t="shared" si="2"/>
        <v>0</v>
      </c>
      <c r="K9" s="35"/>
      <c r="L9" s="9"/>
      <c r="M9" s="41"/>
      <c r="N9" s="45"/>
      <c r="O9" s="31">
        <v>1</v>
      </c>
      <c r="P9" s="3"/>
    </row>
    <row r="10" spans="1:18" s="42" customFormat="1" ht="39.75" customHeight="1" x14ac:dyDescent="0.2">
      <c r="A10" s="31">
        <v>6</v>
      </c>
      <c r="B10" s="47" t="s">
        <v>123</v>
      </c>
      <c r="C10" s="8" t="s">
        <v>60</v>
      </c>
      <c r="D10" s="8" t="s">
        <v>6</v>
      </c>
      <c r="E10" s="63">
        <v>10</v>
      </c>
      <c r="F10" s="147"/>
      <c r="G10" s="148">
        <v>8</v>
      </c>
      <c r="H10" s="144">
        <f t="shared" si="3"/>
        <v>0</v>
      </c>
      <c r="I10" s="149">
        <f t="shared" si="1"/>
        <v>0</v>
      </c>
      <c r="J10" s="149">
        <f t="shared" si="2"/>
        <v>0</v>
      </c>
      <c r="K10" s="35"/>
      <c r="L10" s="9"/>
      <c r="M10" s="41"/>
      <c r="N10" s="45"/>
      <c r="O10" s="31">
        <v>1</v>
      </c>
      <c r="P10" s="3"/>
    </row>
    <row r="11" spans="1:18" s="38" customFormat="1" ht="24" customHeight="1" x14ac:dyDescent="0.2">
      <c r="A11" s="231" t="s">
        <v>219</v>
      </c>
      <c r="B11" s="232"/>
      <c r="C11" s="232"/>
      <c r="D11" s="232"/>
      <c r="E11" s="232"/>
      <c r="F11" s="232"/>
      <c r="G11" s="232"/>
      <c r="H11" s="233"/>
      <c r="I11" s="46">
        <f>SUM(I5:I10)</f>
        <v>0</v>
      </c>
      <c r="J11" s="46">
        <f>I11*1.08</f>
        <v>0</v>
      </c>
      <c r="K11" s="248" t="s">
        <v>222</v>
      </c>
      <c r="L11" s="248"/>
      <c r="M11" s="248"/>
      <c r="N11" s="248"/>
      <c r="O11" s="248"/>
      <c r="P11" s="58"/>
    </row>
    <row r="12" spans="1:18" s="38" customFormat="1" ht="24" customHeight="1" x14ac:dyDescent="0.25">
      <c r="A12" s="234"/>
      <c r="B12" s="235"/>
      <c r="C12" s="235"/>
      <c r="D12" s="235"/>
      <c r="E12" s="235"/>
      <c r="F12" s="235"/>
      <c r="G12" s="235"/>
      <c r="H12" s="236"/>
      <c r="I12" s="46">
        <f>I11*0.3</f>
        <v>0</v>
      </c>
      <c r="J12" s="46">
        <f>I12*1.08</f>
        <v>0</v>
      </c>
      <c r="K12" s="249" t="s">
        <v>213</v>
      </c>
      <c r="L12" s="249"/>
      <c r="M12" s="249"/>
      <c r="N12" s="249"/>
      <c r="O12" s="249"/>
      <c r="P12" s="60"/>
      <c r="Q12" s="28"/>
      <c r="R12" s="43"/>
    </row>
    <row r="13" spans="1:18" s="38" customFormat="1" ht="37.5" customHeight="1" x14ac:dyDescent="0.25">
      <c r="A13" s="237"/>
      <c r="B13" s="238"/>
      <c r="C13" s="238"/>
      <c r="D13" s="238"/>
      <c r="E13" s="238"/>
      <c r="F13" s="238"/>
      <c r="G13" s="238"/>
      <c r="H13" s="239"/>
      <c r="I13" s="46">
        <f>I12+I11</f>
        <v>0</v>
      </c>
      <c r="J13" s="46">
        <f>I13*1.08</f>
        <v>0</v>
      </c>
      <c r="K13" s="249" t="s">
        <v>218</v>
      </c>
      <c r="L13" s="249"/>
      <c r="M13" s="249"/>
      <c r="N13" s="249"/>
      <c r="O13" s="249"/>
      <c r="P13" s="60"/>
      <c r="Q13" s="28"/>
      <c r="R13" s="43"/>
    </row>
    <row r="14" spans="1:18" s="38" customFormat="1" ht="37.5" customHeight="1" x14ac:dyDescent="0.25">
      <c r="A14" s="25"/>
      <c r="B14" s="44"/>
      <c r="C14" s="26"/>
      <c r="D14" s="146"/>
      <c r="E14" s="28"/>
      <c r="F14" s="146"/>
      <c r="G14" s="28"/>
      <c r="H14" s="28"/>
      <c r="I14" s="28"/>
      <c r="J14" s="28"/>
      <c r="K14" s="28"/>
      <c r="L14" s="28"/>
      <c r="M14" s="28"/>
      <c r="N14" s="43"/>
      <c r="P14" s="58"/>
    </row>
    <row r="15" spans="1:18" s="38" customFormat="1" ht="51" customHeight="1" x14ac:dyDescent="0.25">
      <c r="A15" s="25"/>
      <c r="B15" s="44"/>
      <c r="C15" s="26"/>
      <c r="D15" s="27"/>
      <c r="E15" s="28"/>
      <c r="F15" s="146"/>
      <c r="G15" s="28"/>
      <c r="H15" s="28"/>
      <c r="I15" s="28"/>
      <c r="J15" s="28"/>
      <c r="K15" s="28"/>
      <c r="L15" s="28"/>
      <c r="M15" s="28"/>
      <c r="N15" s="43"/>
      <c r="P15" s="58"/>
    </row>
    <row r="16" spans="1:18" s="38" customFormat="1" ht="35.25" customHeight="1" x14ac:dyDescent="0.25">
      <c r="A16" s="25"/>
      <c r="B16" s="44"/>
      <c r="C16" s="26"/>
      <c r="D16" s="27"/>
      <c r="E16" s="28"/>
      <c r="F16" s="146"/>
      <c r="G16" s="28"/>
      <c r="H16" s="28"/>
      <c r="I16" s="28"/>
      <c r="J16" s="28"/>
      <c r="K16" s="28"/>
      <c r="L16" s="28"/>
      <c r="M16" s="28"/>
      <c r="N16" s="43"/>
      <c r="P16" s="58"/>
    </row>
    <row r="17" spans="1:16" s="38" customFormat="1" ht="60" customHeight="1" x14ac:dyDescent="0.25">
      <c r="A17" s="25"/>
      <c r="B17" s="44"/>
      <c r="C17" s="26"/>
      <c r="D17" s="27"/>
      <c r="E17" s="28"/>
      <c r="F17" s="146"/>
      <c r="G17" s="28"/>
      <c r="H17" s="28"/>
      <c r="I17" s="28"/>
      <c r="J17" s="28"/>
      <c r="K17" s="28"/>
      <c r="L17" s="28"/>
      <c r="M17" s="28"/>
      <c r="N17" s="43"/>
      <c r="P17" s="58"/>
    </row>
    <row r="18" spans="1:16" s="38" customFormat="1" ht="86.25" customHeight="1" x14ac:dyDescent="0.25">
      <c r="A18" s="25"/>
      <c r="B18" s="44"/>
      <c r="C18" s="26"/>
      <c r="D18" s="27"/>
      <c r="E18" s="28"/>
      <c r="F18" s="146"/>
      <c r="G18" s="28"/>
      <c r="H18" s="28"/>
      <c r="I18" s="28"/>
      <c r="J18" s="28"/>
      <c r="K18" s="28"/>
      <c r="L18" s="28"/>
      <c r="M18" s="28"/>
      <c r="N18" s="43"/>
      <c r="P18" s="58"/>
    </row>
    <row r="19" spans="1:16" s="38" customFormat="1" ht="35.25" customHeight="1" x14ac:dyDescent="0.25">
      <c r="A19" s="25"/>
      <c r="B19" s="44"/>
      <c r="C19" s="26"/>
      <c r="D19" s="27"/>
      <c r="E19" s="28"/>
      <c r="F19" s="146"/>
      <c r="G19" s="28"/>
      <c r="H19" s="28"/>
      <c r="I19" s="28"/>
      <c r="J19" s="28"/>
      <c r="K19" s="28"/>
      <c r="L19" s="28"/>
      <c r="M19" s="28"/>
      <c r="N19" s="43"/>
      <c r="P19" s="58"/>
    </row>
    <row r="20" spans="1:16" s="38" customFormat="1" ht="35.25" customHeight="1" x14ac:dyDescent="0.25">
      <c r="A20" s="25"/>
      <c r="B20" s="44"/>
      <c r="C20" s="26"/>
      <c r="D20" s="27"/>
      <c r="E20" s="28"/>
      <c r="F20" s="146"/>
      <c r="G20" s="28"/>
      <c r="H20" s="28"/>
      <c r="I20" s="28"/>
      <c r="J20" s="28"/>
      <c r="K20" s="28"/>
      <c r="L20" s="28"/>
      <c r="M20" s="28"/>
      <c r="N20" s="43"/>
      <c r="P20" s="58"/>
    </row>
    <row r="21" spans="1:16" ht="35.25" customHeight="1" x14ac:dyDescent="0.25">
      <c r="O21" s="38"/>
    </row>
    <row r="22" spans="1:16" ht="36.75" customHeight="1" x14ac:dyDescent="0.25">
      <c r="O22" s="38"/>
    </row>
  </sheetData>
  <mergeCells count="5">
    <mergeCell ref="A3:O3"/>
    <mergeCell ref="K11:O11"/>
    <mergeCell ref="K12:O12"/>
    <mergeCell ref="K13:O13"/>
    <mergeCell ref="A11:H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C5" sqref="C5:O17"/>
    </sheetView>
  </sheetViews>
  <sheetFormatPr defaultRowHeight="15" x14ac:dyDescent="0.25"/>
  <cols>
    <col min="1" max="1" width="9.140625" style="53"/>
    <col min="2" max="2" width="63.140625" style="53" customWidth="1"/>
    <col min="3" max="3" width="17.42578125" style="53" customWidth="1"/>
    <col min="4" max="4" width="10.5703125" style="53" customWidth="1"/>
    <col min="5" max="6" width="9.140625" style="59"/>
    <col min="7" max="7" width="5.140625" style="53" customWidth="1"/>
    <col min="8" max="8" width="12" style="53" customWidth="1"/>
    <col min="9" max="10" width="10.85546875" style="59" customWidth="1"/>
    <col min="11" max="12" width="10.7109375" style="53" customWidth="1"/>
    <col min="13" max="13" width="13" style="53" customWidth="1"/>
    <col min="14" max="14" width="14" style="53" customWidth="1"/>
    <col min="15" max="15" width="10.7109375" style="53" customWidth="1"/>
    <col min="16" max="16" width="9.140625" style="59"/>
    <col min="17" max="16384" width="9.140625" style="53"/>
  </cols>
  <sheetData>
    <row r="1" spans="1:16" s="116" customFormat="1" x14ac:dyDescent="0.25">
      <c r="A1" s="152"/>
      <c r="B1" s="152"/>
      <c r="C1" s="152"/>
      <c r="D1" s="170"/>
      <c r="E1" s="171" t="s">
        <v>221</v>
      </c>
      <c r="F1" s="171"/>
      <c r="G1" s="170"/>
      <c r="H1" s="170"/>
      <c r="I1" s="171"/>
      <c r="J1" s="171"/>
      <c r="K1" s="170"/>
      <c r="L1" s="170"/>
      <c r="M1" s="170"/>
      <c r="N1" s="170" t="s">
        <v>210</v>
      </c>
      <c r="O1" s="152"/>
      <c r="P1" s="59"/>
    </row>
    <row r="2" spans="1:16" ht="15" customHeight="1" x14ac:dyDescent="0.25">
      <c r="A2" s="152"/>
      <c r="B2" s="152"/>
      <c r="C2" s="152"/>
      <c r="D2" s="152"/>
      <c r="E2" s="167"/>
      <c r="F2" s="167"/>
      <c r="G2" s="152"/>
      <c r="H2" s="152"/>
      <c r="I2" s="167"/>
      <c r="J2" s="167"/>
      <c r="K2" s="152"/>
      <c r="L2" s="152"/>
      <c r="M2" s="152"/>
      <c r="N2" s="152"/>
      <c r="O2" s="152"/>
    </row>
    <row r="3" spans="1:16" ht="18.75" x14ac:dyDescent="0.25">
      <c r="A3" s="250" t="s">
        <v>206</v>
      </c>
      <c r="B3" s="251"/>
      <c r="C3" s="251"/>
      <c r="D3" s="251"/>
      <c r="E3" s="251"/>
      <c r="F3" s="251"/>
      <c r="G3" s="251"/>
      <c r="H3" s="251"/>
      <c r="I3" s="251"/>
      <c r="J3" s="251"/>
      <c r="K3" s="251"/>
      <c r="L3" s="251"/>
      <c r="M3" s="251"/>
      <c r="N3" s="251"/>
      <c r="O3" s="252"/>
    </row>
    <row r="4" spans="1:16" ht="45" x14ac:dyDescent="0.25">
      <c r="A4" s="50" t="s">
        <v>0</v>
      </c>
      <c r="B4" s="61" t="s">
        <v>1</v>
      </c>
      <c r="C4" s="56" t="s">
        <v>2</v>
      </c>
      <c r="D4" s="50" t="s">
        <v>3</v>
      </c>
      <c r="E4" s="50" t="s">
        <v>10</v>
      </c>
      <c r="F4" s="51" t="s">
        <v>4</v>
      </c>
      <c r="G4" s="50" t="s">
        <v>11</v>
      </c>
      <c r="H4" s="50" t="s">
        <v>12</v>
      </c>
      <c r="I4" s="50" t="s">
        <v>13</v>
      </c>
      <c r="J4" s="52" t="s">
        <v>14</v>
      </c>
      <c r="K4" s="50" t="s">
        <v>15</v>
      </c>
      <c r="L4" s="50" t="s">
        <v>16</v>
      </c>
      <c r="M4" s="50" t="s">
        <v>5</v>
      </c>
      <c r="N4" s="50" t="s">
        <v>17</v>
      </c>
      <c r="O4" s="50" t="s">
        <v>18</v>
      </c>
    </row>
    <row r="5" spans="1:16" ht="22.5" customHeight="1" x14ac:dyDescent="0.25">
      <c r="A5" s="10">
        <v>1</v>
      </c>
      <c r="B5" s="253" t="s">
        <v>146</v>
      </c>
      <c r="C5" s="205" t="s">
        <v>124</v>
      </c>
      <c r="D5" s="254" t="s">
        <v>6</v>
      </c>
      <c r="E5" s="64">
        <v>16000</v>
      </c>
      <c r="F5" s="155"/>
      <c r="G5" s="223">
        <v>8</v>
      </c>
      <c r="H5" s="155">
        <f t="shared" ref="H5:H17" si="0">ROUND(F5*(G5/100+1),2)</f>
        <v>0</v>
      </c>
      <c r="I5" s="224">
        <f t="shared" ref="I5:I17" si="1">ROUND(E5*F5,2)</f>
        <v>0</v>
      </c>
      <c r="J5" s="224">
        <f t="shared" ref="J5:J17" si="2">ROUND(E5*H5,2)</f>
        <v>0</v>
      </c>
      <c r="K5" s="204"/>
      <c r="L5" s="204"/>
      <c r="M5" s="204"/>
      <c r="N5" s="204"/>
      <c r="O5" s="254">
        <v>20</v>
      </c>
    </row>
    <row r="6" spans="1:16" ht="22.5" customHeight="1" x14ac:dyDescent="0.25">
      <c r="A6" s="10">
        <v>2</v>
      </c>
      <c r="B6" s="253"/>
      <c r="C6" s="205" t="s">
        <v>125</v>
      </c>
      <c r="D6" s="255"/>
      <c r="E6" s="64">
        <v>12000</v>
      </c>
      <c r="F6" s="155"/>
      <c r="G6" s="223">
        <v>8</v>
      </c>
      <c r="H6" s="155">
        <f t="shared" si="0"/>
        <v>0</v>
      </c>
      <c r="I6" s="224">
        <f t="shared" si="1"/>
        <v>0</v>
      </c>
      <c r="J6" s="224">
        <f t="shared" si="2"/>
        <v>0</v>
      </c>
      <c r="K6" s="204"/>
      <c r="L6" s="204"/>
      <c r="M6" s="204"/>
      <c r="N6" s="204"/>
      <c r="O6" s="255"/>
    </row>
    <row r="7" spans="1:16" ht="22.5" customHeight="1" x14ac:dyDescent="0.25">
      <c r="A7" s="10">
        <v>3</v>
      </c>
      <c r="B7" s="253"/>
      <c r="C7" s="205" t="s">
        <v>126</v>
      </c>
      <c r="D7" s="255"/>
      <c r="E7" s="64">
        <v>4500</v>
      </c>
      <c r="F7" s="155"/>
      <c r="G7" s="223">
        <v>8</v>
      </c>
      <c r="H7" s="155">
        <f t="shared" si="0"/>
        <v>0</v>
      </c>
      <c r="I7" s="224">
        <f t="shared" si="1"/>
        <v>0</v>
      </c>
      <c r="J7" s="224">
        <f t="shared" si="2"/>
        <v>0</v>
      </c>
      <c r="K7" s="204"/>
      <c r="L7" s="204"/>
      <c r="M7" s="204"/>
      <c r="N7" s="204"/>
      <c r="O7" s="255"/>
    </row>
    <row r="8" spans="1:16" ht="22.5" customHeight="1" x14ac:dyDescent="0.25">
      <c r="A8" s="10">
        <v>4</v>
      </c>
      <c r="B8" s="253"/>
      <c r="C8" s="205" t="s">
        <v>127</v>
      </c>
      <c r="D8" s="255"/>
      <c r="E8" s="64">
        <v>10400</v>
      </c>
      <c r="F8" s="155"/>
      <c r="G8" s="223">
        <v>8</v>
      </c>
      <c r="H8" s="155">
        <f t="shared" si="0"/>
        <v>0</v>
      </c>
      <c r="I8" s="224">
        <f t="shared" si="1"/>
        <v>0</v>
      </c>
      <c r="J8" s="224">
        <f t="shared" si="2"/>
        <v>0</v>
      </c>
      <c r="K8" s="204"/>
      <c r="L8" s="204"/>
      <c r="M8" s="204"/>
      <c r="N8" s="204"/>
      <c r="O8" s="255"/>
    </row>
    <row r="9" spans="1:16" ht="22.5" customHeight="1" x14ac:dyDescent="0.25">
      <c r="A9" s="10">
        <v>5</v>
      </c>
      <c r="B9" s="253"/>
      <c r="C9" s="205" t="s">
        <v>128</v>
      </c>
      <c r="D9" s="255"/>
      <c r="E9" s="64">
        <v>9900</v>
      </c>
      <c r="F9" s="155"/>
      <c r="G9" s="223">
        <v>8</v>
      </c>
      <c r="H9" s="155">
        <f t="shared" si="0"/>
        <v>0</v>
      </c>
      <c r="I9" s="224">
        <f t="shared" si="1"/>
        <v>0</v>
      </c>
      <c r="J9" s="224">
        <f t="shared" si="2"/>
        <v>0</v>
      </c>
      <c r="K9" s="204"/>
      <c r="L9" s="204"/>
      <c r="M9" s="204"/>
      <c r="N9" s="204"/>
      <c r="O9" s="255"/>
    </row>
    <row r="10" spans="1:16" ht="22.5" customHeight="1" x14ac:dyDescent="0.25">
      <c r="A10" s="10">
        <v>6</v>
      </c>
      <c r="B10" s="253"/>
      <c r="C10" s="205" t="s">
        <v>129</v>
      </c>
      <c r="D10" s="255"/>
      <c r="E10" s="64">
        <v>13000</v>
      </c>
      <c r="F10" s="155"/>
      <c r="G10" s="223">
        <v>8</v>
      </c>
      <c r="H10" s="155">
        <f t="shared" si="0"/>
        <v>0</v>
      </c>
      <c r="I10" s="224">
        <f t="shared" si="1"/>
        <v>0</v>
      </c>
      <c r="J10" s="224">
        <f t="shared" si="2"/>
        <v>0</v>
      </c>
      <c r="K10" s="204"/>
      <c r="L10" s="204"/>
      <c r="M10" s="204"/>
      <c r="N10" s="204"/>
      <c r="O10" s="255"/>
    </row>
    <row r="11" spans="1:16" ht="22.5" customHeight="1" x14ac:dyDescent="0.25">
      <c r="A11" s="10">
        <v>7</v>
      </c>
      <c r="B11" s="253"/>
      <c r="C11" s="154" t="s">
        <v>223</v>
      </c>
      <c r="D11" s="256"/>
      <c r="E11" s="64">
        <v>5400</v>
      </c>
      <c r="F11" s="155"/>
      <c r="G11" s="223">
        <v>8</v>
      </c>
      <c r="H11" s="155">
        <f t="shared" si="0"/>
        <v>0</v>
      </c>
      <c r="I11" s="224">
        <f t="shared" si="1"/>
        <v>0</v>
      </c>
      <c r="J11" s="224">
        <f t="shared" si="2"/>
        <v>0</v>
      </c>
      <c r="K11" s="204"/>
      <c r="L11" s="204"/>
      <c r="M11" s="204"/>
      <c r="N11" s="204"/>
      <c r="O11" s="256"/>
    </row>
    <row r="12" spans="1:16" ht="87" customHeight="1" x14ac:dyDescent="0.25">
      <c r="A12" s="10">
        <v>8</v>
      </c>
      <c r="B12" s="20" t="s">
        <v>147</v>
      </c>
      <c r="C12" s="205" t="s">
        <v>130</v>
      </c>
      <c r="D12" s="205" t="s">
        <v>7</v>
      </c>
      <c r="E12" s="64">
        <v>51200</v>
      </c>
      <c r="F12" s="155"/>
      <c r="G12" s="223">
        <v>8</v>
      </c>
      <c r="H12" s="155">
        <f t="shared" si="0"/>
        <v>0</v>
      </c>
      <c r="I12" s="224">
        <f t="shared" si="1"/>
        <v>0</v>
      </c>
      <c r="J12" s="224">
        <f t="shared" si="2"/>
        <v>0</v>
      </c>
      <c r="K12" s="204"/>
      <c r="L12" s="204"/>
      <c r="M12" s="204"/>
      <c r="N12" s="204"/>
      <c r="O12" s="204">
        <v>20</v>
      </c>
    </row>
    <row r="13" spans="1:16" ht="21" customHeight="1" x14ac:dyDescent="0.25">
      <c r="A13" s="10">
        <v>9</v>
      </c>
      <c r="B13" s="253" t="s">
        <v>131</v>
      </c>
      <c r="C13" s="154" t="s">
        <v>27</v>
      </c>
      <c r="D13" s="113" t="s">
        <v>7</v>
      </c>
      <c r="E13" s="64">
        <v>5400</v>
      </c>
      <c r="F13" s="155"/>
      <c r="G13" s="223">
        <v>8</v>
      </c>
      <c r="H13" s="155">
        <f t="shared" si="0"/>
        <v>0</v>
      </c>
      <c r="I13" s="224">
        <f t="shared" si="1"/>
        <v>0</v>
      </c>
      <c r="J13" s="224">
        <f t="shared" si="2"/>
        <v>0</v>
      </c>
      <c r="K13" s="204"/>
      <c r="L13" s="204"/>
      <c r="M13" s="204"/>
      <c r="N13" s="204"/>
      <c r="O13" s="257">
        <v>20</v>
      </c>
    </row>
    <row r="14" spans="1:16" ht="21" customHeight="1" x14ac:dyDescent="0.25">
      <c r="A14" s="10">
        <v>10</v>
      </c>
      <c r="B14" s="253"/>
      <c r="C14" s="154" t="s">
        <v>132</v>
      </c>
      <c r="D14" s="113" t="s">
        <v>7</v>
      </c>
      <c r="E14" s="64">
        <v>10800</v>
      </c>
      <c r="F14" s="155"/>
      <c r="G14" s="223">
        <v>8</v>
      </c>
      <c r="H14" s="155">
        <f t="shared" si="0"/>
        <v>0</v>
      </c>
      <c r="I14" s="224">
        <f t="shared" si="1"/>
        <v>0</v>
      </c>
      <c r="J14" s="224">
        <f t="shared" si="2"/>
        <v>0</v>
      </c>
      <c r="K14" s="204"/>
      <c r="L14" s="204"/>
      <c r="M14" s="204"/>
      <c r="N14" s="204"/>
      <c r="O14" s="258"/>
    </row>
    <row r="15" spans="1:16" ht="21" customHeight="1" x14ac:dyDescent="0.25">
      <c r="A15" s="10">
        <v>11</v>
      </c>
      <c r="B15" s="253"/>
      <c r="C15" s="154" t="s">
        <v>133</v>
      </c>
      <c r="D15" s="113" t="s">
        <v>7</v>
      </c>
      <c r="E15" s="64">
        <v>400</v>
      </c>
      <c r="F15" s="155"/>
      <c r="G15" s="223">
        <v>8</v>
      </c>
      <c r="H15" s="155">
        <f t="shared" si="0"/>
        <v>0</v>
      </c>
      <c r="I15" s="224">
        <f t="shared" si="1"/>
        <v>0</v>
      </c>
      <c r="J15" s="224">
        <f t="shared" si="2"/>
        <v>0</v>
      </c>
      <c r="K15" s="204"/>
      <c r="L15" s="204"/>
      <c r="M15" s="204"/>
      <c r="N15" s="204"/>
      <c r="O15" s="259"/>
    </row>
    <row r="16" spans="1:16" ht="24" customHeight="1" x14ac:dyDescent="0.25">
      <c r="A16" s="10">
        <v>12</v>
      </c>
      <c r="B16" s="260" t="s">
        <v>134</v>
      </c>
      <c r="C16" s="205" t="s">
        <v>148</v>
      </c>
      <c r="D16" s="205" t="s">
        <v>135</v>
      </c>
      <c r="E16" s="64">
        <v>2000</v>
      </c>
      <c r="F16" s="155"/>
      <c r="G16" s="223">
        <v>8</v>
      </c>
      <c r="H16" s="155">
        <f t="shared" si="0"/>
        <v>0</v>
      </c>
      <c r="I16" s="224">
        <f t="shared" si="1"/>
        <v>0</v>
      </c>
      <c r="J16" s="224">
        <f t="shared" si="2"/>
        <v>0</v>
      </c>
      <c r="K16" s="205"/>
      <c r="L16" s="204"/>
      <c r="M16" s="204"/>
      <c r="N16" s="154"/>
      <c r="O16" s="257">
        <v>20</v>
      </c>
    </row>
    <row r="17" spans="1:15" ht="24" customHeight="1" x14ac:dyDescent="0.25">
      <c r="A17" s="10">
        <v>13</v>
      </c>
      <c r="B17" s="260"/>
      <c r="C17" s="205" t="s">
        <v>136</v>
      </c>
      <c r="D17" s="205" t="s">
        <v>135</v>
      </c>
      <c r="E17" s="64">
        <v>1400</v>
      </c>
      <c r="F17" s="155"/>
      <c r="G17" s="223">
        <v>8</v>
      </c>
      <c r="H17" s="155">
        <f t="shared" si="0"/>
        <v>0</v>
      </c>
      <c r="I17" s="224">
        <f t="shared" si="1"/>
        <v>0</v>
      </c>
      <c r="J17" s="224">
        <f t="shared" si="2"/>
        <v>0</v>
      </c>
      <c r="K17" s="206"/>
      <c r="L17" s="206"/>
      <c r="M17" s="206"/>
      <c r="N17" s="206"/>
      <c r="O17" s="258"/>
    </row>
    <row r="18" spans="1:15" ht="24" customHeight="1" x14ac:dyDescent="0.25">
      <c r="A18" s="231" t="s">
        <v>219</v>
      </c>
      <c r="B18" s="232"/>
      <c r="C18" s="232"/>
      <c r="D18" s="232"/>
      <c r="E18" s="232"/>
      <c r="F18" s="232"/>
      <c r="G18" s="232"/>
      <c r="H18" s="233"/>
      <c r="I18" s="46">
        <f>SUM(I5:I17)</f>
        <v>0</v>
      </c>
      <c r="J18" s="46">
        <f>I18*1.08</f>
        <v>0</v>
      </c>
      <c r="K18" s="248" t="s">
        <v>9</v>
      </c>
      <c r="L18" s="248"/>
      <c r="M18" s="248"/>
      <c r="N18" s="248"/>
      <c r="O18" s="248"/>
    </row>
    <row r="19" spans="1:15" ht="24" customHeight="1" x14ac:dyDescent="0.25">
      <c r="A19" s="234"/>
      <c r="B19" s="235"/>
      <c r="C19" s="235"/>
      <c r="D19" s="235"/>
      <c r="E19" s="235"/>
      <c r="F19" s="235"/>
      <c r="G19" s="235"/>
      <c r="H19" s="236"/>
      <c r="I19" s="46">
        <f>I18*0.3</f>
        <v>0</v>
      </c>
      <c r="J19" s="46">
        <f>I19*1.08</f>
        <v>0</v>
      </c>
      <c r="K19" s="249" t="s">
        <v>213</v>
      </c>
      <c r="L19" s="249"/>
      <c r="M19" s="249"/>
      <c r="N19" s="249"/>
      <c r="O19" s="249"/>
    </row>
    <row r="20" spans="1:15" ht="45" customHeight="1" x14ac:dyDescent="0.25">
      <c r="A20" s="237"/>
      <c r="B20" s="238"/>
      <c r="C20" s="238"/>
      <c r="D20" s="238"/>
      <c r="E20" s="238"/>
      <c r="F20" s="238"/>
      <c r="G20" s="238"/>
      <c r="H20" s="239"/>
      <c r="I20" s="46">
        <f>I19+I18</f>
        <v>0</v>
      </c>
      <c r="J20" s="46">
        <f>I20*1.08</f>
        <v>0</v>
      </c>
      <c r="K20" s="249" t="s">
        <v>218</v>
      </c>
      <c r="L20" s="249"/>
      <c r="M20" s="249"/>
      <c r="N20" s="249"/>
      <c r="O20" s="249"/>
    </row>
    <row r="21" spans="1:15" x14ac:dyDescent="0.25">
      <c r="A21" s="1"/>
      <c r="B21" s="2"/>
      <c r="C21" s="3"/>
      <c r="D21" s="3"/>
      <c r="E21" s="3"/>
      <c r="F21" s="110"/>
      <c r="G21" s="3"/>
      <c r="H21" s="3"/>
      <c r="I21" s="48"/>
      <c r="J21" s="49"/>
      <c r="K21" s="6"/>
      <c r="L21" s="6"/>
      <c r="M21" s="6"/>
      <c r="N21" s="6"/>
      <c r="O21" s="3"/>
    </row>
    <row r="22" spans="1:15" x14ac:dyDescent="0.25">
      <c r="I22" s="65"/>
      <c r="J22" s="65"/>
      <c r="K22" s="65"/>
      <c r="L22" s="65"/>
      <c r="M22" s="65"/>
      <c r="N22" s="65"/>
    </row>
    <row r="23" spans="1:15" x14ac:dyDescent="0.25">
      <c r="I23" s="53"/>
      <c r="J23" s="53"/>
    </row>
  </sheetData>
  <mergeCells count="12">
    <mergeCell ref="B16:B17"/>
    <mergeCell ref="O16:O17"/>
    <mergeCell ref="K20:O20"/>
    <mergeCell ref="K19:O19"/>
    <mergeCell ref="K18:O18"/>
    <mergeCell ref="A18:H20"/>
    <mergeCell ref="A3:O3"/>
    <mergeCell ref="B5:B11"/>
    <mergeCell ref="D5:D11"/>
    <mergeCell ref="O5:O11"/>
    <mergeCell ref="B13:B15"/>
    <mergeCell ref="O13:O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activeCell="O5" sqref="O5:O11"/>
    </sheetView>
  </sheetViews>
  <sheetFormatPr defaultRowHeight="15" x14ac:dyDescent="0.25"/>
  <cols>
    <col min="1" max="1" width="7.5703125" customWidth="1"/>
    <col min="2" max="2" width="29.28515625" customWidth="1"/>
    <col min="3" max="3" width="17.42578125" customWidth="1"/>
    <col min="4" max="4" width="13.5703125" customWidth="1"/>
    <col min="5" max="6" width="9.140625" style="145"/>
    <col min="7" max="7" width="5.140625" customWidth="1"/>
    <col min="8" max="8" width="11.28515625" customWidth="1"/>
    <col min="9" max="9" width="11.28515625" style="12" customWidth="1"/>
    <col min="10" max="10" width="11.85546875" style="12" customWidth="1"/>
    <col min="11" max="12" width="10.7109375" customWidth="1"/>
    <col min="13" max="13" width="13.140625" customWidth="1"/>
    <col min="14" max="14" width="13.85546875" customWidth="1"/>
    <col min="15" max="15" width="11.85546875" customWidth="1"/>
    <col min="16" max="16" width="9.140625" style="12"/>
    <col min="18" max="18" width="9.7109375" customWidth="1"/>
    <col min="19" max="19" width="11.42578125" customWidth="1"/>
    <col min="20" max="20" width="15" customWidth="1"/>
  </cols>
  <sheetData>
    <row r="1" spans="1:16" s="152" customFormat="1" x14ac:dyDescent="0.25">
      <c r="D1" s="170"/>
      <c r="E1" s="171" t="s">
        <v>221</v>
      </c>
      <c r="F1" s="171"/>
      <c r="G1" s="170"/>
      <c r="H1" s="170"/>
      <c r="I1" s="171"/>
      <c r="J1" s="171"/>
      <c r="K1" s="170"/>
      <c r="L1" s="170"/>
      <c r="M1" s="170"/>
      <c r="N1" s="170" t="s">
        <v>210</v>
      </c>
      <c r="P1" s="167"/>
    </row>
    <row r="2" spans="1:16" x14ac:dyDescent="0.25">
      <c r="A2" s="152"/>
      <c r="B2" s="152"/>
      <c r="C2" s="152"/>
      <c r="D2" s="152"/>
      <c r="E2" s="167"/>
      <c r="F2" s="167"/>
      <c r="G2" s="152"/>
      <c r="H2" s="152"/>
      <c r="I2" s="167"/>
      <c r="J2" s="167"/>
      <c r="K2" s="152"/>
      <c r="L2" s="152"/>
      <c r="M2" s="152"/>
      <c r="N2" s="152"/>
      <c r="O2" s="152"/>
    </row>
    <row r="3" spans="1:16" s="220" customFormat="1" ht="28.5" customHeight="1" x14ac:dyDescent="0.25">
      <c r="A3" s="262" t="s">
        <v>224</v>
      </c>
      <c r="B3" s="263"/>
      <c r="C3" s="263"/>
      <c r="D3" s="263"/>
      <c r="E3" s="263"/>
      <c r="F3" s="263"/>
      <c r="G3" s="263"/>
      <c r="H3" s="263"/>
      <c r="I3" s="263"/>
      <c r="J3" s="263"/>
      <c r="K3" s="263"/>
      <c r="L3" s="263"/>
      <c r="M3" s="263"/>
      <c r="N3" s="263"/>
      <c r="O3" s="264"/>
      <c r="P3" s="219"/>
    </row>
    <row r="4" spans="1:16" s="53" customFormat="1" ht="69.75" customHeight="1" x14ac:dyDescent="0.25">
      <c r="A4" s="50" t="s">
        <v>0</v>
      </c>
      <c r="B4" s="50" t="s">
        <v>1</v>
      </c>
      <c r="C4" s="50" t="s">
        <v>2</v>
      </c>
      <c r="D4" s="50" t="s">
        <v>20</v>
      </c>
      <c r="E4" s="50" t="s">
        <v>21</v>
      </c>
      <c r="F4" s="51" t="s">
        <v>22</v>
      </c>
      <c r="G4" s="50" t="s">
        <v>11</v>
      </c>
      <c r="H4" s="50" t="s">
        <v>23</v>
      </c>
      <c r="I4" s="50" t="s">
        <v>13</v>
      </c>
      <c r="J4" s="52" t="s">
        <v>14</v>
      </c>
      <c r="K4" s="50" t="s">
        <v>15</v>
      </c>
      <c r="L4" s="50" t="s">
        <v>16</v>
      </c>
      <c r="M4" s="50" t="s">
        <v>5</v>
      </c>
      <c r="N4" s="50" t="s">
        <v>17</v>
      </c>
      <c r="O4" s="50" t="s">
        <v>19</v>
      </c>
      <c r="P4" s="59"/>
    </row>
    <row r="5" spans="1:16" ht="17.25" customHeight="1" x14ac:dyDescent="0.25">
      <c r="A5" s="10">
        <v>1</v>
      </c>
      <c r="B5" s="255" t="s">
        <v>24</v>
      </c>
      <c r="C5" s="265" t="s">
        <v>25</v>
      </c>
      <c r="D5" s="10">
        <v>20</v>
      </c>
      <c r="E5" s="14">
        <v>10</v>
      </c>
      <c r="F5" s="180"/>
      <c r="G5" s="148">
        <v>8</v>
      </c>
      <c r="H5" s="144">
        <f t="shared" ref="H5:H15" si="0">ROUND(F5*(G5/100+1),2)</f>
        <v>0</v>
      </c>
      <c r="I5" s="149">
        <f t="shared" ref="I5:I15" si="1">ROUND(E5*F5,2)</f>
        <v>0</v>
      </c>
      <c r="J5" s="149">
        <f t="shared" ref="J5:J15" si="2">ROUND(E5*H5,2)</f>
        <v>0</v>
      </c>
      <c r="K5" s="10"/>
      <c r="L5" s="9"/>
      <c r="M5" s="9"/>
      <c r="N5" s="9"/>
      <c r="O5" s="258">
        <v>10</v>
      </c>
      <c r="P5" s="59"/>
    </row>
    <row r="6" spans="1:16" ht="17.25" customHeight="1" x14ac:dyDescent="0.25">
      <c r="A6" s="10">
        <v>2</v>
      </c>
      <c r="B6" s="255"/>
      <c r="C6" s="265"/>
      <c r="D6" s="10">
        <v>10</v>
      </c>
      <c r="E6" s="14">
        <f>6400+10000</f>
        <v>16400</v>
      </c>
      <c r="F6" s="180"/>
      <c r="G6" s="148">
        <v>8</v>
      </c>
      <c r="H6" s="144">
        <f t="shared" si="0"/>
        <v>0</v>
      </c>
      <c r="I6" s="149">
        <f t="shared" si="1"/>
        <v>0</v>
      </c>
      <c r="J6" s="149">
        <f t="shared" si="2"/>
        <v>0</v>
      </c>
      <c r="K6" s="10"/>
      <c r="L6" s="9"/>
      <c r="M6" s="9"/>
      <c r="N6" s="9"/>
      <c r="O6" s="258"/>
      <c r="P6" s="59"/>
    </row>
    <row r="7" spans="1:16" ht="17.25" customHeight="1" x14ac:dyDescent="0.25">
      <c r="A7" s="10">
        <v>3</v>
      </c>
      <c r="B7" s="255"/>
      <c r="C7" s="265"/>
      <c r="D7" s="10">
        <v>5</v>
      </c>
      <c r="E7" s="14">
        <f>15200+21600</f>
        <v>36800</v>
      </c>
      <c r="F7" s="180"/>
      <c r="G7" s="148">
        <v>8</v>
      </c>
      <c r="H7" s="144">
        <f t="shared" si="0"/>
        <v>0</v>
      </c>
      <c r="I7" s="149">
        <f t="shared" si="1"/>
        <v>0</v>
      </c>
      <c r="J7" s="149">
        <f t="shared" si="2"/>
        <v>0</v>
      </c>
      <c r="K7" s="10"/>
      <c r="L7" s="9"/>
      <c r="M7" s="9"/>
      <c r="N7" s="9"/>
      <c r="O7" s="258"/>
      <c r="P7" s="59"/>
    </row>
    <row r="8" spans="1:16" ht="17.25" customHeight="1" x14ac:dyDescent="0.25">
      <c r="A8" s="10">
        <v>4</v>
      </c>
      <c r="B8" s="255"/>
      <c r="C8" s="261" t="s">
        <v>26</v>
      </c>
      <c r="D8" s="10">
        <v>10</v>
      </c>
      <c r="E8" s="14">
        <f>8400+10800</f>
        <v>19200</v>
      </c>
      <c r="F8" s="180"/>
      <c r="G8" s="148">
        <v>8</v>
      </c>
      <c r="H8" s="144">
        <f t="shared" si="0"/>
        <v>0</v>
      </c>
      <c r="I8" s="149">
        <f t="shared" si="1"/>
        <v>0</v>
      </c>
      <c r="J8" s="149">
        <f t="shared" si="2"/>
        <v>0</v>
      </c>
      <c r="K8" s="10"/>
      <c r="L8" s="9"/>
      <c r="M8" s="9"/>
      <c r="N8" s="9"/>
      <c r="O8" s="258"/>
      <c r="P8" s="59"/>
    </row>
    <row r="9" spans="1:16" ht="17.25" customHeight="1" x14ac:dyDescent="0.25">
      <c r="A9" s="10">
        <v>5</v>
      </c>
      <c r="B9" s="255"/>
      <c r="C9" s="261"/>
      <c r="D9" s="10">
        <v>5</v>
      </c>
      <c r="E9" s="14">
        <f>14000+28800</f>
        <v>42800</v>
      </c>
      <c r="F9" s="180"/>
      <c r="G9" s="148">
        <v>8</v>
      </c>
      <c r="H9" s="144">
        <f t="shared" si="0"/>
        <v>0</v>
      </c>
      <c r="I9" s="149">
        <f t="shared" si="1"/>
        <v>0</v>
      </c>
      <c r="J9" s="149">
        <f t="shared" si="2"/>
        <v>0</v>
      </c>
      <c r="K9" s="10"/>
      <c r="L9" s="9"/>
      <c r="M9" s="9"/>
      <c r="N9" s="9"/>
      <c r="O9" s="258"/>
      <c r="P9" s="59"/>
    </row>
    <row r="10" spans="1:16" ht="17.25" customHeight="1" x14ac:dyDescent="0.25">
      <c r="A10" s="10">
        <v>6</v>
      </c>
      <c r="B10" s="255"/>
      <c r="C10" s="265" t="s">
        <v>27</v>
      </c>
      <c r="D10" s="10">
        <v>10</v>
      </c>
      <c r="E10" s="14">
        <f>4400+17200</f>
        <v>21600</v>
      </c>
      <c r="F10" s="180"/>
      <c r="G10" s="148">
        <v>8</v>
      </c>
      <c r="H10" s="144">
        <f t="shared" si="0"/>
        <v>0</v>
      </c>
      <c r="I10" s="149">
        <f t="shared" si="1"/>
        <v>0</v>
      </c>
      <c r="J10" s="149">
        <f t="shared" si="2"/>
        <v>0</v>
      </c>
      <c r="K10" s="10"/>
      <c r="L10" s="9"/>
      <c r="M10" s="9"/>
      <c r="N10" s="9"/>
      <c r="O10" s="258"/>
      <c r="P10" s="59"/>
    </row>
    <row r="11" spans="1:16" ht="17.25" customHeight="1" x14ac:dyDescent="0.25">
      <c r="A11" s="10">
        <v>7</v>
      </c>
      <c r="B11" s="256"/>
      <c r="C11" s="265"/>
      <c r="D11" s="10">
        <v>5</v>
      </c>
      <c r="E11" s="14">
        <v>85200</v>
      </c>
      <c r="F11" s="180"/>
      <c r="G11" s="148">
        <v>8</v>
      </c>
      <c r="H11" s="144">
        <f t="shared" si="0"/>
        <v>0</v>
      </c>
      <c r="I11" s="149">
        <f t="shared" si="1"/>
        <v>0</v>
      </c>
      <c r="J11" s="149">
        <f t="shared" si="2"/>
        <v>0</v>
      </c>
      <c r="K11" s="10"/>
      <c r="L11" s="9"/>
      <c r="M11" s="9"/>
      <c r="N11" s="9"/>
      <c r="O11" s="259"/>
      <c r="P11" s="59"/>
    </row>
    <row r="12" spans="1:16" ht="17.25" customHeight="1" x14ac:dyDescent="0.25">
      <c r="A12" s="10">
        <v>8</v>
      </c>
      <c r="B12" s="254" t="s">
        <v>28</v>
      </c>
      <c r="C12" s="10" t="s">
        <v>25</v>
      </c>
      <c r="D12" s="254">
        <v>100</v>
      </c>
      <c r="E12" s="14">
        <f>1300+1940</f>
        <v>3240</v>
      </c>
      <c r="F12" s="180"/>
      <c r="G12" s="148">
        <v>8</v>
      </c>
      <c r="H12" s="144">
        <f t="shared" si="0"/>
        <v>0</v>
      </c>
      <c r="I12" s="149">
        <f t="shared" si="1"/>
        <v>0</v>
      </c>
      <c r="J12" s="149">
        <f t="shared" si="2"/>
        <v>0</v>
      </c>
      <c r="K12" s="10"/>
      <c r="L12" s="9"/>
      <c r="M12" s="9"/>
      <c r="N12" s="9"/>
      <c r="O12" s="257">
        <v>5</v>
      </c>
      <c r="P12" s="59"/>
    </row>
    <row r="13" spans="1:16" ht="17.25" customHeight="1" x14ac:dyDescent="0.25">
      <c r="A13" s="10">
        <v>9</v>
      </c>
      <c r="B13" s="258"/>
      <c r="C13" s="10" t="s">
        <v>26</v>
      </c>
      <c r="D13" s="255"/>
      <c r="E13" s="14">
        <f>2400+3240</f>
        <v>5640</v>
      </c>
      <c r="F13" s="180"/>
      <c r="G13" s="148">
        <v>8</v>
      </c>
      <c r="H13" s="144">
        <f t="shared" si="0"/>
        <v>0</v>
      </c>
      <c r="I13" s="149">
        <f t="shared" si="1"/>
        <v>0</v>
      </c>
      <c r="J13" s="149">
        <f t="shared" si="2"/>
        <v>0</v>
      </c>
      <c r="K13" s="10"/>
      <c r="L13" s="9"/>
      <c r="M13" s="9"/>
      <c r="N13" s="9"/>
      <c r="O13" s="258"/>
      <c r="P13" s="59"/>
    </row>
    <row r="14" spans="1:16" ht="17.25" customHeight="1" x14ac:dyDescent="0.25">
      <c r="A14" s="10">
        <v>10</v>
      </c>
      <c r="B14" s="259"/>
      <c r="C14" s="10" t="s">
        <v>27</v>
      </c>
      <c r="D14" s="256"/>
      <c r="E14" s="14">
        <f>1520+1400</f>
        <v>2920</v>
      </c>
      <c r="F14" s="180"/>
      <c r="G14" s="148">
        <v>8</v>
      </c>
      <c r="H14" s="144">
        <f t="shared" si="0"/>
        <v>0</v>
      </c>
      <c r="I14" s="149">
        <f t="shared" si="1"/>
        <v>0</v>
      </c>
      <c r="J14" s="149">
        <f t="shared" si="2"/>
        <v>0</v>
      </c>
      <c r="K14" s="10"/>
      <c r="L14" s="9"/>
      <c r="M14" s="9"/>
      <c r="N14" s="9"/>
      <c r="O14" s="259"/>
      <c r="P14" s="59"/>
    </row>
    <row r="15" spans="1:16" ht="24" customHeight="1" x14ac:dyDescent="0.25">
      <c r="A15" s="10">
        <v>11</v>
      </c>
      <c r="B15" s="33" t="s">
        <v>29</v>
      </c>
      <c r="C15" s="10" t="s">
        <v>30</v>
      </c>
      <c r="D15" s="8">
        <v>1</v>
      </c>
      <c r="E15" s="14">
        <v>10</v>
      </c>
      <c r="F15" s="180"/>
      <c r="G15" s="148">
        <v>8</v>
      </c>
      <c r="H15" s="144">
        <f t="shared" si="0"/>
        <v>0</v>
      </c>
      <c r="I15" s="149">
        <f t="shared" si="1"/>
        <v>0</v>
      </c>
      <c r="J15" s="149">
        <f t="shared" si="2"/>
        <v>0</v>
      </c>
      <c r="K15" s="67"/>
      <c r="L15" s="68"/>
      <c r="M15" s="68"/>
      <c r="N15" s="68"/>
      <c r="O15" s="67">
        <v>2</v>
      </c>
      <c r="P15" s="59"/>
    </row>
    <row r="16" spans="1:16" s="53" customFormat="1" ht="24" customHeight="1" x14ac:dyDescent="0.25">
      <c r="A16" s="231" t="s">
        <v>219</v>
      </c>
      <c r="B16" s="232"/>
      <c r="C16" s="232"/>
      <c r="D16" s="232"/>
      <c r="E16" s="232"/>
      <c r="F16" s="232"/>
      <c r="G16" s="232"/>
      <c r="H16" s="233"/>
      <c r="I16" s="46">
        <f>SUM(I5:I15)</f>
        <v>0</v>
      </c>
      <c r="J16" s="46">
        <f>I16*1.08</f>
        <v>0</v>
      </c>
      <c r="K16" s="248" t="s">
        <v>9</v>
      </c>
      <c r="L16" s="248"/>
      <c r="M16" s="248"/>
      <c r="N16" s="248"/>
      <c r="O16" s="248"/>
      <c r="P16" s="59"/>
    </row>
    <row r="17" spans="1:16" s="53" customFormat="1" ht="24" customHeight="1" x14ac:dyDescent="0.25">
      <c r="A17" s="234"/>
      <c r="B17" s="235"/>
      <c r="C17" s="235"/>
      <c r="D17" s="235"/>
      <c r="E17" s="235"/>
      <c r="F17" s="235"/>
      <c r="G17" s="235"/>
      <c r="H17" s="236"/>
      <c r="I17" s="46">
        <f>I16*0.3</f>
        <v>0</v>
      </c>
      <c r="J17" s="46">
        <f>I17*1.08</f>
        <v>0</v>
      </c>
      <c r="K17" s="249" t="s">
        <v>213</v>
      </c>
      <c r="L17" s="249"/>
      <c r="M17" s="249"/>
      <c r="N17" s="249"/>
      <c r="O17" s="249"/>
      <c r="P17" s="59"/>
    </row>
    <row r="18" spans="1:16" s="53" customFormat="1" ht="38.25" customHeight="1" x14ac:dyDescent="0.25">
      <c r="A18" s="237"/>
      <c r="B18" s="238"/>
      <c r="C18" s="238"/>
      <c r="D18" s="238"/>
      <c r="E18" s="238"/>
      <c r="F18" s="238"/>
      <c r="G18" s="238"/>
      <c r="H18" s="239"/>
      <c r="I18" s="46">
        <f>I17+I16</f>
        <v>0</v>
      </c>
      <c r="J18" s="46">
        <f>I18*1.08</f>
        <v>0</v>
      </c>
      <c r="K18" s="249" t="s">
        <v>218</v>
      </c>
      <c r="L18" s="249"/>
      <c r="M18" s="249"/>
      <c r="N18" s="249"/>
      <c r="O18" s="249"/>
      <c r="P18" s="59"/>
    </row>
    <row r="19" spans="1:16" x14ac:dyDescent="0.25">
      <c r="A19" s="23"/>
      <c r="B19" s="69"/>
      <c r="C19" s="3"/>
      <c r="D19" s="53"/>
      <c r="E19" s="59"/>
      <c r="F19" s="59"/>
      <c r="G19" s="70"/>
      <c r="H19" s="53"/>
      <c r="I19" s="59"/>
      <c r="J19" s="59"/>
      <c r="K19" s="53"/>
      <c r="L19" s="53"/>
      <c r="M19" s="53"/>
      <c r="N19" s="53"/>
      <c r="O19" s="53"/>
      <c r="P19" s="59"/>
    </row>
    <row r="20" spans="1:16" ht="38.25" customHeight="1" x14ac:dyDescent="0.25">
      <c r="A20" s="261" t="s">
        <v>31</v>
      </c>
      <c r="B20" s="261"/>
      <c r="C20" s="261"/>
      <c r="D20" s="261"/>
      <c r="E20" s="261"/>
      <c r="F20" s="261"/>
      <c r="G20" s="261"/>
      <c r="H20" s="261"/>
      <c r="I20" s="261"/>
      <c r="J20" s="261"/>
      <c r="K20" s="261"/>
      <c r="L20" s="261"/>
      <c r="M20" s="261"/>
      <c r="N20" s="261"/>
      <c r="O20" s="261"/>
      <c r="P20" s="59"/>
    </row>
    <row r="21" spans="1:16" x14ac:dyDescent="0.25">
      <c r="A21" s="261"/>
      <c r="B21" s="261"/>
      <c r="C21" s="261"/>
      <c r="D21" s="261"/>
      <c r="E21" s="261"/>
      <c r="F21" s="261"/>
      <c r="G21" s="261"/>
      <c r="H21" s="261"/>
      <c r="I21" s="261"/>
      <c r="J21" s="261"/>
      <c r="K21" s="261"/>
      <c r="L21" s="261"/>
      <c r="M21" s="261"/>
      <c r="N21" s="261"/>
      <c r="O21" s="261"/>
      <c r="P21" s="59"/>
    </row>
    <row r="22" spans="1:16" x14ac:dyDescent="0.25">
      <c r="A22" s="16"/>
      <c r="B22" s="17"/>
      <c r="C22" s="17"/>
      <c r="D22" s="17"/>
      <c r="E22" s="17"/>
      <c r="F22" s="17"/>
      <c r="G22" s="17"/>
      <c r="H22" s="17"/>
      <c r="I22" s="17"/>
      <c r="J22" s="17"/>
      <c r="K22" s="17"/>
      <c r="L22" s="17"/>
      <c r="M22" s="17"/>
      <c r="N22" s="17"/>
      <c r="O22" s="17"/>
    </row>
  </sheetData>
  <mergeCells count="14">
    <mergeCell ref="A3:O3"/>
    <mergeCell ref="B5:B11"/>
    <mergeCell ref="C5:C7"/>
    <mergeCell ref="O5:O11"/>
    <mergeCell ref="C8:C9"/>
    <mergeCell ref="C10:C11"/>
    <mergeCell ref="A20:O21"/>
    <mergeCell ref="B12:B14"/>
    <mergeCell ref="D12:D14"/>
    <mergeCell ref="O12:O14"/>
    <mergeCell ref="K18:O18"/>
    <mergeCell ref="K17:O17"/>
    <mergeCell ref="K16:O16"/>
    <mergeCell ref="A16:H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topLeftCell="A111" workbookViewId="0">
      <selection activeCell="C20" sqref="C20:C33"/>
    </sheetView>
  </sheetViews>
  <sheetFormatPr defaultRowHeight="15" x14ac:dyDescent="0.25"/>
  <cols>
    <col min="1" max="1" width="6.85546875" customWidth="1"/>
    <col min="2" max="2" width="63.140625" customWidth="1"/>
    <col min="3" max="3" width="17.42578125" customWidth="1"/>
    <col min="4" max="4" width="11.5703125" customWidth="1"/>
    <col min="5" max="6" width="9.140625" style="12"/>
    <col min="7" max="7" width="5.140625" customWidth="1"/>
    <col min="8" max="8" width="11.28515625" customWidth="1"/>
    <col min="9" max="9" width="11.28515625" style="12" customWidth="1"/>
    <col min="10" max="10" width="11.85546875" style="12" customWidth="1"/>
    <col min="11" max="12" width="10.7109375" customWidth="1"/>
    <col min="13" max="13" width="11.7109375" customWidth="1"/>
    <col min="14" max="14" width="12.140625" customWidth="1"/>
    <col min="15" max="15" width="10.7109375" customWidth="1"/>
  </cols>
  <sheetData>
    <row r="1" spans="1:18" s="152" customFormat="1" x14ac:dyDescent="0.25">
      <c r="D1" s="170"/>
      <c r="E1" s="171" t="s">
        <v>221</v>
      </c>
      <c r="F1" s="171"/>
      <c r="G1" s="170"/>
      <c r="H1" s="170"/>
      <c r="I1" s="171"/>
      <c r="J1" s="171"/>
      <c r="K1" s="170"/>
      <c r="L1" s="170"/>
      <c r="M1" s="170"/>
      <c r="N1" s="170" t="s">
        <v>210</v>
      </c>
    </row>
    <row r="2" spans="1:18" x14ac:dyDescent="0.25">
      <c r="A2" s="152"/>
      <c r="B2" s="152"/>
      <c r="C2" s="152"/>
      <c r="D2" s="152"/>
      <c r="E2" s="167"/>
      <c r="F2" s="167"/>
      <c r="G2" s="152"/>
      <c r="H2" s="152"/>
      <c r="I2" s="167"/>
      <c r="J2" s="167"/>
      <c r="K2" s="152"/>
      <c r="L2" s="152"/>
      <c r="M2" s="152"/>
      <c r="N2" s="152"/>
      <c r="O2" s="152"/>
      <c r="P2" s="12"/>
      <c r="Q2" s="12"/>
    </row>
    <row r="3" spans="1:18" ht="18.75" x14ac:dyDescent="0.25">
      <c r="A3" s="240" t="s">
        <v>197</v>
      </c>
      <c r="B3" s="240"/>
      <c r="C3" s="240"/>
      <c r="D3" s="240"/>
      <c r="E3" s="240"/>
      <c r="F3" s="240"/>
      <c r="G3" s="240"/>
      <c r="H3" s="240"/>
      <c r="I3" s="240"/>
      <c r="J3" s="240"/>
      <c r="K3" s="240"/>
      <c r="L3" s="240"/>
      <c r="M3" s="240"/>
      <c r="N3" s="240"/>
      <c r="O3" s="240"/>
      <c r="P3" s="59"/>
      <c r="Q3" s="59"/>
    </row>
    <row r="4" spans="1:18" s="53" customFormat="1" ht="45" x14ac:dyDescent="0.25">
      <c r="A4" s="50" t="s">
        <v>0</v>
      </c>
      <c r="B4" s="50" t="s">
        <v>1</v>
      </c>
      <c r="C4" s="50" t="s">
        <v>2</v>
      </c>
      <c r="D4" s="50" t="s">
        <v>3</v>
      </c>
      <c r="E4" s="50" t="s">
        <v>10</v>
      </c>
      <c r="F4" s="51" t="s">
        <v>4</v>
      </c>
      <c r="G4" s="50" t="s">
        <v>11</v>
      </c>
      <c r="H4" s="50" t="s">
        <v>32</v>
      </c>
      <c r="I4" s="50" t="s">
        <v>13</v>
      </c>
      <c r="J4" s="52" t="s">
        <v>14</v>
      </c>
      <c r="K4" s="50" t="s">
        <v>15</v>
      </c>
      <c r="L4" s="50" t="s">
        <v>16</v>
      </c>
      <c r="M4" s="50" t="s">
        <v>5</v>
      </c>
      <c r="N4" s="50" t="s">
        <v>17</v>
      </c>
      <c r="O4" s="50" t="s">
        <v>19</v>
      </c>
      <c r="P4" s="59"/>
      <c r="Q4" s="59"/>
    </row>
    <row r="5" spans="1:18" ht="15" customHeight="1" x14ac:dyDescent="0.25">
      <c r="A5" s="8">
        <v>1</v>
      </c>
      <c r="B5" s="268" t="s">
        <v>33</v>
      </c>
      <c r="C5" s="8">
        <v>1</v>
      </c>
      <c r="D5" s="8" t="s">
        <v>8</v>
      </c>
      <c r="E5" s="63">
        <v>20</v>
      </c>
      <c r="F5" s="63"/>
      <c r="G5" s="148">
        <v>8</v>
      </c>
      <c r="H5" s="144">
        <f t="shared" ref="H5:H68" si="0">ROUND(F5*(G5/100+1),2)</f>
        <v>0</v>
      </c>
      <c r="I5" s="149">
        <f t="shared" ref="I5:I36" si="1">ROUND(E5*F5,2)</f>
        <v>0</v>
      </c>
      <c r="J5" s="149">
        <f t="shared" ref="J5:J36" si="2">ROUND(E5*H5,2)</f>
        <v>0</v>
      </c>
      <c r="K5" s="8"/>
      <c r="L5" s="8"/>
      <c r="M5" s="8"/>
      <c r="N5" s="72"/>
      <c r="O5" s="257">
        <v>2</v>
      </c>
      <c r="P5" s="59"/>
      <c r="Q5" s="59"/>
    </row>
    <row r="6" spans="1:18" x14ac:dyDescent="0.25">
      <c r="A6" s="8">
        <v>2</v>
      </c>
      <c r="B6" s="271"/>
      <c r="C6" s="8">
        <v>1.5</v>
      </c>
      <c r="D6" s="8" t="s">
        <v>8</v>
      </c>
      <c r="E6" s="63">
        <f>20+20</f>
        <v>40</v>
      </c>
      <c r="F6" s="63"/>
      <c r="G6" s="148">
        <v>8</v>
      </c>
      <c r="H6" s="144">
        <f t="shared" si="0"/>
        <v>0</v>
      </c>
      <c r="I6" s="149">
        <f t="shared" si="1"/>
        <v>0</v>
      </c>
      <c r="J6" s="149">
        <f t="shared" si="2"/>
        <v>0</v>
      </c>
      <c r="K6" s="8"/>
      <c r="L6" s="8"/>
      <c r="M6" s="8"/>
      <c r="N6" s="72"/>
      <c r="O6" s="266"/>
      <c r="P6" s="59"/>
      <c r="Q6" s="59"/>
    </row>
    <row r="7" spans="1:18" x14ac:dyDescent="0.25">
      <c r="A7" s="8">
        <v>3</v>
      </c>
      <c r="B7" s="271"/>
      <c r="C7" s="8">
        <v>2</v>
      </c>
      <c r="D7" s="8" t="s">
        <v>8</v>
      </c>
      <c r="E7" s="63">
        <f>40+40</f>
        <v>80</v>
      </c>
      <c r="F7" s="63"/>
      <c r="G7" s="148">
        <v>8</v>
      </c>
      <c r="H7" s="144">
        <f t="shared" si="0"/>
        <v>0</v>
      </c>
      <c r="I7" s="149">
        <f t="shared" si="1"/>
        <v>0</v>
      </c>
      <c r="J7" s="149">
        <f t="shared" si="2"/>
        <v>0</v>
      </c>
      <c r="K7" s="8"/>
      <c r="L7" s="8"/>
      <c r="M7" s="8"/>
      <c r="N7" s="72"/>
      <c r="O7" s="266"/>
      <c r="P7" s="59"/>
      <c r="Q7" s="59"/>
    </row>
    <row r="8" spans="1:18" x14ac:dyDescent="0.25">
      <c r="A8" s="8">
        <v>4</v>
      </c>
      <c r="B8" s="271"/>
      <c r="C8" s="8">
        <v>2.5</v>
      </c>
      <c r="D8" s="8" t="s">
        <v>8</v>
      </c>
      <c r="E8" s="63">
        <f>20+110</f>
        <v>130</v>
      </c>
      <c r="F8" s="63"/>
      <c r="G8" s="148">
        <v>8</v>
      </c>
      <c r="H8" s="144">
        <f t="shared" si="0"/>
        <v>0</v>
      </c>
      <c r="I8" s="149">
        <f t="shared" si="1"/>
        <v>0</v>
      </c>
      <c r="J8" s="149">
        <f t="shared" si="2"/>
        <v>0</v>
      </c>
      <c r="K8" s="8"/>
      <c r="L8" s="8"/>
      <c r="M8" s="8"/>
      <c r="N8" s="72"/>
      <c r="O8" s="266"/>
      <c r="P8" s="59"/>
      <c r="Q8" s="59"/>
    </row>
    <row r="9" spans="1:18" ht="15" customHeight="1" x14ac:dyDescent="0.25">
      <c r="A9" s="8">
        <v>5</v>
      </c>
      <c r="B9" s="271"/>
      <c r="C9" s="8">
        <v>3</v>
      </c>
      <c r="D9" s="8" t="s">
        <v>8</v>
      </c>
      <c r="E9" s="63">
        <f>20+80+80</f>
        <v>180</v>
      </c>
      <c r="F9" s="63"/>
      <c r="G9" s="148">
        <v>8</v>
      </c>
      <c r="H9" s="144">
        <f t="shared" si="0"/>
        <v>0</v>
      </c>
      <c r="I9" s="149">
        <f t="shared" si="1"/>
        <v>0</v>
      </c>
      <c r="J9" s="149">
        <f t="shared" si="2"/>
        <v>0</v>
      </c>
      <c r="K9" s="8"/>
      <c r="L9" s="8"/>
      <c r="M9" s="8"/>
      <c r="N9" s="72"/>
      <c r="O9" s="266"/>
      <c r="P9" s="59"/>
      <c r="Q9" s="59"/>
    </row>
    <row r="10" spans="1:18" x14ac:dyDescent="0.25">
      <c r="A10" s="8">
        <v>6</v>
      </c>
      <c r="B10" s="271"/>
      <c r="C10" s="8">
        <v>4</v>
      </c>
      <c r="D10" s="8" t="s">
        <v>8</v>
      </c>
      <c r="E10" s="63">
        <v>400</v>
      </c>
      <c r="F10" s="63"/>
      <c r="G10" s="148">
        <v>8</v>
      </c>
      <c r="H10" s="144">
        <f t="shared" si="0"/>
        <v>0</v>
      </c>
      <c r="I10" s="149">
        <f t="shared" si="1"/>
        <v>0</v>
      </c>
      <c r="J10" s="149">
        <f t="shared" si="2"/>
        <v>0</v>
      </c>
      <c r="K10" s="8"/>
      <c r="L10" s="8"/>
      <c r="M10" s="8"/>
      <c r="N10" s="72"/>
      <c r="O10" s="266"/>
      <c r="P10" s="59"/>
      <c r="Q10" s="59"/>
    </row>
    <row r="11" spans="1:18" x14ac:dyDescent="0.25">
      <c r="A11" s="8">
        <v>7</v>
      </c>
      <c r="B11" s="272"/>
      <c r="C11" s="8">
        <v>5</v>
      </c>
      <c r="D11" s="8" t="s">
        <v>8</v>
      </c>
      <c r="E11" s="63">
        <f>40+80+160</f>
        <v>280</v>
      </c>
      <c r="F11" s="63"/>
      <c r="G11" s="148">
        <v>8</v>
      </c>
      <c r="H11" s="144">
        <f t="shared" si="0"/>
        <v>0</v>
      </c>
      <c r="I11" s="149">
        <f t="shared" si="1"/>
        <v>0</v>
      </c>
      <c r="J11" s="149">
        <f t="shared" si="2"/>
        <v>0</v>
      </c>
      <c r="K11" s="8"/>
      <c r="L11" s="8"/>
      <c r="M11" s="8"/>
      <c r="N11" s="72"/>
      <c r="O11" s="267"/>
      <c r="P11" s="59"/>
      <c r="Q11" s="59"/>
      <c r="R11" s="104"/>
    </row>
    <row r="12" spans="1:18" ht="15" customHeight="1" x14ac:dyDescent="0.25">
      <c r="A12" s="8">
        <v>8</v>
      </c>
      <c r="B12" s="268" t="s">
        <v>34</v>
      </c>
      <c r="C12" s="39" t="s">
        <v>35</v>
      </c>
      <c r="D12" s="8" t="s">
        <v>8</v>
      </c>
      <c r="E12" s="63">
        <v>10</v>
      </c>
      <c r="F12" s="63"/>
      <c r="G12" s="148">
        <v>8</v>
      </c>
      <c r="H12" s="144">
        <f t="shared" si="0"/>
        <v>0</v>
      </c>
      <c r="I12" s="149">
        <f t="shared" si="1"/>
        <v>0</v>
      </c>
      <c r="J12" s="149">
        <f t="shared" si="2"/>
        <v>0</v>
      </c>
      <c r="K12" s="8"/>
      <c r="L12" s="8"/>
      <c r="M12" s="8"/>
      <c r="N12" s="72"/>
      <c r="O12" s="257">
        <v>2</v>
      </c>
      <c r="P12" s="59"/>
      <c r="Q12" s="59"/>
    </row>
    <row r="13" spans="1:18" ht="15" customHeight="1" x14ac:dyDescent="0.25">
      <c r="A13" s="8">
        <v>9</v>
      </c>
      <c r="B13" s="271"/>
      <c r="C13" s="8" t="s">
        <v>36</v>
      </c>
      <c r="D13" s="8" t="s">
        <v>8</v>
      </c>
      <c r="E13" s="63">
        <f>20+10</f>
        <v>30</v>
      </c>
      <c r="F13" s="63"/>
      <c r="G13" s="148">
        <v>8</v>
      </c>
      <c r="H13" s="144">
        <f t="shared" si="0"/>
        <v>0</v>
      </c>
      <c r="I13" s="149">
        <f t="shared" si="1"/>
        <v>0</v>
      </c>
      <c r="J13" s="149">
        <f t="shared" si="2"/>
        <v>0</v>
      </c>
      <c r="K13" s="8"/>
      <c r="L13" s="8"/>
      <c r="M13" s="8"/>
      <c r="N13" s="72"/>
      <c r="O13" s="266"/>
      <c r="P13" s="59"/>
      <c r="Q13" s="59"/>
    </row>
    <row r="14" spans="1:18" x14ac:dyDescent="0.25">
      <c r="A14" s="8">
        <v>10</v>
      </c>
      <c r="B14" s="271"/>
      <c r="C14" s="8" t="s">
        <v>37</v>
      </c>
      <c r="D14" s="8" t="s">
        <v>8</v>
      </c>
      <c r="E14" s="63">
        <v>20</v>
      </c>
      <c r="F14" s="63"/>
      <c r="G14" s="148">
        <v>8</v>
      </c>
      <c r="H14" s="144">
        <f t="shared" si="0"/>
        <v>0</v>
      </c>
      <c r="I14" s="149">
        <f t="shared" si="1"/>
        <v>0</v>
      </c>
      <c r="J14" s="149">
        <f t="shared" si="2"/>
        <v>0</v>
      </c>
      <c r="K14" s="8"/>
      <c r="L14" s="8"/>
      <c r="M14" s="8"/>
      <c r="N14" s="72"/>
      <c r="O14" s="266"/>
      <c r="P14" s="59"/>
      <c r="Q14" s="59"/>
    </row>
    <row r="15" spans="1:18" x14ac:dyDescent="0.25">
      <c r="A15" s="8">
        <v>11</v>
      </c>
      <c r="B15" s="271"/>
      <c r="C15" s="8" t="s">
        <v>38</v>
      </c>
      <c r="D15" s="8" t="s">
        <v>8</v>
      </c>
      <c r="E15" s="63">
        <v>10</v>
      </c>
      <c r="F15" s="63"/>
      <c r="G15" s="148">
        <v>8</v>
      </c>
      <c r="H15" s="144">
        <f t="shared" si="0"/>
        <v>0</v>
      </c>
      <c r="I15" s="149">
        <f t="shared" si="1"/>
        <v>0</v>
      </c>
      <c r="J15" s="149">
        <f t="shared" si="2"/>
        <v>0</v>
      </c>
      <c r="K15" s="8"/>
      <c r="L15" s="8"/>
      <c r="M15" s="8"/>
      <c r="N15" s="72"/>
      <c r="O15" s="266"/>
      <c r="P15" s="59"/>
      <c r="Q15" s="59"/>
    </row>
    <row r="16" spans="1:18" x14ac:dyDescent="0.25">
      <c r="A16" s="8">
        <v>12</v>
      </c>
      <c r="B16" s="271"/>
      <c r="C16" s="8" t="s">
        <v>39</v>
      </c>
      <c r="D16" s="8" t="s">
        <v>8</v>
      </c>
      <c r="E16" s="63">
        <v>10</v>
      </c>
      <c r="F16" s="63"/>
      <c r="G16" s="148">
        <v>8</v>
      </c>
      <c r="H16" s="144">
        <f t="shared" si="0"/>
        <v>0</v>
      </c>
      <c r="I16" s="149">
        <f t="shared" si="1"/>
        <v>0</v>
      </c>
      <c r="J16" s="149">
        <f t="shared" si="2"/>
        <v>0</v>
      </c>
      <c r="K16" s="8"/>
      <c r="L16" s="8"/>
      <c r="M16" s="8"/>
      <c r="N16" s="72"/>
      <c r="O16" s="266"/>
      <c r="P16" s="59"/>
      <c r="Q16" s="59"/>
    </row>
    <row r="17" spans="1:17" x14ac:dyDescent="0.25">
      <c r="A17" s="8">
        <v>13</v>
      </c>
      <c r="B17" s="271"/>
      <c r="C17" s="13" t="s">
        <v>40</v>
      </c>
      <c r="D17" s="8" t="s">
        <v>8</v>
      </c>
      <c r="E17" s="63">
        <v>20</v>
      </c>
      <c r="F17" s="63"/>
      <c r="G17" s="148">
        <v>8</v>
      </c>
      <c r="H17" s="144">
        <f t="shared" si="0"/>
        <v>0</v>
      </c>
      <c r="I17" s="149">
        <f t="shared" si="1"/>
        <v>0</v>
      </c>
      <c r="J17" s="149">
        <f t="shared" si="2"/>
        <v>0</v>
      </c>
      <c r="K17" s="8"/>
      <c r="L17" s="8"/>
      <c r="M17" s="8"/>
      <c r="N17" s="72"/>
      <c r="O17" s="266"/>
      <c r="P17" s="59"/>
      <c r="Q17" s="59"/>
    </row>
    <row r="18" spans="1:17" x14ac:dyDescent="0.25">
      <c r="A18" s="8">
        <v>14</v>
      </c>
      <c r="B18" s="271"/>
      <c r="C18" s="8" t="s">
        <v>41</v>
      </c>
      <c r="D18" s="8" t="s">
        <v>8</v>
      </c>
      <c r="E18" s="63">
        <f>20+20</f>
        <v>40</v>
      </c>
      <c r="F18" s="63"/>
      <c r="G18" s="148">
        <v>8</v>
      </c>
      <c r="H18" s="144">
        <f t="shared" si="0"/>
        <v>0</v>
      </c>
      <c r="I18" s="149">
        <f t="shared" si="1"/>
        <v>0</v>
      </c>
      <c r="J18" s="149">
        <f t="shared" si="2"/>
        <v>0</v>
      </c>
      <c r="K18" s="8"/>
      <c r="L18" s="8"/>
      <c r="M18" s="8"/>
      <c r="N18" s="72"/>
      <c r="O18" s="266"/>
      <c r="P18" s="59"/>
      <c r="Q18" s="59"/>
    </row>
    <row r="19" spans="1:17" x14ac:dyDescent="0.25">
      <c r="A19" s="8">
        <v>15</v>
      </c>
      <c r="B19" s="272"/>
      <c r="C19" s="8" t="s">
        <v>42</v>
      </c>
      <c r="D19" s="8" t="s">
        <v>8</v>
      </c>
      <c r="E19" s="63">
        <v>10</v>
      </c>
      <c r="F19" s="63"/>
      <c r="G19" s="148">
        <v>8</v>
      </c>
      <c r="H19" s="144">
        <f t="shared" si="0"/>
        <v>0</v>
      </c>
      <c r="I19" s="149">
        <f t="shared" si="1"/>
        <v>0</v>
      </c>
      <c r="J19" s="149">
        <f t="shared" si="2"/>
        <v>0</v>
      </c>
      <c r="K19" s="8"/>
      <c r="L19" s="8"/>
      <c r="M19" s="8"/>
      <c r="N19" s="72"/>
      <c r="O19" s="267"/>
      <c r="P19" s="59"/>
      <c r="Q19" s="59"/>
    </row>
    <row r="20" spans="1:17" ht="15" customHeight="1" x14ac:dyDescent="0.25">
      <c r="A20" s="8">
        <v>16</v>
      </c>
      <c r="B20" s="268" t="s">
        <v>43</v>
      </c>
      <c r="C20" s="225" t="s">
        <v>36</v>
      </c>
      <c r="D20" s="8" t="s">
        <v>8</v>
      </c>
      <c r="E20" s="63">
        <f>10+20</f>
        <v>30</v>
      </c>
      <c r="F20" s="63"/>
      <c r="G20" s="148">
        <v>8</v>
      </c>
      <c r="H20" s="144">
        <f t="shared" si="0"/>
        <v>0</v>
      </c>
      <c r="I20" s="149">
        <f t="shared" si="1"/>
        <v>0</v>
      </c>
      <c r="J20" s="149">
        <f t="shared" si="2"/>
        <v>0</v>
      </c>
      <c r="K20" s="8"/>
      <c r="L20" s="8"/>
      <c r="M20" s="8"/>
      <c r="N20" s="72"/>
      <c r="O20" s="257">
        <v>2</v>
      </c>
      <c r="P20" s="59"/>
      <c r="Q20" s="59"/>
    </row>
    <row r="21" spans="1:17" x14ac:dyDescent="0.25">
      <c r="A21" s="8">
        <v>17</v>
      </c>
      <c r="B21" s="276"/>
      <c r="C21" s="225" t="s">
        <v>37</v>
      </c>
      <c r="D21" s="8" t="s">
        <v>8</v>
      </c>
      <c r="E21" s="63">
        <f>20+20</f>
        <v>40</v>
      </c>
      <c r="F21" s="63"/>
      <c r="G21" s="148">
        <v>8</v>
      </c>
      <c r="H21" s="144">
        <f t="shared" si="0"/>
        <v>0</v>
      </c>
      <c r="I21" s="149">
        <f t="shared" si="1"/>
        <v>0</v>
      </c>
      <c r="J21" s="149">
        <f t="shared" si="2"/>
        <v>0</v>
      </c>
      <c r="K21" s="8"/>
      <c r="L21" s="8"/>
      <c r="M21" s="8"/>
      <c r="N21" s="72"/>
      <c r="O21" s="266"/>
      <c r="P21" s="59"/>
      <c r="Q21" s="59"/>
    </row>
    <row r="22" spans="1:17" x14ac:dyDescent="0.25">
      <c r="A22" s="8">
        <v>18</v>
      </c>
      <c r="B22" s="276"/>
      <c r="C22" s="225" t="s">
        <v>38</v>
      </c>
      <c r="D22" s="8" t="s">
        <v>8</v>
      </c>
      <c r="E22" s="63">
        <v>20</v>
      </c>
      <c r="F22" s="63"/>
      <c r="G22" s="148">
        <v>8</v>
      </c>
      <c r="H22" s="144">
        <f t="shared" si="0"/>
        <v>0</v>
      </c>
      <c r="I22" s="149">
        <f t="shared" si="1"/>
        <v>0</v>
      </c>
      <c r="J22" s="149">
        <f t="shared" si="2"/>
        <v>0</v>
      </c>
      <c r="K22" s="8"/>
      <c r="L22" s="8"/>
      <c r="M22" s="8"/>
      <c r="N22" s="72"/>
      <c r="O22" s="266"/>
      <c r="P22" s="59"/>
      <c r="Q22" s="59"/>
    </row>
    <row r="23" spans="1:17" ht="15" customHeight="1" x14ac:dyDescent="0.25">
      <c r="A23" s="8">
        <v>19</v>
      </c>
      <c r="B23" s="276"/>
      <c r="C23" s="225" t="s">
        <v>39</v>
      </c>
      <c r="D23" s="8" t="s">
        <v>8</v>
      </c>
      <c r="E23" s="63">
        <v>26</v>
      </c>
      <c r="F23" s="63"/>
      <c r="G23" s="148">
        <v>8</v>
      </c>
      <c r="H23" s="144">
        <f t="shared" si="0"/>
        <v>0</v>
      </c>
      <c r="I23" s="149">
        <f t="shared" si="1"/>
        <v>0</v>
      </c>
      <c r="J23" s="149">
        <f t="shared" si="2"/>
        <v>0</v>
      </c>
      <c r="K23" s="8"/>
      <c r="L23" s="8"/>
      <c r="M23" s="8"/>
      <c r="N23" s="72"/>
      <c r="O23" s="266"/>
      <c r="P23" s="59"/>
      <c r="Q23" s="59"/>
    </row>
    <row r="24" spans="1:17" ht="15" customHeight="1" x14ac:dyDescent="0.25">
      <c r="A24" s="8">
        <v>20</v>
      </c>
      <c r="B24" s="276"/>
      <c r="C24" s="225" t="s">
        <v>40</v>
      </c>
      <c r="D24" s="8" t="s">
        <v>8</v>
      </c>
      <c r="E24" s="63">
        <v>10</v>
      </c>
      <c r="F24" s="63"/>
      <c r="G24" s="148">
        <v>8</v>
      </c>
      <c r="H24" s="144">
        <f t="shared" si="0"/>
        <v>0</v>
      </c>
      <c r="I24" s="149">
        <f t="shared" si="1"/>
        <v>0</v>
      </c>
      <c r="J24" s="149">
        <f t="shared" si="2"/>
        <v>0</v>
      </c>
      <c r="K24" s="8"/>
      <c r="L24" s="8"/>
      <c r="M24" s="8"/>
      <c r="N24" s="72"/>
      <c r="O24" s="266"/>
      <c r="P24" s="59"/>
      <c r="Q24" s="59"/>
    </row>
    <row r="25" spans="1:17" x14ac:dyDescent="0.25">
      <c r="A25" s="8">
        <v>21</v>
      </c>
      <c r="B25" s="276"/>
      <c r="C25" s="225" t="s">
        <v>41</v>
      </c>
      <c r="D25" s="8" t="s">
        <v>8</v>
      </c>
      <c r="E25" s="63">
        <f>40+20</f>
        <v>60</v>
      </c>
      <c r="F25" s="63"/>
      <c r="G25" s="148">
        <v>8</v>
      </c>
      <c r="H25" s="144">
        <f t="shared" si="0"/>
        <v>0</v>
      </c>
      <c r="I25" s="149">
        <f t="shared" si="1"/>
        <v>0</v>
      </c>
      <c r="J25" s="149">
        <f t="shared" si="2"/>
        <v>0</v>
      </c>
      <c r="K25" s="8"/>
      <c r="L25" s="8"/>
      <c r="M25" s="8"/>
      <c r="N25" s="72"/>
      <c r="O25" s="266"/>
      <c r="P25" s="59"/>
      <c r="Q25" s="59"/>
    </row>
    <row r="26" spans="1:17" x14ac:dyDescent="0.25">
      <c r="A26" s="8">
        <v>22</v>
      </c>
      <c r="B26" s="276"/>
      <c r="C26" s="225" t="s">
        <v>42</v>
      </c>
      <c r="D26" s="8" t="s">
        <v>8</v>
      </c>
      <c r="E26" s="63">
        <v>10</v>
      </c>
      <c r="F26" s="63"/>
      <c r="G26" s="148">
        <v>8</v>
      </c>
      <c r="H26" s="144">
        <f t="shared" si="0"/>
        <v>0</v>
      </c>
      <c r="I26" s="149">
        <f t="shared" si="1"/>
        <v>0</v>
      </c>
      <c r="J26" s="149">
        <f t="shared" si="2"/>
        <v>0</v>
      </c>
      <c r="K26" s="8"/>
      <c r="L26" s="8"/>
      <c r="M26" s="8"/>
      <c r="N26" s="72"/>
      <c r="O26" s="266"/>
      <c r="P26" s="59"/>
      <c r="Q26" s="59"/>
    </row>
    <row r="27" spans="1:17" x14ac:dyDescent="0.25">
      <c r="A27" s="8">
        <v>23</v>
      </c>
      <c r="B27" s="276"/>
      <c r="C27" s="225" t="s">
        <v>44</v>
      </c>
      <c r="D27" s="8" t="s">
        <v>8</v>
      </c>
      <c r="E27" s="63">
        <v>2</v>
      </c>
      <c r="F27" s="63"/>
      <c r="G27" s="148">
        <v>8</v>
      </c>
      <c r="H27" s="144">
        <f t="shared" si="0"/>
        <v>0</v>
      </c>
      <c r="I27" s="149">
        <f t="shared" si="1"/>
        <v>0</v>
      </c>
      <c r="J27" s="149">
        <f t="shared" si="2"/>
        <v>0</v>
      </c>
      <c r="K27" s="8"/>
      <c r="L27" s="8"/>
      <c r="M27" s="8"/>
      <c r="N27" s="72"/>
      <c r="O27" s="266"/>
      <c r="P27" s="59"/>
      <c r="Q27" s="59"/>
    </row>
    <row r="28" spans="1:17" x14ac:dyDescent="0.25">
      <c r="A28" s="8">
        <v>24</v>
      </c>
      <c r="B28" s="276"/>
      <c r="C28" s="225" t="s">
        <v>45</v>
      </c>
      <c r="D28" s="8" t="s">
        <v>8</v>
      </c>
      <c r="E28" s="63">
        <v>10</v>
      </c>
      <c r="F28" s="63"/>
      <c r="G28" s="148">
        <v>8</v>
      </c>
      <c r="H28" s="144">
        <f t="shared" si="0"/>
        <v>0</v>
      </c>
      <c r="I28" s="149">
        <f t="shared" si="1"/>
        <v>0</v>
      </c>
      <c r="J28" s="149">
        <f t="shared" si="2"/>
        <v>0</v>
      </c>
      <c r="K28" s="8"/>
      <c r="L28" s="8"/>
      <c r="M28" s="8"/>
      <c r="N28" s="72"/>
      <c r="O28" s="266"/>
      <c r="P28" s="59"/>
      <c r="Q28" s="59"/>
    </row>
    <row r="29" spans="1:17" x14ac:dyDescent="0.25">
      <c r="A29" s="8">
        <v>25</v>
      </c>
      <c r="B29" s="276"/>
      <c r="C29" s="225" t="s">
        <v>46</v>
      </c>
      <c r="D29" s="8" t="s">
        <v>8</v>
      </c>
      <c r="E29" s="63">
        <v>40</v>
      </c>
      <c r="F29" s="63"/>
      <c r="G29" s="148">
        <v>8</v>
      </c>
      <c r="H29" s="144">
        <f t="shared" si="0"/>
        <v>0</v>
      </c>
      <c r="I29" s="149">
        <f t="shared" si="1"/>
        <v>0</v>
      </c>
      <c r="J29" s="149">
        <f t="shared" si="2"/>
        <v>0</v>
      </c>
      <c r="K29" s="8"/>
      <c r="L29" s="8"/>
      <c r="M29" s="8"/>
      <c r="N29" s="72"/>
      <c r="O29" s="266"/>
      <c r="P29" s="59"/>
      <c r="Q29" s="59"/>
    </row>
    <row r="30" spans="1:17" x14ac:dyDescent="0.25">
      <c r="A30" s="8">
        <v>26</v>
      </c>
      <c r="B30" s="276"/>
      <c r="C30" s="225" t="s">
        <v>47</v>
      </c>
      <c r="D30" s="8" t="s">
        <v>8</v>
      </c>
      <c r="E30" s="63">
        <v>10</v>
      </c>
      <c r="F30" s="63"/>
      <c r="G30" s="148">
        <v>8</v>
      </c>
      <c r="H30" s="144">
        <f t="shared" si="0"/>
        <v>0</v>
      </c>
      <c r="I30" s="149">
        <f t="shared" si="1"/>
        <v>0</v>
      </c>
      <c r="J30" s="149">
        <f t="shared" si="2"/>
        <v>0</v>
      </c>
      <c r="K30" s="8"/>
      <c r="L30" s="8"/>
      <c r="M30" s="8"/>
      <c r="N30" s="72"/>
      <c r="O30" s="266"/>
      <c r="P30" s="59"/>
      <c r="Q30" s="59"/>
    </row>
    <row r="31" spans="1:17" ht="15" customHeight="1" x14ac:dyDescent="0.25">
      <c r="A31" s="8">
        <v>27</v>
      </c>
      <c r="B31" s="276"/>
      <c r="C31" s="225" t="s">
        <v>48</v>
      </c>
      <c r="D31" s="8" t="s">
        <v>8</v>
      </c>
      <c r="E31" s="63">
        <v>10</v>
      </c>
      <c r="F31" s="63"/>
      <c r="G31" s="148">
        <v>8</v>
      </c>
      <c r="H31" s="144">
        <f t="shared" si="0"/>
        <v>0</v>
      </c>
      <c r="I31" s="149">
        <f t="shared" si="1"/>
        <v>0</v>
      </c>
      <c r="J31" s="149">
        <f t="shared" si="2"/>
        <v>0</v>
      </c>
      <c r="K31" s="8"/>
      <c r="L31" s="8"/>
      <c r="M31" s="8"/>
      <c r="N31" s="72"/>
      <c r="O31" s="266"/>
      <c r="P31" s="59"/>
      <c r="Q31" s="59"/>
    </row>
    <row r="32" spans="1:17" x14ac:dyDescent="0.25">
      <c r="A32" s="8">
        <v>28</v>
      </c>
      <c r="B32" s="276"/>
      <c r="C32" s="225" t="s">
        <v>49</v>
      </c>
      <c r="D32" s="8" t="s">
        <v>8</v>
      </c>
      <c r="E32" s="63">
        <v>10</v>
      </c>
      <c r="F32" s="63"/>
      <c r="G32" s="148">
        <v>8</v>
      </c>
      <c r="H32" s="144">
        <f t="shared" si="0"/>
        <v>0</v>
      </c>
      <c r="I32" s="149">
        <f t="shared" si="1"/>
        <v>0</v>
      </c>
      <c r="J32" s="149">
        <f t="shared" si="2"/>
        <v>0</v>
      </c>
      <c r="K32" s="8"/>
      <c r="L32" s="8"/>
      <c r="M32" s="8"/>
      <c r="N32" s="72"/>
      <c r="O32" s="266"/>
      <c r="P32" s="59"/>
      <c r="Q32" s="59"/>
    </row>
    <row r="33" spans="1:17" x14ac:dyDescent="0.25">
      <c r="A33" s="8">
        <v>29</v>
      </c>
      <c r="B33" s="277"/>
      <c r="C33" s="225" t="s">
        <v>50</v>
      </c>
      <c r="D33" s="8" t="s">
        <v>8</v>
      </c>
      <c r="E33" s="63">
        <v>10</v>
      </c>
      <c r="F33" s="63"/>
      <c r="G33" s="148">
        <v>8</v>
      </c>
      <c r="H33" s="144">
        <f t="shared" si="0"/>
        <v>0</v>
      </c>
      <c r="I33" s="149">
        <f t="shared" si="1"/>
        <v>0</v>
      </c>
      <c r="J33" s="149">
        <f t="shared" si="2"/>
        <v>0</v>
      </c>
      <c r="K33" s="8"/>
      <c r="L33" s="8"/>
      <c r="M33" s="8"/>
      <c r="N33" s="72"/>
      <c r="O33" s="267"/>
      <c r="P33" s="59"/>
      <c r="Q33" s="59"/>
    </row>
    <row r="34" spans="1:17" ht="15" customHeight="1" x14ac:dyDescent="0.25">
      <c r="A34" s="8">
        <v>30</v>
      </c>
      <c r="B34" s="273" t="s">
        <v>51</v>
      </c>
      <c r="C34" s="8" t="s">
        <v>37</v>
      </c>
      <c r="D34" s="8" t="s">
        <v>8</v>
      </c>
      <c r="E34" s="63">
        <v>10</v>
      </c>
      <c r="F34" s="63"/>
      <c r="G34" s="148">
        <v>8</v>
      </c>
      <c r="H34" s="144">
        <f t="shared" si="0"/>
        <v>0</v>
      </c>
      <c r="I34" s="149">
        <f t="shared" si="1"/>
        <v>0</v>
      </c>
      <c r="J34" s="149">
        <f t="shared" si="2"/>
        <v>0</v>
      </c>
      <c r="K34" s="8"/>
      <c r="L34" s="8"/>
      <c r="M34" s="8"/>
      <c r="N34" s="72"/>
      <c r="O34" s="257">
        <v>2</v>
      </c>
      <c r="P34" s="59"/>
      <c r="Q34" s="59"/>
    </row>
    <row r="35" spans="1:17" ht="15" customHeight="1" x14ac:dyDescent="0.25">
      <c r="A35" s="8">
        <v>31</v>
      </c>
      <c r="B35" s="271"/>
      <c r="C35" s="8" t="s">
        <v>38</v>
      </c>
      <c r="D35" s="8" t="s">
        <v>8</v>
      </c>
      <c r="E35" s="63">
        <v>20</v>
      </c>
      <c r="F35" s="63"/>
      <c r="G35" s="148">
        <v>8</v>
      </c>
      <c r="H35" s="144">
        <f t="shared" si="0"/>
        <v>0</v>
      </c>
      <c r="I35" s="149">
        <f t="shared" si="1"/>
        <v>0</v>
      </c>
      <c r="J35" s="149">
        <f t="shared" si="2"/>
        <v>0</v>
      </c>
      <c r="K35" s="8"/>
      <c r="L35" s="8"/>
      <c r="M35" s="8"/>
      <c r="N35" s="72"/>
      <c r="O35" s="266"/>
      <c r="P35" s="59"/>
      <c r="Q35" s="59"/>
    </row>
    <row r="36" spans="1:17" x14ac:dyDescent="0.25">
      <c r="A36" s="8">
        <v>32</v>
      </c>
      <c r="B36" s="271"/>
      <c r="C36" s="73" t="s">
        <v>39</v>
      </c>
      <c r="D36" s="8" t="s">
        <v>8</v>
      </c>
      <c r="E36" s="63">
        <v>10</v>
      </c>
      <c r="F36" s="63"/>
      <c r="G36" s="148">
        <v>8</v>
      </c>
      <c r="H36" s="144">
        <f t="shared" si="0"/>
        <v>0</v>
      </c>
      <c r="I36" s="149">
        <f t="shared" si="1"/>
        <v>0</v>
      </c>
      <c r="J36" s="149">
        <f t="shared" si="2"/>
        <v>0</v>
      </c>
      <c r="K36" s="8"/>
      <c r="L36" s="8"/>
      <c r="M36" s="8"/>
      <c r="N36" s="72"/>
      <c r="O36" s="266"/>
      <c r="P36" s="59"/>
      <c r="Q36" s="59"/>
    </row>
    <row r="37" spans="1:17" x14ac:dyDescent="0.25">
      <c r="A37" s="8">
        <v>33</v>
      </c>
      <c r="B37" s="271"/>
      <c r="C37" s="8" t="s">
        <v>40</v>
      </c>
      <c r="D37" s="8" t="s">
        <v>8</v>
      </c>
      <c r="E37" s="63">
        <v>20</v>
      </c>
      <c r="F37" s="63"/>
      <c r="G37" s="148">
        <v>8</v>
      </c>
      <c r="H37" s="144">
        <f t="shared" si="0"/>
        <v>0</v>
      </c>
      <c r="I37" s="149">
        <f t="shared" ref="I37:I68" si="3">ROUND(E37*F37,2)</f>
        <v>0</v>
      </c>
      <c r="J37" s="149">
        <f t="shared" ref="J37:J68" si="4">ROUND(E37*H37,2)</f>
        <v>0</v>
      </c>
      <c r="K37" s="8"/>
      <c r="L37" s="8"/>
      <c r="M37" s="8"/>
      <c r="N37" s="72"/>
      <c r="O37" s="266"/>
      <c r="P37" s="59"/>
      <c r="Q37" s="59"/>
    </row>
    <row r="38" spans="1:17" x14ac:dyDescent="0.25">
      <c r="A38" s="8">
        <v>34</v>
      </c>
      <c r="B38" s="271"/>
      <c r="C38" s="8" t="s">
        <v>41</v>
      </c>
      <c r="D38" s="8" t="s">
        <v>8</v>
      </c>
      <c r="E38" s="63">
        <v>10</v>
      </c>
      <c r="F38" s="63"/>
      <c r="G38" s="148">
        <v>8</v>
      </c>
      <c r="H38" s="144">
        <f t="shared" si="0"/>
        <v>0</v>
      </c>
      <c r="I38" s="149">
        <f t="shared" si="3"/>
        <v>0</v>
      </c>
      <c r="J38" s="149">
        <f t="shared" si="4"/>
        <v>0</v>
      </c>
      <c r="K38" s="8"/>
      <c r="L38" s="8"/>
      <c r="M38" s="8"/>
      <c r="N38" s="72"/>
      <c r="O38" s="266"/>
      <c r="P38" s="59"/>
      <c r="Q38" s="59"/>
    </row>
    <row r="39" spans="1:17" x14ac:dyDescent="0.25">
      <c r="A39" s="8">
        <v>35</v>
      </c>
      <c r="B39" s="271"/>
      <c r="C39" s="8" t="s">
        <v>42</v>
      </c>
      <c r="D39" s="8" t="s">
        <v>8</v>
      </c>
      <c r="E39" s="63">
        <v>10</v>
      </c>
      <c r="F39" s="63"/>
      <c r="G39" s="148">
        <v>8</v>
      </c>
      <c r="H39" s="144">
        <f t="shared" si="0"/>
        <v>0</v>
      </c>
      <c r="I39" s="149">
        <f t="shared" si="3"/>
        <v>0</v>
      </c>
      <c r="J39" s="149">
        <f t="shared" si="4"/>
        <v>0</v>
      </c>
      <c r="K39" s="8"/>
      <c r="L39" s="8"/>
      <c r="M39" s="8"/>
      <c r="N39" s="72"/>
      <c r="O39" s="266"/>
      <c r="P39" s="59"/>
      <c r="Q39" s="59"/>
    </row>
    <row r="40" spans="1:17" x14ac:dyDescent="0.25">
      <c r="A40" s="8">
        <v>36</v>
      </c>
      <c r="B40" s="271"/>
      <c r="C40" s="8" t="s">
        <v>44</v>
      </c>
      <c r="D40" s="8" t="s">
        <v>8</v>
      </c>
      <c r="E40" s="63">
        <f>40+40</f>
        <v>80</v>
      </c>
      <c r="F40" s="63"/>
      <c r="G40" s="148">
        <v>8</v>
      </c>
      <c r="H40" s="144">
        <f t="shared" si="0"/>
        <v>0</v>
      </c>
      <c r="I40" s="149">
        <f t="shared" si="3"/>
        <v>0</v>
      </c>
      <c r="J40" s="149">
        <f t="shared" si="4"/>
        <v>0</v>
      </c>
      <c r="K40" s="8"/>
      <c r="L40" s="8"/>
      <c r="M40" s="8"/>
      <c r="N40" s="72"/>
      <c r="O40" s="266"/>
      <c r="P40" s="59"/>
      <c r="Q40" s="59"/>
    </row>
    <row r="41" spans="1:17" x14ac:dyDescent="0.25">
      <c r="A41" s="8">
        <v>37</v>
      </c>
      <c r="B41" s="271"/>
      <c r="C41" s="8" t="s">
        <v>45</v>
      </c>
      <c r="D41" s="8" t="s">
        <v>8</v>
      </c>
      <c r="E41" s="63">
        <v>140</v>
      </c>
      <c r="F41" s="63"/>
      <c r="G41" s="148">
        <v>8</v>
      </c>
      <c r="H41" s="144">
        <f t="shared" si="0"/>
        <v>0</v>
      </c>
      <c r="I41" s="149">
        <f t="shared" si="3"/>
        <v>0</v>
      </c>
      <c r="J41" s="149">
        <f t="shared" si="4"/>
        <v>0</v>
      </c>
      <c r="K41" s="8"/>
      <c r="L41" s="8"/>
      <c r="M41" s="8"/>
      <c r="N41" s="72"/>
      <c r="O41" s="266"/>
      <c r="P41" s="59"/>
      <c r="Q41" s="59"/>
    </row>
    <row r="42" spans="1:17" ht="15" customHeight="1" x14ac:dyDescent="0.25">
      <c r="A42" s="8">
        <v>38</v>
      </c>
      <c r="B42" s="271"/>
      <c r="C42" s="8" t="s">
        <v>46</v>
      </c>
      <c r="D42" s="8" t="s">
        <v>8</v>
      </c>
      <c r="E42" s="63">
        <f>50+30+180</f>
        <v>260</v>
      </c>
      <c r="F42" s="63"/>
      <c r="G42" s="148">
        <v>8</v>
      </c>
      <c r="H42" s="144">
        <f t="shared" si="0"/>
        <v>0</v>
      </c>
      <c r="I42" s="149">
        <f t="shared" si="3"/>
        <v>0</v>
      </c>
      <c r="J42" s="149">
        <f t="shared" si="4"/>
        <v>0</v>
      </c>
      <c r="K42" s="8"/>
      <c r="L42" s="8"/>
      <c r="M42" s="8"/>
      <c r="N42" s="72"/>
      <c r="O42" s="266"/>
      <c r="P42" s="59"/>
      <c r="Q42" s="59"/>
    </row>
    <row r="43" spans="1:17" x14ac:dyDescent="0.25">
      <c r="A43" s="8">
        <v>39</v>
      </c>
      <c r="B43" s="271"/>
      <c r="C43" s="8" t="s">
        <v>47</v>
      </c>
      <c r="D43" s="8" t="s">
        <v>8</v>
      </c>
      <c r="E43" s="63">
        <f>20+170</f>
        <v>190</v>
      </c>
      <c r="F43" s="63"/>
      <c r="G43" s="148">
        <v>8</v>
      </c>
      <c r="H43" s="144">
        <f t="shared" si="0"/>
        <v>0</v>
      </c>
      <c r="I43" s="149">
        <f t="shared" si="3"/>
        <v>0</v>
      </c>
      <c r="J43" s="149">
        <f t="shared" si="4"/>
        <v>0</v>
      </c>
      <c r="K43" s="8"/>
      <c r="L43" s="8"/>
      <c r="M43" s="8"/>
      <c r="N43" s="72"/>
      <c r="O43" s="266"/>
      <c r="P43" s="59"/>
      <c r="Q43" s="59"/>
    </row>
    <row r="44" spans="1:17" x14ac:dyDescent="0.25">
      <c r="A44" s="8">
        <v>40</v>
      </c>
      <c r="B44" s="271"/>
      <c r="C44" s="8" t="s">
        <v>48</v>
      </c>
      <c r="D44" s="8" t="s">
        <v>8</v>
      </c>
      <c r="E44" s="63">
        <f>58+182</f>
        <v>240</v>
      </c>
      <c r="F44" s="63"/>
      <c r="G44" s="148">
        <v>8</v>
      </c>
      <c r="H44" s="144">
        <f t="shared" si="0"/>
        <v>0</v>
      </c>
      <c r="I44" s="149">
        <f t="shared" si="3"/>
        <v>0</v>
      </c>
      <c r="J44" s="149">
        <f t="shared" si="4"/>
        <v>0</v>
      </c>
      <c r="K44" s="8"/>
      <c r="L44" s="8"/>
      <c r="M44" s="8"/>
      <c r="N44" s="72"/>
      <c r="O44" s="266"/>
      <c r="P44" s="59"/>
      <c r="Q44" s="59"/>
    </row>
    <row r="45" spans="1:17" ht="15" customHeight="1" x14ac:dyDescent="0.25">
      <c r="A45" s="8">
        <v>41</v>
      </c>
      <c r="B45" s="271"/>
      <c r="C45" s="8" t="s">
        <v>49</v>
      </c>
      <c r="D45" s="8" t="s">
        <v>8</v>
      </c>
      <c r="E45" s="63">
        <v>10</v>
      </c>
      <c r="F45" s="63"/>
      <c r="G45" s="148">
        <v>8</v>
      </c>
      <c r="H45" s="144">
        <f t="shared" si="0"/>
        <v>0</v>
      </c>
      <c r="I45" s="149">
        <f t="shared" si="3"/>
        <v>0</v>
      </c>
      <c r="J45" s="149">
        <f t="shared" si="4"/>
        <v>0</v>
      </c>
      <c r="K45" s="8"/>
      <c r="L45" s="8"/>
      <c r="M45" s="8"/>
      <c r="N45" s="72"/>
      <c r="O45" s="266"/>
      <c r="P45" s="59"/>
      <c r="Q45" s="59"/>
    </row>
    <row r="46" spans="1:17" ht="15" customHeight="1" x14ac:dyDescent="0.25">
      <c r="A46" s="8">
        <v>42</v>
      </c>
      <c r="B46" s="272"/>
      <c r="C46" s="8" t="s">
        <v>52</v>
      </c>
      <c r="D46" s="8" t="s">
        <v>8</v>
      </c>
      <c r="E46" s="63">
        <v>20</v>
      </c>
      <c r="F46" s="63"/>
      <c r="G46" s="148">
        <v>8</v>
      </c>
      <c r="H46" s="144">
        <f t="shared" si="0"/>
        <v>0</v>
      </c>
      <c r="I46" s="149">
        <f t="shared" si="3"/>
        <v>0</v>
      </c>
      <c r="J46" s="149">
        <f t="shared" si="4"/>
        <v>0</v>
      </c>
      <c r="K46" s="8"/>
      <c r="L46" s="8"/>
      <c r="M46" s="8"/>
      <c r="N46" s="72"/>
      <c r="O46" s="267"/>
      <c r="P46" s="59"/>
      <c r="Q46" s="59"/>
    </row>
    <row r="47" spans="1:17" ht="15" customHeight="1" x14ac:dyDescent="0.25">
      <c r="A47" s="8">
        <v>43</v>
      </c>
      <c r="B47" s="278" t="s">
        <v>53</v>
      </c>
      <c r="C47" s="8" t="s">
        <v>37</v>
      </c>
      <c r="D47" s="8" t="s">
        <v>8</v>
      </c>
      <c r="E47" s="66">
        <v>5</v>
      </c>
      <c r="F47" s="63"/>
      <c r="G47" s="148">
        <v>8</v>
      </c>
      <c r="H47" s="144">
        <f t="shared" si="0"/>
        <v>0</v>
      </c>
      <c r="I47" s="149">
        <f t="shared" si="3"/>
        <v>0</v>
      </c>
      <c r="J47" s="149">
        <f t="shared" si="4"/>
        <v>0</v>
      </c>
      <c r="K47" s="8"/>
      <c r="L47" s="8"/>
      <c r="M47" s="8"/>
      <c r="N47" s="72"/>
      <c r="O47" s="257">
        <v>2</v>
      </c>
      <c r="P47" s="59"/>
      <c r="Q47" s="59"/>
    </row>
    <row r="48" spans="1:17" ht="15" customHeight="1" x14ac:dyDescent="0.25">
      <c r="A48" s="8">
        <v>44</v>
      </c>
      <c r="B48" s="279"/>
      <c r="C48" s="8" t="s">
        <v>38</v>
      </c>
      <c r="D48" s="8" t="s">
        <v>8</v>
      </c>
      <c r="E48" s="66">
        <v>5</v>
      </c>
      <c r="F48" s="63"/>
      <c r="G48" s="148">
        <v>8</v>
      </c>
      <c r="H48" s="144">
        <f t="shared" si="0"/>
        <v>0</v>
      </c>
      <c r="I48" s="149">
        <f t="shared" si="3"/>
        <v>0</v>
      </c>
      <c r="J48" s="149">
        <f t="shared" si="4"/>
        <v>0</v>
      </c>
      <c r="K48" s="8"/>
      <c r="L48" s="8"/>
      <c r="M48" s="8"/>
      <c r="N48" s="72"/>
      <c r="O48" s="258"/>
      <c r="P48" s="59"/>
      <c r="Q48" s="59"/>
    </row>
    <row r="49" spans="1:17" ht="15" customHeight="1" x14ac:dyDescent="0.25">
      <c r="A49" s="8">
        <v>45</v>
      </c>
      <c r="B49" s="279"/>
      <c r="C49" s="8" t="s">
        <v>39</v>
      </c>
      <c r="D49" s="8" t="s">
        <v>8</v>
      </c>
      <c r="E49" s="66">
        <v>5</v>
      </c>
      <c r="F49" s="63"/>
      <c r="G49" s="148">
        <v>8</v>
      </c>
      <c r="H49" s="144">
        <f t="shared" si="0"/>
        <v>0</v>
      </c>
      <c r="I49" s="149">
        <f t="shared" si="3"/>
        <v>0</v>
      </c>
      <c r="J49" s="149">
        <f t="shared" si="4"/>
        <v>0</v>
      </c>
      <c r="K49" s="8"/>
      <c r="L49" s="8"/>
      <c r="M49" s="8"/>
      <c r="N49" s="72"/>
      <c r="O49" s="258"/>
      <c r="P49" s="59"/>
      <c r="Q49" s="59"/>
    </row>
    <row r="50" spans="1:17" ht="15" customHeight="1" x14ac:dyDescent="0.25">
      <c r="A50" s="8">
        <v>46</v>
      </c>
      <c r="B50" s="279"/>
      <c r="C50" s="8" t="s">
        <v>40</v>
      </c>
      <c r="D50" s="8" t="s">
        <v>8</v>
      </c>
      <c r="E50" s="63">
        <v>5</v>
      </c>
      <c r="F50" s="63"/>
      <c r="G50" s="148">
        <v>8</v>
      </c>
      <c r="H50" s="144">
        <f t="shared" si="0"/>
        <v>0</v>
      </c>
      <c r="I50" s="149">
        <f t="shared" si="3"/>
        <v>0</v>
      </c>
      <c r="J50" s="149">
        <f t="shared" si="4"/>
        <v>0</v>
      </c>
      <c r="K50" s="8"/>
      <c r="L50" s="8"/>
      <c r="M50" s="8"/>
      <c r="N50" s="72"/>
      <c r="O50" s="258"/>
      <c r="P50" s="59"/>
      <c r="Q50" s="59"/>
    </row>
    <row r="51" spans="1:17" x14ac:dyDescent="0.25">
      <c r="A51" s="8">
        <v>47</v>
      </c>
      <c r="B51" s="279"/>
      <c r="C51" s="8" t="s">
        <v>41</v>
      </c>
      <c r="D51" s="8" t="s">
        <v>8</v>
      </c>
      <c r="E51" s="63">
        <v>5</v>
      </c>
      <c r="F51" s="63"/>
      <c r="G51" s="148">
        <v>8</v>
      </c>
      <c r="H51" s="144">
        <f t="shared" si="0"/>
        <v>0</v>
      </c>
      <c r="I51" s="149">
        <f t="shared" si="3"/>
        <v>0</v>
      </c>
      <c r="J51" s="149">
        <f t="shared" si="4"/>
        <v>0</v>
      </c>
      <c r="K51" s="8"/>
      <c r="L51" s="8"/>
      <c r="M51" s="8"/>
      <c r="N51" s="72"/>
      <c r="O51" s="258"/>
      <c r="P51" s="59"/>
      <c r="Q51" s="59"/>
    </row>
    <row r="52" spans="1:17" x14ac:dyDescent="0.25">
      <c r="A52" s="8">
        <v>48</v>
      </c>
      <c r="B52" s="279"/>
      <c r="C52" s="8" t="s">
        <v>42</v>
      </c>
      <c r="D52" s="8" t="s">
        <v>8</v>
      </c>
      <c r="E52" s="63">
        <v>5</v>
      </c>
      <c r="F52" s="63"/>
      <c r="G52" s="148">
        <v>8</v>
      </c>
      <c r="H52" s="144">
        <f t="shared" si="0"/>
        <v>0</v>
      </c>
      <c r="I52" s="149">
        <f t="shared" si="3"/>
        <v>0</v>
      </c>
      <c r="J52" s="149">
        <f t="shared" si="4"/>
        <v>0</v>
      </c>
      <c r="K52" s="8"/>
      <c r="L52" s="8"/>
      <c r="M52" s="8"/>
      <c r="N52" s="72"/>
      <c r="O52" s="258"/>
      <c r="P52" s="59"/>
      <c r="Q52" s="59"/>
    </row>
    <row r="53" spans="1:17" x14ac:dyDescent="0.25">
      <c r="A53" s="8">
        <v>49</v>
      </c>
      <c r="B53" s="279"/>
      <c r="C53" s="8" t="s">
        <v>44</v>
      </c>
      <c r="D53" s="8" t="s">
        <v>8</v>
      </c>
      <c r="E53" s="63">
        <v>5</v>
      </c>
      <c r="F53" s="63"/>
      <c r="G53" s="148">
        <v>8</v>
      </c>
      <c r="H53" s="144">
        <f t="shared" si="0"/>
        <v>0</v>
      </c>
      <c r="I53" s="149">
        <f t="shared" si="3"/>
        <v>0</v>
      </c>
      <c r="J53" s="149">
        <f t="shared" si="4"/>
        <v>0</v>
      </c>
      <c r="K53" s="8"/>
      <c r="L53" s="8"/>
      <c r="M53" s="8"/>
      <c r="N53" s="72"/>
      <c r="O53" s="258"/>
      <c r="P53" s="59"/>
      <c r="Q53" s="59"/>
    </row>
    <row r="54" spans="1:17" x14ac:dyDescent="0.25">
      <c r="A54" s="8">
        <v>50</v>
      </c>
      <c r="B54" s="279"/>
      <c r="C54" s="8" t="s">
        <v>45</v>
      </c>
      <c r="D54" s="8" t="s">
        <v>8</v>
      </c>
      <c r="E54" s="63">
        <v>5</v>
      </c>
      <c r="F54" s="63"/>
      <c r="G54" s="148">
        <v>8</v>
      </c>
      <c r="H54" s="144">
        <f t="shared" si="0"/>
        <v>0</v>
      </c>
      <c r="I54" s="149">
        <f t="shared" si="3"/>
        <v>0</v>
      </c>
      <c r="J54" s="149">
        <f t="shared" si="4"/>
        <v>0</v>
      </c>
      <c r="K54" s="8"/>
      <c r="L54" s="8"/>
      <c r="M54" s="8"/>
      <c r="N54" s="72"/>
      <c r="O54" s="258"/>
      <c r="P54" s="59"/>
      <c r="Q54" s="59"/>
    </row>
    <row r="55" spans="1:17" x14ac:dyDescent="0.25">
      <c r="A55" s="8">
        <v>51</v>
      </c>
      <c r="B55" s="279"/>
      <c r="C55" s="8" t="s">
        <v>46</v>
      </c>
      <c r="D55" s="8" t="s">
        <v>8</v>
      </c>
      <c r="E55" s="63">
        <v>5</v>
      </c>
      <c r="F55" s="63"/>
      <c r="G55" s="148">
        <v>8</v>
      </c>
      <c r="H55" s="144">
        <f t="shared" si="0"/>
        <v>0</v>
      </c>
      <c r="I55" s="149">
        <f t="shared" si="3"/>
        <v>0</v>
      </c>
      <c r="J55" s="149">
        <f t="shared" si="4"/>
        <v>0</v>
      </c>
      <c r="K55" s="8"/>
      <c r="L55" s="8"/>
      <c r="M55" s="8"/>
      <c r="N55" s="72"/>
      <c r="O55" s="258"/>
      <c r="P55" s="59"/>
      <c r="Q55" s="59"/>
    </row>
    <row r="56" spans="1:17" ht="15" customHeight="1" x14ac:dyDescent="0.25">
      <c r="A56" s="8">
        <v>52</v>
      </c>
      <c r="B56" s="279"/>
      <c r="C56" s="8" t="s">
        <v>48</v>
      </c>
      <c r="D56" s="8" t="s">
        <v>8</v>
      </c>
      <c r="E56" s="63">
        <v>5</v>
      </c>
      <c r="F56" s="63"/>
      <c r="G56" s="148">
        <v>8</v>
      </c>
      <c r="H56" s="144">
        <f t="shared" si="0"/>
        <v>0</v>
      </c>
      <c r="I56" s="149">
        <f t="shared" si="3"/>
        <v>0</v>
      </c>
      <c r="J56" s="149">
        <f t="shared" si="4"/>
        <v>0</v>
      </c>
      <c r="K56" s="8"/>
      <c r="L56" s="8"/>
      <c r="M56" s="8"/>
      <c r="N56" s="72"/>
      <c r="O56" s="258"/>
      <c r="P56" s="59"/>
      <c r="Q56" s="59"/>
    </row>
    <row r="57" spans="1:17" x14ac:dyDescent="0.25">
      <c r="A57" s="8">
        <v>53</v>
      </c>
      <c r="B57" s="279"/>
      <c r="C57" s="8" t="s">
        <v>49</v>
      </c>
      <c r="D57" s="8" t="s">
        <v>8</v>
      </c>
      <c r="E57" s="63">
        <v>5</v>
      </c>
      <c r="F57" s="63"/>
      <c r="G57" s="148">
        <v>8</v>
      </c>
      <c r="H57" s="144">
        <f t="shared" si="0"/>
        <v>0</v>
      </c>
      <c r="I57" s="149">
        <f t="shared" si="3"/>
        <v>0</v>
      </c>
      <c r="J57" s="149">
        <f t="shared" si="4"/>
        <v>0</v>
      </c>
      <c r="K57" s="8"/>
      <c r="L57" s="8"/>
      <c r="M57" s="8"/>
      <c r="N57" s="72"/>
      <c r="O57" s="258"/>
      <c r="P57" s="59"/>
      <c r="Q57" s="59"/>
    </row>
    <row r="58" spans="1:17" x14ac:dyDescent="0.25">
      <c r="A58" s="8">
        <v>54</v>
      </c>
      <c r="B58" s="280"/>
      <c r="C58" s="8" t="s">
        <v>52</v>
      </c>
      <c r="D58" s="8" t="s">
        <v>8</v>
      </c>
      <c r="E58" s="63">
        <v>5</v>
      </c>
      <c r="F58" s="63"/>
      <c r="G58" s="148">
        <v>8</v>
      </c>
      <c r="H58" s="144">
        <f t="shared" si="0"/>
        <v>0</v>
      </c>
      <c r="I58" s="149">
        <f t="shared" si="3"/>
        <v>0</v>
      </c>
      <c r="J58" s="149">
        <f t="shared" si="4"/>
        <v>0</v>
      </c>
      <c r="K58" s="8"/>
      <c r="L58" s="8"/>
      <c r="M58" s="8"/>
      <c r="N58" s="72"/>
      <c r="O58" s="259"/>
      <c r="P58" s="59"/>
      <c r="Q58" s="59"/>
    </row>
    <row r="59" spans="1:17" ht="15" customHeight="1" x14ac:dyDescent="0.25">
      <c r="A59" s="8">
        <v>55</v>
      </c>
      <c r="B59" s="268" t="s">
        <v>54</v>
      </c>
      <c r="C59" s="74" t="s">
        <v>55</v>
      </c>
      <c r="D59" s="8" t="s">
        <v>8</v>
      </c>
      <c r="E59" s="63">
        <v>10</v>
      </c>
      <c r="F59" s="63"/>
      <c r="G59" s="148">
        <v>8</v>
      </c>
      <c r="H59" s="144">
        <f t="shared" si="0"/>
        <v>0</v>
      </c>
      <c r="I59" s="149">
        <f t="shared" si="3"/>
        <v>0</v>
      </c>
      <c r="J59" s="149">
        <f t="shared" si="4"/>
        <v>0</v>
      </c>
      <c r="K59" s="8"/>
      <c r="L59" s="8"/>
      <c r="M59" s="8"/>
      <c r="N59" s="72"/>
      <c r="O59" s="257">
        <v>2</v>
      </c>
      <c r="P59" s="59"/>
      <c r="Q59" s="59"/>
    </row>
    <row r="60" spans="1:17" ht="15" customHeight="1" x14ac:dyDescent="0.25">
      <c r="A60" s="8">
        <v>56</v>
      </c>
      <c r="B60" s="271"/>
      <c r="C60" s="74" t="s">
        <v>56</v>
      </c>
      <c r="D60" s="8" t="s">
        <v>8</v>
      </c>
      <c r="E60" s="63">
        <v>10</v>
      </c>
      <c r="F60" s="63"/>
      <c r="G60" s="148">
        <v>8</v>
      </c>
      <c r="H60" s="144">
        <f t="shared" si="0"/>
        <v>0</v>
      </c>
      <c r="I60" s="149">
        <f t="shared" si="3"/>
        <v>0</v>
      </c>
      <c r="J60" s="149">
        <f t="shared" si="4"/>
        <v>0</v>
      </c>
      <c r="K60" s="8"/>
      <c r="L60" s="8"/>
      <c r="M60" s="8"/>
      <c r="N60" s="72"/>
      <c r="O60" s="266"/>
      <c r="P60" s="59"/>
      <c r="Q60" s="59"/>
    </row>
    <row r="61" spans="1:17" x14ac:dyDescent="0.25">
      <c r="A61" s="8">
        <v>57</v>
      </c>
      <c r="B61" s="271"/>
      <c r="C61" s="8">
        <v>0</v>
      </c>
      <c r="D61" s="8" t="s">
        <v>8</v>
      </c>
      <c r="E61" s="63">
        <f>40+40+100</f>
        <v>180</v>
      </c>
      <c r="F61" s="63"/>
      <c r="G61" s="148">
        <v>8</v>
      </c>
      <c r="H61" s="144">
        <f t="shared" si="0"/>
        <v>0</v>
      </c>
      <c r="I61" s="149">
        <f t="shared" si="3"/>
        <v>0</v>
      </c>
      <c r="J61" s="149">
        <f t="shared" si="4"/>
        <v>0</v>
      </c>
      <c r="K61" s="8"/>
      <c r="L61" s="8"/>
      <c r="M61" s="8"/>
      <c r="N61" s="72"/>
      <c r="O61" s="266"/>
      <c r="P61" s="59"/>
      <c r="Q61" s="59"/>
    </row>
    <row r="62" spans="1:17" x14ac:dyDescent="0.25">
      <c r="A62" s="8">
        <v>58</v>
      </c>
      <c r="B62" s="271"/>
      <c r="C62" s="8">
        <v>1</v>
      </c>
      <c r="D62" s="8" t="s">
        <v>8</v>
      </c>
      <c r="E62" s="63">
        <f>100+100+100</f>
        <v>300</v>
      </c>
      <c r="F62" s="63"/>
      <c r="G62" s="148">
        <v>8</v>
      </c>
      <c r="H62" s="144">
        <f t="shared" si="0"/>
        <v>0</v>
      </c>
      <c r="I62" s="149">
        <f t="shared" si="3"/>
        <v>0</v>
      </c>
      <c r="J62" s="149">
        <f t="shared" si="4"/>
        <v>0</v>
      </c>
      <c r="K62" s="8"/>
      <c r="L62" s="8"/>
      <c r="M62" s="8"/>
      <c r="N62" s="72"/>
      <c r="O62" s="266"/>
      <c r="P62" s="59"/>
      <c r="Q62" s="59"/>
    </row>
    <row r="63" spans="1:17" x14ac:dyDescent="0.25">
      <c r="A63" s="8">
        <v>59</v>
      </c>
      <c r="B63" s="271"/>
      <c r="C63" s="8">
        <v>2</v>
      </c>
      <c r="D63" s="8" t="s">
        <v>8</v>
      </c>
      <c r="E63" s="63">
        <f>100+220+260</f>
        <v>580</v>
      </c>
      <c r="F63" s="63"/>
      <c r="G63" s="148">
        <v>8</v>
      </c>
      <c r="H63" s="144">
        <f t="shared" si="0"/>
        <v>0</v>
      </c>
      <c r="I63" s="149">
        <f t="shared" si="3"/>
        <v>0</v>
      </c>
      <c r="J63" s="149">
        <f t="shared" si="4"/>
        <v>0</v>
      </c>
      <c r="K63" s="8"/>
      <c r="L63" s="8"/>
      <c r="M63" s="8"/>
      <c r="N63" s="72"/>
      <c r="O63" s="266"/>
      <c r="P63" s="59"/>
      <c r="Q63" s="59"/>
    </row>
    <row r="64" spans="1:17" x14ac:dyDescent="0.25">
      <c r="A64" s="8">
        <v>60</v>
      </c>
      <c r="B64" s="271"/>
      <c r="C64" s="8">
        <v>3</v>
      </c>
      <c r="D64" s="8" t="s">
        <v>8</v>
      </c>
      <c r="E64" s="14">
        <f>100+280+400</f>
        <v>780</v>
      </c>
      <c r="F64" s="63"/>
      <c r="G64" s="148">
        <v>8</v>
      </c>
      <c r="H64" s="144">
        <f t="shared" si="0"/>
        <v>0</v>
      </c>
      <c r="I64" s="149">
        <f t="shared" si="3"/>
        <v>0</v>
      </c>
      <c r="J64" s="149">
        <f t="shared" si="4"/>
        <v>0</v>
      </c>
      <c r="K64" s="8"/>
      <c r="L64" s="8"/>
      <c r="M64" s="8"/>
      <c r="N64" s="72"/>
      <c r="O64" s="266"/>
      <c r="P64" s="59"/>
      <c r="Q64" s="59"/>
    </row>
    <row r="65" spans="1:17" x14ac:dyDescent="0.25">
      <c r="A65" s="8">
        <v>61</v>
      </c>
      <c r="B65" s="271"/>
      <c r="C65" s="8">
        <v>4</v>
      </c>
      <c r="D65" s="8" t="s">
        <v>8</v>
      </c>
      <c r="E65" s="14">
        <f>180+100</f>
        <v>280</v>
      </c>
      <c r="F65" s="63"/>
      <c r="G65" s="148">
        <v>8</v>
      </c>
      <c r="H65" s="144">
        <f t="shared" si="0"/>
        <v>0</v>
      </c>
      <c r="I65" s="149">
        <f t="shared" si="3"/>
        <v>0</v>
      </c>
      <c r="J65" s="149">
        <f t="shared" si="4"/>
        <v>0</v>
      </c>
      <c r="K65" s="8"/>
      <c r="L65" s="8"/>
      <c r="M65" s="8"/>
      <c r="N65" s="72"/>
      <c r="O65" s="266"/>
      <c r="P65" s="59"/>
      <c r="Q65" s="59"/>
    </row>
    <row r="66" spans="1:17" x14ac:dyDescent="0.25">
      <c r="A66" s="8">
        <v>62</v>
      </c>
      <c r="B66" s="272"/>
      <c r="C66" s="73">
        <v>5</v>
      </c>
      <c r="D66" s="8" t="s">
        <v>8</v>
      </c>
      <c r="E66" s="14">
        <v>10</v>
      </c>
      <c r="F66" s="63"/>
      <c r="G66" s="148">
        <v>8</v>
      </c>
      <c r="H66" s="144">
        <f t="shared" si="0"/>
        <v>0</v>
      </c>
      <c r="I66" s="149">
        <f t="shared" si="3"/>
        <v>0</v>
      </c>
      <c r="J66" s="149">
        <f t="shared" si="4"/>
        <v>0</v>
      </c>
      <c r="K66" s="8"/>
      <c r="L66" s="8"/>
      <c r="M66" s="8"/>
      <c r="N66" s="72"/>
      <c r="O66" s="267"/>
      <c r="P66" s="59"/>
      <c r="Q66" s="59"/>
    </row>
    <row r="67" spans="1:17" ht="51.75" customHeight="1" x14ac:dyDescent="0.25">
      <c r="A67" s="8">
        <v>63</v>
      </c>
      <c r="B67" s="18" t="s">
        <v>57</v>
      </c>
      <c r="C67" s="8" t="s">
        <v>58</v>
      </c>
      <c r="D67" s="8" t="s">
        <v>8</v>
      </c>
      <c r="E67" s="14">
        <f>400+800+1200</f>
        <v>2400</v>
      </c>
      <c r="F67" s="63"/>
      <c r="G67" s="148">
        <v>8</v>
      </c>
      <c r="H67" s="144">
        <f t="shared" si="0"/>
        <v>0</v>
      </c>
      <c r="I67" s="149">
        <f t="shared" si="3"/>
        <v>0</v>
      </c>
      <c r="J67" s="149">
        <f t="shared" si="4"/>
        <v>0</v>
      </c>
      <c r="K67" s="8"/>
      <c r="L67" s="8"/>
      <c r="M67" s="8"/>
      <c r="N67" s="72"/>
      <c r="O67" s="10">
        <v>2</v>
      </c>
      <c r="P67" s="59"/>
      <c r="Q67" s="59"/>
    </row>
    <row r="68" spans="1:17" ht="25.5" x14ac:dyDescent="0.25">
      <c r="A68" s="8">
        <v>64</v>
      </c>
      <c r="B68" s="19" t="s">
        <v>59</v>
      </c>
      <c r="C68" s="8" t="s">
        <v>60</v>
      </c>
      <c r="D68" s="8" t="s">
        <v>8</v>
      </c>
      <c r="E68" s="14">
        <f>1400+2400+4000</f>
        <v>7800</v>
      </c>
      <c r="F68" s="63"/>
      <c r="G68" s="148">
        <v>8</v>
      </c>
      <c r="H68" s="144">
        <f t="shared" si="0"/>
        <v>0</v>
      </c>
      <c r="I68" s="149">
        <f t="shared" si="3"/>
        <v>0</v>
      </c>
      <c r="J68" s="149">
        <f t="shared" si="4"/>
        <v>0</v>
      </c>
      <c r="K68" s="8"/>
      <c r="L68" s="8"/>
      <c r="M68" s="8"/>
      <c r="N68" s="72"/>
      <c r="O68" s="10">
        <v>2</v>
      </c>
      <c r="P68" s="59"/>
      <c r="Q68" s="59"/>
    </row>
    <row r="69" spans="1:17" ht="29.25" customHeight="1" x14ac:dyDescent="0.25">
      <c r="A69" s="8">
        <v>65</v>
      </c>
      <c r="B69" s="19" t="s">
        <v>61</v>
      </c>
      <c r="C69" s="8" t="s">
        <v>60</v>
      </c>
      <c r="D69" s="8" t="s">
        <v>8</v>
      </c>
      <c r="E69" s="14">
        <f>600+400</f>
        <v>1000</v>
      </c>
      <c r="F69" s="63"/>
      <c r="G69" s="148">
        <v>8</v>
      </c>
      <c r="H69" s="144">
        <f t="shared" ref="H69:H129" si="5">ROUND(F69*(G69/100+1),2)</f>
        <v>0</v>
      </c>
      <c r="I69" s="149">
        <f t="shared" ref="I69:I100" si="6">ROUND(E69*F69,2)</f>
        <v>0</v>
      </c>
      <c r="J69" s="149">
        <f t="shared" ref="J69:J100" si="7">ROUND(E69*H69,2)</f>
        <v>0</v>
      </c>
      <c r="K69" s="8"/>
      <c r="L69" s="8"/>
      <c r="M69" s="8"/>
      <c r="N69" s="72"/>
      <c r="O69" s="10">
        <v>2</v>
      </c>
      <c r="P69" s="59"/>
      <c r="Q69" s="59"/>
    </row>
    <row r="70" spans="1:17" ht="15" customHeight="1" x14ac:dyDescent="0.25">
      <c r="A70" s="8">
        <v>66</v>
      </c>
      <c r="B70" s="278" t="s">
        <v>62</v>
      </c>
      <c r="C70" s="8" t="s">
        <v>63</v>
      </c>
      <c r="D70" s="8" t="s">
        <v>8</v>
      </c>
      <c r="E70" s="14">
        <v>10</v>
      </c>
      <c r="F70" s="63"/>
      <c r="G70" s="148">
        <v>8</v>
      </c>
      <c r="H70" s="144">
        <f t="shared" si="5"/>
        <v>0</v>
      </c>
      <c r="I70" s="149">
        <f t="shared" si="6"/>
        <v>0</v>
      </c>
      <c r="J70" s="149">
        <f t="shared" si="7"/>
        <v>0</v>
      </c>
      <c r="K70" s="8"/>
      <c r="L70" s="8"/>
      <c r="M70" s="8"/>
      <c r="N70" s="72"/>
      <c r="O70" s="257">
        <v>2</v>
      </c>
      <c r="P70" s="59"/>
      <c r="Q70" s="59"/>
    </row>
    <row r="71" spans="1:17" x14ac:dyDescent="0.25">
      <c r="A71" s="8">
        <v>67</v>
      </c>
      <c r="B71" s="271"/>
      <c r="C71" s="8" t="s">
        <v>64</v>
      </c>
      <c r="D71" s="8" t="s">
        <v>8</v>
      </c>
      <c r="E71" s="14">
        <v>10</v>
      </c>
      <c r="F71" s="63"/>
      <c r="G71" s="148">
        <v>8</v>
      </c>
      <c r="H71" s="144">
        <f t="shared" si="5"/>
        <v>0</v>
      </c>
      <c r="I71" s="149">
        <f t="shared" si="6"/>
        <v>0</v>
      </c>
      <c r="J71" s="149">
        <f t="shared" si="7"/>
        <v>0</v>
      </c>
      <c r="K71" s="8"/>
      <c r="L71" s="8"/>
      <c r="M71" s="8"/>
      <c r="N71" s="72"/>
      <c r="O71" s="266"/>
      <c r="P71" s="59"/>
      <c r="Q71" s="59"/>
    </row>
    <row r="72" spans="1:17" x14ac:dyDescent="0.25">
      <c r="A72" s="8">
        <v>68</v>
      </c>
      <c r="B72" s="271"/>
      <c r="C72" s="8" t="s">
        <v>65</v>
      </c>
      <c r="D72" s="8" t="s">
        <v>8</v>
      </c>
      <c r="E72" s="14">
        <f>100+100</f>
        <v>200</v>
      </c>
      <c r="F72" s="63"/>
      <c r="G72" s="148">
        <v>8</v>
      </c>
      <c r="H72" s="144">
        <f t="shared" si="5"/>
        <v>0</v>
      </c>
      <c r="I72" s="149">
        <f t="shared" si="6"/>
        <v>0</v>
      </c>
      <c r="J72" s="149">
        <f t="shared" si="7"/>
        <v>0</v>
      </c>
      <c r="K72" s="8"/>
      <c r="L72" s="8"/>
      <c r="M72" s="8"/>
      <c r="N72" s="72"/>
      <c r="O72" s="266"/>
      <c r="P72" s="59"/>
      <c r="Q72" s="59"/>
    </row>
    <row r="73" spans="1:17" x14ac:dyDescent="0.25">
      <c r="A73" s="8">
        <v>69</v>
      </c>
      <c r="B73" s="271"/>
      <c r="C73" s="8" t="s">
        <v>66</v>
      </c>
      <c r="D73" s="8" t="s">
        <v>8</v>
      </c>
      <c r="E73" s="14">
        <v>60</v>
      </c>
      <c r="F73" s="63"/>
      <c r="G73" s="148">
        <v>8</v>
      </c>
      <c r="H73" s="144">
        <f t="shared" si="5"/>
        <v>0</v>
      </c>
      <c r="I73" s="149">
        <f t="shared" si="6"/>
        <v>0</v>
      </c>
      <c r="J73" s="149">
        <f t="shared" si="7"/>
        <v>0</v>
      </c>
      <c r="K73" s="8"/>
      <c r="L73" s="8"/>
      <c r="M73" s="8"/>
      <c r="N73" s="72"/>
      <c r="O73" s="266"/>
      <c r="P73" s="59"/>
      <c r="Q73" s="59"/>
    </row>
    <row r="74" spans="1:17" x14ac:dyDescent="0.25">
      <c r="A74" s="8">
        <v>70</v>
      </c>
      <c r="B74" s="271"/>
      <c r="C74" s="8" t="s">
        <v>67</v>
      </c>
      <c r="D74" s="8" t="s">
        <v>8</v>
      </c>
      <c r="E74" s="14">
        <v>100</v>
      </c>
      <c r="F74" s="63"/>
      <c r="G74" s="148">
        <v>8</v>
      </c>
      <c r="H74" s="144">
        <f t="shared" si="5"/>
        <v>0</v>
      </c>
      <c r="I74" s="149">
        <f t="shared" si="6"/>
        <v>0</v>
      </c>
      <c r="J74" s="149">
        <f t="shared" si="7"/>
        <v>0</v>
      </c>
      <c r="K74" s="8"/>
      <c r="L74" s="8"/>
      <c r="M74" s="8"/>
      <c r="N74" s="72"/>
      <c r="O74" s="266"/>
      <c r="P74" s="59"/>
      <c r="Q74" s="59"/>
    </row>
    <row r="75" spans="1:17" x14ac:dyDescent="0.25">
      <c r="A75" s="8">
        <v>71</v>
      </c>
      <c r="B75" s="271"/>
      <c r="C75" s="8" t="s">
        <v>68</v>
      </c>
      <c r="D75" s="8" t="s">
        <v>8</v>
      </c>
      <c r="E75" s="14">
        <v>10</v>
      </c>
      <c r="F75" s="63"/>
      <c r="G75" s="148">
        <v>8</v>
      </c>
      <c r="H75" s="144">
        <f t="shared" si="5"/>
        <v>0</v>
      </c>
      <c r="I75" s="149">
        <f t="shared" si="6"/>
        <v>0</v>
      </c>
      <c r="J75" s="149">
        <f t="shared" si="7"/>
        <v>0</v>
      </c>
      <c r="K75" s="8"/>
      <c r="L75" s="8"/>
      <c r="M75" s="8"/>
      <c r="N75" s="72"/>
      <c r="O75" s="266"/>
      <c r="P75" s="59"/>
      <c r="Q75" s="59"/>
    </row>
    <row r="76" spans="1:17" x14ac:dyDescent="0.25">
      <c r="A76" s="8">
        <v>72</v>
      </c>
      <c r="B76" s="272"/>
      <c r="C76" s="8" t="s">
        <v>69</v>
      </c>
      <c r="D76" s="8" t="s">
        <v>8</v>
      </c>
      <c r="E76" s="63">
        <v>20</v>
      </c>
      <c r="F76" s="63"/>
      <c r="G76" s="148">
        <v>8</v>
      </c>
      <c r="H76" s="144">
        <f t="shared" si="5"/>
        <v>0</v>
      </c>
      <c r="I76" s="149">
        <f t="shared" si="6"/>
        <v>0</v>
      </c>
      <c r="J76" s="149">
        <f t="shared" si="7"/>
        <v>0</v>
      </c>
      <c r="K76" s="8"/>
      <c r="L76" s="8"/>
      <c r="M76" s="8"/>
      <c r="N76" s="72"/>
      <c r="O76" s="267"/>
      <c r="P76" s="59"/>
      <c r="Q76" s="59"/>
    </row>
    <row r="77" spans="1:17" x14ac:dyDescent="0.25">
      <c r="A77" s="8">
        <v>73</v>
      </c>
      <c r="B77" s="268" t="s">
        <v>70</v>
      </c>
      <c r="C77" s="8" t="s">
        <v>71</v>
      </c>
      <c r="D77" s="8" t="s">
        <v>8</v>
      </c>
      <c r="E77" s="63">
        <v>10</v>
      </c>
      <c r="F77" s="63"/>
      <c r="G77" s="148">
        <v>8</v>
      </c>
      <c r="H77" s="144">
        <f t="shared" si="5"/>
        <v>0</v>
      </c>
      <c r="I77" s="149">
        <f t="shared" si="6"/>
        <v>0</v>
      </c>
      <c r="J77" s="149">
        <f t="shared" si="7"/>
        <v>0</v>
      </c>
      <c r="K77" s="8"/>
      <c r="L77" s="8"/>
      <c r="M77" s="8"/>
      <c r="N77" s="72"/>
      <c r="O77" s="257">
        <v>2</v>
      </c>
      <c r="P77" s="59"/>
      <c r="Q77" s="59"/>
    </row>
    <row r="78" spans="1:17" x14ac:dyDescent="0.25">
      <c r="A78" s="8">
        <v>74</v>
      </c>
      <c r="B78" s="269"/>
      <c r="C78" s="8" t="s">
        <v>72</v>
      </c>
      <c r="D78" s="8" t="s">
        <v>8</v>
      </c>
      <c r="E78" s="63">
        <f>20+20</f>
        <v>40</v>
      </c>
      <c r="F78" s="63"/>
      <c r="G78" s="148">
        <v>8</v>
      </c>
      <c r="H78" s="144">
        <f t="shared" si="5"/>
        <v>0</v>
      </c>
      <c r="I78" s="149">
        <f t="shared" si="6"/>
        <v>0</v>
      </c>
      <c r="J78" s="149">
        <f t="shared" si="7"/>
        <v>0</v>
      </c>
      <c r="K78" s="8"/>
      <c r="L78" s="8"/>
      <c r="M78" s="8"/>
      <c r="N78" s="72"/>
      <c r="O78" s="266"/>
      <c r="P78" s="59"/>
      <c r="Q78" s="59"/>
    </row>
    <row r="79" spans="1:17" x14ac:dyDescent="0.25">
      <c r="A79" s="8">
        <v>75</v>
      </c>
      <c r="B79" s="269"/>
      <c r="C79" s="8" t="s">
        <v>73</v>
      </c>
      <c r="D79" s="8" t="s">
        <v>8</v>
      </c>
      <c r="E79" s="63">
        <f>20+20</f>
        <v>40</v>
      </c>
      <c r="F79" s="63"/>
      <c r="G79" s="148">
        <v>8</v>
      </c>
      <c r="H79" s="144">
        <f t="shared" si="5"/>
        <v>0</v>
      </c>
      <c r="I79" s="149">
        <f t="shared" si="6"/>
        <v>0</v>
      </c>
      <c r="J79" s="149">
        <f t="shared" si="7"/>
        <v>0</v>
      </c>
      <c r="K79" s="8"/>
      <c r="L79" s="8"/>
      <c r="M79" s="8"/>
      <c r="N79" s="72"/>
      <c r="O79" s="266"/>
      <c r="P79" s="59"/>
      <c r="Q79" s="59"/>
    </row>
    <row r="80" spans="1:17" x14ac:dyDescent="0.25">
      <c r="A80" s="8">
        <v>76</v>
      </c>
      <c r="B80" s="269"/>
      <c r="C80" s="8" t="s">
        <v>74</v>
      </c>
      <c r="D80" s="8" t="s">
        <v>8</v>
      </c>
      <c r="E80" s="63">
        <f>40+40</f>
        <v>80</v>
      </c>
      <c r="F80" s="63"/>
      <c r="G80" s="148">
        <v>8</v>
      </c>
      <c r="H80" s="144">
        <f t="shared" si="5"/>
        <v>0</v>
      </c>
      <c r="I80" s="149">
        <f t="shared" si="6"/>
        <v>0</v>
      </c>
      <c r="J80" s="149">
        <f t="shared" si="7"/>
        <v>0</v>
      </c>
      <c r="K80" s="8"/>
      <c r="L80" s="8"/>
      <c r="M80" s="8"/>
      <c r="N80" s="72"/>
      <c r="O80" s="266"/>
      <c r="P80" s="59"/>
      <c r="Q80" s="59"/>
    </row>
    <row r="81" spans="1:17" x14ac:dyDescent="0.25">
      <c r="A81" s="8">
        <v>77</v>
      </c>
      <c r="B81" s="269"/>
      <c r="C81" s="8" t="s">
        <v>75</v>
      </c>
      <c r="D81" s="8" t="s">
        <v>8</v>
      </c>
      <c r="E81" s="63">
        <v>60</v>
      </c>
      <c r="F81" s="63"/>
      <c r="G81" s="148">
        <v>8</v>
      </c>
      <c r="H81" s="144">
        <f t="shared" si="5"/>
        <v>0</v>
      </c>
      <c r="I81" s="149">
        <f t="shared" si="6"/>
        <v>0</v>
      </c>
      <c r="J81" s="149">
        <f t="shared" si="7"/>
        <v>0</v>
      </c>
      <c r="K81" s="8"/>
      <c r="L81" s="8"/>
      <c r="M81" s="8"/>
      <c r="N81" s="72"/>
      <c r="O81" s="266"/>
      <c r="P81" s="59"/>
      <c r="Q81" s="59"/>
    </row>
    <row r="82" spans="1:17" x14ac:dyDescent="0.25">
      <c r="A82" s="8">
        <v>78</v>
      </c>
      <c r="B82" s="270"/>
      <c r="C82" s="8" t="s">
        <v>76</v>
      </c>
      <c r="D82" s="8" t="s">
        <v>8</v>
      </c>
      <c r="E82" s="63">
        <v>10</v>
      </c>
      <c r="F82" s="63"/>
      <c r="G82" s="148">
        <v>8</v>
      </c>
      <c r="H82" s="144">
        <f t="shared" si="5"/>
        <v>0</v>
      </c>
      <c r="I82" s="149">
        <f t="shared" si="6"/>
        <v>0</v>
      </c>
      <c r="J82" s="149">
        <f t="shared" si="7"/>
        <v>0</v>
      </c>
      <c r="K82" s="8"/>
      <c r="L82" s="8"/>
      <c r="M82" s="8"/>
      <c r="N82" s="72"/>
      <c r="O82" s="267"/>
      <c r="P82" s="59"/>
      <c r="Q82" s="59"/>
    </row>
    <row r="83" spans="1:17" x14ac:dyDescent="0.25">
      <c r="A83" s="8">
        <v>79</v>
      </c>
      <c r="B83" s="268" t="s">
        <v>77</v>
      </c>
      <c r="C83" s="8" t="s">
        <v>63</v>
      </c>
      <c r="D83" s="8" t="s">
        <v>8</v>
      </c>
      <c r="E83" s="63">
        <v>100</v>
      </c>
      <c r="F83" s="63"/>
      <c r="G83" s="148">
        <v>8</v>
      </c>
      <c r="H83" s="144">
        <f t="shared" si="5"/>
        <v>0</v>
      </c>
      <c r="I83" s="149">
        <f t="shared" si="6"/>
        <v>0</v>
      </c>
      <c r="J83" s="149">
        <f t="shared" si="7"/>
        <v>0</v>
      </c>
      <c r="K83" s="8"/>
      <c r="L83" s="8"/>
      <c r="M83" s="8"/>
      <c r="N83" s="72"/>
      <c r="O83" s="257">
        <v>2</v>
      </c>
      <c r="P83" s="59"/>
      <c r="Q83" s="59"/>
    </row>
    <row r="84" spans="1:17" x14ac:dyDescent="0.25">
      <c r="A84" s="8">
        <v>80</v>
      </c>
      <c r="B84" s="269"/>
      <c r="C84" s="8" t="s">
        <v>64</v>
      </c>
      <c r="D84" s="8" t="s">
        <v>8</v>
      </c>
      <c r="E84" s="63">
        <v>10</v>
      </c>
      <c r="F84" s="63"/>
      <c r="G84" s="148">
        <v>8</v>
      </c>
      <c r="H84" s="144">
        <f t="shared" si="5"/>
        <v>0</v>
      </c>
      <c r="I84" s="149">
        <f t="shared" si="6"/>
        <v>0</v>
      </c>
      <c r="J84" s="149">
        <f t="shared" si="7"/>
        <v>0</v>
      </c>
      <c r="K84" s="8"/>
      <c r="L84" s="8"/>
      <c r="M84" s="8"/>
      <c r="N84" s="72"/>
      <c r="O84" s="266"/>
      <c r="P84" s="59"/>
      <c r="Q84" s="59"/>
    </row>
    <row r="85" spans="1:17" x14ac:dyDescent="0.25">
      <c r="A85" s="8">
        <v>81</v>
      </c>
      <c r="B85" s="269"/>
      <c r="C85" s="8" t="s">
        <v>65</v>
      </c>
      <c r="D85" s="8" t="s">
        <v>8</v>
      </c>
      <c r="E85" s="63">
        <v>40</v>
      </c>
      <c r="F85" s="63"/>
      <c r="G85" s="148">
        <v>8</v>
      </c>
      <c r="H85" s="144">
        <f t="shared" si="5"/>
        <v>0</v>
      </c>
      <c r="I85" s="149">
        <f t="shared" si="6"/>
        <v>0</v>
      </c>
      <c r="J85" s="149">
        <f t="shared" si="7"/>
        <v>0</v>
      </c>
      <c r="K85" s="8"/>
      <c r="L85" s="8"/>
      <c r="M85" s="8"/>
      <c r="N85" s="72"/>
      <c r="O85" s="266"/>
      <c r="P85" s="59"/>
      <c r="Q85" s="59"/>
    </row>
    <row r="86" spans="1:17" x14ac:dyDescent="0.25">
      <c r="A86" s="8">
        <v>82</v>
      </c>
      <c r="B86" s="269"/>
      <c r="C86" s="8" t="s">
        <v>78</v>
      </c>
      <c r="D86" s="8" t="s">
        <v>8</v>
      </c>
      <c r="E86" s="63">
        <v>10</v>
      </c>
      <c r="F86" s="63"/>
      <c r="G86" s="148">
        <v>8</v>
      </c>
      <c r="H86" s="144">
        <f t="shared" si="5"/>
        <v>0</v>
      </c>
      <c r="I86" s="149">
        <f t="shared" si="6"/>
        <v>0</v>
      </c>
      <c r="J86" s="149">
        <f t="shared" si="7"/>
        <v>0</v>
      </c>
      <c r="K86" s="8"/>
      <c r="L86" s="8"/>
      <c r="M86" s="8"/>
      <c r="N86" s="72"/>
      <c r="O86" s="266"/>
      <c r="P86" s="59"/>
      <c r="Q86" s="59"/>
    </row>
    <row r="87" spans="1:17" x14ac:dyDescent="0.25">
      <c r="A87" s="8">
        <v>83</v>
      </c>
      <c r="B87" s="269"/>
      <c r="C87" s="8" t="s">
        <v>79</v>
      </c>
      <c r="D87" s="8" t="s">
        <v>8</v>
      </c>
      <c r="E87" s="63">
        <v>80</v>
      </c>
      <c r="F87" s="63"/>
      <c r="G87" s="148">
        <v>8</v>
      </c>
      <c r="H87" s="144">
        <f t="shared" si="5"/>
        <v>0</v>
      </c>
      <c r="I87" s="149">
        <f t="shared" si="6"/>
        <v>0</v>
      </c>
      <c r="J87" s="149">
        <f t="shared" si="7"/>
        <v>0</v>
      </c>
      <c r="K87" s="8"/>
      <c r="L87" s="8"/>
      <c r="M87" s="8"/>
      <c r="N87" s="72"/>
      <c r="O87" s="266"/>
      <c r="P87" s="59"/>
      <c r="Q87" s="59"/>
    </row>
    <row r="88" spans="1:17" x14ac:dyDescent="0.25">
      <c r="A88" s="8">
        <v>84</v>
      </c>
      <c r="B88" s="269"/>
      <c r="C88" s="8" t="s">
        <v>80</v>
      </c>
      <c r="D88" s="8" t="s">
        <v>8</v>
      </c>
      <c r="E88" s="63">
        <v>60</v>
      </c>
      <c r="F88" s="63"/>
      <c r="G88" s="148">
        <v>8</v>
      </c>
      <c r="H88" s="144">
        <f t="shared" si="5"/>
        <v>0</v>
      </c>
      <c r="I88" s="149">
        <f t="shared" si="6"/>
        <v>0</v>
      </c>
      <c r="J88" s="149">
        <f t="shared" si="7"/>
        <v>0</v>
      </c>
      <c r="K88" s="8"/>
      <c r="L88" s="8"/>
      <c r="M88" s="8"/>
      <c r="N88" s="72"/>
      <c r="O88" s="266"/>
      <c r="P88" s="59"/>
      <c r="Q88" s="59"/>
    </row>
    <row r="89" spans="1:17" x14ac:dyDescent="0.25">
      <c r="A89" s="8">
        <v>85</v>
      </c>
      <c r="B89" s="269"/>
      <c r="C89" s="8" t="s">
        <v>81</v>
      </c>
      <c r="D89" s="8" t="s">
        <v>8</v>
      </c>
      <c r="E89" s="63">
        <v>10</v>
      </c>
      <c r="F89" s="63"/>
      <c r="G89" s="148">
        <v>8</v>
      </c>
      <c r="H89" s="144">
        <f t="shared" si="5"/>
        <v>0</v>
      </c>
      <c r="I89" s="149">
        <f t="shared" si="6"/>
        <v>0</v>
      </c>
      <c r="J89" s="149">
        <f t="shared" si="7"/>
        <v>0</v>
      </c>
      <c r="K89" s="8"/>
      <c r="L89" s="8"/>
      <c r="M89" s="8"/>
      <c r="N89" s="72"/>
      <c r="O89" s="266"/>
      <c r="P89" s="59"/>
      <c r="Q89" s="59"/>
    </row>
    <row r="90" spans="1:17" x14ac:dyDescent="0.25">
      <c r="A90" s="8">
        <v>86</v>
      </c>
      <c r="B90" s="270"/>
      <c r="C90" s="8" t="s">
        <v>82</v>
      </c>
      <c r="D90" s="8" t="s">
        <v>8</v>
      </c>
      <c r="E90" s="63">
        <v>10</v>
      </c>
      <c r="F90" s="63"/>
      <c r="G90" s="148">
        <v>8</v>
      </c>
      <c r="H90" s="144">
        <f t="shared" si="5"/>
        <v>0</v>
      </c>
      <c r="I90" s="149">
        <f t="shared" si="6"/>
        <v>0</v>
      </c>
      <c r="J90" s="149">
        <f t="shared" si="7"/>
        <v>0</v>
      </c>
      <c r="K90" s="8"/>
      <c r="L90" s="8"/>
      <c r="M90" s="8"/>
      <c r="N90" s="72"/>
      <c r="O90" s="267"/>
      <c r="P90" s="59"/>
      <c r="Q90" s="59"/>
    </row>
    <row r="91" spans="1:17" x14ac:dyDescent="0.25">
      <c r="A91" s="8">
        <v>87</v>
      </c>
      <c r="B91" s="268" t="s">
        <v>83</v>
      </c>
      <c r="C91" s="8" t="s">
        <v>84</v>
      </c>
      <c r="D91" s="8" t="s">
        <v>8</v>
      </c>
      <c r="E91" s="14">
        <v>10</v>
      </c>
      <c r="F91" s="63"/>
      <c r="G91" s="148">
        <v>8</v>
      </c>
      <c r="H91" s="144">
        <f t="shared" si="5"/>
        <v>0</v>
      </c>
      <c r="I91" s="149">
        <f t="shared" si="6"/>
        <v>0</v>
      </c>
      <c r="J91" s="149">
        <f t="shared" si="7"/>
        <v>0</v>
      </c>
      <c r="K91" s="8"/>
      <c r="L91" s="8"/>
      <c r="M91" s="8"/>
      <c r="N91" s="72"/>
      <c r="O91" s="257">
        <v>2</v>
      </c>
      <c r="P91" s="59"/>
      <c r="Q91" s="59"/>
    </row>
    <row r="92" spans="1:17" x14ac:dyDescent="0.25">
      <c r="A92" s="8">
        <v>88</v>
      </c>
      <c r="B92" s="269"/>
      <c r="C92" s="8" t="s">
        <v>85</v>
      </c>
      <c r="D92" s="8" t="s">
        <v>8</v>
      </c>
      <c r="E92" s="14">
        <f>40+20</f>
        <v>60</v>
      </c>
      <c r="F92" s="63"/>
      <c r="G92" s="148">
        <v>8</v>
      </c>
      <c r="H92" s="144">
        <f t="shared" si="5"/>
        <v>0</v>
      </c>
      <c r="I92" s="149">
        <f t="shared" si="6"/>
        <v>0</v>
      </c>
      <c r="J92" s="149">
        <f t="shared" si="7"/>
        <v>0</v>
      </c>
      <c r="K92" s="8"/>
      <c r="L92" s="8"/>
      <c r="M92" s="8"/>
      <c r="N92" s="72"/>
      <c r="O92" s="266"/>
      <c r="P92" s="59"/>
      <c r="Q92" s="59"/>
    </row>
    <row r="93" spans="1:17" x14ac:dyDescent="0.25">
      <c r="A93" s="8">
        <v>89</v>
      </c>
      <c r="B93" s="269"/>
      <c r="C93" s="8" t="s">
        <v>86</v>
      </c>
      <c r="D93" s="8" t="s">
        <v>8</v>
      </c>
      <c r="E93" s="14">
        <v>140</v>
      </c>
      <c r="F93" s="63"/>
      <c r="G93" s="148">
        <v>8</v>
      </c>
      <c r="H93" s="144">
        <f t="shared" si="5"/>
        <v>0</v>
      </c>
      <c r="I93" s="149">
        <f t="shared" si="6"/>
        <v>0</v>
      </c>
      <c r="J93" s="149">
        <f t="shared" si="7"/>
        <v>0</v>
      </c>
      <c r="K93" s="8"/>
      <c r="L93" s="8"/>
      <c r="M93" s="8"/>
      <c r="N93" s="72"/>
      <c r="O93" s="266"/>
      <c r="P93" s="59"/>
      <c r="Q93" s="59"/>
    </row>
    <row r="94" spans="1:17" x14ac:dyDescent="0.25">
      <c r="A94" s="8">
        <v>90</v>
      </c>
      <c r="B94" s="269"/>
      <c r="C94" s="8" t="s">
        <v>87</v>
      </c>
      <c r="D94" s="8" t="s">
        <v>8</v>
      </c>
      <c r="E94" s="14">
        <v>10</v>
      </c>
      <c r="F94" s="63"/>
      <c r="G94" s="148">
        <v>8</v>
      </c>
      <c r="H94" s="144">
        <f t="shared" si="5"/>
        <v>0</v>
      </c>
      <c r="I94" s="149">
        <f t="shared" si="6"/>
        <v>0</v>
      </c>
      <c r="J94" s="149">
        <f t="shared" si="7"/>
        <v>0</v>
      </c>
      <c r="K94" s="8"/>
      <c r="L94" s="8"/>
      <c r="M94" s="8"/>
      <c r="N94" s="72"/>
      <c r="O94" s="266"/>
      <c r="P94" s="59"/>
      <c r="Q94" s="59"/>
    </row>
    <row r="95" spans="1:17" x14ac:dyDescent="0.25">
      <c r="A95" s="8">
        <v>91</v>
      </c>
      <c r="B95" s="269"/>
      <c r="C95" s="8" t="s">
        <v>88</v>
      </c>
      <c r="D95" s="8" t="s">
        <v>8</v>
      </c>
      <c r="E95" s="14">
        <v>2340</v>
      </c>
      <c r="F95" s="63"/>
      <c r="G95" s="148">
        <v>8</v>
      </c>
      <c r="H95" s="144">
        <f t="shared" si="5"/>
        <v>0</v>
      </c>
      <c r="I95" s="149">
        <f t="shared" si="6"/>
        <v>0</v>
      </c>
      <c r="J95" s="149">
        <f t="shared" si="7"/>
        <v>0</v>
      </c>
      <c r="K95" s="8"/>
      <c r="L95" s="8"/>
      <c r="M95" s="8"/>
      <c r="N95" s="72"/>
      <c r="O95" s="266"/>
      <c r="P95" s="59"/>
      <c r="Q95" s="59"/>
    </row>
    <row r="96" spans="1:17" x14ac:dyDescent="0.25">
      <c r="A96" s="8">
        <v>92</v>
      </c>
      <c r="B96" s="269"/>
      <c r="C96" s="8" t="s">
        <v>89</v>
      </c>
      <c r="D96" s="8" t="s">
        <v>8</v>
      </c>
      <c r="E96" s="14">
        <f>320+300+1380</f>
        <v>2000</v>
      </c>
      <c r="F96" s="63"/>
      <c r="G96" s="148">
        <v>8</v>
      </c>
      <c r="H96" s="144">
        <f t="shared" si="5"/>
        <v>0</v>
      </c>
      <c r="I96" s="149">
        <f t="shared" si="6"/>
        <v>0</v>
      </c>
      <c r="J96" s="149">
        <f t="shared" si="7"/>
        <v>0</v>
      </c>
      <c r="K96" s="8"/>
      <c r="L96" s="8"/>
      <c r="M96" s="8"/>
      <c r="N96" s="72"/>
      <c r="O96" s="266"/>
      <c r="P96" s="59"/>
      <c r="Q96" s="59"/>
    </row>
    <row r="97" spans="1:17" x14ac:dyDescent="0.25">
      <c r="A97" s="8">
        <v>93</v>
      </c>
      <c r="B97" s="269"/>
      <c r="C97" s="8" t="s">
        <v>90</v>
      </c>
      <c r="D97" s="8" t="s">
        <v>8</v>
      </c>
      <c r="E97" s="14">
        <v>40</v>
      </c>
      <c r="F97" s="63"/>
      <c r="G97" s="148">
        <v>8</v>
      </c>
      <c r="H97" s="144">
        <f t="shared" si="5"/>
        <v>0</v>
      </c>
      <c r="I97" s="149">
        <f t="shared" si="6"/>
        <v>0</v>
      </c>
      <c r="J97" s="149">
        <f t="shared" si="7"/>
        <v>0</v>
      </c>
      <c r="K97" s="8"/>
      <c r="L97" s="8"/>
      <c r="M97" s="8"/>
      <c r="N97" s="72"/>
      <c r="O97" s="266"/>
      <c r="P97" s="59"/>
      <c r="Q97" s="59"/>
    </row>
    <row r="98" spans="1:17" x14ac:dyDescent="0.25">
      <c r="A98" s="8">
        <v>94</v>
      </c>
      <c r="B98" s="269"/>
      <c r="C98" s="8" t="s">
        <v>91</v>
      </c>
      <c r="D98" s="8" t="s">
        <v>8</v>
      </c>
      <c r="E98" s="14">
        <v>20</v>
      </c>
      <c r="F98" s="63"/>
      <c r="G98" s="148">
        <v>8</v>
      </c>
      <c r="H98" s="144">
        <f t="shared" si="5"/>
        <v>0</v>
      </c>
      <c r="I98" s="149">
        <f t="shared" si="6"/>
        <v>0</v>
      </c>
      <c r="J98" s="149">
        <f t="shared" si="7"/>
        <v>0</v>
      </c>
      <c r="K98" s="8"/>
      <c r="L98" s="8"/>
      <c r="M98" s="8"/>
      <c r="N98" s="72"/>
      <c r="O98" s="266"/>
      <c r="P98" s="59"/>
      <c r="Q98" s="59"/>
    </row>
    <row r="99" spans="1:17" x14ac:dyDescent="0.25">
      <c r="A99" s="8">
        <v>95</v>
      </c>
      <c r="B99" s="270"/>
      <c r="C99" s="8" t="s">
        <v>92</v>
      </c>
      <c r="D99" s="8" t="s">
        <v>8</v>
      </c>
      <c r="E99" s="14">
        <v>10</v>
      </c>
      <c r="F99" s="63"/>
      <c r="G99" s="148">
        <v>8</v>
      </c>
      <c r="H99" s="144">
        <f t="shared" si="5"/>
        <v>0</v>
      </c>
      <c r="I99" s="149">
        <f t="shared" si="6"/>
        <v>0</v>
      </c>
      <c r="J99" s="149">
        <f t="shared" si="7"/>
        <v>0</v>
      </c>
      <c r="K99" s="8"/>
      <c r="L99" s="8"/>
      <c r="M99" s="8"/>
      <c r="N99" s="72"/>
      <c r="O99" s="267"/>
      <c r="P99" s="59"/>
      <c r="Q99" s="59"/>
    </row>
    <row r="100" spans="1:17" x14ac:dyDescent="0.25">
      <c r="A100" s="8">
        <v>96</v>
      </c>
      <c r="B100" s="268" t="s">
        <v>93</v>
      </c>
      <c r="C100" s="8" t="s">
        <v>94</v>
      </c>
      <c r="D100" s="8" t="s">
        <v>8</v>
      </c>
      <c r="E100" s="14">
        <v>60</v>
      </c>
      <c r="F100" s="63"/>
      <c r="G100" s="148">
        <v>8</v>
      </c>
      <c r="H100" s="144">
        <f t="shared" si="5"/>
        <v>0</v>
      </c>
      <c r="I100" s="149">
        <f t="shared" si="6"/>
        <v>0</v>
      </c>
      <c r="J100" s="149">
        <f t="shared" si="7"/>
        <v>0</v>
      </c>
      <c r="K100" s="8"/>
      <c r="L100" s="8"/>
      <c r="M100" s="8"/>
      <c r="N100" s="72"/>
      <c r="O100" s="257">
        <v>2</v>
      </c>
      <c r="P100" s="59"/>
      <c r="Q100" s="59"/>
    </row>
    <row r="101" spans="1:17" x14ac:dyDescent="0.25">
      <c r="A101" s="8">
        <v>97</v>
      </c>
      <c r="B101" s="271"/>
      <c r="C101" s="8" t="s">
        <v>84</v>
      </c>
      <c r="D101" s="8" t="s">
        <v>8</v>
      </c>
      <c r="E101" s="14">
        <f>20+40</f>
        <v>60</v>
      </c>
      <c r="F101" s="63"/>
      <c r="G101" s="148">
        <v>8</v>
      </c>
      <c r="H101" s="144">
        <f t="shared" si="5"/>
        <v>0</v>
      </c>
      <c r="I101" s="149">
        <f t="shared" ref="I101:I129" si="8">ROUND(E101*F101,2)</f>
        <v>0</v>
      </c>
      <c r="J101" s="149">
        <f t="shared" ref="J101:J129" si="9">ROUND(E101*H101,2)</f>
        <v>0</v>
      </c>
      <c r="K101" s="8"/>
      <c r="L101" s="8"/>
      <c r="M101" s="8"/>
      <c r="N101" s="72"/>
      <c r="O101" s="266"/>
      <c r="P101" s="59"/>
      <c r="Q101" s="59"/>
    </row>
    <row r="102" spans="1:17" x14ac:dyDescent="0.25">
      <c r="A102" s="8">
        <v>98</v>
      </c>
      <c r="B102" s="271"/>
      <c r="C102" s="8" t="s">
        <v>85</v>
      </c>
      <c r="D102" s="8" t="s">
        <v>8</v>
      </c>
      <c r="E102" s="14">
        <f>40+20</f>
        <v>60</v>
      </c>
      <c r="F102" s="63"/>
      <c r="G102" s="148">
        <v>8</v>
      </c>
      <c r="H102" s="144">
        <f t="shared" si="5"/>
        <v>0</v>
      </c>
      <c r="I102" s="149">
        <f t="shared" si="8"/>
        <v>0</v>
      </c>
      <c r="J102" s="149">
        <f t="shared" si="9"/>
        <v>0</v>
      </c>
      <c r="K102" s="8"/>
      <c r="L102" s="8"/>
      <c r="M102" s="8"/>
      <c r="N102" s="72"/>
      <c r="O102" s="266"/>
      <c r="P102" s="59"/>
      <c r="Q102" s="59"/>
    </row>
    <row r="103" spans="1:17" x14ac:dyDescent="0.25">
      <c r="A103" s="8">
        <v>99</v>
      </c>
      <c r="B103" s="271"/>
      <c r="C103" s="8" t="s">
        <v>86</v>
      </c>
      <c r="D103" s="8" t="s">
        <v>8</v>
      </c>
      <c r="E103" s="14">
        <f>40+40</f>
        <v>80</v>
      </c>
      <c r="F103" s="63"/>
      <c r="G103" s="148">
        <v>8</v>
      </c>
      <c r="H103" s="144">
        <f t="shared" si="5"/>
        <v>0</v>
      </c>
      <c r="I103" s="149">
        <f t="shared" si="8"/>
        <v>0</v>
      </c>
      <c r="J103" s="149">
        <f t="shared" si="9"/>
        <v>0</v>
      </c>
      <c r="K103" s="8"/>
      <c r="L103" s="8"/>
      <c r="M103" s="8"/>
      <c r="N103" s="72"/>
      <c r="O103" s="266"/>
      <c r="P103" s="59"/>
      <c r="Q103" s="59"/>
    </row>
    <row r="104" spans="1:17" x14ac:dyDescent="0.25">
      <c r="A104" s="8">
        <v>100</v>
      </c>
      <c r="B104" s="271"/>
      <c r="C104" s="8" t="s">
        <v>87</v>
      </c>
      <c r="D104" s="8" t="s">
        <v>8</v>
      </c>
      <c r="E104" s="14">
        <v>60</v>
      </c>
      <c r="F104" s="63"/>
      <c r="G104" s="148">
        <v>8</v>
      </c>
      <c r="H104" s="144">
        <f t="shared" si="5"/>
        <v>0</v>
      </c>
      <c r="I104" s="149">
        <f t="shared" si="8"/>
        <v>0</v>
      </c>
      <c r="J104" s="149">
        <f t="shared" si="9"/>
        <v>0</v>
      </c>
      <c r="K104" s="8"/>
      <c r="L104" s="8"/>
      <c r="M104" s="8"/>
      <c r="N104" s="72"/>
      <c r="O104" s="266"/>
      <c r="P104" s="59"/>
      <c r="Q104" s="59"/>
    </row>
    <row r="105" spans="1:17" x14ac:dyDescent="0.25">
      <c r="A105" s="8">
        <v>101</v>
      </c>
      <c r="B105" s="271"/>
      <c r="C105" s="10" t="s">
        <v>88</v>
      </c>
      <c r="D105" s="8" t="s">
        <v>8</v>
      </c>
      <c r="E105" s="14">
        <f>20+80+20</f>
        <v>120</v>
      </c>
      <c r="F105" s="63"/>
      <c r="G105" s="148">
        <v>8</v>
      </c>
      <c r="H105" s="144">
        <f t="shared" si="5"/>
        <v>0</v>
      </c>
      <c r="I105" s="149">
        <f t="shared" si="8"/>
        <v>0</v>
      </c>
      <c r="J105" s="149">
        <f t="shared" si="9"/>
        <v>0</v>
      </c>
      <c r="K105" s="8"/>
      <c r="L105" s="8"/>
      <c r="M105" s="8"/>
      <c r="N105" s="72"/>
      <c r="O105" s="266"/>
      <c r="P105" s="59"/>
      <c r="Q105" s="59"/>
    </row>
    <row r="106" spans="1:17" x14ac:dyDescent="0.25">
      <c r="A106" s="8">
        <v>102</v>
      </c>
      <c r="B106" s="271"/>
      <c r="C106" s="10" t="s">
        <v>89</v>
      </c>
      <c r="D106" s="8" t="s">
        <v>8</v>
      </c>
      <c r="E106" s="14">
        <v>44</v>
      </c>
      <c r="F106" s="63"/>
      <c r="G106" s="148">
        <v>8</v>
      </c>
      <c r="H106" s="144">
        <f t="shared" si="5"/>
        <v>0</v>
      </c>
      <c r="I106" s="149">
        <f t="shared" si="8"/>
        <v>0</v>
      </c>
      <c r="J106" s="149">
        <f t="shared" si="9"/>
        <v>0</v>
      </c>
      <c r="K106" s="8"/>
      <c r="L106" s="8"/>
      <c r="M106" s="8"/>
      <c r="N106" s="72"/>
      <c r="O106" s="266"/>
      <c r="P106" s="59"/>
      <c r="Q106" s="59"/>
    </row>
    <row r="107" spans="1:17" x14ac:dyDescent="0.25">
      <c r="A107" s="8">
        <v>103</v>
      </c>
      <c r="B107" s="271"/>
      <c r="C107" s="10" t="s">
        <v>90</v>
      </c>
      <c r="D107" s="8" t="s">
        <v>8</v>
      </c>
      <c r="E107" s="14">
        <v>10</v>
      </c>
      <c r="F107" s="63"/>
      <c r="G107" s="148">
        <v>8</v>
      </c>
      <c r="H107" s="144">
        <f t="shared" si="5"/>
        <v>0</v>
      </c>
      <c r="I107" s="149">
        <f t="shared" si="8"/>
        <v>0</v>
      </c>
      <c r="J107" s="149">
        <f t="shared" si="9"/>
        <v>0</v>
      </c>
      <c r="K107" s="8"/>
      <c r="L107" s="8"/>
      <c r="M107" s="8"/>
      <c r="N107" s="72"/>
      <c r="O107" s="266"/>
      <c r="P107" s="59"/>
      <c r="Q107" s="59"/>
    </row>
    <row r="108" spans="1:17" x14ac:dyDescent="0.25">
      <c r="A108" s="8">
        <v>104</v>
      </c>
      <c r="B108" s="272"/>
      <c r="C108" s="10" t="s">
        <v>95</v>
      </c>
      <c r="D108" s="8" t="s">
        <v>8</v>
      </c>
      <c r="E108" s="14">
        <v>10</v>
      </c>
      <c r="F108" s="63"/>
      <c r="G108" s="148">
        <v>8</v>
      </c>
      <c r="H108" s="144">
        <f t="shared" si="5"/>
        <v>0</v>
      </c>
      <c r="I108" s="149">
        <f t="shared" si="8"/>
        <v>0</v>
      </c>
      <c r="J108" s="149">
        <f t="shared" si="9"/>
        <v>0</v>
      </c>
      <c r="K108" s="8"/>
      <c r="L108" s="8"/>
      <c r="M108" s="8"/>
      <c r="N108" s="72"/>
      <c r="O108" s="267"/>
      <c r="P108" s="59"/>
      <c r="Q108" s="59"/>
    </row>
    <row r="109" spans="1:17" x14ac:dyDescent="0.25">
      <c r="A109" s="8">
        <v>105</v>
      </c>
      <c r="B109" s="268" t="s">
        <v>96</v>
      </c>
      <c r="C109" s="8" t="s">
        <v>84</v>
      </c>
      <c r="D109" s="8" t="s">
        <v>8</v>
      </c>
      <c r="E109" s="14">
        <v>10</v>
      </c>
      <c r="F109" s="63"/>
      <c r="G109" s="148">
        <v>8</v>
      </c>
      <c r="H109" s="144">
        <f t="shared" si="5"/>
        <v>0</v>
      </c>
      <c r="I109" s="149">
        <f t="shared" si="8"/>
        <v>0</v>
      </c>
      <c r="J109" s="149">
        <f t="shared" si="9"/>
        <v>0</v>
      </c>
      <c r="K109" s="8"/>
      <c r="L109" s="8"/>
      <c r="M109" s="8"/>
      <c r="N109" s="72"/>
      <c r="O109" s="257">
        <v>2</v>
      </c>
      <c r="P109" s="59"/>
      <c r="Q109" s="59"/>
    </row>
    <row r="110" spans="1:17" x14ac:dyDescent="0.25">
      <c r="A110" s="8">
        <v>106</v>
      </c>
      <c r="B110" s="269"/>
      <c r="C110" s="8" t="s">
        <v>85</v>
      </c>
      <c r="D110" s="8" t="s">
        <v>8</v>
      </c>
      <c r="E110" s="14">
        <v>10</v>
      </c>
      <c r="F110" s="63"/>
      <c r="G110" s="148">
        <v>8</v>
      </c>
      <c r="H110" s="144">
        <f t="shared" si="5"/>
        <v>0</v>
      </c>
      <c r="I110" s="149">
        <f t="shared" si="8"/>
        <v>0</v>
      </c>
      <c r="J110" s="149">
        <f t="shared" si="9"/>
        <v>0</v>
      </c>
      <c r="K110" s="8"/>
      <c r="L110" s="8"/>
      <c r="M110" s="8"/>
      <c r="N110" s="72"/>
      <c r="O110" s="266"/>
      <c r="P110" s="59"/>
      <c r="Q110" s="59"/>
    </row>
    <row r="111" spans="1:17" x14ac:dyDescent="0.25">
      <c r="A111" s="8">
        <v>107</v>
      </c>
      <c r="B111" s="269"/>
      <c r="C111" s="8" t="s">
        <v>86</v>
      </c>
      <c r="D111" s="8" t="s">
        <v>8</v>
      </c>
      <c r="E111" s="14">
        <v>10</v>
      </c>
      <c r="F111" s="63"/>
      <c r="G111" s="148">
        <v>8</v>
      </c>
      <c r="H111" s="144">
        <f t="shared" si="5"/>
        <v>0</v>
      </c>
      <c r="I111" s="149">
        <f t="shared" si="8"/>
        <v>0</v>
      </c>
      <c r="J111" s="149">
        <f t="shared" si="9"/>
        <v>0</v>
      </c>
      <c r="K111" s="8"/>
      <c r="L111" s="8"/>
      <c r="M111" s="8"/>
      <c r="N111" s="72"/>
      <c r="O111" s="266"/>
      <c r="P111" s="59"/>
      <c r="Q111" s="59"/>
    </row>
    <row r="112" spans="1:17" x14ac:dyDescent="0.25">
      <c r="A112" s="8">
        <v>108</v>
      </c>
      <c r="B112" s="269"/>
      <c r="C112" s="39" t="s">
        <v>87</v>
      </c>
      <c r="D112" s="8" t="s">
        <v>8</v>
      </c>
      <c r="E112" s="14">
        <v>10</v>
      </c>
      <c r="F112" s="63"/>
      <c r="G112" s="148">
        <v>8</v>
      </c>
      <c r="H112" s="144">
        <f t="shared" si="5"/>
        <v>0</v>
      </c>
      <c r="I112" s="149">
        <f t="shared" si="8"/>
        <v>0</v>
      </c>
      <c r="J112" s="149">
        <f t="shared" si="9"/>
        <v>0</v>
      </c>
      <c r="K112" s="8"/>
      <c r="L112" s="8"/>
      <c r="M112" s="8"/>
      <c r="N112" s="72"/>
      <c r="O112" s="266"/>
      <c r="P112" s="59"/>
      <c r="Q112" s="59"/>
    </row>
    <row r="113" spans="1:17" x14ac:dyDescent="0.25">
      <c r="A113" s="8">
        <v>109</v>
      </c>
      <c r="B113" s="269"/>
      <c r="C113" s="39" t="s">
        <v>88</v>
      </c>
      <c r="D113" s="8" t="s">
        <v>8</v>
      </c>
      <c r="E113" s="14">
        <v>20</v>
      </c>
      <c r="F113" s="63"/>
      <c r="G113" s="148">
        <v>8</v>
      </c>
      <c r="H113" s="144">
        <f t="shared" si="5"/>
        <v>0</v>
      </c>
      <c r="I113" s="149">
        <f t="shared" si="8"/>
        <v>0</v>
      </c>
      <c r="J113" s="149">
        <f t="shared" si="9"/>
        <v>0</v>
      </c>
      <c r="K113" s="8"/>
      <c r="L113" s="8"/>
      <c r="M113" s="8"/>
      <c r="N113" s="72"/>
      <c r="O113" s="266"/>
      <c r="P113" s="59"/>
      <c r="Q113" s="59"/>
    </row>
    <row r="114" spans="1:17" x14ac:dyDescent="0.25">
      <c r="A114" s="8">
        <v>110</v>
      </c>
      <c r="B114" s="270"/>
      <c r="C114" s="8" t="s">
        <v>90</v>
      </c>
      <c r="D114" s="8" t="s">
        <v>8</v>
      </c>
      <c r="E114" s="14">
        <v>10</v>
      </c>
      <c r="F114" s="63"/>
      <c r="G114" s="148">
        <v>8</v>
      </c>
      <c r="H114" s="144">
        <f t="shared" si="5"/>
        <v>0</v>
      </c>
      <c r="I114" s="149">
        <f t="shared" si="8"/>
        <v>0</v>
      </c>
      <c r="J114" s="149">
        <f t="shared" si="9"/>
        <v>0</v>
      </c>
      <c r="K114" s="8"/>
      <c r="L114" s="8"/>
      <c r="M114" s="8"/>
      <c r="N114" s="72"/>
      <c r="O114" s="267"/>
      <c r="P114" s="59"/>
      <c r="Q114" s="59"/>
    </row>
    <row r="115" spans="1:17" x14ac:dyDescent="0.25">
      <c r="A115" s="8">
        <v>111</v>
      </c>
      <c r="B115" s="268" t="s">
        <v>97</v>
      </c>
      <c r="C115" s="8" t="s">
        <v>88</v>
      </c>
      <c r="D115" s="8" t="s">
        <v>8</v>
      </c>
      <c r="E115" s="71">
        <v>10</v>
      </c>
      <c r="F115" s="63"/>
      <c r="G115" s="148">
        <v>8</v>
      </c>
      <c r="H115" s="144">
        <f t="shared" si="5"/>
        <v>0</v>
      </c>
      <c r="I115" s="149">
        <f t="shared" si="8"/>
        <v>0</v>
      </c>
      <c r="J115" s="149">
        <f t="shared" si="9"/>
        <v>0</v>
      </c>
      <c r="K115" s="8"/>
      <c r="L115" s="8"/>
      <c r="M115" s="8"/>
      <c r="N115" s="72"/>
      <c r="O115" s="257">
        <v>2</v>
      </c>
      <c r="P115" s="59"/>
      <c r="Q115" s="59"/>
    </row>
    <row r="116" spans="1:17" x14ac:dyDescent="0.25">
      <c r="A116" s="8">
        <v>112</v>
      </c>
      <c r="B116" s="271"/>
      <c r="C116" s="8" t="s">
        <v>89</v>
      </c>
      <c r="D116" s="8" t="s">
        <v>8</v>
      </c>
      <c r="E116" s="71">
        <v>20</v>
      </c>
      <c r="F116" s="63"/>
      <c r="G116" s="148">
        <v>8</v>
      </c>
      <c r="H116" s="144">
        <f t="shared" si="5"/>
        <v>0</v>
      </c>
      <c r="I116" s="149">
        <f t="shared" si="8"/>
        <v>0</v>
      </c>
      <c r="J116" s="149">
        <f t="shared" si="9"/>
        <v>0</v>
      </c>
      <c r="K116" s="8"/>
      <c r="L116" s="8"/>
      <c r="M116" s="8"/>
      <c r="N116" s="72"/>
      <c r="O116" s="266"/>
      <c r="P116" s="59"/>
      <c r="Q116" s="59"/>
    </row>
    <row r="117" spans="1:17" x14ac:dyDescent="0.25">
      <c r="A117" s="8">
        <v>113</v>
      </c>
      <c r="B117" s="272"/>
      <c r="C117" s="8" t="s">
        <v>90</v>
      </c>
      <c r="D117" s="8" t="s">
        <v>8</v>
      </c>
      <c r="E117" s="71">
        <v>10</v>
      </c>
      <c r="F117" s="63"/>
      <c r="G117" s="148">
        <v>8</v>
      </c>
      <c r="H117" s="144">
        <f t="shared" si="5"/>
        <v>0</v>
      </c>
      <c r="I117" s="149">
        <f t="shared" si="8"/>
        <v>0</v>
      </c>
      <c r="J117" s="149">
        <f t="shared" si="9"/>
        <v>0</v>
      </c>
      <c r="K117" s="8"/>
      <c r="L117" s="8"/>
      <c r="M117" s="8"/>
      <c r="N117" s="72"/>
      <c r="O117" s="267"/>
      <c r="P117" s="59"/>
      <c r="Q117" s="59"/>
    </row>
    <row r="118" spans="1:17" x14ac:dyDescent="0.25">
      <c r="A118" s="8">
        <v>114</v>
      </c>
      <c r="B118" s="273" t="s">
        <v>98</v>
      </c>
      <c r="C118" s="8" t="s">
        <v>99</v>
      </c>
      <c r="D118" s="8" t="s">
        <v>8</v>
      </c>
      <c r="E118" s="14">
        <v>10</v>
      </c>
      <c r="F118" s="63"/>
      <c r="G118" s="148">
        <v>8</v>
      </c>
      <c r="H118" s="144">
        <f t="shared" si="5"/>
        <v>0</v>
      </c>
      <c r="I118" s="149">
        <f t="shared" si="8"/>
        <v>0</v>
      </c>
      <c r="J118" s="149">
        <f t="shared" si="9"/>
        <v>0</v>
      </c>
      <c r="K118" s="8"/>
      <c r="L118" s="8"/>
      <c r="M118" s="8"/>
      <c r="N118" s="72"/>
      <c r="O118" s="257">
        <v>2</v>
      </c>
      <c r="P118" s="59"/>
      <c r="Q118" s="59"/>
    </row>
    <row r="119" spans="1:17" x14ac:dyDescent="0.25">
      <c r="A119" s="8">
        <v>115</v>
      </c>
      <c r="B119" s="274"/>
      <c r="C119" s="8" t="s">
        <v>100</v>
      </c>
      <c r="D119" s="8" t="s">
        <v>8</v>
      </c>
      <c r="E119" s="14">
        <v>10</v>
      </c>
      <c r="F119" s="63"/>
      <c r="G119" s="148">
        <v>8</v>
      </c>
      <c r="H119" s="144">
        <f t="shared" si="5"/>
        <v>0</v>
      </c>
      <c r="I119" s="149">
        <f t="shared" si="8"/>
        <v>0</v>
      </c>
      <c r="J119" s="149">
        <f t="shared" si="9"/>
        <v>0</v>
      </c>
      <c r="K119" s="8"/>
      <c r="L119" s="8"/>
      <c r="M119" s="8"/>
      <c r="N119" s="72"/>
      <c r="O119" s="266"/>
      <c r="P119" s="59"/>
      <c r="Q119" s="59"/>
    </row>
    <row r="120" spans="1:17" x14ac:dyDescent="0.25">
      <c r="A120" s="8">
        <v>116</v>
      </c>
      <c r="B120" s="274"/>
      <c r="C120" s="8" t="s">
        <v>101</v>
      </c>
      <c r="D120" s="8" t="s">
        <v>8</v>
      </c>
      <c r="E120" s="14">
        <v>10</v>
      </c>
      <c r="F120" s="63"/>
      <c r="G120" s="148">
        <v>8</v>
      </c>
      <c r="H120" s="144">
        <f t="shared" si="5"/>
        <v>0</v>
      </c>
      <c r="I120" s="149">
        <f t="shared" si="8"/>
        <v>0</v>
      </c>
      <c r="J120" s="149">
        <f t="shared" si="9"/>
        <v>0</v>
      </c>
      <c r="K120" s="8"/>
      <c r="L120" s="8"/>
      <c r="M120" s="8"/>
      <c r="N120" s="72"/>
      <c r="O120" s="266"/>
      <c r="P120" s="59"/>
      <c r="Q120" s="59"/>
    </row>
    <row r="121" spans="1:17" x14ac:dyDescent="0.25">
      <c r="A121" s="8">
        <v>117</v>
      </c>
      <c r="B121" s="275"/>
      <c r="C121" s="8" t="s">
        <v>102</v>
      </c>
      <c r="D121" s="8" t="s">
        <v>8</v>
      </c>
      <c r="E121" s="14">
        <v>10</v>
      </c>
      <c r="F121" s="63"/>
      <c r="G121" s="148">
        <v>8</v>
      </c>
      <c r="H121" s="144">
        <f t="shared" si="5"/>
        <v>0</v>
      </c>
      <c r="I121" s="149">
        <f t="shared" si="8"/>
        <v>0</v>
      </c>
      <c r="J121" s="149">
        <f t="shared" si="9"/>
        <v>0</v>
      </c>
      <c r="K121" s="8"/>
      <c r="L121" s="8"/>
      <c r="M121" s="8"/>
      <c r="N121" s="72"/>
      <c r="O121" s="267"/>
      <c r="P121" s="59"/>
      <c r="Q121" s="59"/>
    </row>
    <row r="122" spans="1:17" x14ac:dyDescent="0.25">
      <c r="A122" s="8">
        <v>118</v>
      </c>
      <c r="B122" s="20" t="s">
        <v>103</v>
      </c>
      <c r="C122" s="8" t="s">
        <v>60</v>
      </c>
      <c r="D122" s="8" t="s">
        <v>8</v>
      </c>
      <c r="E122" s="71">
        <v>10</v>
      </c>
      <c r="F122" s="63"/>
      <c r="G122" s="148">
        <v>8</v>
      </c>
      <c r="H122" s="144">
        <f t="shared" si="5"/>
        <v>0</v>
      </c>
      <c r="I122" s="149">
        <f t="shared" si="8"/>
        <v>0</v>
      </c>
      <c r="J122" s="149">
        <f t="shared" si="9"/>
        <v>0</v>
      </c>
      <c r="K122" s="8"/>
      <c r="L122" s="8"/>
      <c r="M122" s="8"/>
      <c r="N122" s="72"/>
      <c r="O122" s="10">
        <v>2</v>
      </c>
      <c r="P122" s="59"/>
      <c r="Q122" s="59"/>
    </row>
    <row r="123" spans="1:17" x14ac:dyDescent="0.25">
      <c r="A123" s="8">
        <v>119</v>
      </c>
      <c r="B123" s="20" t="s">
        <v>104</v>
      </c>
      <c r="C123" s="8" t="s">
        <v>105</v>
      </c>
      <c r="D123" s="8" t="s">
        <v>7</v>
      </c>
      <c r="E123" s="71">
        <v>10</v>
      </c>
      <c r="F123" s="63"/>
      <c r="G123" s="148">
        <v>8</v>
      </c>
      <c r="H123" s="144">
        <f t="shared" si="5"/>
        <v>0</v>
      </c>
      <c r="I123" s="149">
        <f t="shared" si="8"/>
        <v>0</v>
      </c>
      <c r="J123" s="149">
        <f t="shared" si="9"/>
        <v>0</v>
      </c>
      <c r="K123" s="8"/>
      <c r="L123" s="8"/>
      <c r="M123" s="8"/>
      <c r="N123" s="72"/>
      <c r="O123" s="10"/>
      <c r="P123" s="59"/>
      <c r="Q123" s="59"/>
    </row>
    <row r="124" spans="1:17" x14ac:dyDescent="0.25">
      <c r="A124" s="8">
        <v>120</v>
      </c>
      <c r="B124" s="20" t="s">
        <v>106</v>
      </c>
      <c r="C124" s="8" t="s">
        <v>60</v>
      </c>
      <c r="D124" s="8" t="s">
        <v>7</v>
      </c>
      <c r="E124" s="71">
        <f>60+30+160</f>
        <v>250</v>
      </c>
      <c r="F124" s="63"/>
      <c r="G124" s="148">
        <v>8</v>
      </c>
      <c r="H124" s="144">
        <f t="shared" si="5"/>
        <v>0</v>
      </c>
      <c r="I124" s="149">
        <f t="shared" si="8"/>
        <v>0</v>
      </c>
      <c r="J124" s="149">
        <f t="shared" si="9"/>
        <v>0</v>
      </c>
      <c r="K124" s="8"/>
      <c r="L124" s="8"/>
      <c r="M124" s="8"/>
      <c r="N124" s="72"/>
      <c r="O124" s="10">
        <v>2</v>
      </c>
      <c r="P124" s="59"/>
      <c r="Q124" s="59"/>
    </row>
    <row r="125" spans="1:17" x14ac:dyDescent="0.25">
      <c r="A125" s="8">
        <v>121</v>
      </c>
      <c r="B125" s="20" t="s">
        <v>107</v>
      </c>
      <c r="C125" s="8" t="s">
        <v>60</v>
      </c>
      <c r="D125" s="8" t="s">
        <v>7</v>
      </c>
      <c r="E125" s="71">
        <v>60</v>
      </c>
      <c r="F125" s="63"/>
      <c r="G125" s="148">
        <v>8</v>
      </c>
      <c r="H125" s="144">
        <f t="shared" si="5"/>
        <v>0</v>
      </c>
      <c r="I125" s="149">
        <f t="shared" si="8"/>
        <v>0</v>
      </c>
      <c r="J125" s="149">
        <f t="shared" si="9"/>
        <v>0</v>
      </c>
      <c r="K125" s="8"/>
      <c r="L125" s="8"/>
      <c r="M125" s="8"/>
      <c r="N125" s="72"/>
      <c r="O125" s="10">
        <v>2</v>
      </c>
      <c r="P125" s="59"/>
      <c r="Q125" s="59"/>
    </row>
    <row r="126" spans="1:17" ht="25.5" x14ac:dyDescent="0.25">
      <c r="A126" s="8">
        <v>122</v>
      </c>
      <c r="B126" s="20" t="s">
        <v>108</v>
      </c>
      <c r="C126" s="8" t="s">
        <v>105</v>
      </c>
      <c r="D126" s="8" t="s">
        <v>7</v>
      </c>
      <c r="E126" s="71">
        <f>1000+3000+3000</f>
        <v>7000</v>
      </c>
      <c r="F126" s="63"/>
      <c r="G126" s="148">
        <v>8</v>
      </c>
      <c r="H126" s="144">
        <f t="shared" si="5"/>
        <v>0</v>
      </c>
      <c r="I126" s="149">
        <f t="shared" si="8"/>
        <v>0</v>
      </c>
      <c r="J126" s="149">
        <f t="shared" si="9"/>
        <v>0</v>
      </c>
      <c r="K126" s="66"/>
      <c r="L126" s="8"/>
      <c r="M126" s="8"/>
      <c r="N126" s="72"/>
      <c r="O126" s="10">
        <v>5</v>
      </c>
      <c r="P126" s="59"/>
      <c r="Q126" s="59"/>
    </row>
    <row r="127" spans="1:17" x14ac:dyDescent="0.25">
      <c r="A127" s="8">
        <v>123</v>
      </c>
      <c r="B127" s="20" t="s">
        <v>109</v>
      </c>
      <c r="C127" s="8" t="s">
        <v>60</v>
      </c>
      <c r="D127" s="8" t="s">
        <v>7</v>
      </c>
      <c r="E127" s="71">
        <v>40</v>
      </c>
      <c r="F127" s="63"/>
      <c r="G127" s="148">
        <v>8</v>
      </c>
      <c r="H127" s="144">
        <f t="shared" si="5"/>
        <v>0</v>
      </c>
      <c r="I127" s="149">
        <f t="shared" si="8"/>
        <v>0</v>
      </c>
      <c r="J127" s="149">
        <f t="shared" si="9"/>
        <v>0</v>
      </c>
      <c r="K127" s="8"/>
      <c r="L127" s="8"/>
      <c r="M127" s="8"/>
      <c r="N127" s="72"/>
      <c r="O127" s="10"/>
      <c r="P127" s="59"/>
      <c r="Q127" s="59"/>
    </row>
    <row r="128" spans="1:17" ht="25.5" x14ac:dyDescent="0.25">
      <c r="A128" s="8">
        <v>124</v>
      </c>
      <c r="B128" s="21" t="s">
        <v>110</v>
      </c>
      <c r="C128" s="8" t="s">
        <v>111</v>
      </c>
      <c r="D128" s="8" t="s">
        <v>7</v>
      </c>
      <c r="E128" s="71">
        <v>400</v>
      </c>
      <c r="F128" s="63"/>
      <c r="G128" s="148">
        <v>8</v>
      </c>
      <c r="H128" s="144">
        <f t="shared" si="5"/>
        <v>0</v>
      </c>
      <c r="I128" s="149">
        <f t="shared" si="8"/>
        <v>0</v>
      </c>
      <c r="J128" s="149">
        <f t="shared" si="9"/>
        <v>0</v>
      </c>
      <c r="K128" s="8"/>
      <c r="L128" s="8"/>
      <c r="M128" s="8"/>
      <c r="N128" s="72"/>
      <c r="O128" s="10">
        <v>5</v>
      </c>
      <c r="P128" s="59"/>
      <c r="Q128" s="59"/>
    </row>
    <row r="129" spans="1:17" ht="24" customHeight="1" x14ac:dyDescent="0.25">
      <c r="A129" s="8">
        <v>125</v>
      </c>
      <c r="B129" s="202" t="s">
        <v>112</v>
      </c>
      <c r="C129" s="75" t="s">
        <v>105</v>
      </c>
      <c r="D129" s="8" t="s">
        <v>7</v>
      </c>
      <c r="E129" s="71">
        <v>10</v>
      </c>
      <c r="F129" s="63"/>
      <c r="G129" s="148">
        <v>8</v>
      </c>
      <c r="H129" s="144">
        <f t="shared" si="5"/>
        <v>0</v>
      </c>
      <c r="I129" s="149">
        <f t="shared" si="8"/>
        <v>0</v>
      </c>
      <c r="J129" s="149">
        <f t="shared" si="9"/>
        <v>0</v>
      </c>
      <c r="K129" s="76"/>
      <c r="L129" s="75"/>
      <c r="M129" s="75"/>
      <c r="N129" s="77"/>
      <c r="O129" s="10">
        <v>1</v>
      </c>
      <c r="P129" s="59"/>
      <c r="Q129" s="59"/>
    </row>
    <row r="130" spans="1:17" ht="24" customHeight="1" x14ac:dyDescent="0.25">
      <c r="A130" s="231" t="s">
        <v>219</v>
      </c>
      <c r="B130" s="232"/>
      <c r="C130" s="232"/>
      <c r="D130" s="232"/>
      <c r="E130" s="232"/>
      <c r="F130" s="232"/>
      <c r="G130" s="232"/>
      <c r="H130" s="233"/>
      <c r="I130" s="46">
        <f>SUM(I5:I129)</f>
        <v>0</v>
      </c>
      <c r="J130" s="46">
        <f>I130*1.08</f>
        <v>0</v>
      </c>
      <c r="K130" s="248" t="s">
        <v>9</v>
      </c>
      <c r="L130" s="248"/>
      <c r="M130" s="248"/>
      <c r="N130" s="248"/>
      <c r="O130" s="248"/>
      <c r="P130" s="59"/>
      <c r="Q130" s="59"/>
    </row>
    <row r="131" spans="1:17" ht="24" customHeight="1" x14ac:dyDescent="0.25">
      <c r="A131" s="234"/>
      <c r="B131" s="235"/>
      <c r="C131" s="235"/>
      <c r="D131" s="235"/>
      <c r="E131" s="235"/>
      <c r="F131" s="235"/>
      <c r="G131" s="235"/>
      <c r="H131" s="236"/>
      <c r="I131" s="46">
        <f>I130*0.3</f>
        <v>0</v>
      </c>
      <c r="J131" s="46">
        <f>I131*1.08</f>
        <v>0</v>
      </c>
      <c r="K131" s="249" t="s">
        <v>213</v>
      </c>
      <c r="L131" s="249"/>
      <c r="M131" s="249"/>
      <c r="N131" s="249"/>
      <c r="O131" s="249"/>
      <c r="P131" s="59"/>
      <c r="Q131" s="59"/>
    </row>
    <row r="132" spans="1:17" ht="39" customHeight="1" x14ac:dyDescent="0.25">
      <c r="A132" s="237"/>
      <c r="B132" s="238"/>
      <c r="C132" s="238"/>
      <c r="D132" s="238"/>
      <c r="E132" s="238"/>
      <c r="F132" s="238"/>
      <c r="G132" s="238"/>
      <c r="H132" s="239"/>
      <c r="I132" s="46">
        <f>I131+I130</f>
        <v>0</v>
      </c>
      <c r="J132" s="46">
        <f>I132*1.08</f>
        <v>0</v>
      </c>
      <c r="K132" s="249" t="s">
        <v>218</v>
      </c>
      <c r="L132" s="249"/>
      <c r="M132" s="249"/>
      <c r="N132" s="249"/>
      <c r="O132" s="249"/>
      <c r="P132" s="59"/>
      <c r="Q132" s="59"/>
    </row>
    <row r="133" spans="1:17" x14ac:dyDescent="0.25">
      <c r="A133" s="11"/>
      <c r="B133" s="2"/>
      <c r="C133" s="3"/>
      <c r="D133" s="3"/>
      <c r="E133" s="3"/>
      <c r="F133" s="110"/>
      <c r="G133" s="3"/>
      <c r="H133" s="3"/>
      <c r="I133" s="22"/>
      <c r="J133" s="22"/>
      <c r="K133" s="6"/>
      <c r="L133" s="6"/>
      <c r="M133" s="6"/>
      <c r="N133" s="6"/>
      <c r="O133" s="3"/>
      <c r="P133" s="12"/>
      <c r="Q133" s="12"/>
    </row>
  </sheetData>
  <mergeCells count="33">
    <mergeCell ref="B20:B33"/>
    <mergeCell ref="O20:O33"/>
    <mergeCell ref="K132:O132"/>
    <mergeCell ref="K131:O131"/>
    <mergeCell ref="K130:O130"/>
    <mergeCell ref="B34:B46"/>
    <mergeCell ref="O34:O46"/>
    <mergeCell ref="B47:B58"/>
    <mergeCell ref="O47:O58"/>
    <mergeCell ref="B59:B66"/>
    <mergeCell ref="O59:O66"/>
    <mergeCell ref="B70:B76"/>
    <mergeCell ref="O70:O76"/>
    <mergeCell ref="B77:B82"/>
    <mergeCell ref="O77:O82"/>
    <mergeCell ref="B83:B90"/>
    <mergeCell ref="A3:O3"/>
    <mergeCell ref="B5:B11"/>
    <mergeCell ref="O5:O11"/>
    <mergeCell ref="B12:B19"/>
    <mergeCell ref="O12:O19"/>
    <mergeCell ref="A130:H132"/>
    <mergeCell ref="O83:O90"/>
    <mergeCell ref="B91:B99"/>
    <mergeCell ref="O91:O99"/>
    <mergeCell ref="B100:B108"/>
    <mergeCell ref="O100:O108"/>
    <mergeCell ref="B109:B114"/>
    <mergeCell ref="O109:O114"/>
    <mergeCell ref="B115:B117"/>
    <mergeCell ref="O115:O117"/>
    <mergeCell ref="B118:B121"/>
    <mergeCell ref="O118:O1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O5" sqref="O5"/>
    </sheetView>
  </sheetViews>
  <sheetFormatPr defaultRowHeight="15" x14ac:dyDescent="0.25"/>
  <cols>
    <col min="1" max="1" width="7.140625" customWidth="1"/>
    <col min="2" max="2" width="63.140625" customWidth="1"/>
    <col min="3" max="3" width="17.42578125" customWidth="1"/>
    <col min="4" max="4" width="16.5703125" customWidth="1"/>
    <col min="5" max="5" width="9.140625" style="12"/>
    <col min="6" max="6" width="9.140625" style="145"/>
    <col min="7" max="7" width="5.140625" customWidth="1"/>
    <col min="8" max="8" width="11.28515625" customWidth="1"/>
    <col min="9" max="9" width="11.28515625" style="12" customWidth="1"/>
    <col min="10" max="10" width="11.85546875" style="12" customWidth="1"/>
    <col min="11" max="12" width="10.7109375" customWidth="1"/>
    <col min="13" max="13" width="13" customWidth="1"/>
    <col min="14" max="14" width="12.7109375" customWidth="1"/>
    <col min="15" max="15" width="10.7109375" customWidth="1"/>
    <col min="16" max="16" width="9.140625" style="12"/>
    <col min="17" max="17" width="11.5703125" customWidth="1"/>
  </cols>
  <sheetData>
    <row r="1" spans="1:17" s="152" customFormat="1" x14ac:dyDescent="0.25">
      <c r="D1" s="170"/>
      <c r="E1" s="171" t="s">
        <v>221</v>
      </c>
      <c r="F1" s="171"/>
      <c r="G1" s="170"/>
      <c r="H1" s="170"/>
      <c r="I1" s="171"/>
      <c r="J1" s="171"/>
      <c r="K1" s="170"/>
      <c r="L1" s="170"/>
      <c r="M1" s="170"/>
      <c r="N1" s="170" t="s">
        <v>210</v>
      </c>
      <c r="P1" s="167"/>
    </row>
    <row r="2" spans="1:17" x14ac:dyDescent="0.25">
      <c r="A2" s="152"/>
      <c r="B2" s="152"/>
      <c r="C2" s="152"/>
      <c r="D2" s="152"/>
      <c r="E2" s="167"/>
      <c r="F2" s="167"/>
      <c r="G2" s="152"/>
      <c r="H2" s="152"/>
      <c r="I2" s="167"/>
      <c r="J2" s="167"/>
      <c r="K2" s="152"/>
      <c r="L2" s="152"/>
      <c r="M2" s="152"/>
      <c r="N2" s="152"/>
      <c r="O2" s="152"/>
    </row>
    <row r="3" spans="1:17" ht="18.75" x14ac:dyDescent="0.25">
      <c r="A3" s="240" t="s">
        <v>198</v>
      </c>
      <c r="B3" s="240"/>
      <c r="C3" s="240"/>
      <c r="D3" s="240"/>
      <c r="E3" s="240"/>
      <c r="F3" s="240"/>
      <c r="G3" s="240"/>
      <c r="H3" s="240"/>
      <c r="I3" s="240"/>
      <c r="J3" s="240"/>
      <c r="K3" s="240"/>
      <c r="L3" s="240"/>
      <c r="M3" s="240"/>
      <c r="N3" s="240"/>
      <c r="O3" s="240"/>
      <c r="P3" s="59"/>
    </row>
    <row r="4" spans="1:17" s="53" customFormat="1" ht="45" x14ac:dyDescent="0.25">
      <c r="A4" s="50" t="s">
        <v>0</v>
      </c>
      <c r="B4" s="50" t="s">
        <v>1</v>
      </c>
      <c r="C4" s="50" t="s">
        <v>2</v>
      </c>
      <c r="D4" s="50" t="s">
        <v>3</v>
      </c>
      <c r="E4" s="50" t="s">
        <v>10</v>
      </c>
      <c r="F4" s="51" t="s">
        <v>4</v>
      </c>
      <c r="G4" s="50" t="s">
        <v>11</v>
      </c>
      <c r="H4" s="50" t="s">
        <v>12</v>
      </c>
      <c r="I4" s="50" t="s">
        <v>13</v>
      </c>
      <c r="J4" s="52" t="s">
        <v>14</v>
      </c>
      <c r="K4" s="50" t="s">
        <v>15</v>
      </c>
      <c r="L4" s="50" t="s">
        <v>16</v>
      </c>
      <c r="M4" s="50" t="s">
        <v>5</v>
      </c>
      <c r="N4" s="50" t="s">
        <v>17</v>
      </c>
      <c r="O4" s="50" t="s">
        <v>18</v>
      </c>
      <c r="P4" s="195"/>
    </row>
    <row r="5" spans="1:17" ht="89.25" x14ac:dyDescent="0.25">
      <c r="A5" s="7">
        <v>1</v>
      </c>
      <c r="B5" s="54" t="s">
        <v>137</v>
      </c>
      <c r="C5" s="39" t="s">
        <v>60</v>
      </c>
      <c r="D5" s="32" t="s">
        <v>8</v>
      </c>
      <c r="E5" s="197">
        <v>120000</v>
      </c>
      <c r="F5" s="198"/>
      <c r="G5" s="148">
        <v>8</v>
      </c>
      <c r="H5" s="144">
        <f t="shared" ref="H5:H20" si="0">ROUND(F5*(G5/100+1),2)</f>
        <v>0</v>
      </c>
      <c r="I5" s="149">
        <f t="shared" ref="I5:I20" si="1">ROUND(E5*F5,2)</f>
        <v>0</v>
      </c>
      <c r="J5" s="149">
        <f t="shared" ref="J5:J20" si="2">ROUND(E5*H5,2)</f>
        <v>0</v>
      </c>
      <c r="K5" s="78"/>
      <c r="L5" s="78"/>
      <c r="M5" s="78"/>
      <c r="N5" s="78"/>
      <c r="O5" s="204">
        <v>10</v>
      </c>
      <c r="P5" s="59"/>
      <c r="Q5" s="196"/>
    </row>
    <row r="6" spans="1:17" ht="102" x14ac:dyDescent="0.25">
      <c r="A6" s="39">
        <v>2</v>
      </c>
      <c r="B6" s="54" t="s">
        <v>138</v>
      </c>
      <c r="C6" s="8" t="s">
        <v>60</v>
      </c>
      <c r="D6" s="66" t="s">
        <v>8</v>
      </c>
      <c r="E6" s="197">
        <v>400</v>
      </c>
      <c r="F6" s="198"/>
      <c r="G6" s="148">
        <v>8</v>
      </c>
      <c r="H6" s="144">
        <f t="shared" si="0"/>
        <v>0</v>
      </c>
      <c r="I6" s="149">
        <f t="shared" si="1"/>
        <v>0</v>
      </c>
      <c r="J6" s="149">
        <f t="shared" si="2"/>
        <v>0</v>
      </c>
      <c r="K6" s="79"/>
      <c r="L6" s="79"/>
      <c r="M6" s="79"/>
      <c r="N6" s="79"/>
      <c r="O6" s="10">
        <v>2</v>
      </c>
      <c r="P6" s="59"/>
      <c r="Q6" s="196"/>
    </row>
    <row r="7" spans="1:17" ht="89.25" x14ac:dyDescent="0.25">
      <c r="A7" s="8">
        <v>3</v>
      </c>
      <c r="B7" s="20" t="s">
        <v>139</v>
      </c>
      <c r="C7" s="8" t="s">
        <v>60</v>
      </c>
      <c r="D7" s="66" t="s">
        <v>8</v>
      </c>
      <c r="E7" s="197">
        <v>6400</v>
      </c>
      <c r="F7" s="198"/>
      <c r="G7" s="148">
        <v>8</v>
      </c>
      <c r="H7" s="144">
        <f t="shared" si="0"/>
        <v>0</v>
      </c>
      <c r="I7" s="149">
        <f t="shared" si="1"/>
        <v>0</v>
      </c>
      <c r="J7" s="149">
        <f t="shared" si="2"/>
        <v>0</v>
      </c>
      <c r="K7" s="79"/>
      <c r="L7" s="79"/>
      <c r="M7" s="79"/>
      <c r="N7" s="72"/>
      <c r="O7" s="10">
        <v>5</v>
      </c>
      <c r="P7" s="59"/>
      <c r="Q7" s="196"/>
    </row>
    <row r="8" spans="1:17" ht="26.25" customHeight="1" x14ac:dyDescent="0.25">
      <c r="A8" s="39">
        <v>4</v>
      </c>
      <c r="B8" s="281" t="s">
        <v>189</v>
      </c>
      <c r="C8" s="8" t="s">
        <v>140</v>
      </c>
      <c r="D8" s="113" t="s">
        <v>8</v>
      </c>
      <c r="E8" s="199">
        <v>1200</v>
      </c>
      <c r="F8" s="198"/>
      <c r="G8" s="148">
        <v>8</v>
      </c>
      <c r="H8" s="144">
        <f t="shared" si="0"/>
        <v>0</v>
      </c>
      <c r="I8" s="149">
        <f t="shared" si="1"/>
        <v>0</v>
      </c>
      <c r="J8" s="149">
        <f t="shared" si="2"/>
        <v>0</v>
      </c>
      <c r="K8" s="79"/>
      <c r="L8" s="79"/>
      <c r="M8" s="79"/>
      <c r="N8" s="72"/>
      <c r="O8" s="257">
        <v>5</v>
      </c>
      <c r="P8" s="59"/>
      <c r="Q8" s="196"/>
    </row>
    <row r="9" spans="1:17" ht="26.25" customHeight="1" x14ac:dyDescent="0.25">
      <c r="A9" s="39">
        <v>5</v>
      </c>
      <c r="B9" s="282"/>
      <c r="C9" s="8" t="s">
        <v>142</v>
      </c>
      <c r="D9" s="113" t="s">
        <v>8</v>
      </c>
      <c r="E9" s="199">
        <v>2420</v>
      </c>
      <c r="F9" s="198"/>
      <c r="G9" s="148">
        <v>8</v>
      </c>
      <c r="H9" s="144">
        <f t="shared" si="0"/>
        <v>0</v>
      </c>
      <c r="I9" s="149">
        <f t="shared" si="1"/>
        <v>0</v>
      </c>
      <c r="J9" s="149">
        <f t="shared" si="2"/>
        <v>0</v>
      </c>
      <c r="K9" s="79"/>
      <c r="L9" s="79"/>
      <c r="M9" s="79"/>
      <c r="N9" s="72"/>
      <c r="O9" s="258"/>
      <c r="P9" s="59"/>
      <c r="Q9" s="196"/>
    </row>
    <row r="10" spans="1:17" ht="26.25" customHeight="1" x14ac:dyDescent="0.25">
      <c r="A10" s="8">
        <v>6</v>
      </c>
      <c r="B10" s="282"/>
      <c r="C10" s="8" t="s">
        <v>143</v>
      </c>
      <c r="D10" s="113" t="s">
        <v>8</v>
      </c>
      <c r="E10" s="199">
        <v>2800</v>
      </c>
      <c r="F10" s="198"/>
      <c r="G10" s="148">
        <v>8</v>
      </c>
      <c r="H10" s="144">
        <f t="shared" si="0"/>
        <v>0</v>
      </c>
      <c r="I10" s="149">
        <f t="shared" si="1"/>
        <v>0</v>
      </c>
      <c r="J10" s="149">
        <f t="shared" si="2"/>
        <v>0</v>
      </c>
      <c r="K10" s="79"/>
      <c r="L10" s="79"/>
      <c r="M10" s="79"/>
      <c r="N10" s="72"/>
      <c r="O10" s="259"/>
      <c r="P10" s="59"/>
      <c r="Q10" s="196"/>
    </row>
    <row r="11" spans="1:17" ht="51" x14ac:dyDescent="0.25">
      <c r="A11" s="39">
        <v>7</v>
      </c>
      <c r="B11" s="159" t="s">
        <v>190</v>
      </c>
      <c r="C11" s="39" t="s">
        <v>144</v>
      </c>
      <c r="D11" s="66" t="s">
        <v>7</v>
      </c>
      <c r="E11" s="199">
        <v>16200</v>
      </c>
      <c r="F11" s="198"/>
      <c r="G11" s="148">
        <v>8</v>
      </c>
      <c r="H11" s="144">
        <f t="shared" si="0"/>
        <v>0</v>
      </c>
      <c r="I11" s="149">
        <f t="shared" si="1"/>
        <v>0</v>
      </c>
      <c r="J11" s="149">
        <f t="shared" si="2"/>
        <v>0</v>
      </c>
      <c r="K11" s="78"/>
      <c r="L11" s="78"/>
      <c r="M11" s="78"/>
      <c r="N11" s="80"/>
      <c r="O11" s="33">
        <v>2</v>
      </c>
      <c r="P11" s="59"/>
      <c r="Q11" s="196"/>
    </row>
    <row r="12" spans="1:17" ht="63.75" x14ac:dyDescent="0.25">
      <c r="A12" s="39">
        <v>8</v>
      </c>
      <c r="B12" s="160" t="s">
        <v>191</v>
      </c>
      <c r="C12" s="8" t="s">
        <v>144</v>
      </c>
      <c r="D12" s="66" t="s">
        <v>6</v>
      </c>
      <c r="E12" s="199">
        <v>200</v>
      </c>
      <c r="F12" s="198"/>
      <c r="G12" s="148">
        <v>8</v>
      </c>
      <c r="H12" s="144">
        <f t="shared" si="0"/>
        <v>0</v>
      </c>
      <c r="I12" s="149">
        <f t="shared" si="1"/>
        <v>0</v>
      </c>
      <c r="J12" s="149">
        <f t="shared" si="2"/>
        <v>0</v>
      </c>
      <c r="K12" s="79"/>
      <c r="L12" s="79"/>
      <c r="M12" s="79"/>
      <c r="N12" s="72"/>
      <c r="O12" s="10">
        <v>2</v>
      </c>
      <c r="P12" s="59"/>
      <c r="Q12" s="196"/>
    </row>
    <row r="13" spans="1:17" ht="39" x14ac:dyDescent="0.25">
      <c r="A13" s="8">
        <v>9</v>
      </c>
      <c r="B13" s="177" t="s">
        <v>194</v>
      </c>
      <c r="C13" s="8" t="s">
        <v>60</v>
      </c>
      <c r="D13" s="8" t="s">
        <v>8</v>
      </c>
      <c r="E13" s="199">
        <v>12400</v>
      </c>
      <c r="F13" s="198"/>
      <c r="G13" s="148">
        <v>8</v>
      </c>
      <c r="H13" s="144">
        <f t="shared" si="0"/>
        <v>0</v>
      </c>
      <c r="I13" s="149">
        <f t="shared" si="1"/>
        <v>0</v>
      </c>
      <c r="J13" s="149">
        <f t="shared" si="2"/>
        <v>0</v>
      </c>
      <c r="K13" s="8"/>
      <c r="L13" s="8"/>
      <c r="M13" s="8"/>
      <c r="N13" s="72"/>
      <c r="O13" s="10">
        <v>3</v>
      </c>
      <c r="P13" s="59"/>
      <c r="Q13" s="196"/>
    </row>
    <row r="14" spans="1:17" ht="39" x14ac:dyDescent="0.25">
      <c r="A14" s="39">
        <v>10</v>
      </c>
      <c r="B14" s="178" t="s">
        <v>195</v>
      </c>
      <c r="C14" s="8" t="s">
        <v>60</v>
      </c>
      <c r="D14" s="8" t="s">
        <v>8</v>
      </c>
      <c r="E14" s="199">
        <v>240</v>
      </c>
      <c r="F14" s="198"/>
      <c r="G14" s="148">
        <v>8</v>
      </c>
      <c r="H14" s="144">
        <f t="shared" si="0"/>
        <v>0</v>
      </c>
      <c r="I14" s="149">
        <f t="shared" si="1"/>
        <v>0</v>
      </c>
      <c r="J14" s="149">
        <f t="shared" si="2"/>
        <v>0</v>
      </c>
      <c r="K14" s="8"/>
      <c r="L14" s="8"/>
      <c r="M14" s="8"/>
      <c r="N14" s="72"/>
      <c r="O14" s="10">
        <v>2</v>
      </c>
      <c r="P14" s="59"/>
      <c r="Q14" s="196"/>
    </row>
    <row r="15" spans="1:17" ht="25.5" x14ac:dyDescent="0.25">
      <c r="A15" s="39">
        <v>11</v>
      </c>
      <c r="B15" s="168" t="s">
        <v>196</v>
      </c>
      <c r="C15" s="8" t="s">
        <v>149</v>
      </c>
      <c r="D15" s="8" t="s">
        <v>141</v>
      </c>
      <c r="E15" s="199">
        <f>4+10+12+24</f>
        <v>50</v>
      </c>
      <c r="F15" s="198"/>
      <c r="G15" s="148">
        <v>8</v>
      </c>
      <c r="H15" s="144">
        <f t="shared" si="0"/>
        <v>0</v>
      </c>
      <c r="I15" s="149">
        <f t="shared" si="1"/>
        <v>0</v>
      </c>
      <c r="J15" s="149">
        <f t="shared" si="2"/>
        <v>0</v>
      </c>
      <c r="K15" s="8"/>
      <c r="L15" s="8"/>
      <c r="M15" s="8"/>
      <c r="N15" s="72"/>
      <c r="O15" s="10">
        <v>2</v>
      </c>
      <c r="P15" s="59"/>
      <c r="Q15" s="196"/>
    </row>
    <row r="16" spans="1:17" ht="17.25" customHeight="1" x14ac:dyDescent="0.25">
      <c r="A16" s="8">
        <v>12</v>
      </c>
      <c r="B16" s="161" t="s">
        <v>150</v>
      </c>
      <c r="C16" s="8" t="s">
        <v>60</v>
      </c>
      <c r="D16" s="31" t="s">
        <v>6</v>
      </c>
      <c r="E16" s="197">
        <v>16000</v>
      </c>
      <c r="F16" s="198"/>
      <c r="G16" s="148">
        <v>8</v>
      </c>
      <c r="H16" s="144">
        <f t="shared" si="0"/>
        <v>0</v>
      </c>
      <c r="I16" s="149">
        <f t="shared" si="1"/>
        <v>0</v>
      </c>
      <c r="J16" s="149">
        <f t="shared" si="2"/>
        <v>0</v>
      </c>
      <c r="K16" s="35"/>
      <c r="L16" s="37"/>
      <c r="M16" s="37"/>
      <c r="N16" s="37"/>
      <c r="O16" s="31">
        <v>5</v>
      </c>
      <c r="P16" s="59"/>
      <c r="Q16" s="196"/>
    </row>
    <row r="17" spans="1:17" ht="17.25" customHeight="1" x14ac:dyDescent="0.25">
      <c r="A17" s="39">
        <v>13</v>
      </c>
      <c r="B17" s="162" t="s">
        <v>188</v>
      </c>
      <c r="C17" s="8" t="s">
        <v>60</v>
      </c>
      <c r="D17" s="15" t="s">
        <v>6</v>
      </c>
      <c r="E17" s="197">
        <f>10000+4000+10000+24000</f>
        <v>48000</v>
      </c>
      <c r="F17" s="198"/>
      <c r="G17" s="148">
        <v>8</v>
      </c>
      <c r="H17" s="144">
        <f t="shared" si="0"/>
        <v>0</v>
      </c>
      <c r="I17" s="149">
        <f t="shared" si="1"/>
        <v>0</v>
      </c>
      <c r="J17" s="149">
        <f t="shared" si="2"/>
        <v>0</v>
      </c>
      <c r="K17" s="81"/>
      <c r="L17" s="81"/>
      <c r="M17" s="81"/>
      <c r="N17" s="81"/>
      <c r="O17" s="82">
        <v>5</v>
      </c>
      <c r="P17" s="59"/>
      <c r="Q17" s="196"/>
    </row>
    <row r="18" spans="1:17" ht="38.25" x14ac:dyDescent="0.25">
      <c r="A18" s="39">
        <v>14</v>
      </c>
      <c r="B18" s="163" t="s">
        <v>192</v>
      </c>
      <c r="C18" s="8" t="s">
        <v>60</v>
      </c>
      <c r="D18" s="31" t="s">
        <v>6</v>
      </c>
      <c r="E18" s="197">
        <f>2000+1000+3000+5000</f>
        <v>11000</v>
      </c>
      <c r="F18" s="198"/>
      <c r="G18" s="148">
        <v>8</v>
      </c>
      <c r="H18" s="144">
        <f t="shared" si="0"/>
        <v>0</v>
      </c>
      <c r="I18" s="149">
        <f t="shared" si="1"/>
        <v>0</v>
      </c>
      <c r="J18" s="149">
        <f t="shared" si="2"/>
        <v>0</v>
      </c>
      <c r="K18" s="35"/>
      <c r="L18" s="37"/>
      <c r="M18" s="37"/>
      <c r="N18" s="37"/>
      <c r="O18" s="31">
        <v>2</v>
      </c>
      <c r="P18" s="59"/>
      <c r="Q18" s="196"/>
    </row>
    <row r="19" spans="1:17" ht="38.25" x14ac:dyDescent="0.25">
      <c r="A19" s="8">
        <v>15</v>
      </c>
      <c r="B19" s="163" t="s">
        <v>193</v>
      </c>
      <c r="C19" s="8" t="s">
        <v>60</v>
      </c>
      <c r="D19" s="31" t="s">
        <v>6</v>
      </c>
      <c r="E19" s="197">
        <f>800+600</f>
        <v>1400</v>
      </c>
      <c r="F19" s="198"/>
      <c r="G19" s="148">
        <v>8</v>
      </c>
      <c r="H19" s="144">
        <f t="shared" si="0"/>
        <v>0</v>
      </c>
      <c r="I19" s="149">
        <f t="shared" si="1"/>
        <v>0</v>
      </c>
      <c r="J19" s="149">
        <f t="shared" si="2"/>
        <v>0</v>
      </c>
      <c r="K19" s="35"/>
      <c r="L19" s="37"/>
      <c r="M19" s="37"/>
      <c r="N19" s="37"/>
      <c r="O19" s="31">
        <v>2</v>
      </c>
      <c r="P19" s="59"/>
      <c r="Q19" s="196"/>
    </row>
    <row r="20" spans="1:17" ht="20.25" customHeight="1" x14ac:dyDescent="0.25">
      <c r="A20" s="39">
        <v>16</v>
      </c>
      <c r="B20" s="40" t="s">
        <v>145</v>
      </c>
      <c r="C20" s="8" t="s">
        <v>60</v>
      </c>
      <c r="D20" s="10" t="s">
        <v>6</v>
      </c>
      <c r="E20" s="197">
        <v>10</v>
      </c>
      <c r="F20" s="198"/>
      <c r="G20" s="148">
        <v>8</v>
      </c>
      <c r="H20" s="144">
        <f t="shared" si="0"/>
        <v>0</v>
      </c>
      <c r="I20" s="149">
        <f t="shared" si="1"/>
        <v>0</v>
      </c>
      <c r="J20" s="149">
        <f t="shared" si="2"/>
        <v>0</v>
      </c>
      <c r="K20" s="9"/>
      <c r="L20" s="41"/>
      <c r="M20" s="41"/>
      <c r="N20" s="41"/>
      <c r="O20" s="10">
        <v>2</v>
      </c>
      <c r="P20" s="59"/>
      <c r="Q20" s="196"/>
    </row>
    <row r="21" spans="1:17" ht="24" customHeight="1" x14ac:dyDescent="0.25">
      <c r="A21" s="231" t="s">
        <v>219</v>
      </c>
      <c r="B21" s="232"/>
      <c r="C21" s="232"/>
      <c r="D21" s="232"/>
      <c r="E21" s="232"/>
      <c r="F21" s="232"/>
      <c r="G21" s="232"/>
      <c r="H21" s="233"/>
      <c r="I21" s="46">
        <f>SUM(I5:I20)</f>
        <v>0</v>
      </c>
      <c r="J21" s="46">
        <f>I21*1.08</f>
        <v>0</v>
      </c>
      <c r="K21" s="248" t="s">
        <v>9</v>
      </c>
      <c r="L21" s="248"/>
      <c r="M21" s="248"/>
      <c r="N21" s="248"/>
      <c r="O21" s="248"/>
      <c r="P21" s="59"/>
      <c r="Q21" s="196"/>
    </row>
    <row r="22" spans="1:17" ht="24" customHeight="1" x14ac:dyDescent="0.25">
      <c r="A22" s="234"/>
      <c r="B22" s="235"/>
      <c r="C22" s="235"/>
      <c r="D22" s="235"/>
      <c r="E22" s="235"/>
      <c r="F22" s="235"/>
      <c r="G22" s="235"/>
      <c r="H22" s="236"/>
      <c r="I22" s="46">
        <f>I21*0.3</f>
        <v>0</v>
      </c>
      <c r="J22" s="46">
        <f>I22*1.08</f>
        <v>0</v>
      </c>
      <c r="K22" s="249" t="s">
        <v>213</v>
      </c>
      <c r="L22" s="249"/>
      <c r="M22" s="249"/>
      <c r="N22" s="249"/>
      <c r="O22" s="249"/>
      <c r="P22" s="59"/>
    </row>
    <row r="23" spans="1:17" ht="36.75" customHeight="1" x14ac:dyDescent="0.25">
      <c r="A23" s="237"/>
      <c r="B23" s="238"/>
      <c r="C23" s="238"/>
      <c r="D23" s="238"/>
      <c r="E23" s="238"/>
      <c r="F23" s="238"/>
      <c r="G23" s="238"/>
      <c r="H23" s="239"/>
      <c r="I23" s="46">
        <f>I22+I21</f>
        <v>0</v>
      </c>
      <c r="J23" s="46">
        <f>I23*1.08</f>
        <v>0</v>
      </c>
      <c r="K23" s="249" t="s">
        <v>218</v>
      </c>
      <c r="L23" s="249"/>
      <c r="M23" s="249"/>
      <c r="N23" s="249"/>
      <c r="O23" s="249"/>
      <c r="P23" s="59"/>
    </row>
    <row r="24" spans="1:17" x14ac:dyDescent="0.25">
      <c r="A24" s="11"/>
      <c r="B24" s="2"/>
      <c r="C24" s="3"/>
      <c r="D24" s="3"/>
      <c r="E24" s="3"/>
      <c r="F24" s="110"/>
      <c r="G24" s="3"/>
      <c r="H24" s="3"/>
      <c r="I24" s="55"/>
      <c r="J24" s="5"/>
      <c r="K24" s="6"/>
      <c r="L24" s="4"/>
      <c r="M24" s="6"/>
      <c r="N24" s="6"/>
      <c r="O24" s="3"/>
    </row>
  </sheetData>
  <mergeCells count="7">
    <mergeCell ref="K23:O23"/>
    <mergeCell ref="K22:O22"/>
    <mergeCell ref="K21:O21"/>
    <mergeCell ref="A3:O3"/>
    <mergeCell ref="B8:B10"/>
    <mergeCell ref="O8:O10"/>
    <mergeCell ref="A21:H2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98" zoomScaleNormal="98" workbookViewId="0">
      <selection activeCell="O5" sqref="O5"/>
    </sheetView>
  </sheetViews>
  <sheetFormatPr defaultRowHeight="15" x14ac:dyDescent="0.25"/>
  <cols>
    <col min="1" max="2" width="9.140625" style="152"/>
    <col min="3" max="3" width="36.42578125" style="152" customWidth="1"/>
    <col min="4" max="12" width="9.140625" style="152"/>
    <col min="13" max="13" width="9.7109375" style="152" customWidth="1"/>
    <col min="14" max="14" width="9.140625" style="152" customWidth="1"/>
    <col min="15" max="15" width="13.7109375" style="152" customWidth="1"/>
    <col min="16" max="16384" width="9.140625" style="152"/>
  </cols>
  <sheetData>
    <row r="1" spans="1:15" x14ac:dyDescent="0.25">
      <c r="D1" s="170"/>
      <c r="E1" s="171" t="s">
        <v>221</v>
      </c>
      <c r="F1" s="171"/>
      <c r="G1" s="170"/>
      <c r="H1" s="170"/>
      <c r="I1" s="171"/>
      <c r="J1" s="171"/>
      <c r="K1" s="170"/>
      <c r="L1" s="170"/>
      <c r="M1" s="170"/>
      <c r="N1" s="170" t="s">
        <v>210</v>
      </c>
    </row>
    <row r="2" spans="1:15" x14ac:dyDescent="0.25">
      <c r="E2" s="167"/>
      <c r="F2" s="167"/>
      <c r="I2" s="167"/>
      <c r="J2" s="167"/>
    </row>
    <row r="3" spans="1:15" ht="18.75" x14ac:dyDescent="0.25">
      <c r="A3" s="250" t="s">
        <v>214</v>
      </c>
      <c r="B3" s="251"/>
      <c r="C3" s="251"/>
      <c r="D3" s="251"/>
      <c r="E3" s="251"/>
      <c r="F3" s="251"/>
      <c r="G3" s="251"/>
      <c r="H3" s="251"/>
      <c r="I3" s="251"/>
      <c r="J3" s="251"/>
      <c r="K3" s="251"/>
      <c r="L3" s="251"/>
      <c r="M3" s="251"/>
      <c r="N3" s="251"/>
      <c r="O3" s="252"/>
    </row>
    <row r="4" spans="1:15" ht="63.75" x14ac:dyDescent="0.25">
      <c r="A4" s="172" t="s">
        <v>0</v>
      </c>
      <c r="B4" s="241" t="s">
        <v>1</v>
      </c>
      <c r="C4" s="242"/>
      <c r="D4" s="172" t="s">
        <v>3</v>
      </c>
      <c r="E4" s="172" t="s">
        <v>10</v>
      </c>
      <c r="F4" s="173" t="s">
        <v>4</v>
      </c>
      <c r="G4" s="172" t="s">
        <v>11</v>
      </c>
      <c r="H4" s="172" t="s">
        <v>12</v>
      </c>
      <c r="I4" s="172" t="s">
        <v>13</v>
      </c>
      <c r="J4" s="174" t="s">
        <v>14</v>
      </c>
      <c r="K4" s="172" t="s">
        <v>15</v>
      </c>
      <c r="L4" s="172" t="s">
        <v>16</v>
      </c>
      <c r="M4" s="172" t="s">
        <v>5</v>
      </c>
      <c r="N4" s="172" t="s">
        <v>17</v>
      </c>
      <c r="O4" s="172" t="s">
        <v>19</v>
      </c>
    </row>
    <row r="5" spans="1:15" ht="78" customHeight="1" x14ac:dyDescent="0.25">
      <c r="A5" s="153">
        <v>1</v>
      </c>
      <c r="B5" s="283" t="s">
        <v>186</v>
      </c>
      <c r="C5" s="284"/>
      <c r="D5" s="179" t="s">
        <v>6</v>
      </c>
      <c r="E5" s="175">
        <v>3100</v>
      </c>
      <c r="F5" s="154"/>
      <c r="G5" s="184">
        <v>0.08</v>
      </c>
      <c r="H5" s="164">
        <f>ROUND(F5*1.08,2)</f>
        <v>0</v>
      </c>
      <c r="I5" s="164">
        <f>ROUND(F5*E5,2)</f>
        <v>0</v>
      </c>
      <c r="J5" s="164">
        <f>ROUND(I5*1.08,2)</f>
        <v>0</v>
      </c>
      <c r="K5" s="153"/>
      <c r="L5" s="153"/>
      <c r="M5" s="153"/>
      <c r="N5" s="153"/>
      <c r="O5" s="221">
        <v>5</v>
      </c>
    </row>
    <row r="6" spans="1:15" ht="15.75" customHeight="1" x14ac:dyDescent="0.25">
      <c r="A6" s="231" t="s">
        <v>219</v>
      </c>
      <c r="B6" s="232"/>
      <c r="C6" s="232"/>
      <c r="D6" s="232"/>
      <c r="E6" s="232"/>
      <c r="F6" s="232"/>
      <c r="G6" s="232"/>
      <c r="H6" s="233"/>
      <c r="I6" s="165">
        <f>SUM(I5)</f>
        <v>0</v>
      </c>
      <c r="J6" s="165">
        <f>ROUND(I6*1.08,2)</f>
        <v>0</v>
      </c>
      <c r="K6" s="248" t="s">
        <v>9</v>
      </c>
      <c r="L6" s="248"/>
      <c r="M6" s="248"/>
      <c r="N6" s="248"/>
      <c r="O6" s="248"/>
    </row>
    <row r="7" spans="1:15" ht="14.25" customHeight="1" x14ac:dyDescent="0.25">
      <c r="A7" s="234"/>
      <c r="B7" s="235"/>
      <c r="C7" s="235"/>
      <c r="D7" s="235"/>
      <c r="E7" s="235"/>
      <c r="F7" s="235"/>
      <c r="G7" s="235"/>
      <c r="H7" s="236"/>
      <c r="I7" s="164">
        <f>ROUND(I6*0.3,2)</f>
        <v>0</v>
      </c>
      <c r="J7" s="155">
        <f>ROUND(I7*1.08,2)</f>
        <v>0</v>
      </c>
      <c r="K7" s="249" t="s">
        <v>213</v>
      </c>
      <c r="L7" s="249"/>
      <c r="M7" s="249"/>
      <c r="N7" s="249"/>
      <c r="O7" s="249"/>
    </row>
    <row r="8" spans="1:15" ht="38.25" customHeight="1" x14ac:dyDescent="0.25">
      <c r="A8" s="237"/>
      <c r="B8" s="238"/>
      <c r="C8" s="238"/>
      <c r="D8" s="238"/>
      <c r="E8" s="238"/>
      <c r="F8" s="238"/>
      <c r="G8" s="238"/>
      <c r="H8" s="239"/>
      <c r="I8" s="164">
        <f>SUM(I6:I7)</f>
        <v>0</v>
      </c>
      <c r="J8" s="155">
        <f>ROUND(I8*1.08,2)</f>
        <v>0</v>
      </c>
      <c r="K8" s="249" t="s">
        <v>218</v>
      </c>
      <c r="L8" s="249"/>
      <c r="M8" s="249"/>
      <c r="N8" s="249"/>
      <c r="O8" s="249"/>
    </row>
    <row r="9" spans="1:15" ht="12.75" customHeight="1" x14ac:dyDescent="0.25"/>
    <row r="13" spans="1:15" ht="15" customHeight="1" x14ac:dyDescent="0.25"/>
    <row r="14" spans="1:15" ht="15" customHeight="1" x14ac:dyDescent="0.25"/>
  </sheetData>
  <mergeCells count="7">
    <mergeCell ref="K8:O8"/>
    <mergeCell ref="A6:H8"/>
    <mergeCell ref="A3:O3"/>
    <mergeCell ref="B4:C4"/>
    <mergeCell ref="B5:C5"/>
    <mergeCell ref="K6:O6"/>
    <mergeCell ref="K7:O7"/>
  </mergeCells>
  <pageMargins left="0.7" right="0.7" top="0.75" bottom="0.75" header="0.3" footer="0.3"/>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B5" sqref="B5:N5"/>
    </sheetView>
  </sheetViews>
  <sheetFormatPr defaultRowHeight="15" x14ac:dyDescent="0.25"/>
  <cols>
    <col min="2" max="2" width="35.28515625" customWidth="1"/>
    <col min="3" max="3" width="11.28515625" customWidth="1"/>
    <col min="4" max="4" width="9.140625" style="12"/>
    <col min="5" max="5" width="9.140625" style="145"/>
    <col min="6" max="6" width="5.140625" customWidth="1"/>
    <col min="7" max="7" width="11.28515625" customWidth="1"/>
    <col min="8" max="8" width="11.28515625" style="12" customWidth="1"/>
    <col min="9" max="9" width="11.85546875" style="12" customWidth="1"/>
    <col min="10" max="11" width="10.7109375" customWidth="1"/>
    <col min="12" max="12" width="12.7109375" customWidth="1"/>
    <col min="13" max="13" width="13.7109375" customWidth="1"/>
    <col min="14" max="14" width="13.42578125" customWidth="1"/>
  </cols>
  <sheetData>
    <row r="1" spans="1:15" s="152" customFormat="1" x14ac:dyDescent="0.25">
      <c r="D1" s="170"/>
      <c r="E1" s="171" t="s">
        <v>221</v>
      </c>
      <c r="F1" s="171"/>
      <c r="G1" s="170"/>
      <c r="H1" s="170"/>
      <c r="I1" s="171"/>
      <c r="J1" s="171"/>
      <c r="K1" s="170"/>
      <c r="L1" s="170"/>
      <c r="M1" s="170"/>
      <c r="N1" s="170" t="s">
        <v>210</v>
      </c>
    </row>
    <row r="2" spans="1:15" x14ac:dyDescent="0.25">
      <c r="A2" s="152"/>
      <c r="B2" s="152"/>
      <c r="C2" s="152"/>
      <c r="D2" s="152"/>
      <c r="E2" s="167"/>
      <c r="F2" s="167"/>
      <c r="G2" s="152"/>
      <c r="H2" s="152"/>
      <c r="I2" s="167"/>
      <c r="J2" s="167"/>
      <c r="K2" s="152"/>
      <c r="L2" s="152"/>
      <c r="M2" s="152"/>
      <c r="N2" s="152"/>
      <c r="O2" s="152"/>
    </row>
    <row r="3" spans="1:15" ht="23.25" customHeight="1" x14ac:dyDescent="0.25">
      <c r="A3" s="240" t="s">
        <v>199</v>
      </c>
      <c r="B3" s="240"/>
      <c r="C3" s="240"/>
      <c r="D3" s="240"/>
      <c r="E3" s="240"/>
      <c r="F3" s="240"/>
      <c r="G3" s="240"/>
      <c r="H3" s="240"/>
      <c r="I3" s="240"/>
      <c r="J3" s="240"/>
      <c r="K3" s="240"/>
      <c r="L3" s="240"/>
      <c r="M3" s="240"/>
      <c r="N3" s="240"/>
      <c r="O3" s="53"/>
    </row>
    <row r="4" spans="1:15" s="53" customFormat="1" ht="45" x14ac:dyDescent="0.25">
      <c r="A4" s="50" t="s">
        <v>0</v>
      </c>
      <c r="B4" s="61" t="s">
        <v>1</v>
      </c>
      <c r="C4" s="50" t="s">
        <v>3</v>
      </c>
      <c r="D4" s="50" t="s">
        <v>10</v>
      </c>
      <c r="E4" s="51" t="s">
        <v>4</v>
      </c>
      <c r="F4" s="50" t="s">
        <v>11</v>
      </c>
      <c r="G4" s="50" t="s">
        <v>32</v>
      </c>
      <c r="H4" s="50" t="s">
        <v>13</v>
      </c>
      <c r="I4" s="52" t="s">
        <v>14</v>
      </c>
      <c r="J4" s="50" t="s">
        <v>15</v>
      </c>
      <c r="K4" s="50" t="s">
        <v>16</v>
      </c>
      <c r="L4" s="50" t="s">
        <v>5</v>
      </c>
      <c r="M4" s="50" t="s">
        <v>17</v>
      </c>
      <c r="N4" s="50" t="s">
        <v>19</v>
      </c>
    </row>
    <row r="5" spans="1:15" ht="54" customHeight="1" x14ac:dyDescent="0.25">
      <c r="A5" s="8">
        <v>1</v>
      </c>
      <c r="B5" s="226" t="s">
        <v>113</v>
      </c>
      <c r="C5" s="221" t="s">
        <v>6</v>
      </c>
      <c r="D5" s="214">
        <v>1000</v>
      </c>
      <c r="E5" s="154"/>
      <c r="F5" s="223">
        <v>8</v>
      </c>
      <c r="G5" s="155">
        <f>ROUND(E5*(F5/100+1),2)</f>
        <v>0</v>
      </c>
      <c r="H5" s="224">
        <f>ROUND(D5*E5,2)</f>
        <v>0</v>
      </c>
      <c r="I5" s="224">
        <f>ROUND(D5*G5,2)</f>
        <v>0</v>
      </c>
      <c r="J5" s="221"/>
      <c r="K5" s="221"/>
      <c r="L5" s="221"/>
      <c r="M5" s="221"/>
      <c r="N5" s="221"/>
      <c r="O5" s="53"/>
    </row>
    <row r="6" spans="1:15" s="53" customFormat="1" ht="24" customHeight="1" x14ac:dyDescent="0.25">
      <c r="A6" s="231" t="s">
        <v>219</v>
      </c>
      <c r="B6" s="232"/>
      <c r="C6" s="232"/>
      <c r="D6" s="232"/>
      <c r="E6" s="232"/>
      <c r="F6" s="232"/>
      <c r="G6" s="233"/>
      <c r="H6" s="46">
        <f>SUM(H5)</f>
        <v>0</v>
      </c>
      <c r="I6" s="46">
        <f>H6*1.08</f>
        <v>0</v>
      </c>
      <c r="J6" s="248" t="s">
        <v>9</v>
      </c>
      <c r="K6" s="248"/>
      <c r="L6" s="248"/>
      <c r="M6" s="248"/>
      <c r="N6" s="248"/>
    </row>
    <row r="7" spans="1:15" s="53" customFormat="1" ht="24" customHeight="1" x14ac:dyDescent="0.25">
      <c r="A7" s="234"/>
      <c r="B7" s="235"/>
      <c r="C7" s="235"/>
      <c r="D7" s="235"/>
      <c r="E7" s="235"/>
      <c r="F7" s="235"/>
      <c r="G7" s="236"/>
      <c r="H7" s="46">
        <f>H6*0.3</f>
        <v>0</v>
      </c>
      <c r="I7" s="46">
        <f>H7*1.08</f>
        <v>0</v>
      </c>
      <c r="J7" s="249" t="s">
        <v>213</v>
      </c>
      <c r="K7" s="249"/>
      <c r="L7" s="249"/>
      <c r="M7" s="249"/>
      <c r="N7" s="249"/>
    </row>
    <row r="8" spans="1:15" s="53" customFormat="1" ht="30.75" customHeight="1" x14ac:dyDescent="0.25">
      <c r="A8" s="237"/>
      <c r="B8" s="238"/>
      <c r="C8" s="238"/>
      <c r="D8" s="238"/>
      <c r="E8" s="238"/>
      <c r="F8" s="238"/>
      <c r="G8" s="239"/>
      <c r="H8" s="46">
        <f>H7+H6</f>
        <v>0</v>
      </c>
      <c r="I8" s="46">
        <f>H8*1.08</f>
        <v>0</v>
      </c>
      <c r="J8" s="249" t="s">
        <v>218</v>
      </c>
      <c r="K8" s="249"/>
      <c r="L8" s="249"/>
      <c r="M8" s="249"/>
      <c r="N8" s="249"/>
    </row>
    <row r="10" spans="1:15" x14ac:dyDescent="0.25">
      <c r="E10"/>
      <c r="G10" s="12"/>
      <c r="I10"/>
    </row>
    <row r="11" spans="1:15" x14ac:dyDescent="0.25">
      <c r="E11"/>
      <c r="G11" s="12"/>
      <c r="I11"/>
    </row>
    <row r="12" spans="1:15" x14ac:dyDescent="0.25">
      <c r="E12"/>
      <c r="G12" s="12"/>
      <c r="I12"/>
    </row>
    <row r="13" spans="1:15" x14ac:dyDescent="0.25">
      <c r="E13"/>
      <c r="G13" s="12"/>
      <c r="I13"/>
    </row>
  </sheetData>
  <mergeCells count="5">
    <mergeCell ref="J8:N8"/>
    <mergeCell ref="J7:N7"/>
    <mergeCell ref="J6:N6"/>
    <mergeCell ref="A3:N3"/>
    <mergeCell ref="A6:G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B5" sqref="B5"/>
    </sheetView>
  </sheetViews>
  <sheetFormatPr defaultRowHeight="15" x14ac:dyDescent="0.25"/>
  <cols>
    <col min="1" max="1" width="4.5703125" style="83" customWidth="1"/>
    <col min="2" max="2" width="32.28515625" style="83" customWidth="1"/>
    <col min="3" max="3" width="10.42578125" style="83" customWidth="1"/>
    <col min="4" max="4" width="10.42578125" style="150" customWidth="1"/>
    <col min="5" max="5" width="11.5703125" style="83" customWidth="1"/>
    <col min="6" max="6" width="5.7109375" style="83" customWidth="1"/>
    <col min="7" max="8" width="11.42578125" style="83" customWidth="1"/>
    <col min="9" max="9" width="11.140625" style="83" customWidth="1"/>
    <col min="10" max="10" width="12" style="83" customWidth="1"/>
    <col min="11" max="11" width="10.7109375" style="83" customWidth="1"/>
    <col min="12" max="12" width="13.85546875" style="83" customWidth="1"/>
    <col min="13" max="13" width="12.5703125" style="83" customWidth="1"/>
    <col min="14" max="16384" width="9.140625" style="83"/>
  </cols>
  <sheetData>
    <row r="1" spans="1:15" s="150" customFormat="1" x14ac:dyDescent="0.25">
      <c r="A1" s="152"/>
      <c r="B1" s="152"/>
      <c r="C1" s="152"/>
      <c r="D1" s="170"/>
      <c r="E1" s="171" t="s">
        <v>221</v>
      </c>
      <c r="F1" s="171"/>
      <c r="G1" s="170"/>
      <c r="H1" s="170"/>
      <c r="I1" s="171"/>
      <c r="J1" s="171"/>
      <c r="K1" s="170"/>
      <c r="L1" s="170"/>
      <c r="M1" s="170"/>
      <c r="N1" s="170" t="s">
        <v>210</v>
      </c>
      <c r="O1" s="152"/>
    </row>
    <row r="2" spans="1:15" s="150" customFormat="1" x14ac:dyDescent="0.25">
      <c r="A2" s="152"/>
      <c r="B2" s="152"/>
      <c r="C2" s="152"/>
      <c r="D2" s="152"/>
      <c r="E2" s="167"/>
      <c r="F2" s="167"/>
      <c r="G2" s="152"/>
      <c r="H2" s="152"/>
      <c r="I2" s="167"/>
      <c r="J2" s="167"/>
      <c r="K2" s="152"/>
      <c r="L2" s="152"/>
      <c r="M2" s="152"/>
      <c r="N2" s="152"/>
      <c r="O2" s="152"/>
    </row>
    <row r="3" spans="1:15" ht="15.75" x14ac:dyDescent="0.25">
      <c r="A3" s="84"/>
      <c r="B3" s="285" t="s">
        <v>200</v>
      </c>
      <c r="C3" s="286"/>
      <c r="D3" s="286"/>
      <c r="E3" s="286"/>
      <c r="F3" s="286"/>
      <c r="G3" s="286"/>
      <c r="H3" s="286"/>
      <c r="I3" s="286"/>
      <c r="J3" s="286"/>
      <c r="K3" s="286"/>
      <c r="L3" s="286"/>
      <c r="M3" s="287"/>
    </row>
    <row r="4" spans="1:15" ht="45" customHeight="1" x14ac:dyDescent="0.25">
      <c r="A4" s="50" t="s">
        <v>0</v>
      </c>
      <c r="B4" s="62" t="s">
        <v>1</v>
      </c>
      <c r="C4" s="50" t="s">
        <v>3</v>
      </c>
      <c r="D4" s="50" t="s">
        <v>10</v>
      </c>
      <c r="E4" s="51" t="s">
        <v>4</v>
      </c>
      <c r="F4" s="50" t="s">
        <v>11</v>
      </c>
      <c r="G4" s="50" t="s">
        <v>32</v>
      </c>
      <c r="H4" s="50" t="s">
        <v>13</v>
      </c>
      <c r="I4" s="52" t="s">
        <v>14</v>
      </c>
      <c r="J4" s="50" t="s">
        <v>15</v>
      </c>
      <c r="K4" s="50" t="s">
        <v>16</v>
      </c>
      <c r="L4" s="50" t="s">
        <v>5</v>
      </c>
      <c r="M4" s="50" t="s">
        <v>17</v>
      </c>
      <c r="N4" s="91" t="s">
        <v>19</v>
      </c>
    </row>
    <row r="5" spans="1:15" ht="127.5" x14ac:dyDescent="0.25">
      <c r="A5" s="87">
        <v>1</v>
      </c>
      <c r="B5" s="227" t="s">
        <v>215</v>
      </c>
      <c r="C5" s="208" t="s">
        <v>8</v>
      </c>
      <c r="D5" s="209">
        <v>12800</v>
      </c>
      <c r="E5" s="63"/>
      <c r="F5" s="148">
        <v>8</v>
      </c>
      <c r="G5" s="144">
        <f>ROUND(E5*(F5/100+1),2)</f>
        <v>0</v>
      </c>
      <c r="H5" s="149">
        <f>ROUND(D5*E5,2)</f>
        <v>0</v>
      </c>
      <c r="I5" s="149">
        <f>ROUND(D5*G5,2)</f>
        <v>0</v>
      </c>
      <c r="J5" s="85"/>
      <c r="K5" s="85"/>
      <c r="L5" s="86"/>
      <c r="M5" s="85"/>
      <c r="N5" s="200">
        <v>2</v>
      </c>
    </row>
    <row r="6" spans="1:15" ht="153" x14ac:dyDescent="0.25">
      <c r="A6" s="90">
        <v>2</v>
      </c>
      <c r="B6" s="207" t="s">
        <v>216</v>
      </c>
      <c r="C6" s="208" t="s">
        <v>8</v>
      </c>
      <c r="D6" s="209">
        <v>5000</v>
      </c>
      <c r="E6" s="63"/>
      <c r="F6" s="148">
        <v>8</v>
      </c>
      <c r="G6" s="144">
        <f t="shared" ref="G6" si="0">ROUND(E6*(F6/100+1),2)</f>
        <v>0</v>
      </c>
      <c r="H6" s="149">
        <f>ROUND(D6*E6,2)</f>
        <v>0</v>
      </c>
      <c r="I6" s="149">
        <f>ROUND(D6*G6,2)</f>
        <v>0</v>
      </c>
      <c r="J6" s="88"/>
      <c r="K6" s="88"/>
      <c r="L6" s="89"/>
      <c r="M6" s="88"/>
      <c r="N6" s="200">
        <v>2</v>
      </c>
    </row>
    <row r="7" spans="1:15" ht="24" customHeight="1" x14ac:dyDescent="0.25">
      <c r="A7" s="231" t="s">
        <v>219</v>
      </c>
      <c r="B7" s="288"/>
      <c r="C7" s="288"/>
      <c r="D7" s="288"/>
      <c r="E7" s="288"/>
      <c r="F7" s="288"/>
      <c r="G7" s="288"/>
      <c r="H7" s="203"/>
      <c r="I7" s="46">
        <f>H7*1.08</f>
        <v>0</v>
      </c>
      <c r="J7" s="248" t="s">
        <v>9</v>
      </c>
      <c r="K7" s="248"/>
      <c r="L7" s="248"/>
      <c r="M7" s="248"/>
      <c r="N7" s="248"/>
    </row>
    <row r="8" spans="1:15" ht="24" customHeight="1" x14ac:dyDescent="0.25">
      <c r="A8" s="289"/>
      <c r="B8" s="290"/>
      <c r="C8" s="290"/>
      <c r="D8" s="290"/>
      <c r="E8" s="290"/>
      <c r="F8" s="290"/>
      <c r="G8" s="290"/>
      <c r="H8" s="203"/>
      <c r="I8" s="46">
        <f>H8*1.08</f>
        <v>0</v>
      </c>
      <c r="J8" s="249" t="s">
        <v>213</v>
      </c>
      <c r="K8" s="249"/>
      <c r="L8" s="249"/>
      <c r="M8" s="249"/>
      <c r="N8" s="249"/>
    </row>
    <row r="9" spans="1:15" ht="37.5" customHeight="1" x14ac:dyDescent="0.25">
      <c r="A9" s="291"/>
      <c r="B9" s="292"/>
      <c r="C9" s="292"/>
      <c r="D9" s="292"/>
      <c r="E9" s="292"/>
      <c r="F9" s="292"/>
      <c r="G9" s="292"/>
      <c r="H9" s="203"/>
      <c r="I9" s="46">
        <f>H9*1.08</f>
        <v>0</v>
      </c>
      <c r="J9" s="249" t="s">
        <v>218</v>
      </c>
      <c r="K9" s="249"/>
      <c r="L9" s="249"/>
      <c r="M9" s="249"/>
      <c r="N9" s="249"/>
    </row>
  </sheetData>
  <mergeCells count="5">
    <mergeCell ref="B3:M3"/>
    <mergeCell ref="J7:N7"/>
    <mergeCell ref="J8:N8"/>
    <mergeCell ref="J9:N9"/>
    <mergeCell ref="A7:G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14</vt:i4>
      </vt:variant>
    </vt:vector>
  </HeadingPairs>
  <TitlesOfParts>
    <vt:vector size="14" baseType="lpstr">
      <vt:lpstr>Część nr 1</vt:lpstr>
      <vt:lpstr>Część nr 2</vt:lpstr>
      <vt:lpstr>Część nr 3</vt:lpstr>
      <vt:lpstr>Część nr 4</vt:lpstr>
      <vt:lpstr>Część nr 5</vt:lpstr>
      <vt:lpstr>Część nr 6</vt:lpstr>
      <vt:lpstr>Część nr 7</vt:lpstr>
      <vt:lpstr>Część nr 8</vt:lpstr>
      <vt:lpstr>Część nr 9</vt:lpstr>
      <vt:lpstr>Część nr 10</vt:lpstr>
      <vt:lpstr>Część nr 11</vt:lpstr>
      <vt:lpstr>Część nr 12</vt:lpstr>
      <vt:lpstr>Część nr 13</vt:lpstr>
      <vt:lpstr>Część nr 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Pieciuch</dc:creator>
  <cp:lastModifiedBy>Krystyna Kubiak</cp:lastModifiedBy>
  <dcterms:created xsi:type="dcterms:W3CDTF">2022-08-29T11:53:57Z</dcterms:created>
  <dcterms:modified xsi:type="dcterms:W3CDTF">2023-03-15T08:35:11Z</dcterms:modified>
</cp:coreProperties>
</file>