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dom1\home$\mliwocha\Desktop\raj\"/>
    </mc:Choice>
  </mc:AlternateContent>
  <xr:revisionPtr revIDLastSave="0" documentId="13_ncr:1_{4801E32B-088F-4347-9DC8-75DE52B3C2C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OSZTORYS OFERTOWY" sheetId="2" r:id="rId1"/>
    <sheet name="KO Strona tyt." sheetId="4" r:id="rId2"/>
    <sheet name="KOSZTORYS ODZ. MAATERIAŁU" sheetId="5" r:id="rId3"/>
    <sheet name="KOM Strona tyt." sheetId="6" r:id="rId4"/>
  </sheets>
  <definedNames>
    <definedName name="_xlnm.Print_Area" localSheetId="1">'KO Strona tyt.'!$B$2:$E$22</definedName>
    <definedName name="_xlnm.Print_Area" localSheetId="3">'KOM Strona tyt.'!$B$1:$E$22</definedName>
    <definedName name="_xlnm.Print_Area" localSheetId="2">'KOSZTORYS ODZ. MAATERIAŁU'!$B$1:$J$8</definedName>
    <definedName name="_xlnm.Print_Area" localSheetId="0">'KOSZTORYS OFERTOWY'!$B$1:$J$51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E11" i="6"/>
  <c r="E10" i="6"/>
  <c r="J5" i="5"/>
  <c r="J4" i="5"/>
  <c r="J6" i="5" s="1"/>
  <c r="J7" i="5" s="1"/>
  <c r="J8" i="5" s="1"/>
  <c r="H47" i="2" l="1"/>
  <c r="H40" i="2"/>
  <c r="H41" i="2" s="1"/>
  <c r="H35" i="2"/>
  <c r="H36" i="2" s="1"/>
  <c r="J36" i="2" s="1"/>
  <c r="H34" i="2"/>
  <c r="J34" i="2" s="1"/>
  <c r="H29" i="2"/>
  <c r="H28" i="2"/>
  <c r="H26" i="2"/>
  <c r="H27" i="2" s="1"/>
  <c r="J27" i="2" s="1"/>
  <c r="H25" i="2"/>
  <c r="H23" i="2"/>
  <c r="H24" i="2" s="1"/>
  <c r="H19" i="2"/>
  <c r="H20" i="2" s="1"/>
  <c r="H21" i="2" s="1"/>
  <c r="H18" i="2"/>
  <c r="H16" i="2"/>
  <c r="H15" i="2"/>
  <c r="H14" i="2"/>
  <c r="H13" i="2"/>
  <c r="H10" i="2"/>
  <c r="H7" i="2"/>
  <c r="J7" i="2" s="1"/>
  <c r="H6" i="2"/>
  <c r="J6" i="2" s="1"/>
  <c r="J48" i="2"/>
  <c r="J47" i="2"/>
  <c r="J46" i="2"/>
  <c r="J45" i="2"/>
  <c r="J44" i="2"/>
  <c r="J43" i="2"/>
  <c r="J42" i="2"/>
  <c r="J39" i="2"/>
  <c r="J37" i="2"/>
  <c r="J35" i="2"/>
  <c r="J33" i="2"/>
  <c r="J31" i="2"/>
  <c r="J30" i="2"/>
  <c r="J29" i="2"/>
  <c r="J28" i="2"/>
  <c r="J26" i="2"/>
  <c r="J25" i="2"/>
  <c r="J23" i="2"/>
  <c r="J16" i="2"/>
  <c r="J14" i="2"/>
  <c r="J12" i="2"/>
  <c r="J10" i="2"/>
  <c r="J9" i="2"/>
  <c r="J8" i="2"/>
  <c r="J19" i="2" l="1"/>
  <c r="J24" i="2"/>
  <c r="J15" i="2"/>
  <c r="J18" i="2"/>
  <c r="J13" i="2"/>
  <c r="J41" i="2" l="1"/>
  <c r="J40" i="2"/>
  <c r="J21" i="2"/>
  <c r="J20" i="2"/>
  <c r="J49" i="2" s="1"/>
  <c r="J50" i="2" s="1"/>
  <c r="J51" i="2" s="1"/>
  <c r="E10" i="4" l="1"/>
  <c r="E12" i="4" l="1"/>
  <c r="E11" i="4"/>
</calcChain>
</file>

<file path=xl/sharedStrings.xml><?xml version="1.0" encoding="utf-8"?>
<sst xmlns="http://schemas.openxmlformats.org/spreadsheetml/2006/main" count="218" uniqueCount="154">
  <si>
    <t>Lp.</t>
  </si>
  <si>
    <t>Podstawa</t>
  </si>
  <si>
    <t>45111300-1</t>
  </si>
  <si>
    <t>Ogrodzenia</t>
  </si>
  <si>
    <t>1.1</t>
  </si>
  <si>
    <t>Roboty rozbiórkowe</t>
  </si>
  <si>
    <t>1 d.1.1</t>
  </si>
  <si>
    <t>KNR 2-25 0310-02 analogia</t>
  </si>
  <si>
    <t>2 d.1.1</t>
  </si>
  <si>
    <t>KNR 2-25 0308-02</t>
  </si>
  <si>
    <t>3 d.1.1</t>
  </si>
  <si>
    <t>4 d.1.1</t>
  </si>
  <si>
    <t>5 d.1.1</t>
  </si>
  <si>
    <t>KNR 2-23 0402-04 analiza indywidualna</t>
  </si>
  <si>
    <t>KNR 2-23 0402-02 analiza indywidualna</t>
  </si>
  <si>
    <t>KNR 4-04 1101-01
1101-04</t>
  </si>
  <si>
    <t>1.2</t>
  </si>
  <si>
    <t>45112000-5</t>
  </si>
  <si>
    <t>Roboty ziemne - ogrodzenie boczne</t>
  </si>
  <si>
    <t>6 d.1.2</t>
  </si>
  <si>
    <t>KNR 2-01
0312-10</t>
  </si>
  <si>
    <t>7 d.1.2</t>
  </si>
  <si>
    <t>KNR 2-31
0401-02</t>
  </si>
  <si>
    <t>8 d.1.2</t>
  </si>
  <si>
    <t>kalk. własna</t>
  </si>
  <si>
    <t>9 d.1.2</t>
  </si>
  <si>
    <t>KNR 4-01
0101-09</t>
  </si>
  <si>
    <t>10 d.1.2</t>
  </si>
  <si>
    <t>KNR 2-01
0415-02</t>
  </si>
  <si>
    <t>1.3</t>
  </si>
  <si>
    <t>11 d.1.3</t>
  </si>
  <si>
    <t>KNNR 2
0106-02
z.sz. 5.5</t>
  </si>
  <si>
    <t>12 d.1.3</t>
  </si>
  <si>
    <t>13 d.1.3</t>
  </si>
  <si>
    <t>14 d.1.3</t>
  </si>
  <si>
    <t>1.4</t>
  </si>
  <si>
    <t>15 d.1.4</t>
  </si>
  <si>
    <t>16 d.1.4</t>
  </si>
  <si>
    <t>17 d.1.4</t>
  </si>
  <si>
    <t>18 d.1.4</t>
  </si>
  <si>
    <t>19 d.1.4</t>
  </si>
  <si>
    <t>20 d.1.4</t>
  </si>
  <si>
    <t>21 d.1.4</t>
  </si>
  <si>
    <t>22 d.1.4</t>
  </si>
  <si>
    <t>KNR 2-02
0603-10</t>
  </si>
  <si>
    <t>KNR 2-01
0320-0201</t>
  </si>
  <si>
    <t>KNR-W 2-02 1221-02 analiza indywidualna</t>
  </si>
  <si>
    <t>KNR 2-23
0404-04 analiza indywidualna</t>
  </si>
  <si>
    <t>1.5</t>
  </si>
  <si>
    <t>Roboty ziemne - ogrodzenie frontowe</t>
  </si>
  <si>
    <t>24 d.1.5</t>
  </si>
  <si>
    <t>25 d.1.5</t>
  </si>
  <si>
    <t>26 d.1.5</t>
  </si>
  <si>
    <t>27 d.1.5</t>
  </si>
  <si>
    <t>1.6</t>
  </si>
  <si>
    <t>Ogrodzenie frontowe</t>
  </si>
  <si>
    <t>KNR 2-01
0317-0201</t>
  </si>
  <si>
    <t>KNR 2-02
0202-01</t>
  </si>
  <si>
    <t>KNR 2-02
0606-09</t>
  </si>
  <si>
    <t xml:space="preserve">Wykopy liniowe o ścianach pionowych pod fundamenty, rurociągi, kolektory w gruntach suchych kat. III-IV z wydobyciem urobku łopatą lub wyciągiem ręcznym; głębokość do 1,5 m, szerokość 0,8-1,5 m - do rozbiórki cokołu betonowego i wykonania fundamentów pod słup i przeciwwagę bramy
</t>
  </si>
  <si>
    <t>Rozplantowanie ręczne ziemi wydobytej z wykopów - za 1 m3 ziemi wzdłuż 1m krawędzi wykopu - kat. gruntu III</t>
  </si>
  <si>
    <t xml:space="preserve">Ławy fundamentowe prostokątne żelbetowe, szerokości do 0,6 m - ręczne układanie betonu - fundament pod przeciwwagę i słup skrajny
</t>
  </si>
  <si>
    <t xml:space="preserve">Izolacje przeciwwilgociowe powłokowe bitumiczne pionowe - wykonywane na zimno z roztworu asfaltowego - pierwsza warstwa ochronna fundamentów
</t>
  </si>
  <si>
    <t>Ogrodzenie panelowe - boczne</t>
  </si>
  <si>
    <t>KNR-W
2-02
1802-04
analiza indywidualna</t>
  </si>
  <si>
    <t>29 d.1.6</t>
  </si>
  <si>
    <t>30 d.1.6</t>
  </si>
  <si>
    <t>31 d.1.6</t>
  </si>
  <si>
    <t>32 d.1.6</t>
  </si>
  <si>
    <t>33 d.1.6</t>
  </si>
  <si>
    <t>34 d.1.6</t>
  </si>
  <si>
    <t>35 d.1.6</t>
  </si>
  <si>
    <t>36 d.1.6</t>
  </si>
  <si>
    <t>37 d.1.6</t>
  </si>
  <si>
    <t>KNR 2-31
0403-01 analiza indywidualna</t>
  </si>
  <si>
    <t>Opis</t>
  </si>
  <si>
    <t>Wartość</t>
  </si>
  <si>
    <t>Cena jedn.</t>
  </si>
  <si>
    <t>Ilość</t>
  </si>
  <si>
    <t>m2</t>
  </si>
  <si>
    <t xml:space="preserve">Ogrodzenia z prefabrykowanych elementów żelbetowych - rozebranie cokołu
</t>
  </si>
  <si>
    <t xml:space="preserve">Furtka - rozbiórka 
</t>
  </si>
  <si>
    <t xml:space="preserve">szt. </t>
  </si>
  <si>
    <t>Jedn. przedm.</t>
  </si>
  <si>
    <t>Transport gruzu z terenu rozbiórki przy ręcznym załadowaniu i wyładowaniu ciągnikiem kołowym z przyczepą na wysypisko.</t>
  </si>
  <si>
    <t xml:space="preserve">Plantowanie (niwelowanie) terenu ze ścięciem wypukłości do 10 cm w gruncie kat. III
</t>
  </si>
  <si>
    <t>Usunięcie przeszkód w postaci krzewów, drzew, karpiny w pasie 1,0 m po obu stronach ogrodzenia</t>
  </si>
  <si>
    <t xml:space="preserve">Rowki pod podmurówkę prefabrykowaną ogrodzenia
</t>
  </si>
  <si>
    <t xml:space="preserve">Wykopanie dołów o powierzchni dna do 0.2 m2 i głębokości do 1.0 m (kat.gr.III)
</t>
  </si>
  <si>
    <t xml:space="preserve">Betonowanie betonem C16/20 (B-20) konstrukcji niezbrojonych stóp fundamentowych </t>
  </si>
  <si>
    <t>m3</t>
  </si>
  <si>
    <t xml:space="preserve">m3
</t>
  </si>
  <si>
    <t xml:space="preserve">Jw. - druga warstwa
</t>
  </si>
  <si>
    <t>Zasypywanie wykopów liniowych o ścianach pionowych w gruntach kat. III-IV; głębokość do 1,5 m, szerokość 0,8 - 1,5 m</t>
  </si>
  <si>
    <t>Wykopanie dołów o powierzchni dna do 0,2 m2 i głębokości do 1,0 m (kat. gr. III)</t>
  </si>
  <si>
    <t>Rowki pod podmurówkę prefabrykowaną ogrodzenia</t>
  </si>
  <si>
    <t>Plantowanie (niwelowanie) terenu ze ścięciem wypukłości do 10 cm w gruncie kat. III</t>
  </si>
  <si>
    <t>Rozplantowanie ręczne ziemi wydobytej z wykopów - za 1m3 ziemi wzdłuż 1m krawędzi wykopu - kat. gruntu III</t>
  </si>
  <si>
    <t>dół</t>
  </si>
  <si>
    <t>Podmurówka prefabrykowana ogrodzenia z elementów betonowych wibroprasowanych
podmurówka prefabrykowana 
200x60x2000mm</t>
  </si>
  <si>
    <t>34928200-0</t>
  </si>
  <si>
    <t xml:space="preserve">Dwukrotne malowanie pędzlem fabami nawierzchniowymi i emaliami ftalowymi konstrukcji pełnościennych </t>
  </si>
  <si>
    <t>KNR 7-12
0210-01</t>
  </si>
  <si>
    <t>KNR 2-31
0403-01
analiza indywidualna</t>
  </si>
  <si>
    <t>KNR 7-12
0101-01</t>
  </si>
  <si>
    <t>KNR 7-12
0201-01</t>
  </si>
  <si>
    <t>m</t>
  </si>
  <si>
    <t>Mocowanie sztachet modrzewiowych z drewna sezonowanego (czterostronnie heblowane) dodatkowo przed obróbką suszoone: wys. do 170cm, odstępy między sztachetami ok. 3cm, gr. sztachety 24mm, szerokość 80mm. Kształt części górnej zaokrąglony. Sztachety przykręcone na wkręty lub śruby zamkowe M8 z nakrętką kołpakową na podkładce dystansowej do rygla z profilu stalowego rura prostokątna 60x40x4mm</t>
  </si>
  <si>
    <t>Malowanie pędzlem farbami do gruntowania miniowymi konstrukcji pełnościennych</t>
  </si>
  <si>
    <t>Czyszczenie przez szczotkowanie ręczne do trzeciego stopnia czystości konstrukcji pełnościennych (stan wyjściowy powierzchni B)</t>
  </si>
  <si>
    <t xml:space="preserve">Obsadzenie słupków z rury kwadratowej 80x80x40mm długości 2,60m
</t>
  </si>
  <si>
    <t>Wartość podatku VAT</t>
  </si>
  <si>
    <t>Wartość kosztorysowa robót NETTO</t>
  </si>
  <si>
    <t>Wartość kosztorysowa robót BRUTTO</t>
  </si>
  <si>
    <t xml:space="preserve">Ogrodzenia  na słupkach - rozebranie                         
</t>
  </si>
  <si>
    <t>Brama - rozbiórka</t>
  </si>
  <si>
    <t xml:space="preserve">Osadzenie stalowych bram przesuwanych ręcznie o powierzchni do 13 m2 (brama przesuwna samonośna o wymiarach 4000x1890 mm (dla panelu 1720 mm) - ocynkowana, wyposażona w antaby i zamek na wkładkę bębenkową.
</t>
  </si>
  <si>
    <t>Rygle z profilu stalowego rura prostokątna 60x40x4mm x 2 (góra i dół)</t>
  </si>
  <si>
    <t>Montaż i dostawa furtki ogrodzeniowej z kształtownika zamkniętego 80/40/30 szer 1,20 i wys 1,8 m (1szt.), wypełnionej sztachetami drewnianymi, zamykanej na zamek z wkładką bębenkową, wyposażonej w bramofon i elektrozaczep - furtka i słupki malowane i zabezpieczone antykorozyjnie.                                                                                Wyposzażenie furtki: domofon                                                                                                       - przewodowy lub bezprzewodowy;
- cyfrowo-analogowy;
- zewnętrzny, wodoszczelny;
- warunki pracy w zakresie temperatur:  od -30°C do +50°C.</t>
  </si>
  <si>
    <t>Podmurówka prefabrykowana ogrodzenia z elementów betonowanyc wibroprasowanych
podmurówka prefabrykowana 300x60x2500mm
łącznik podmurówki betonwej</t>
  </si>
  <si>
    <t>Podmurówka prefabrykowana ogrodzenia z elementów betonowanyc wibroprasowanych
podmurówka prefabrykowana 200x60x2500mm
łącznik podmurówki betonwej</t>
  </si>
  <si>
    <t xml:space="preserve">Razem wartość zł kosztorysu netto :  </t>
  </si>
  <si>
    <t xml:space="preserve">Warttość zł podatku VAT  23 % :   </t>
  </si>
  <si>
    <t xml:space="preserve">Razem wartość zł kosztorysu brutto :   </t>
  </si>
  <si>
    <r>
      <rPr>
        <i/>
        <sz val="11"/>
        <color indexed="8"/>
        <rFont val="Calibri"/>
        <family val="2"/>
        <charset val="238"/>
      </rPr>
      <t>Inwestor :</t>
    </r>
    <r>
      <rPr>
        <sz val="10"/>
        <color indexed="64"/>
        <rFont val="Arial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 </t>
    </r>
    <r>
      <rPr>
        <b/>
        <i/>
        <sz val="11"/>
        <color indexed="8"/>
        <rFont val="Arial Narrow"/>
        <family val="2"/>
        <charset val="238"/>
      </rPr>
      <t>Nadleśnictwo Radom; ul. Janiszewska 48; 26-600 Radom</t>
    </r>
  </si>
  <si>
    <t xml:space="preserve">Sporządził : </t>
  </si>
  <si>
    <t>Podmurówka prefabrykowana ogrodzenia z elementów betonowanyc wibroprasowanych podmurówka prefabrykowana 300x60x2000mm</t>
  </si>
  <si>
    <t>KOSZTORYS OFERTOWY</t>
  </si>
  <si>
    <t xml:space="preserve">Data opracowania : </t>
  </si>
  <si>
    <t xml:space="preserve">Ogrodzenie boczne systemowe, panelowe z prętów ocynkowanych, pionowych i poziomych wysokości 152 cm (panel zagęszczony dodatkowymi prętami do wysokości 40cm). Fundament pod słupki, cokół betonowy systemowy, prefabrykowany. Komplet panelowy zawiera: słupek prefabrykowany, panel ogorodzeniowy oraz komplet osprzętu do montażu (łączniki słupka z panelem na śruby z nakrętkami zrywalnymi. Siatka zgrzewana przegięta 3-krotnie.
- wysokość panelu - 152 cm
- grubość prętów pionowych i poziomych 5mm
- oczko siatki 50x200mm (do wysokości 40cm dogęszczenie 50x50mm)
- słupek ogrodzenia 60x40x2 długości 2,90m.
</t>
  </si>
  <si>
    <r>
      <t>m2</t>
    </r>
    <r>
      <rPr>
        <i/>
        <vertAlign val="superscript"/>
        <sz val="11"/>
        <rFont val="Arial Narrow"/>
        <family val="2"/>
        <charset val="238"/>
      </rPr>
      <t xml:space="preserve"> </t>
    </r>
  </si>
  <si>
    <r>
      <t>m3</t>
    </r>
    <r>
      <rPr>
        <i/>
        <vertAlign val="superscript"/>
        <sz val="11"/>
        <rFont val="Arial Narrow"/>
        <family val="2"/>
        <charset val="238"/>
      </rPr>
      <t xml:space="preserve"> </t>
    </r>
  </si>
  <si>
    <t xml:space="preserve">dół. </t>
  </si>
  <si>
    <t xml:space="preserve">m </t>
  </si>
  <si>
    <t>Furtka stalowa wyposażona w zamek na wkładkę bębenkową furtka systemowa ocynkowana ogniowo, wysokość 170 cm.                                                                                      Wyposzażenie furtki: domofon                                                                                                        - przewodowy lub bezprzewodowy;
- cyfrowo-analogowy;
- zewnętrzny, wodoszczelny;
- warunki pracy w zakresie temperatur:  od -30°C do +50°C.</t>
  </si>
  <si>
    <t>szt.</t>
  </si>
  <si>
    <t>kpl.</t>
  </si>
  <si>
    <t>Montaż bram ogrodzeniowych przesuwnej i dwuskrzydłowej</t>
  </si>
  <si>
    <t xml:space="preserve">Osadzenie stalowych bram dwuskrzydłowych (brama o szerokości 4000mm i wysokości około 1600 mm) - wyposażona w klamka, zamykana na zamek wkładkowy, blokada otwórz / zamknij. Profil słupków 100x100mm. Profil ramy skrzydła bramy 40x40mm. Zabezpieczenie antykorozyjne – ocynk ogniowy.
</t>
  </si>
  <si>
    <t>23 d.1.4</t>
  </si>
  <si>
    <t>28 d.1.5</t>
  </si>
  <si>
    <t>38 d.1.6</t>
  </si>
  <si>
    <t>"Przebudowa ogrodzenia - budynku leśniczówki Leśnictwa Rajec"</t>
  </si>
  <si>
    <r>
      <rPr>
        <i/>
        <sz val="12"/>
        <color rgb="FF000000"/>
        <rFont val="Arial Narrow"/>
        <family val="2"/>
        <charset val="238"/>
      </rPr>
      <t>Nazwa inwestycji:</t>
    </r>
    <r>
      <rPr>
        <b/>
        <i/>
        <sz val="13.5"/>
        <color indexed="8"/>
        <rFont val="Arial Narrow"/>
        <family val="2"/>
        <charset val="238"/>
      </rPr>
      <t xml:space="preserve"> „Przebudowa ogrodzenia - budynku leśniczówki Leśnictwa Rajec”</t>
    </r>
  </si>
  <si>
    <t>1.</t>
  </si>
  <si>
    <t xml:space="preserve"> Kalkulacja indywidualna </t>
  </si>
  <si>
    <t xml:space="preserve">Drewno odzysk materiału z rozbiórki elementów drewnianych                 
</t>
  </si>
  <si>
    <t>2.</t>
  </si>
  <si>
    <t xml:space="preserve">Stal - odzysk materiału z rozbiórki - elementy ogrodzenia i bram
</t>
  </si>
  <si>
    <t>kg</t>
  </si>
  <si>
    <r>
      <rPr>
        <i/>
        <sz val="11"/>
        <color indexed="8"/>
        <rFont val="Arial Narrow"/>
        <family val="2"/>
        <charset val="238"/>
      </rPr>
      <t>Inwestor :</t>
    </r>
    <r>
      <rPr>
        <sz val="10"/>
        <color indexed="64"/>
        <rFont val="Arial Narrow"/>
        <family val="2"/>
        <charset val="238"/>
      </rPr>
      <t xml:space="preserve"> </t>
    </r>
    <r>
      <rPr>
        <sz val="11"/>
        <color indexed="8"/>
        <rFont val="Arial Narrow"/>
        <family val="2"/>
        <charset val="238"/>
      </rPr>
      <t xml:space="preserve"> </t>
    </r>
    <r>
      <rPr>
        <b/>
        <i/>
        <sz val="11"/>
        <color indexed="8"/>
        <rFont val="Arial Narrow"/>
        <family val="2"/>
        <charset val="238"/>
      </rPr>
      <t>Nadleśnictwo Radom; ul. Janiszewska 48; 26-600 Radom</t>
    </r>
  </si>
  <si>
    <r>
      <t xml:space="preserve">Data opracowania : </t>
    </r>
    <r>
      <rPr>
        <b/>
        <i/>
        <sz val="11"/>
        <color indexed="8"/>
        <rFont val="Arial Narrow"/>
        <family val="2"/>
        <charset val="238"/>
      </rPr>
      <t>25.05.2022r.</t>
    </r>
  </si>
  <si>
    <t>mgr inż. Marcin Liwocha</t>
  </si>
  <si>
    <t>KOSZTORYS OFERTOWY - ODZYSK MATERIAŁU Z ROZBIÓRKI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</si>
</sst>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i/>
      <sz val="11"/>
      <color rgb="FF0070C0"/>
      <name val="Calibri"/>
      <family val="2"/>
      <charset val="238"/>
      <scheme val="minor"/>
    </font>
    <font>
      <i/>
      <sz val="11"/>
      <color rgb="FFFF0000"/>
      <name val="Arial Narrow"/>
      <family val="2"/>
      <charset val="238"/>
    </font>
    <font>
      <b/>
      <i/>
      <sz val="14"/>
      <color indexed="64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i/>
      <sz val="13.5"/>
      <color indexed="8"/>
      <name val="Arial Narrow"/>
      <family val="2"/>
      <charset val="238"/>
    </font>
    <font>
      <i/>
      <sz val="12"/>
      <color rgb="FF000000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b/>
      <i/>
      <sz val="13.5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sz val="10"/>
      <color indexed="64"/>
      <name val="Arial"/>
      <family val="2"/>
      <charset val="238"/>
    </font>
    <font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Arial Narrow"/>
      <family val="2"/>
      <charset val="238"/>
    </font>
    <font>
      <i/>
      <sz val="11"/>
      <name val="Calibri"/>
      <family val="2"/>
      <charset val="238"/>
      <scheme val="minor"/>
    </font>
    <font>
      <i/>
      <sz val="10"/>
      <name val="Arial CE"/>
      <charset val="238"/>
    </font>
    <font>
      <i/>
      <sz val="10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name val="Calibri"/>
      <family val="2"/>
      <charset val="238"/>
      <scheme val="minor"/>
    </font>
    <font>
      <i/>
      <sz val="12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6"/>
      <color theme="1"/>
      <name val="Arial Narrow"/>
      <family val="2"/>
      <charset val="238"/>
    </font>
    <font>
      <b/>
      <i/>
      <sz val="13.5"/>
      <color theme="1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sz val="10"/>
      <color indexed="64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2" fontId="6" fillId="0" borderId="1" xfId="0" applyNumberFormat="1" applyFont="1" applyBorder="1" applyAlignment="1">
      <alignment vertical="top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43" fontId="18" fillId="3" borderId="1" xfId="1" applyFont="1" applyFill="1" applyBorder="1" applyAlignment="1">
      <alignment vertical="center"/>
    </xf>
    <xf numFmtId="0" fontId="11" fillId="0" borderId="0" xfId="0" applyFont="1"/>
    <xf numFmtId="0" fontId="20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1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" fontId="6" fillId="0" borderId="8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/>
    </xf>
    <xf numFmtId="43" fontId="6" fillId="0" borderId="1" xfId="1" applyFont="1" applyBorder="1" applyAlignment="1">
      <alignment vertical="top"/>
    </xf>
    <xf numFmtId="0" fontId="27" fillId="2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27" fillId="2" borderId="8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center" vertical="top"/>
    </xf>
    <xf numFmtId="1" fontId="27" fillId="2" borderId="8" xfId="0" quotePrefix="1" applyNumberFormat="1" applyFont="1" applyFill="1" applyBorder="1" applyAlignment="1">
      <alignment horizontal="right" vertical="top" wrapText="1"/>
    </xf>
    <xf numFmtId="43" fontId="6" fillId="0" borderId="9" xfId="1" applyFont="1" applyBorder="1" applyAlignment="1">
      <alignment vertical="top"/>
    </xf>
    <xf numFmtId="43" fontId="27" fillId="2" borderId="1" xfId="1" applyFont="1" applyFill="1" applyBorder="1" applyAlignment="1">
      <alignment vertical="top"/>
    </xf>
    <xf numFmtId="0" fontId="27" fillId="2" borderId="9" xfId="0" applyFont="1" applyFill="1" applyBorder="1" applyAlignment="1">
      <alignment vertical="top"/>
    </xf>
    <xf numFmtId="43" fontId="27" fillId="0" borderId="9" xfId="1" applyFont="1" applyBorder="1" applyAlignment="1">
      <alignment vertical="center"/>
    </xf>
    <xf numFmtId="43" fontId="27" fillId="0" borderId="12" xfId="1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0" fontId="27" fillId="2" borderId="9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7" fillId="2" borderId="8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8" fillId="2" borderId="11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1" fontId="6" fillId="0" borderId="8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43" fontId="6" fillId="0" borderId="1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3" fillId="0" borderId="0" xfId="0" applyFont="1"/>
    <xf numFmtId="0" fontId="6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55"/>
  <sheetViews>
    <sheetView view="pageBreakPreview" zoomScaleNormal="100" zoomScaleSheetLayoutView="100" workbookViewId="0">
      <selection activeCell="B4" sqref="B4"/>
    </sheetView>
  </sheetViews>
  <sheetFormatPr defaultRowHeight="16.5" x14ac:dyDescent="0.3"/>
  <cols>
    <col min="1" max="1" width="25.42578125" style="1" customWidth="1"/>
    <col min="2" max="2" width="7.42578125" style="1" customWidth="1"/>
    <col min="3" max="3" width="11.85546875" style="1" customWidth="1"/>
    <col min="4" max="5" width="9.140625" style="1"/>
    <col min="6" max="6" width="50.140625" style="1" customWidth="1"/>
    <col min="7" max="7" width="6.7109375" style="12" customWidth="1"/>
    <col min="8" max="8" width="7.85546875" style="1" customWidth="1"/>
    <col min="9" max="9" width="11.140625" style="1" customWidth="1"/>
    <col min="10" max="10" width="12.42578125" style="1" customWidth="1"/>
    <col min="11" max="16384" width="9.140625" style="1"/>
  </cols>
  <sheetData>
    <row r="1" spans="2:10" ht="18" x14ac:dyDescent="0.3">
      <c r="B1" s="56" t="s">
        <v>127</v>
      </c>
      <c r="C1" s="57"/>
      <c r="D1" s="57"/>
      <c r="E1" s="57"/>
      <c r="F1" s="57"/>
      <c r="G1" s="57"/>
      <c r="H1" s="57"/>
      <c r="I1" s="57"/>
      <c r="J1" s="58"/>
    </row>
    <row r="2" spans="2:10" ht="18" customHeight="1" x14ac:dyDescent="0.3">
      <c r="B2" s="45" t="s">
        <v>142</v>
      </c>
      <c r="C2" s="46"/>
      <c r="D2" s="46"/>
      <c r="E2" s="46"/>
      <c r="F2" s="46"/>
      <c r="G2" s="46"/>
      <c r="H2" s="46"/>
      <c r="I2" s="46"/>
      <c r="J2" s="47"/>
    </row>
    <row r="3" spans="2:10" ht="33" customHeight="1" x14ac:dyDescent="0.3">
      <c r="B3" s="25" t="s">
        <v>0</v>
      </c>
      <c r="C3" s="28" t="s">
        <v>1</v>
      </c>
      <c r="D3" s="48" t="s">
        <v>75</v>
      </c>
      <c r="E3" s="49"/>
      <c r="F3" s="49"/>
      <c r="G3" s="2" t="s">
        <v>83</v>
      </c>
      <c r="H3" s="28" t="s">
        <v>78</v>
      </c>
      <c r="I3" s="2" t="s">
        <v>77</v>
      </c>
      <c r="J3" s="26" t="s">
        <v>76</v>
      </c>
    </row>
    <row r="4" spans="2:10" ht="17.25" customHeight="1" x14ac:dyDescent="0.3">
      <c r="B4" s="33">
        <v>1</v>
      </c>
      <c r="C4" s="34"/>
      <c r="D4" s="43" t="s">
        <v>3</v>
      </c>
      <c r="E4" s="43"/>
      <c r="F4" s="43"/>
      <c r="G4" s="43"/>
      <c r="H4" s="43"/>
      <c r="I4" s="43"/>
      <c r="J4" s="44"/>
    </row>
    <row r="5" spans="2:10" ht="16.5" customHeight="1" x14ac:dyDescent="0.3">
      <c r="B5" s="35" t="s">
        <v>4</v>
      </c>
      <c r="C5" s="30" t="s">
        <v>2</v>
      </c>
      <c r="D5" s="43" t="s">
        <v>5</v>
      </c>
      <c r="E5" s="43"/>
      <c r="F5" s="43"/>
      <c r="G5" s="43"/>
      <c r="H5" s="43"/>
      <c r="I5" s="43"/>
      <c r="J5" s="44"/>
    </row>
    <row r="6" spans="2:10" ht="27.75" customHeight="1" x14ac:dyDescent="0.3">
      <c r="B6" s="27" t="s">
        <v>6</v>
      </c>
      <c r="C6" s="24" t="s">
        <v>7</v>
      </c>
      <c r="D6" s="50" t="s">
        <v>114</v>
      </c>
      <c r="E6" s="51"/>
      <c r="F6" s="51"/>
      <c r="G6" s="10" t="s">
        <v>130</v>
      </c>
      <c r="H6" s="6">
        <f>1.7*222.23</f>
        <v>377.79</v>
      </c>
      <c r="I6" s="29"/>
      <c r="J6" s="36">
        <f>ROUND(I6*H6,2)</f>
        <v>0</v>
      </c>
    </row>
    <row r="7" spans="2:10" ht="25.5" customHeight="1" x14ac:dyDescent="0.3">
      <c r="B7" s="27" t="s">
        <v>8</v>
      </c>
      <c r="C7" s="24" t="s">
        <v>9</v>
      </c>
      <c r="D7" s="41" t="s">
        <v>80</v>
      </c>
      <c r="E7" s="42"/>
      <c r="F7" s="42"/>
      <c r="G7" s="10" t="s">
        <v>130</v>
      </c>
      <c r="H7" s="6">
        <f>0.5*222.23</f>
        <v>111.12</v>
      </c>
      <c r="I7" s="29"/>
      <c r="J7" s="36">
        <f t="shared" ref="J7:J48" si="0">ROUND(I7*H7,2)</f>
        <v>0</v>
      </c>
    </row>
    <row r="8" spans="2:10" ht="41.25" customHeight="1" x14ac:dyDescent="0.3">
      <c r="B8" s="27" t="s">
        <v>10</v>
      </c>
      <c r="C8" s="24" t="s">
        <v>13</v>
      </c>
      <c r="D8" s="41" t="s">
        <v>81</v>
      </c>
      <c r="E8" s="42"/>
      <c r="F8" s="42"/>
      <c r="G8" s="10" t="s">
        <v>82</v>
      </c>
      <c r="H8" s="6">
        <v>2</v>
      </c>
      <c r="I8" s="29"/>
      <c r="J8" s="36">
        <f t="shared" si="0"/>
        <v>0</v>
      </c>
    </row>
    <row r="9" spans="2:10" ht="39" customHeight="1" x14ac:dyDescent="0.3">
      <c r="B9" s="27" t="s">
        <v>11</v>
      </c>
      <c r="C9" s="24" t="s">
        <v>14</v>
      </c>
      <c r="D9" s="41" t="s">
        <v>115</v>
      </c>
      <c r="E9" s="42"/>
      <c r="F9" s="42"/>
      <c r="G9" s="10" t="s">
        <v>82</v>
      </c>
      <c r="H9" s="6">
        <v>1</v>
      </c>
      <c r="I9" s="29"/>
      <c r="J9" s="36">
        <f t="shared" si="0"/>
        <v>0</v>
      </c>
    </row>
    <row r="10" spans="2:10" ht="38.25" customHeight="1" x14ac:dyDescent="0.3">
      <c r="B10" s="27" t="s">
        <v>12</v>
      </c>
      <c r="C10" s="24" t="s">
        <v>15</v>
      </c>
      <c r="D10" s="41" t="s">
        <v>84</v>
      </c>
      <c r="E10" s="41"/>
      <c r="F10" s="41"/>
      <c r="G10" s="10" t="s">
        <v>131</v>
      </c>
      <c r="H10" s="6">
        <f>H8*0.06</f>
        <v>0.12</v>
      </c>
      <c r="I10" s="29"/>
      <c r="J10" s="36">
        <f t="shared" si="0"/>
        <v>0</v>
      </c>
    </row>
    <row r="11" spans="2:10" ht="21" customHeight="1" x14ac:dyDescent="0.3">
      <c r="B11" s="35" t="s">
        <v>16</v>
      </c>
      <c r="C11" s="30" t="s">
        <v>17</v>
      </c>
      <c r="D11" s="30" t="s">
        <v>18</v>
      </c>
      <c r="E11" s="30"/>
      <c r="F11" s="30"/>
      <c r="G11" s="30"/>
      <c r="H11" s="30"/>
      <c r="I11" s="37"/>
      <c r="J11" s="38"/>
    </row>
    <row r="12" spans="2:10" ht="31.5" customHeight="1" x14ac:dyDescent="0.3">
      <c r="B12" s="27" t="s">
        <v>19</v>
      </c>
      <c r="C12" s="24" t="s">
        <v>20</v>
      </c>
      <c r="D12" s="41" t="s">
        <v>88</v>
      </c>
      <c r="E12" s="41"/>
      <c r="F12" s="41"/>
      <c r="G12" s="10" t="s">
        <v>132</v>
      </c>
      <c r="H12" s="6">
        <v>102</v>
      </c>
      <c r="I12" s="29"/>
      <c r="J12" s="36">
        <f t="shared" si="0"/>
        <v>0</v>
      </c>
    </row>
    <row r="13" spans="2:10" ht="31.5" customHeight="1" x14ac:dyDescent="0.3">
      <c r="B13" s="27" t="s">
        <v>21</v>
      </c>
      <c r="C13" s="24" t="s">
        <v>22</v>
      </c>
      <c r="D13" s="41" t="s">
        <v>87</v>
      </c>
      <c r="E13" s="41"/>
      <c r="F13" s="41"/>
      <c r="G13" s="10" t="s">
        <v>133</v>
      </c>
      <c r="H13" s="6">
        <f>41.5+29.2+40.4+30.4+40.89</f>
        <v>182.39</v>
      </c>
      <c r="I13" s="29"/>
      <c r="J13" s="36">
        <f t="shared" si="0"/>
        <v>0</v>
      </c>
    </row>
    <row r="14" spans="2:10" ht="31.5" customHeight="1" x14ac:dyDescent="0.3">
      <c r="B14" s="27" t="s">
        <v>23</v>
      </c>
      <c r="C14" s="24" t="s">
        <v>24</v>
      </c>
      <c r="D14" s="41" t="s">
        <v>86</v>
      </c>
      <c r="E14" s="41"/>
      <c r="F14" s="41"/>
      <c r="G14" s="10" t="s">
        <v>79</v>
      </c>
      <c r="H14" s="6">
        <f>(41.5+29.2+40.4+30.4+43.69)*2</f>
        <v>370.38</v>
      </c>
      <c r="I14" s="29"/>
      <c r="J14" s="36">
        <f t="shared" si="0"/>
        <v>0</v>
      </c>
    </row>
    <row r="15" spans="2:10" ht="31.5" customHeight="1" x14ac:dyDescent="0.3">
      <c r="B15" s="27" t="s">
        <v>25</v>
      </c>
      <c r="C15" s="24" t="s">
        <v>26</v>
      </c>
      <c r="D15" s="41" t="s">
        <v>85</v>
      </c>
      <c r="E15" s="41"/>
      <c r="F15" s="41"/>
      <c r="G15" s="10" t="s">
        <v>79</v>
      </c>
      <c r="H15" s="6">
        <f>H14</f>
        <v>370.38</v>
      </c>
      <c r="I15" s="29"/>
      <c r="J15" s="36">
        <f t="shared" si="0"/>
        <v>0</v>
      </c>
    </row>
    <row r="16" spans="2:10" ht="33.75" customHeight="1" x14ac:dyDescent="0.3">
      <c r="B16" s="27" t="s">
        <v>27</v>
      </c>
      <c r="C16" s="24" t="s">
        <v>28</v>
      </c>
      <c r="D16" s="41" t="s">
        <v>97</v>
      </c>
      <c r="E16" s="41"/>
      <c r="F16" s="41"/>
      <c r="G16" s="10" t="s">
        <v>90</v>
      </c>
      <c r="H16" s="6">
        <f>H18</f>
        <v>9.7899999999999991</v>
      </c>
      <c r="I16" s="29"/>
      <c r="J16" s="36">
        <f t="shared" si="0"/>
        <v>0</v>
      </c>
    </row>
    <row r="17" spans="2:10" x14ac:dyDescent="0.3">
      <c r="B17" s="35" t="s">
        <v>29</v>
      </c>
      <c r="C17" s="30" t="s">
        <v>100</v>
      </c>
      <c r="D17" s="30" t="s">
        <v>63</v>
      </c>
      <c r="E17" s="30"/>
      <c r="F17" s="30"/>
      <c r="G17" s="30"/>
      <c r="H17" s="30"/>
      <c r="I17" s="37"/>
      <c r="J17" s="38"/>
    </row>
    <row r="18" spans="2:10" ht="40.5" customHeight="1" x14ac:dyDescent="0.3">
      <c r="B18" s="27" t="s">
        <v>30</v>
      </c>
      <c r="C18" s="24" t="s">
        <v>31</v>
      </c>
      <c r="D18" s="41" t="s">
        <v>89</v>
      </c>
      <c r="E18" s="41"/>
      <c r="F18" s="41"/>
      <c r="G18" s="10" t="s">
        <v>90</v>
      </c>
      <c r="H18" s="6">
        <f>0.4*0.4*0.6*H12</f>
        <v>9.7899999999999991</v>
      </c>
      <c r="I18" s="29"/>
      <c r="J18" s="36">
        <f t="shared" si="0"/>
        <v>0</v>
      </c>
    </row>
    <row r="19" spans="2:10" ht="69" customHeight="1" x14ac:dyDescent="0.3">
      <c r="B19" s="27" t="s">
        <v>32</v>
      </c>
      <c r="C19" s="24" t="s">
        <v>103</v>
      </c>
      <c r="D19" s="41" t="s">
        <v>119</v>
      </c>
      <c r="E19" s="41"/>
      <c r="F19" s="41"/>
      <c r="G19" s="10" t="s">
        <v>106</v>
      </c>
      <c r="H19" s="6">
        <f>H13</f>
        <v>182.39</v>
      </c>
      <c r="I19" s="29"/>
      <c r="J19" s="36">
        <f t="shared" si="0"/>
        <v>0</v>
      </c>
    </row>
    <row r="20" spans="2:10" ht="66.75" customHeight="1" x14ac:dyDescent="0.3">
      <c r="B20" s="27" t="s">
        <v>33</v>
      </c>
      <c r="C20" s="24" t="s">
        <v>103</v>
      </c>
      <c r="D20" s="41" t="s">
        <v>120</v>
      </c>
      <c r="E20" s="41"/>
      <c r="F20" s="41"/>
      <c r="G20" s="10" t="s">
        <v>106</v>
      </c>
      <c r="H20" s="6">
        <f>H19</f>
        <v>182.39</v>
      </c>
      <c r="I20" s="29"/>
      <c r="J20" s="36">
        <f t="shared" si="0"/>
        <v>0</v>
      </c>
    </row>
    <row r="21" spans="2:10" ht="169.5" customHeight="1" x14ac:dyDescent="0.3">
      <c r="B21" s="27" t="s">
        <v>34</v>
      </c>
      <c r="C21" s="24" t="s">
        <v>64</v>
      </c>
      <c r="D21" s="41" t="s">
        <v>129</v>
      </c>
      <c r="E21" s="41"/>
      <c r="F21" s="41"/>
      <c r="G21" s="10" t="s">
        <v>106</v>
      </c>
      <c r="H21" s="6">
        <f>H20</f>
        <v>182.39</v>
      </c>
      <c r="I21" s="29"/>
      <c r="J21" s="36">
        <f t="shared" si="0"/>
        <v>0</v>
      </c>
    </row>
    <row r="22" spans="2:10" x14ac:dyDescent="0.3">
      <c r="B22" s="35" t="s">
        <v>35</v>
      </c>
      <c r="C22" s="30"/>
      <c r="D22" s="30" t="s">
        <v>137</v>
      </c>
      <c r="E22" s="30"/>
      <c r="F22" s="30"/>
      <c r="G22" s="30"/>
      <c r="H22" s="30"/>
      <c r="I22" s="37"/>
      <c r="J22" s="38"/>
    </row>
    <row r="23" spans="2:10" ht="69" customHeight="1" x14ac:dyDescent="0.3">
      <c r="B23" s="27" t="s">
        <v>36</v>
      </c>
      <c r="C23" s="24" t="s">
        <v>56</v>
      </c>
      <c r="D23" s="41" t="s">
        <v>59</v>
      </c>
      <c r="E23" s="41"/>
      <c r="F23" s="41"/>
      <c r="G23" s="10" t="s">
        <v>90</v>
      </c>
      <c r="H23" s="6">
        <f>0.96*4*2</f>
        <v>7.68</v>
      </c>
      <c r="I23" s="29"/>
      <c r="J23" s="36">
        <f t="shared" si="0"/>
        <v>0</v>
      </c>
    </row>
    <row r="24" spans="2:10" ht="35.25" customHeight="1" x14ac:dyDescent="0.3">
      <c r="B24" s="27" t="s">
        <v>37</v>
      </c>
      <c r="C24" s="24" t="s">
        <v>28</v>
      </c>
      <c r="D24" s="41" t="s">
        <v>60</v>
      </c>
      <c r="E24" s="41"/>
      <c r="F24" s="41"/>
      <c r="G24" s="10" t="s">
        <v>91</v>
      </c>
      <c r="H24" s="6">
        <f>H23</f>
        <v>7.68</v>
      </c>
      <c r="I24" s="29"/>
      <c r="J24" s="36">
        <f t="shared" si="0"/>
        <v>0</v>
      </c>
    </row>
    <row r="25" spans="2:10" ht="34.5" customHeight="1" x14ac:dyDescent="0.3">
      <c r="B25" s="27" t="s">
        <v>38</v>
      </c>
      <c r="C25" s="24" t="s">
        <v>57</v>
      </c>
      <c r="D25" s="41" t="s">
        <v>61</v>
      </c>
      <c r="E25" s="41"/>
      <c r="F25" s="41"/>
      <c r="G25" s="10" t="s">
        <v>90</v>
      </c>
      <c r="H25" s="6">
        <f>(0.4*0.4*1+0.5*2*1)*2</f>
        <v>2.3199999999999998</v>
      </c>
      <c r="I25" s="29"/>
      <c r="J25" s="36">
        <f t="shared" si="0"/>
        <v>0</v>
      </c>
    </row>
    <row r="26" spans="2:10" ht="32.25" customHeight="1" x14ac:dyDescent="0.3">
      <c r="B26" s="27" t="s">
        <v>39</v>
      </c>
      <c r="C26" s="24" t="s">
        <v>58</v>
      </c>
      <c r="D26" s="41" t="s">
        <v>62</v>
      </c>
      <c r="E26" s="41"/>
      <c r="F26" s="41"/>
      <c r="G26" s="10" t="s">
        <v>79</v>
      </c>
      <c r="H26" s="6">
        <f>((0.4+2)*1*2)*2</f>
        <v>9.6</v>
      </c>
      <c r="I26" s="29"/>
      <c r="J26" s="36">
        <f t="shared" si="0"/>
        <v>0</v>
      </c>
    </row>
    <row r="27" spans="2:10" ht="26.25" customHeight="1" x14ac:dyDescent="0.3">
      <c r="B27" s="27" t="s">
        <v>40</v>
      </c>
      <c r="C27" s="24" t="s">
        <v>44</v>
      </c>
      <c r="D27" s="41" t="s">
        <v>92</v>
      </c>
      <c r="E27" s="41"/>
      <c r="F27" s="41"/>
      <c r="G27" s="10" t="s">
        <v>90</v>
      </c>
      <c r="H27" s="6">
        <f>H26</f>
        <v>9.6</v>
      </c>
      <c r="I27" s="29"/>
      <c r="J27" s="36">
        <f t="shared" si="0"/>
        <v>0</v>
      </c>
    </row>
    <row r="28" spans="2:10" ht="34.5" customHeight="1" x14ac:dyDescent="0.3">
      <c r="B28" s="27" t="s">
        <v>41</v>
      </c>
      <c r="C28" s="24" t="s">
        <v>45</v>
      </c>
      <c r="D28" s="41" t="s">
        <v>93</v>
      </c>
      <c r="E28" s="41"/>
      <c r="F28" s="41"/>
      <c r="G28" s="10" t="s">
        <v>90</v>
      </c>
      <c r="H28" s="6">
        <f>8</f>
        <v>8</v>
      </c>
      <c r="I28" s="29"/>
      <c r="J28" s="36">
        <f t="shared" si="0"/>
        <v>0</v>
      </c>
    </row>
    <row r="29" spans="2:10" ht="50.25" customHeight="1" x14ac:dyDescent="0.3">
      <c r="B29" s="27" t="s">
        <v>42</v>
      </c>
      <c r="C29" s="24" t="s">
        <v>46</v>
      </c>
      <c r="D29" s="41" t="s">
        <v>116</v>
      </c>
      <c r="E29" s="41"/>
      <c r="F29" s="41"/>
      <c r="G29" s="10" t="s">
        <v>79</v>
      </c>
      <c r="H29" s="6">
        <f>4*1.89</f>
        <v>7.56</v>
      </c>
      <c r="I29" s="29"/>
      <c r="J29" s="36">
        <f t="shared" si="0"/>
        <v>0</v>
      </c>
    </row>
    <row r="30" spans="2:10" ht="75" customHeight="1" x14ac:dyDescent="0.3">
      <c r="B30" s="27" t="s">
        <v>43</v>
      </c>
      <c r="C30" s="24" t="s">
        <v>46</v>
      </c>
      <c r="D30" s="41" t="s">
        <v>138</v>
      </c>
      <c r="E30" s="41"/>
      <c r="F30" s="41"/>
      <c r="G30" s="10" t="s">
        <v>135</v>
      </c>
      <c r="H30" s="6">
        <v>1</v>
      </c>
      <c r="I30" s="29"/>
      <c r="J30" s="36">
        <f t="shared" si="0"/>
        <v>0</v>
      </c>
    </row>
    <row r="31" spans="2:10" ht="51" x14ac:dyDescent="0.3">
      <c r="B31" s="27" t="s">
        <v>139</v>
      </c>
      <c r="C31" s="24" t="s">
        <v>47</v>
      </c>
      <c r="D31" s="41" t="s">
        <v>134</v>
      </c>
      <c r="E31" s="41"/>
      <c r="F31" s="41"/>
      <c r="G31" s="10" t="s">
        <v>135</v>
      </c>
      <c r="H31" s="6">
        <v>1</v>
      </c>
      <c r="I31" s="29"/>
      <c r="J31" s="36">
        <f t="shared" si="0"/>
        <v>0</v>
      </c>
    </row>
    <row r="32" spans="2:10" ht="26.25" customHeight="1" x14ac:dyDescent="0.3">
      <c r="B32" s="35" t="s">
        <v>48</v>
      </c>
      <c r="C32" s="30" t="s">
        <v>17</v>
      </c>
      <c r="D32" s="30" t="s">
        <v>49</v>
      </c>
      <c r="E32" s="30"/>
      <c r="F32" s="30"/>
      <c r="G32" s="30"/>
      <c r="H32" s="30"/>
      <c r="I32" s="37"/>
      <c r="J32" s="38"/>
    </row>
    <row r="33" spans="2:10" ht="25.5" customHeight="1" x14ac:dyDescent="0.3">
      <c r="B33" s="27" t="s">
        <v>50</v>
      </c>
      <c r="C33" s="24" t="s">
        <v>20</v>
      </c>
      <c r="D33" s="41" t="s">
        <v>94</v>
      </c>
      <c r="E33" s="41"/>
      <c r="F33" s="41"/>
      <c r="G33" s="10" t="s">
        <v>98</v>
      </c>
      <c r="H33" s="6">
        <v>22</v>
      </c>
      <c r="I33" s="29"/>
      <c r="J33" s="36">
        <f t="shared" si="0"/>
        <v>0</v>
      </c>
    </row>
    <row r="34" spans="2:10" ht="33" customHeight="1" x14ac:dyDescent="0.3">
      <c r="B34" s="27" t="s">
        <v>51</v>
      </c>
      <c r="C34" s="24" t="s">
        <v>22</v>
      </c>
      <c r="D34" s="41" t="s">
        <v>95</v>
      </c>
      <c r="E34" s="41"/>
      <c r="F34" s="41"/>
      <c r="G34" s="10" t="s">
        <v>106</v>
      </c>
      <c r="H34" s="6">
        <f>21+15.37</f>
        <v>36.369999999999997</v>
      </c>
      <c r="I34" s="29"/>
      <c r="J34" s="36">
        <f t="shared" si="0"/>
        <v>0</v>
      </c>
    </row>
    <row r="35" spans="2:10" ht="38.25" customHeight="1" x14ac:dyDescent="0.3">
      <c r="B35" s="27" t="s">
        <v>52</v>
      </c>
      <c r="C35" s="24" t="s">
        <v>24</v>
      </c>
      <c r="D35" s="41" t="s">
        <v>86</v>
      </c>
      <c r="E35" s="41"/>
      <c r="F35" s="41"/>
      <c r="G35" s="10" t="s">
        <v>79</v>
      </c>
      <c r="H35" s="6">
        <f>(21+15.37+1.2)*2</f>
        <v>75.14</v>
      </c>
      <c r="I35" s="29"/>
      <c r="J35" s="36">
        <f t="shared" si="0"/>
        <v>0</v>
      </c>
    </row>
    <row r="36" spans="2:10" ht="33.75" customHeight="1" x14ac:dyDescent="0.3">
      <c r="B36" s="27" t="s">
        <v>53</v>
      </c>
      <c r="C36" s="24" t="s">
        <v>26</v>
      </c>
      <c r="D36" s="41" t="s">
        <v>96</v>
      </c>
      <c r="E36" s="41"/>
      <c r="F36" s="41"/>
      <c r="G36" s="10" t="s">
        <v>79</v>
      </c>
      <c r="H36" s="6">
        <f>H35</f>
        <v>75.14</v>
      </c>
      <c r="I36" s="29"/>
      <c r="J36" s="36">
        <f t="shared" si="0"/>
        <v>0</v>
      </c>
    </row>
    <row r="37" spans="2:10" ht="33" x14ac:dyDescent="0.3">
      <c r="B37" s="27" t="s">
        <v>140</v>
      </c>
      <c r="C37" s="24" t="s">
        <v>28</v>
      </c>
      <c r="D37" s="41" t="s">
        <v>97</v>
      </c>
      <c r="E37" s="41"/>
      <c r="F37" s="41"/>
      <c r="G37" s="10" t="s">
        <v>90</v>
      </c>
      <c r="H37" s="6">
        <v>3.87</v>
      </c>
      <c r="I37" s="29"/>
      <c r="J37" s="36">
        <f t="shared" si="0"/>
        <v>0</v>
      </c>
    </row>
    <row r="38" spans="2:10" ht="21" customHeight="1" x14ac:dyDescent="0.3">
      <c r="B38" s="35" t="s">
        <v>54</v>
      </c>
      <c r="C38" s="30"/>
      <c r="D38" s="30" t="s">
        <v>55</v>
      </c>
      <c r="E38" s="30"/>
      <c r="F38" s="30"/>
      <c r="G38" s="30"/>
      <c r="H38" s="30"/>
      <c r="I38" s="37"/>
      <c r="J38" s="38"/>
    </row>
    <row r="39" spans="2:10" ht="43.5" customHeight="1" x14ac:dyDescent="0.3">
      <c r="B39" s="27" t="s">
        <v>65</v>
      </c>
      <c r="C39" s="24" t="s">
        <v>31</v>
      </c>
      <c r="D39" s="41" t="s">
        <v>89</v>
      </c>
      <c r="E39" s="41"/>
      <c r="F39" s="41"/>
      <c r="G39" s="10" t="s">
        <v>90</v>
      </c>
      <c r="H39" s="6">
        <v>3.87</v>
      </c>
      <c r="I39" s="29"/>
      <c r="J39" s="36">
        <f t="shared" si="0"/>
        <v>0</v>
      </c>
    </row>
    <row r="40" spans="2:10" ht="49.5" customHeight="1" x14ac:dyDescent="0.3">
      <c r="B40" s="27" t="s">
        <v>66</v>
      </c>
      <c r="C40" s="24" t="s">
        <v>103</v>
      </c>
      <c r="D40" s="41" t="s">
        <v>126</v>
      </c>
      <c r="E40" s="41"/>
      <c r="F40" s="41"/>
      <c r="G40" s="10" t="s">
        <v>106</v>
      </c>
      <c r="H40" s="6">
        <f>H34</f>
        <v>36.369999999999997</v>
      </c>
      <c r="I40" s="29"/>
      <c r="J40" s="36">
        <f t="shared" si="0"/>
        <v>0</v>
      </c>
    </row>
    <row r="41" spans="2:10" ht="62.25" customHeight="1" x14ac:dyDescent="0.3">
      <c r="B41" s="27" t="s">
        <v>67</v>
      </c>
      <c r="C41" s="24" t="s">
        <v>74</v>
      </c>
      <c r="D41" s="41" t="s">
        <v>99</v>
      </c>
      <c r="E41" s="41"/>
      <c r="F41" s="41"/>
      <c r="G41" s="10" t="s">
        <v>106</v>
      </c>
      <c r="H41" s="6">
        <f>H40</f>
        <v>36.369999999999997</v>
      </c>
      <c r="I41" s="29"/>
      <c r="J41" s="36">
        <f t="shared" si="0"/>
        <v>0</v>
      </c>
    </row>
    <row r="42" spans="2:10" ht="18.75" customHeight="1" x14ac:dyDescent="0.3">
      <c r="B42" s="27" t="s">
        <v>68</v>
      </c>
      <c r="C42" s="24" t="s">
        <v>24</v>
      </c>
      <c r="D42" s="41" t="s">
        <v>110</v>
      </c>
      <c r="E42" s="41"/>
      <c r="F42" s="41"/>
      <c r="G42" s="10" t="s">
        <v>135</v>
      </c>
      <c r="H42" s="6">
        <v>22</v>
      </c>
      <c r="I42" s="29"/>
      <c r="J42" s="36">
        <f t="shared" si="0"/>
        <v>0</v>
      </c>
    </row>
    <row r="43" spans="2:10" ht="33.75" customHeight="1" x14ac:dyDescent="0.3">
      <c r="B43" s="27" t="s">
        <v>69</v>
      </c>
      <c r="C43" s="24" t="s">
        <v>24</v>
      </c>
      <c r="D43" s="41" t="s">
        <v>117</v>
      </c>
      <c r="E43" s="41"/>
      <c r="F43" s="41"/>
      <c r="G43" s="10" t="s">
        <v>106</v>
      </c>
      <c r="H43" s="6">
        <v>68</v>
      </c>
      <c r="I43" s="29"/>
      <c r="J43" s="36">
        <f t="shared" si="0"/>
        <v>0</v>
      </c>
    </row>
    <row r="44" spans="2:10" ht="40.5" customHeight="1" x14ac:dyDescent="0.3">
      <c r="B44" s="27" t="s">
        <v>70</v>
      </c>
      <c r="C44" s="24" t="s">
        <v>104</v>
      </c>
      <c r="D44" s="41" t="s">
        <v>109</v>
      </c>
      <c r="E44" s="41"/>
      <c r="F44" s="41"/>
      <c r="G44" s="10" t="s">
        <v>79</v>
      </c>
      <c r="H44" s="6">
        <v>33</v>
      </c>
      <c r="I44" s="29"/>
      <c r="J44" s="36">
        <f t="shared" si="0"/>
        <v>0</v>
      </c>
    </row>
    <row r="45" spans="2:10" ht="33.75" customHeight="1" x14ac:dyDescent="0.3">
      <c r="B45" s="27" t="s">
        <v>71</v>
      </c>
      <c r="C45" s="24" t="s">
        <v>105</v>
      </c>
      <c r="D45" s="41" t="s">
        <v>108</v>
      </c>
      <c r="E45" s="41"/>
      <c r="F45" s="41"/>
      <c r="G45" s="10" t="s">
        <v>79</v>
      </c>
      <c r="H45" s="6">
        <v>33</v>
      </c>
      <c r="I45" s="29"/>
      <c r="J45" s="36">
        <f t="shared" si="0"/>
        <v>0</v>
      </c>
    </row>
    <row r="46" spans="2:10" ht="45" customHeight="1" x14ac:dyDescent="0.3">
      <c r="B46" s="27" t="s">
        <v>72</v>
      </c>
      <c r="C46" s="24" t="s">
        <v>102</v>
      </c>
      <c r="D46" s="41" t="s">
        <v>101</v>
      </c>
      <c r="E46" s="41"/>
      <c r="F46" s="41"/>
      <c r="G46" s="10" t="s">
        <v>79</v>
      </c>
      <c r="H46" s="6">
        <v>33</v>
      </c>
      <c r="I46" s="29"/>
      <c r="J46" s="36">
        <f t="shared" si="0"/>
        <v>0</v>
      </c>
    </row>
    <row r="47" spans="2:10" ht="104.25" customHeight="1" x14ac:dyDescent="0.3">
      <c r="B47" s="27" t="s">
        <v>73</v>
      </c>
      <c r="C47" s="24" t="s">
        <v>24</v>
      </c>
      <c r="D47" s="41" t="s">
        <v>107</v>
      </c>
      <c r="E47" s="41"/>
      <c r="F47" s="41"/>
      <c r="G47" s="10" t="s">
        <v>79</v>
      </c>
      <c r="H47" s="6">
        <f>36.37*1.7</f>
        <v>61.83</v>
      </c>
      <c r="I47" s="29"/>
      <c r="J47" s="36">
        <f t="shared" si="0"/>
        <v>0</v>
      </c>
    </row>
    <row r="48" spans="2:10" ht="70.5" customHeight="1" x14ac:dyDescent="0.3">
      <c r="B48" s="27" t="s">
        <v>141</v>
      </c>
      <c r="C48" s="24" t="s">
        <v>24</v>
      </c>
      <c r="D48" s="41" t="s">
        <v>118</v>
      </c>
      <c r="E48" s="41"/>
      <c r="F48" s="41"/>
      <c r="G48" s="9" t="s">
        <v>136</v>
      </c>
      <c r="H48" s="6">
        <v>1</v>
      </c>
      <c r="I48" s="29"/>
      <c r="J48" s="36">
        <f t="shared" si="0"/>
        <v>0</v>
      </c>
    </row>
    <row r="49" spans="2:10" x14ac:dyDescent="0.3">
      <c r="B49" s="52" t="s">
        <v>112</v>
      </c>
      <c r="C49" s="53"/>
      <c r="D49" s="53"/>
      <c r="E49" s="53"/>
      <c r="F49" s="53"/>
      <c r="G49" s="53"/>
      <c r="H49" s="53"/>
      <c r="I49" s="53"/>
      <c r="J49" s="39">
        <f>ROUND(SUM(J6:J48),2)</f>
        <v>0</v>
      </c>
    </row>
    <row r="50" spans="2:10" x14ac:dyDescent="0.3">
      <c r="B50" s="52" t="s">
        <v>111</v>
      </c>
      <c r="C50" s="53"/>
      <c r="D50" s="53"/>
      <c r="E50" s="53"/>
      <c r="F50" s="53"/>
      <c r="G50" s="53"/>
      <c r="H50" s="53"/>
      <c r="I50" s="53"/>
      <c r="J50" s="39">
        <f>ROUND(J49*0.23,2)</f>
        <v>0</v>
      </c>
    </row>
    <row r="51" spans="2:10" ht="17.25" thickBot="1" x14ac:dyDescent="0.35">
      <c r="B51" s="54" t="s">
        <v>113</v>
      </c>
      <c r="C51" s="55"/>
      <c r="D51" s="55"/>
      <c r="E51" s="55"/>
      <c r="F51" s="55"/>
      <c r="G51" s="55"/>
      <c r="H51" s="55"/>
      <c r="I51" s="55"/>
      <c r="J51" s="40">
        <f>ROUND(J50+J49,2)</f>
        <v>0</v>
      </c>
    </row>
    <row r="52" spans="2:10" ht="8.25" customHeight="1" x14ac:dyDescent="0.3">
      <c r="B52" s="3"/>
      <c r="C52" s="4"/>
      <c r="D52" s="4"/>
      <c r="E52" s="4"/>
      <c r="F52" s="4"/>
      <c r="G52" s="11"/>
      <c r="H52" s="4"/>
      <c r="I52" s="4"/>
      <c r="J52" s="5"/>
    </row>
    <row r="53" spans="2:10" ht="9.75" customHeight="1" x14ac:dyDescent="0.3"/>
    <row r="54" spans="2:10" x14ac:dyDescent="0.3">
      <c r="C54" s="7"/>
      <c r="D54" s="8"/>
      <c r="E54" s="8"/>
      <c r="F54" s="8"/>
      <c r="G54" s="8"/>
      <c r="H54" s="8"/>
      <c r="I54" s="8"/>
      <c r="J54" s="8"/>
    </row>
    <row r="55" spans="2:10" x14ac:dyDescent="0.3">
      <c r="B55" s="7"/>
    </row>
  </sheetData>
  <mergeCells count="46">
    <mergeCell ref="D42:F42"/>
    <mergeCell ref="B1:J1"/>
    <mergeCell ref="D45:F45"/>
    <mergeCell ref="D46:F46"/>
    <mergeCell ref="D44:F44"/>
    <mergeCell ref="D34:F34"/>
    <mergeCell ref="D35:F35"/>
    <mergeCell ref="D36:F36"/>
    <mergeCell ref="D43:F43"/>
    <mergeCell ref="D33:F33"/>
    <mergeCell ref="D24:F24"/>
    <mergeCell ref="D25:F25"/>
    <mergeCell ref="D26:F26"/>
    <mergeCell ref="D27:F27"/>
    <mergeCell ref="D28:F28"/>
    <mergeCell ref="D39:F39"/>
    <mergeCell ref="D47:F47"/>
    <mergeCell ref="B49:I49"/>
    <mergeCell ref="B50:I50"/>
    <mergeCell ref="B51:I51"/>
    <mergeCell ref="D48:F48"/>
    <mergeCell ref="D31:F31"/>
    <mergeCell ref="D37:F37"/>
    <mergeCell ref="D40:F40"/>
    <mergeCell ref="D41:F41"/>
    <mergeCell ref="D29:F29"/>
    <mergeCell ref="D30:F30"/>
    <mergeCell ref="D16:F16"/>
    <mergeCell ref="D15:F15"/>
    <mergeCell ref="D10:F10"/>
    <mergeCell ref="D12:F12"/>
    <mergeCell ref="D23:F23"/>
    <mergeCell ref="D18:F18"/>
    <mergeCell ref="D19:F19"/>
    <mergeCell ref="D20:F20"/>
    <mergeCell ref="D21:F21"/>
    <mergeCell ref="D13:F13"/>
    <mergeCell ref="D14:F14"/>
    <mergeCell ref="D9:F9"/>
    <mergeCell ref="D4:J4"/>
    <mergeCell ref="D5:J5"/>
    <mergeCell ref="B2:J2"/>
    <mergeCell ref="D3:F3"/>
    <mergeCell ref="D6:F6"/>
    <mergeCell ref="D7:F7"/>
    <mergeCell ref="D8:F8"/>
  </mergeCells>
  <pageMargins left="0.7" right="0.7" top="0.75" bottom="0.75" header="0.3" footer="0.3"/>
  <pageSetup paperSize="9" scale="69" fitToHeight="0" orientation="portrait" r:id="rId1"/>
  <rowBreaks count="1" manualBreakCount="1">
    <brk id="2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B5AC-13D7-4ACB-B0E4-CF34A0732577}">
  <dimension ref="B2:E22"/>
  <sheetViews>
    <sheetView view="pageBreakPreview" zoomScale="130" zoomScaleNormal="100" zoomScaleSheetLayoutView="130" workbookViewId="0">
      <selection activeCell="B20" sqref="B20"/>
    </sheetView>
  </sheetViews>
  <sheetFormatPr defaultRowHeight="15" x14ac:dyDescent="0.25"/>
  <cols>
    <col min="2" max="2" width="59" customWidth="1"/>
    <col min="3" max="3" width="4.85546875" customWidth="1"/>
    <col min="4" max="4" width="4.5703125" customWidth="1"/>
    <col min="5" max="5" width="13.42578125" customWidth="1"/>
  </cols>
  <sheetData>
    <row r="2" spans="2:5" x14ac:dyDescent="0.25">
      <c r="E2" s="13"/>
    </row>
    <row r="3" spans="2:5" ht="21" x14ac:dyDescent="0.35">
      <c r="B3" s="59" t="s">
        <v>127</v>
      </c>
      <c r="C3" s="59"/>
      <c r="D3" s="59"/>
      <c r="E3" s="59"/>
    </row>
    <row r="4" spans="2:5" ht="34.5" customHeight="1" x14ac:dyDescent="0.25">
      <c r="B4" s="60" t="s">
        <v>143</v>
      </c>
      <c r="C4" s="61"/>
      <c r="D4" s="61"/>
      <c r="E4" s="61"/>
    </row>
    <row r="5" spans="2:5" ht="18.75" x14ac:dyDescent="0.25">
      <c r="B5" s="14"/>
      <c r="C5" s="15"/>
      <c r="D5" s="15"/>
      <c r="E5" s="15"/>
    </row>
    <row r="6" spans="2:5" ht="18.75" x14ac:dyDescent="0.25">
      <c r="B6" s="14"/>
      <c r="C6" s="15"/>
      <c r="D6" s="15"/>
      <c r="E6" s="15"/>
    </row>
    <row r="7" spans="2:5" ht="18.75" x14ac:dyDescent="0.25">
      <c r="B7" s="14"/>
      <c r="C7" s="15"/>
      <c r="D7" s="15"/>
      <c r="E7" s="15"/>
    </row>
    <row r="8" spans="2:5" ht="18.75" x14ac:dyDescent="0.25">
      <c r="B8" s="14"/>
      <c r="C8" s="15"/>
      <c r="D8" s="15"/>
      <c r="E8" s="15"/>
    </row>
    <row r="9" spans="2:5" ht="18.75" x14ac:dyDescent="0.25">
      <c r="B9" s="14"/>
      <c r="C9" s="15"/>
      <c r="D9" s="15"/>
      <c r="E9" s="15"/>
    </row>
    <row r="10" spans="2:5" x14ac:dyDescent="0.25">
      <c r="B10" s="16" t="s">
        <v>121</v>
      </c>
      <c r="C10" s="17"/>
      <c r="D10" s="18"/>
      <c r="E10" s="19">
        <f>'KOSZTORYS OFERTOWY'!J49</f>
        <v>0</v>
      </c>
    </row>
    <row r="11" spans="2:5" x14ac:dyDescent="0.25">
      <c r="B11" s="16" t="s">
        <v>122</v>
      </c>
      <c r="C11" s="17"/>
      <c r="D11" s="18"/>
      <c r="E11" s="19">
        <f>'KOSZTORYS OFERTOWY'!J50</f>
        <v>0</v>
      </c>
    </row>
    <row r="12" spans="2:5" x14ac:dyDescent="0.25">
      <c r="B12" s="16" t="s">
        <v>123</v>
      </c>
      <c r="C12" s="17"/>
      <c r="D12" s="18"/>
      <c r="E12" s="19">
        <f>'KOSZTORYS OFERTOWY'!J51</f>
        <v>0</v>
      </c>
    </row>
    <row r="16" spans="2:5" ht="16.5" x14ac:dyDescent="0.3">
      <c r="B16" s="20" t="s">
        <v>124</v>
      </c>
    </row>
    <row r="17" spans="2:5" x14ac:dyDescent="0.25">
      <c r="B17" s="21" t="s">
        <v>128</v>
      </c>
    </row>
    <row r="18" spans="2:5" x14ac:dyDescent="0.25">
      <c r="B18" s="20"/>
    </row>
    <row r="19" spans="2:5" x14ac:dyDescent="0.25">
      <c r="B19" s="62"/>
      <c r="C19" s="62"/>
      <c r="D19" s="62"/>
      <c r="E19" s="62"/>
    </row>
    <row r="21" spans="2:5" x14ac:dyDescent="0.25">
      <c r="B21" s="22" t="s">
        <v>125</v>
      </c>
      <c r="C21" s="23"/>
    </row>
    <row r="22" spans="2:5" x14ac:dyDescent="0.25">
      <c r="B22" s="22"/>
    </row>
  </sheetData>
  <mergeCells count="3">
    <mergeCell ref="B3:E3"/>
    <mergeCell ref="B4:E4"/>
    <mergeCell ref="B19:E19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43D3-9692-41EB-A108-7AB43FE756BD}">
  <dimension ref="B1:J12"/>
  <sheetViews>
    <sheetView tabSelected="1" view="pageBreakPreview" zoomScale="145" zoomScaleNormal="100" zoomScaleSheetLayoutView="145" workbookViewId="0">
      <selection activeCell="F12" sqref="F12"/>
    </sheetView>
  </sheetViews>
  <sheetFormatPr defaultRowHeight="16.5" x14ac:dyDescent="0.3"/>
  <cols>
    <col min="1" max="1" width="16" style="1" customWidth="1"/>
    <col min="2" max="2" width="4" style="1" customWidth="1"/>
    <col min="3" max="3" width="11.85546875" style="1" customWidth="1"/>
    <col min="4" max="5" width="9.140625" style="1"/>
    <col min="6" max="6" width="34.42578125" style="1" customWidth="1"/>
    <col min="7" max="7" width="6.7109375" style="12" customWidth="1"/>
    <col min="8" max="8" width="10.7109375" style="1" customWidth="1"/>
    <col min="9" max="9" width="8.28515625" style="1" customWidth="1"/>
    <col min="10" max="10" width="10.28515625" style="1" customWidth="1"/>
    <col min="11" max="16384" width="9.140625" style="1"/>
  </cols>
  <sheetData>
    <row r="1" spans="2:10" ht="18" x14ac:dyDescent="0.3">
      <c r="B1" s="56" t="s">
        <v>153</v>
      </c>
      <c r="C1" s="57"/>
      <c r="D1" s="57"/>
      <c r="E1" s="57"/>
      <c r="F1" s="57"/>
      <c r="G1" s="57"/>
      <c r="H1" s="57"/>
      <c r="I1" s="57"/>
      <c r="J1" s="58"/>
    </row>
    <row r="2" spans="2:10" ht="18" x14ac:dyDescent="0.3">
      <c r="B2" s="45" t="s">
        <v>142</v>
      </c>
      <c r="C2" s="46"/>
      <c r="D2" s="46"/>
      <c r="E2" s="46"/>
      <c r="F2" s="46"/>
      <c r="G2" s="46"/>
      <c r="H2" s="46"/>
      <c r="I2" s="46"/>
      <c r="J2" s="47"/>
    </row>
    <row r="3" spans="2:10" ht="49.5" x14ac:dyDescent="0.3">
      <c r="B3" s="25" t="s">
        <v>0</v>
      </c>
      <c r="C3" s="31" t="s">
        <v>1</v>
      </c>
      <c r="D3" s="48" t="s">
        <v>75</v>
      </c>
      <c r="E3" s="49"/>
      <c r="F3" s="49"/>
      <c r="G3" s="2" t="s">
        <v>83</v>
      </c>
      <c r="H3" s="31" t="s">
        <v>78</v>
      </c>
      <c r="I3" s="2" t="s">
        <v>77</v>
      </c>
      <c r="J3" s="26" t="s">
        <v>76</v>
      </c>
    </row>
    <row r="4" spans="2:10" ht="25.5" x14ac:dyDescent="0.3">
      <c r="B4" s="63" t="s">
        <v>144</v>
      </c>
      <c r="C4" s="64" t="s">
        <v>145</v>
      </c>
      <c r="D4" s="65" t="s">
        <v>146</v>
      </c>
      <c r="E4" s="66"/>
      <c r="F4" s="67"/>
      <c r="G4" s="68" t="s">
        <v>90</v>
      </c>
      <c r="H4" s="69">
        <v>1.5</v>
      </c>
      <c r="I4" s="70"/>
      <c r="J4" s="71">
        <f>ROUND(I4*H4,2)</f>
        <v>0</v>
      </c>
    </row>
    <row r="5" spans="2:10" ht="25.5" x14ac:dyDescent="0.3">
      <c r="B5" s="63" t="s">
        <v>147</v>
      </c>
      <c r="C5" s="64" t="s">
        <v>145</v>
      </c>
      <c r="D5" s="72" t="s">
        <v>148</v>
      </c>
      <c r="E5" s="73"/>
      <c r="F5" s="74"/>
      <c r="G5" s="68" t="s">
        <v>149</v>
      </c>
      <c r="H5" s="69">
        <v>900</v>
      </c>
      <c r="I5" s="70"/>
      <c r="J5" s="71">
        <f t="shared" ref="J5" si="0">ROUND(I5*H5,2)</f>
        <v>0</v>
      </c>
    </row>
    <row r="6" spans="2:10" x14ac:dyDescent="0.3">
      <c r="B6" s="52" t="s">
        <v>112</v>
      </c>
      <c r="C6" s="53"/>
      <c r="D6" s="53"/>
      <c r="E6" s="53"/>
      <c r="F6" s="53"/>
      <c r="G6" s="53"/>
      <c r="H6" s="53"/>
      <c r="I6" s="53"/>
      <c r="J6" s="39">
        <f>ROUND(SUM(J4:J5),2)</f>
        <v>0</v>
      </c>
    </row>
    <row r="7" spans="2:10" x14ac:dyDescent="0.3">
      <c r="B7" s="52" t="s">
        <v>111</v>
      </c>
      <c r="C7" s="53"/>
      <c r="D7" s="53"/>
      <c r="E7" s="53"/>
      <c r="F7" s="53"/>
      <c r="G7" s="53"/>
      <c r="H7" s="53"/>
      <c r="I7" s="53"/>
      <c r="J7" s="39">
        <f>ROUND(J6*0.23,2)</f>
        <v>0</v>
      </c>
    </row>
    <row r="8" spans="2:10" ht="17.25" thickBot="1" x14ac:dyDescent="0.35">
      <c r="B8" s="54" t="s">
        <v>113</v>
      </c>
      <c r="C8" s="55"/>
      <c r="D8" s="55"/>
      <c r="E8" s="55"/>
      <c r="F8" s="55"/>
      <c r="G8" s="55"/>
      <c r="H8" s="55"/>
      <c r="I8" s="55"/>
      <c r="J8" s="40">
        <f>ROUND(J7+J6,2)</f>
        <v>0</v>
      </c>
    </row>
    <row r="9" spans="2:10" x14ac:dyDescent="0.3">
      <c r="B9" s="75"/>
      <c r="C9" s="76"/>
      <c r="D9" s="76"/>
      <c r="E9" s="76"/>
      <c r="F9" s="76"/>
      <c r="G9" s="77"/>
      <c r="H9" s="76"/>
      <c r="I9" s="76"/>
      <c r="J9" s="5"/>
    </row>
    <row r="11" spans="2:10" x14ac:dyDescent="0.3">
      <c r="C11" s="7"/>
      <c r="D11" s="8"/>
      <c r="E11" s="8"/>
      <c r="F11" s="8"/>
      <c r="G11" s="8"/>
      <c r="H11" s="8"/>
      <c r="I11" s="8"/>
      <c r="J11" s="8"/>
    </row>
    <row r="12" spans="2:10" x14ac:dyDescent="0.3">
      <c r="B12" s="7"/>
    </row>
  </sheetData>
  <mergeCells count="8">
    <mergeCell ref="B7:I7"/>
    <mergeCell ref="B8:I8"/>
    <mergeCell ref="B1:J1"/>
    <mergeCell ref="B2:J2"/>
    <mergeCell ref="D3:F3"/>
    <mergeCell ref="D4:F4"/>
    <mergeCell ref="D5:F5"/>
    <mergeCell ref="B6:I6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4F99-2347-489B-8F93-F7B362A70682}">
  <dimension ref="B2:E22"/>
  <sheetViews>
    <sheetView view="pageBreakPreview" zoomScale="160" zoomScaleNormal="100" zoomScaleSheetLayoutView="160" workbookViewId="0">
      <selection activeCell="E7" sqref="E7"/>
    </sheetView>
  </sheetViews>
  <sheetFormatPr defaultRowHeight="16.5" x14ac:dyDescent="0.3"/>
  <cols>
    <col min="1" max="1" width="9.140625" style="1"/>
    <col min="2" max="2" width="59" style="1" customWidth="1"/>
    <col min="3" max="3" width="4.85546875" style="1" customWidth="1"/>
    <col min="4" max="4" width="7.140625" style="1" customWidth="1"/>
    <col min="5" max="5" width="17.7109375" style="1" customWidth="1"/>
    <col min="6" max="16384" width="9.140625" style="1"/>
  </cols>
  <sheetData>
    <row r="2" spans="2:5" x14ac:dyDescent="0.3">
      <c r="E2" s="78"/>
    </row>
    <row r="3" spans="2:5" ht="20.25" x14ac:dyDescent="0.3">
      <c r="B3" s="79" t="s">
        <v>153</v>
      </c>
      <c r="C3" s="79"/>
      <c r="D3" s="79"/>
      <c r="E3" s="79"/>
    </row>
    <row r="4" spans="2:5" ht="18" x14ac:dyDescent="0.3">
      <c r="B4" s="60" t="s">
        <v>143</v>
      </c>
      <c r="C4" s="61"/>
      <c r="D4" s="61"/>
      <c r="E4" s="61"/>
    </row>
    <row r="5" spans="2:5" ht="18" x14ac:dyDescent="0.3">
      <c r="B5" s="80"/>
      <c r="C5" s="32"/>
      <c r="D5" s="32"/>
      <c r="E5" s="32"/>
    </row>
    <row r="6" spans="2:5" ht="18" x14ac:dyDescent="0.3">
      <c r="B6" s="80"/>
      <c r="C6" s="32"/>
      <c r="D6" s="32"/>
      <c r="E6" s="32"/>
    </row>
    <row r="7" spans="2:5" ht="18" x14ac:dyDescent="0.3">
      <c r="B7" s="80"/>
      <c r="C7" s="32"/>
      <c r="D7" s="32"/>
      <c r="E7" s="32"/>
    </row>
    <row r="8" spans="2:5" ht="18" x14ac:dyDescent="0.3">
      <c r="B8" s="80"/>
      <c r="C8" s="32"/>
      <c r="D8" s="32"/>
      <c r="E8" s="32"/>
    </row>
    <row r="9" spans="2:5" ht="18" x14ac:dyDescent="0.3">
      <c r="B9" s="80"/>
      <c r="C9" s="32"/>
      <c r="D9" s="32"/>
      <c r="E9" s="32"/>
    </row>
    <row r="10" spans="2:5" x14ac:dyDescent="0.3">
      <c r="B10" s="16" t="s">
        <v>121</v>
      </c>
      <c r="C10" s="17"/>
      <c r="D10" s="18"/>
      <c r="E10" s="19">
        <f>'KOSZTORYS ODZ. MAATERIAŁU'!J6</f>
        <v>0</v>
      </c>
    </row>
    <row r="11" spans="2:5" x14ac:dyDescent="0.3">
      <c r="B11" s="16" t="s">
        <v>122</v>
      </c>
      <c r="C11" s="17"/>
      <c r="D11" s="18"/>
      <c r="E11" s="19">
        <f>'KOSZTORYS ODZ. MAATERIAŁU'!J7</f>
        <v>0</v>
      </c>
    </row>
    <row r="12" spans="2:5" x14ac:dyDescent="0.3">
      <c r="B12" s="16" t="s">
        <v>123</v>
      </c>
      <c r="C12" s="17"/>
      <c r="D12" s="18"/>
      <c r="E12" s="19">
        <f>'KOSZTORYS ODZ. MAATERIAŁU'!J8</f>
        <v>0</v>
      </c>
    </row>
    <row r="16" spans="2:5" x14ac:dyDescent="0.3">
      <c r="B16" s="1" t="s">
        <v>150</v>
      </c>
    </row>
    <row r="17" spans="2:5" x14ac:dyDescent="0.3">
      <c r="B17" s="81" t="s">
        <v>151</v>
      </c>
    </row>
    <row r="19" spans="2:5" x14ac:dyDescent="0.3">
      <c r="B19" s="82"/>
      <c r="C19" s="82"/>
      <c r="D19" s="82"/>
      <c r="E19" s="82"/>
    </row>
    <row r="21" spans="2:5" x14ac:dyDescent="0.3">
      <c r="B21" s="83" t="s">
        <v>125</v>
      </c>
      <c r="C21" s="84"/>
    </row>
    <row r="22" spans="2:5" x14ac:dyDescent="0.3">
      <c r="B22" s="83" t="s">
        <v>152</v>
      </c>
    </row>
  </sheetData>
  <mergeCells count="3">
    <mergeCell ref="B3:E3"/>
    <mergeCell ref="B4:E4"/>
    <mergeCell ref="B19:E19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KOSZTORYS OFERTOWY</vt:lpstr>
      <vt:lpstr>KO Strona tyt.</vt:lpstr>
      <vt:lpstr>KOSZTORYS ODZ. MAATERIAŁU</vt:lpstr>
      <vt:lpstr>KOM Strona tyt.</vt:lpstr>
      <vt:lpstr>'KO Strona tyt.'!Obszar_wydruku</vt:lpstr>
      <vt:lpstr>'KOM Strona tyt.'!Obszar_wydruku</vt:lpstr>
      <vt:lpstr>'KOSZTORYS ODZ. MAATERIAŁU'!Obszar_wydruku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SYLWEK LIWOCHA</dc:creator>
  <cp:lastModifiedBy>Marcin Liwocha</cp:lastModifiedBy>
  <cp:lastPrinted>2020-11-23T15:59:20Z</cp:lastPrinted>
  <dcterms:created xsi:type="dcterms:W3CDTF">2015-06-05T18:19:34Z</dcterms:created>
  <dcterms:modified xsi:type="dcterms:W3CDTF">2022-07-05T10:09:53Z</dcterms:modified>
</cp:coreProperties>
</file>