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firstSheet="2" activeTab="3"/>
  </bookViews>
  <sheets>
    <sheet name="01" sheetId="2" state="hidden" r:id="rId1"/>
    <sheet name="02" sheetId="3" state="hidden" r:id="rId2"/>
    <sheet name="K.I. RAZEM" sheetId="14" r:id="rId3"/>
    <sheet name="03" sheetId="4" r:id="rId4"/>
    <sheet name="04" sheetId="5" state="hidden" r:id="rId5"/>
    <sheet name="05" sheetId="6" state="hidden" r:id="rId6"/>
    <sheet name="06" sheetId="7" r:id="rId7"/>
    <sheet name="07" sheetId="8" r:id="rId8"/>
    <sheet name="08" sheetId="9" state="hidden" r:id="rId9"/>
    <sheet name="09" sheetId="10" state="hidden" r:id="rId10"/>
    <sheet name="10" sheetId="11" state="hidden" r:id="rId11"/>
    <sheet name="11" sheetId="12" state="hidden" r:id="rId12"/>
    <sheet name="12" sheetId="13" state="hidden" r:id="rId13"/>
  </sheets>
  <definedNames>
    <definedName name="__UnoMark__255_844978126" localSheetId="5">'05'!$C$3</definedName>
    <definedName name="__UnoMark__265_844978126" localSheetId="5">'05'!$C$4</definedName>
    <definedName name="__UnoMark__276_844978126" localSheetId="5">'05'!$C$5</definedName>
    <definedName name="__UnoMark__286_844978126" localSheetId="5">'05'!$C$6</definedName>
    <definedName name="__UnoMark__296_844978126" localSheetId="5">'05'!$C$7</definedName>
    <definedName name="__UnoMark__306_844978126" localSheetId="5">'05'!$C$8</definedName>
    <definedName name="__UnoMark__316_844978126" localSheetId="5">'05'!$C$9</definedName>
    <definedName name="__UnoMark__326_844978126" localSheetId="5">'05'!$C$10</definedName>
    <definedName name="__UnoMark__336_844978126" localSheetId="5">'05'!$C$11</definedName>
    <definedName name="__UnoMark__346_844978126" localSheetId="5">'05'!$C$12</definedName>
    <definedName name="__UnoMark__356_844978126" localSheetId="5">'05'!$C$13</definedName>
    <definedName name="__UnoMark__366_844978126" localSheetId="5">'05'!$C$14</definedName>
    <definedName name="__UnoMark__376_844978126" localSheetId="5">'05'!$C$15</definedName>
    <definedName name="__UnoMark__386_844978126" localSheetId="5">'05'!#REF!</definedName>
    <definedName name="_xlnm._FilterDatabase" localSheetId="2" hidden="1">'K.I. RAZEM'!$A$3:$J$3</definedName>
    <definedName name="_xlnm.Print_Area" localSheetId="0">'01'!$A$1:$J$14</definedName>
    <definedName name="_xlnm.Print_Area" localSheetId="4">'04'!$A$1:$G$7</definedName>
    <definedName name="_xlnm.Print_Area" localSheetId="5">'05'!$A$1:$G$17</definedName>
    <definedName name="_xlnm.Print_Area" localSheetId="9">'09'!$A$1:$G$18</definedName>
    <definedName name="_xlnm.Print_Area" localSheetId="10">'10'!$A$1:$G$17</definedName>
    <definedName name="_xlnm.Print_Area" localSheetId="11">'11'!$A$1:$G$30</definedName>
    <definedName name="_xlnm.Print_Area" localSheetId="12">'12'!$A$1:$G$9</definedName>
  </definedNames>
  <calcPr calcId="145621"/>
</workbook>
</file>

<file path=xl/calcChain.xml><?xml version="1.0" encoding="utf-8"?>
<calcChain xmlns="http://schemas.openxmlformats.org/spreadsheetml/2006/main">
  <c r="I32" i="8" l="1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9" i="8"/>
  <c r="I8" i="8"/>
  <c r="I7" i="8"/>
  <c r="I6" i="8"/>
  <c r="I5" i="8"/>
  <c r="I4" i="8"/>
  <c r="I3" i="8"/>
  <c r="J2" i="8" l="1"/>
  <c r="M22" i="7" l="1"/>
  <c r="I23" i="7"/>
  <c r="I22" i="7"/>
  <c r="I33" i="4" l="1"/>
  <c r="I32" i="4"/>
  <c r="I31" i="4"/>
  <c r="I30" i="4"/>
  <c r="I29" i="4"/>
  <c r="I28" i="4"/>
  <c r="I27" i="4"/>
  <c r="I26" i="4"/>
  <c r="I25" i="4"/>
  <c r="I24" i="4"/>
  <c r="I23" i="4"/>
  <c r="I22" i="4"/>
  <c r="I21" i="4"/>
  <c r="I20" i="4"/>
  <c r="I19" i="4"/>
  <c r="I18" i="4"/>
  <c r="I17" i="4"/>
  <c r="I16" i="4"/>
  <c r="I15" i="4"/>
  <c r="I14" i="4"/>
  <c r="I13" i="4"/>
  <c r="I12" i="4"/>
  <c r="I11" i="4"/>
  <c r="I10" i="4"/>
  <c r="I9" i="4"/>
  <c r="I8" i="4"/>
  <c r="I7" i="4"/>
  <c r="I6" i="4"/>
  <c r="I5" i="4"/>
  <c r="I4" i="4"/>
  <c r="I3" i="4"/>
  <c r="J2" i="4" l="1"/>
  <c r="I21" i="7"/>
  <c r="I20" i="7"/>
  <c r="I19" i="7"/>
  <c r="I18" i="7"/>
  <c r="I17" i="7"/>
  <c r="I16" i="7"/>
  <c r="I15" i="7"/>
  <c r="I14" i="7"/>
  <c r="I13" i="7"/>
  <c r="I12" i="7"/>
  <c r="I11" i="7"/>
  <c r="I10" i="7"/>
  <c r="I9" i="7"/>
  <c r="I8" i="7"/>
  <c r="I7" i="7"/>
  <c r="I6" i="7"/>
  <c r="I5" i="7"/>
  <c r="I4" i="7"/>
  <c r="I3" i="7"/>
  <c r="C6" i="14" l="1"/>
  <c r="I6" i="14"/>
  <c r="J6" i="14"/>
  <c r="K6" i="14"/>
  <c r="L6" i="14"/>
  <c r="M8" i="5" l="1"/>
  <c r="I8" i="5"/>
  <c r="N8" i="5"/>
  <c r="O8" i="5"/>
  <c r="P8" i="5"/>
  <c r="O4" i="13"/>
  <c r="P4" i="13"/>
  <c r="M4" i="13"/>
  <c r="I4" i="13"/>
  <c r="N4" i="13" s="1"/>
  <c r="M5" i="13"/>
  <c r="M6" i="13"/>
  <c r="M7" i="13"/>
  <c r="M8" i="13"/>
  <c r="M9" i="13"/>
  <c r="M4" i="12"/>
  <c r="M5" i="12"/>
  <c r="M6" i="12"/>
  <c r="M7" i="12"/>
  <c r="M8" i="12"/>
  <c r="M9" i="12"/>
  <c r="M10" i="12"/>
  <c r="M11" i="12"/>
  <c r="M12" i="12"/>
  <c r="M15" i="12"/>
  <c r="M16" i="12"/>
  <c r="M17" i="12"/>
  <c r="M18" i="12"/>
  <c r="M19" i="12"/>
  <c r="M20" i="12"/>
  <c r="M21" i="12"/>
  <c r="M22" i="12"/>
  <c r="M23" i="12"/>
  <c r="M24" i="12"/>
  <c r="M25" i="12"/>
  <c r="M26" i="12"/>
  <c r="M27" i="12"/>
  <c r="M28" i="12"/>
  <c r="M29" i="12"/>
  <c r="M3" i="12"/>
  <c r="M6" i="11"/>
  <c r="M7" i="11"/>
  <c r="M8" i="11"/>
  <c r="M9" i="11"/>
  <c r="M10" i="11"/>
  <c r="M11" i="11"/>
  <c r="M12" i="11"/>
  <c r="M13" i="11"/>
  <c r="M14" i="11"/>
  <c r="M4" i="10"/>
  <c r="M5" i="10"/>
  <c r="M6" i="10"/>
  <c r="M7" i="10"/>
  <c r="M8" i="10"/>
  <c r="M9" i="10"/>
  <c r="M10" i="10"/>
  <c r="M11" i="10"/>
  <c r="M12" i="10"/>
  <c r="M13" i="10"/>
  <c r="M14" i="10"/>
  <c r="M15" i="10"/>
  <c r="M17" i="10"/>
  <c r="M18" i="10"/>
  <c r="M19" i="10"/>
  <c r="M20" i="10"/>
  <c r="M21" i="10"/>
  <c r="M22" i="10"/>
  <c r="M23" i="10"/>
  <c r="M26" i="10"/>
  <c r="M27" i="10"/>
  <c r="M28" i="10"/>
  <c r="M29" i="10"/>
  <c r="M4" i="9"/>
  <c r="M5" i="9"/>
  <c r="M6" i="9"/>
  <c r="M7" i="9"/>
  <c r="M8" i="9"/>
  <c r="M9" i="9"/>
  <c r="M10" i="9"/>
  <c r="M11" i="9"/>
  <c r="M12" i="9"/>
  <c r="M13" i="9"/>
  <c r="M14" i="9"/>
  <c r="M15" i="9"/>
  <c r="M16" i="9"/>
  <c r="M17" i="9"/>
  <c r="M18" i="9"/>
  <c r="M19" i="9"/>
  <c r="M20" i="9"/>
  <c r="M21" i="9"/>
  <c r="M22" i="9"/>
  <c r="M23" i="9"/>
  <c r="M24" i="9"/>
  <c r="M25" i="9"/>
  <c r="M26" i="9"/>
  <c r="M27" i="9"/>
  <c r="M28" i="9"/>
  <c r="M29" i="9"/>
  <c r="M30" i="9"/>
  <c r="M31" i="9"/>
  <c r="M32" i="9"/>
  <c r="M33" i="9"/>
  <c r="M34" i="9"/>
  <c r="M35" i="9"/>
  <c r="M4" i="8"/>
  <c r="M5" i="8"/>
  <c r="M3" i="8"/>
  <c r="M6" i="8"/>
  <c r="M7" i="8"/>
  <c r="M8" i="8"/>
  <c r="M9" i="8"/>
  <c r="M10" i="8"/>
  <c r="M11" i="8"/>
  <c r="M12" i="8"/>
  <c r="M13" i="8"/>
  <c r="M14" i="8"/>
  <c r="M15" i="8"/>
  <c r="M16" i="8"/>
  <c r="M17" i="8"/>
  <c r="M18" i="8"/>
  <c r="M19" i="8"/>
  <c r="M20" i="8"/>
  <c r="M21" i="8"/>
  <c r="M22" i="8"/>
  <c r="M23" i="8"/>
  <c r="M24" i="8"/>
  <c r="M25" i="8"/>
  <c r="M26" i="8"/>
  <c r="M27" i="8"/>
  <c r="M28" i="8"/>
  <c r="M29" i="8"/>
  <c r="M30" i="8"/>
  <c r="M31" i="8"/>
  <c r="M32" i="8"/>
  <c r="M4" i="7"/>
  <c r="M5" i="7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3" i="7"/>
  <c r="M3" i="7"/>
  <c r="M4" i="6"/>
  <c r="M5" i="6"/>
  <c r="M6" i="6"/>
  <c r="M7" i="6"/>
  <c r="M8" i="6"/>
  <c r="M9" i="6"/>
  <c r="M10" i="6"/>
  <c r="M11" i="6"/>
  <c r="M12" i="6"/>
  <c r="M13" i="6"/>
  <c r="M17" i="6"/>
  <c r="M18" i="6"/>
  <c r="M3" i="6"/>
  <c r="M4" i="5"/>
  <c r="M5" i="5"/>
  <c r="M6" i="5"/>
  <c r="M7" i="5"/>
  <c r="M9" i="5"/>
  <c r="M3" i="5"/>
  <c r="M3" i="4"/>
  <c r="M4" i="4"/>
  <c r="M5" i="4"/>
  <c r="M6" i="4"/>
  <c r="M7" i="4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6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4" i="2"/>
  <c r="M5" i="2"/>
  <c r="M6" i="2"/>
  <c r="M7" i="2"/>
  <c r="M8" i="2"/>
  <c r="M9" i="2"/>
  <c r="M10" i="2"/>
  <c r="M11" i="2"/>
  <c r="M3" i="2"/>
  <c r="I35" i="4" l="1"/>
  <c r="I34" i="8"/>
  <c r="O6" i="14" s="1"/>
  <c r="N6" i="14" s="1"/>
  <c r="I25" i="7"/>
  <c r="I24" i="7" s="1"/>
  <c r="O4" i="14"/>
  <c r="I34" i="4"/>
  <c r="O5" i="14"/>
  <c r="I11" i="5"/>
  <c r="N53" i="9"/>
  <c r="P53" i="9"/>
  <c r="I53" i="9"/>
  <c r="M53" i="9" s="1"/>
  <c r="I33" i="8" l="1"/>
  <c r="O53" i="9"/>
  <c r="N31" i="10"/>
  <c r="P31" i="10"/>
  <c r="I31" i="10"/>
  <c r="I30" i="10"/>
  <c r="N30" i="10"/>
  <c r="P30" i="10"/>
  <c r="N27" i="10"/>
  <c r="P27" i="10"/>
  <c r="N28" i="10"/>
  <c r="P28" i="10"/>
  <c r="N29" i="10"/>
  <c r="P29" i="10"/>
  <c r="I27" i="10"/>
  <c r="O27" i="10" s="1"/>
  <c r="I28" i="10"/>
  <c r="O28" i="10" s="1"/>
  <c r="I29" i="10"/>
  <c r="O29" i="10" s="1"/>
  <c r="I26" i="10"/>
  <c r="O26" i="10" s="1"/>
  <c r="N26" i="10"/>
  <c r="P26" i="10"/>
  <c r="O30" i="10" l="1"/>
  <c r="M30" i="10"/>
  <c r="O31" i="10"/>
  <c r="M31" i="10"/>
  <c r="N4" i="9"/>
  <c r="P4" i="9"/>
  <c r="N5" i="9"/>
  <c r="P5" i="9"/>
  <c r="N6" i="9"/>
  <c r="P6" i="9"/>
  <c r="N7" i="9"/>
  <c r="P7" i="9"/>
  <c r="N8" i="9"/>
  <c r="P8" i="9"/>
  <c r="N9" i="9"/>
  <c r="P9" i="9"/>
  <c r="N10" i="9"/>
  <c r="P10" i="9"/>
  <c r="N11" i="9"/>
  <c r="P11" i="9"/>
  <c r="N12" i="9"/>
  <c r="P12" i="9"/>
  <c r="N13" i="9"/>
  <c r="P13" i="9"/>
  <c r="N14" i="9"/>
  <c r="P14" i="9"/>
  <c r="O15" i="9"/>
  <c r="O16" i="9"/>
  <c r="P16" i="9"/>
  <c r="O17" i="9"/>
  <c r="P17" i="9"/>
  <c r="N18" i="9"/>
  <c r="O18" i="9"/>
  <c r="N19" i="9"/>
  <c r="O19" i="9"/>
  <c r="O20" i="9"/>
  <c r="P20" i="9"/>
  <c r="O21" i="9"/>
  <c r="P21" i="9"/>
  <c r="O22" i="9"/>
  <c r="P22" i="9"/>
  <c r="O23" i="9"/>
  <c r="P23" i="9"/>
  <c r="N24" i="9"/>
  <c r="P24" i="9"/>
  <c r="N25" i="9"/>
  <c r="N26" i="9"/>
  <c r="P26" i="9"/>
  <c r="N27" i="9"/>
  <c r="P27" i="9"/>
  <c r="N28" i="9"/>
  <c r="P28" i="9"/>
  <c r="N29" i="9"/>
  <c r="P29" i="9"/>
  <c r="N30" i="9"/>
  <c r="P30" i="9"/>
  <c r="O31" i="9"/>
  <c r="P31" i="9"/>
  <c r="N32" i="9"/>
  <c r="P32" i="9"/>
  <c r="N33" i="9"/>
  <c r="P33" i="9"/>
  <c r="N34" i="9"/>
  <c r="P34" i="9"/>
  <c r="N35" i="9"/>
  <c r="P35" i="9"/>
  <c r="N36" i="9"/>
  <c r="P36" i="9"/>
  <c r="N37" i="9"/>
  <c r="P37" i="9"/>
  <c r="N38" i="9"/>
  <c r="P38" i="9"/>
  <c r="N39" i="9"/>
  <c r="P39" i="9"/>
  <c r="N40" i="9"/>
  <c r="P40" i="9"/>
  <c r="N41" i="9"/>
  <c r="P41" i="9"/>
  <c r="N42" i="9"/>
  <c r="P42" i="9"/>
  <c r="N43" i="9"/>
  <c r="O43" i="9"/>
  <c r="P43" i="9"/>
  <c r="N44" i="9"/>
  <c r="P44" i="9"/>
  <c r="N45" i="9"/>
  <c r="P45" i="9"/>
  <c r="O46" i="9"/>
  <c r="P46" i="9"/>
  <c r="O47" i="9"/>
  <c r="P47" i="9"/>
  <c r="O48" i="9"/>
  <c r="P48" i="9"/>
  <c r="O49" i="9"/>
  <c r="P49" i="9"/>
  <c r="N50" i="9"/>
  <c r="O50" i="9"/>
  <c r="N51" i="9"/>
  <c r="O51" i="9"/>
  <c r="P51" i="9"/>
  <c r="N52" i="9"/>
  <c r="O52" i="9"/>
  <c r="N54" i="9"/>
  <c r="O54" i="9"/>
  <c r="I52" i="9"/>
  <c r="I39" i="9"/>
  <c r="I40" i="9"/>
  <c r="I41" i="9"/>
  <c r="I42" i="9"/>
  <c r="I43" i="9"/>
  <c r="M43" i="9" s="1"/>
  <c r="I44" i="9"/>
  <c r="I45" i="9"/>
  <c r="I46" i="9"/>
  <c r="I47" i="9"/>
  <c r="I48" i="9"/>
  <c r="M48" i="9" s="1"/>
  <c r="I49" i="9"/>
  <c r="M49" i="9" s="1"/>
  <c r="I50" i="9"/>
  <c r="I51" i="9"/>
  <c r="M51" i="9" s="1"/>
  <c r="I38" i="9"/>
  <c r="I37" i="9"/>
  <c r="I36" i="9"/>
  <c r="I32" i="9"/>
  <c r="O32" i="9" s="1"/>
  <c r="I33" i="9"/>
  <c r="O33" i="9" s="1"/>
  <c r="I34" i="9"/>
  <c r="O34" i="9" s="1"/>
  <c r="I35" i="9"/>
  <c r="O35" i="9" s="1"/>
  <c r="I25" i="10"/>
  <c r="M25" i="10" s="1"/>
  <c r="N25" i="10"/>
  <c r="O25" i="10"/>
  <c r="P25" i="10"/>
  <c r="I24" i="10"/>
  <c r="O24" i="10"/>
  <c r="P24" i="10"/>
  <c r="O23" i="10"/>
  <c r="P23" i="10"/>
  <c r="O22" i="10"/>
  <c r="P22" i="10"/>
  <c r="O21" i="10"/>
  <c r="P21" i="10"/>
  <c r="O20" i="10"/>
  <c r="P20" i="10"/>
  <c r="I23" i="10"/>
  <c r="N23" i="10" s="1"/>
  <c r="I22" i="10"/>
  <c r="N22" i="10" s="1"/>
  <c r="I21" i="10"/>
  <c r="N21" i="10" s="1"/>
  <c r="I20" i="10"/>
  <c r="N20" i="10" s="1"/>
  <c r="I19" i="10"/>
  <c r="N19" i="10" s="1"/>
  <c r="O19" i="10"/>
  <c r="P19" i="10"/>
  <c r="N24" i="10" l="1"/>
  <c r="M24" i="10"/>
  <c r="O37" i="9"/>
  <c r="M37" i="9"/>
  <c r="O38" i="9"/>
  <c r="M38" i="9"/>
  <c r="O44" i="9"/>
  <c r="M44" i="9"/>
  <c r="O36" i="9"/>
  <c r="M36" i="9"/>
  <c r="O45" i="9"/>
  <c r="M45" i="9"/>
  <c r="N46" i="9"/>
  <c r="M46" i="9"/>
  <c r="P50" i="9"/>
  <c r="M50" i="9"/>
  <c r="O42" i="9"/>
  <c r="M42" i="9"/>
  <c r="N49" i="9"/>
  <c r="P52" i="9"/>
  <c r="M52" i="9"/>
  <c r="O40" i="9"/>
  <c r="M40" i="9"/>
  <c r="O41" i="9"/>
  <c r="M41" i="9"/>
  <c r="N47" i="9"/>
  <c r="M47" i="9"/>
  <c r="O39" i="9"/>
  <c r="M39" i="9"/>
  <c r="N48" i="9"/>
  <c r="O5" i="13" l="1"/>
  <c r="P5" i="13"/>
  <c r="N6" i="13"/>
  <c r="O6" i="13"/>
  <c r="N7" i="13"/>
  <c r="P7" i="13"/>
  <c r="N8" i="13"/>
  <c r="P8" i="13"/>
  <c r="N9" i="13"/>
  <c r="P9" i="13"/>
  <c r="N10" i="13"/>
  <c r="O10" i="13"/>
  <c r="P3" i="13"/>
  <c r="O3" i="13"/>
  <c r="O4" i="12"/>
  <c r="O5" i="12"/>
  <c r="P5" i="12"/>
  <c r="N6" i="12"/>
  <c r="P6" i="12"/>
  <c r="N7" i="12"/>
  <c r="P7" i="12"/>
  <c r="N8" i="12"/>
  <c r="P8" i="12"/>
  <c r="N9" i="12"/>
  <c r="P9" i="12"/>
  <c r="N10" i="12"/>
  <c r="P10" i="12"/>
  <c r="N11" i="12"/>
  <c r="P11" i="12"/>
  <c r="N12" i="12"/>
  <c r="O12" i="12"/>
  <c r="N13" i="12"/>
  <c r="O13" i="12"/>
  <c r="N14" i="12"/>
  <c r="O14" i="12"/>
  <c r="N15" i="12"/>
  <c r="P15" i="12"/>
  <c r="N16" i="12"/>
  <c r="P16" i="12"/>
  <c r="N17" i="12"/>
  <c r="P17" i="12"/>
  <c r="N18" i="12"/>
  <c r="P18" i="12"/>
  <c r="N19" i="12"/>
  <c r="P19" i="12"/>
  <c r="N20" i="12"/>
  <c r="P20" i="12"/>
  <c r="N21" i="12"/>
  <c r="P21" i="12"/>
  <c r="N22" i="12"/>
  <c r="P22" i="12"/>
  <c r="N23" i="12"/>
  <c r="P23" i="12"/>
  <c r="N24" i="12"/>
  <c r="P24" i="12"/>
  <c r="N25" i="12"/>
  <c r="O25" i="12"/>
  <c r="N26" i="12"/>
  <c r="O26" i="12"/>
  <c r="N27" i="12"/>
  <c r="P27" i="12"/>
  <c r="N28" i="12"/>
  <c r="P28" i="12"/>
  <c r="N29" i="12"/>
  <c r="P29" i="12"/>
  <c r="O30" i="12"/>
  <c r="P30" i="12"/>
  <c r="N31" i="12"/>
  <c r="O31" i="12"/>
  <c r="O3" i="12"/>
  <c r="N3" i="12"/>
  <c r="O4" i="11"/>
  <c r="P4" i="11"/>
  <c r="O5" i="11"/>
  <c r="P5" i="11"/>
  <c r="O6" i="11"/>
  <c r="P6" i="11"/>
  <c r="N7" i="11"/>
  <c r="O7" i="11"/>
  <c r="N8" i="11"/>
  <c r="P8" i="11"/>
  <c r="O9" i="11"/>
  <c r="P9" i="11"/>
  <c r="O10" i="11"/>
  <c r="P10" i="11"/>
  <c r="O11" i="11"/>
  <c r="P11" i="11"/>
  <c r="N12" i="11"/>
  <c r="P12" i="11"/>
  <c r="N13" i="11"/>
  <c r="O13" i="11"/>
  <c r="N14" i="11"/>
  <c r="O14" i="11"/>
  <c r="N15" i="11"/>
  <c r="O15" i="11"/>
  <c r="N16" i="11"/>
  <c r="N17" i="11"/>
  <c r="O17" i="11"/>
  <c r="P3" i="11"/>
  <c r="O3" i="11"/>
  <c r="N4" i="10"/>
  <c r="P4" i="10"/>
  <c r="N5" i="10"/>
  <c r="P5" i="10"/>
  <c r="N6" i="10"/>
  <c r="P6" i="10"/>
  <c r="N7" i="10"/>
  <c r="P7" i="10"/>
  <c r="N8" i="10"/>
  <c r="P8" i="10"/>
  <c r="N9" i="10"/>
  <c r="P9" i="10"/>
  <c r="N10" i="10"/>
  <c r="P10" i="10"/>
  <c r="N11" i="10"/>
  <c r="P11" i="10"/>
  <c r="N12" i="10"/>
  <c r="P12" i="10"/>
  <c r="N13" i="10"/>
  <c r="P13" i="10"/>
  <c r="O14" i="10"/>
  <c r="P14" i="10"/>
  <c r="O15" i="10"/>
  <c r="P15" i="10"/>
  <c r="O16" i="10"/>
  <c r="P16" i="10"/>
  <c r="O17" i="10"/>
  <c r="P17" i="10"/>
  <c r="O18" i="10"/>
  <c r="P18" i="10"/>
  <c r="N32" i="10"/>
  <c r="O32" i="10"/>
  <c r="P3" i="10"/>
  <c r="N3" i="10"/>
  <c r="P3" i="9"/>
  <c r="N3" i="9"/>
  <c r="N4" i="6"/>
  <c r="P4" i="6"/>
  <c r="N5" i="6"/>
  <c r="P5" i="6"/>
  <c r="N6" i="6"/>
  <c r="P6" i="6"/>
  <c r="N7" i="6"/>
  <c r="P7" i="6"/>
  <c r="N8" i="6"/>
  <c r="P8" i="6"/>
  <c r="N9" i="6"/>
  <c r="P9" i="6"/>
  <c r="N10" i="6"/>
  <c r="P10" i="6"/>
  <c r="N11" i="6"/>
  <c r="P11" i="6"/>
  <c r="N12" i="6"/>
  <c r="P12" i="6"/>
  <c r="N13" i="6"/>
  <c r="P13" i="6"/>
  <c r="O14" i="6"/>
  <c r="P14" i="6"/>
  <c r="O15" i="6"/>
  <c r="P15" i="6"/>
  <c r="O16" i="6"/>
  <c r="P16" i="6"/>
  <c r="N17" i="6"/>
  <c r="O17" i="6"/>
  <c r="O18" i="6"/>
  <c r="P18" i="6"/>
  <c r="N19" i="6"/>
  <c r="O19" i="6"/>
  <c r="P3" i="6"/>
  <c r="N3" i="6"/>
  <c r="N9" i="5"/>
  <c r="O9" i="5"/>
  <c r="N4" i="5"/>
  <c r="P4" i="5"/>
  <c r="N5" i="5"/>
  <c r="P5" i="5"/>
  <c r="N6" i="5"/>
  <c r="P6" i="5"/>
  <c r="O7" i="5"/>
  <c r="P7" i="5"/>
  <c r="P3" i="5"/>
  <c r="N3" i="5"/>
  <c r="O3" i="3"/>
  <c r="O4" i="3"/>
  <c r="P4" i="3"/>
  <c r="O5" i="3"/>
  <c r="P5" i="3"/>
  <c r="O6" i="3"/>
  <c r="P6" i="3"/>
  <c r="O7" i="3"/>
  <c r="P7" i="3"/>
  <c r="O8" i="3"/>
  <c r="P8" i="3"/>
  <c r="N9" i="3"/>
  <c r="P9" i="3"/>
  <c r="N10" i="3"/>
  <c r="P10" i="3"/>
  <c r="N11" i="3"/>
  <c r="P11" i="3"/>
  <c r="O12" i="3"/>
  <c r="P12" i="3"/>
  <c r="O13" i="3"/>
  <c r="P13" i="3"/>
  <c r="N14" i="3"/>
  <c r="P14" i="3"/>
  <c r="N15" i="3"/>
  <c r="P15" i="3"/>
  <c r="N16" i="3"/>
  <c r="O16" i="3"/>
  <c r="O17" i="3"/>
  <c r="P17" i="3"/>
  <c r="O18" i="3"/>
  <c r="P18" i="3"/>
  <c r="O19" i="3"/>
  <c r="P19" i="3"/>
  <c r="N20" i="3"/>
  <c r="O20" i="3"/>
  <c r="P3" i="3"/>
  <c r="P5" i="2"/>
  <c r="P6" i="2"/>
  <c r="P7" i="2"/>
  <c r="P8" i="2"/>
  <c r="P9" i="2"/>
  <c r="P10" i="2"/>
  <c r="P11" i="2"/>
  <c r="O4" i="2"/>
  <c r="O10" i="2"/>
  <c r="O11" i="2"/>
  <c r="O12" i="2"/>
  <c r="O13" i="2"/>
  <c r="O3" i="2"/>
  <c r="N4" i="2"/>
  <c r="N5" i="2"/>
  <c r="N6" i="2"/>
  <c r="N7" i="2"/>
  <c r="N8" i="2"/>
  <c r="N9" i="2"/>
  <c r="N12" i="2"/>
  <c r="N13" i="2"/>
  <c r="N3" i="2"/>
  <c r="I10" i="13" l="1"/>
  <c r="I31" i="12"/>
  <c r="I32" i="10"/>
  <c r="I54" i="9"/>
  <c r="I19" i="6"/>
  <c r="I9" i="5"/>
  <c r="P9" i="5" s="1"/>
  <c r="P2" i="5" s="1"/>
  <c r="I20" i="3"/>
  <c r="P31" i="12" l="1"/>
  <c r="M31" i="12"/>
  <c r="P32" i="10"/>
  <c r="P2" i="10" s="1"/>
  <c r="M32" i="10"/>
  <c r="P54" i="9"/>
  <c r="M54" i="9"/>
  <c r="I56" i="9" s="1"/>
  <c r="P19" i="6"/>
  <c r="M19" i="6"/>
  <c r="P20" i="3"/>
  <c r="M20" i="3"/>
  <c r="P10" i="13"/>
  <c r="M10" i="13"/>
  <c r="I4" i="11"/>
  <c r="I5" i="11"/>
  <c r="I6" i="11"/>
  <c r="N6" i="11" s="1"/>
  <c r="I7" i="11"/>
  <c r="P7" i="11" s="1"/>
  <c r="I8" i="11"/>
  <c r="O8" i="11" s="1"/>
  <c r="I9" i="11"/>
  <c r="N9" i="11" s="1"/>
  <c r="I10" i="11"/>
  <c r="N10" i="11" s="1"/>
  <c r="I11" i="11"/>
  <c r="N11" i="11" s="1"/>
  <c r="I13" i="11"/>
  <c r="P13" i="11" s="1"/>
  <c r="I14" i="11"/>
  <c r="P14" i="11" s="1"/>
  <c r="I15" i="11"/>
  <c r="I16" i="11"/>
  <c r="M16" i="11" s="1"/>
  <c r="I17" i="11"/>
  <c r="I3" i="11"/>
  <c r="M3" i="11" s="1"/>
  <c r="I13" i="2"/>
  <c r="I8" i="13"/>
  <c r="O8" i="13" s="1"/>
  <c r="I7" i="13"/>
  <c r="O7" i="13" s="1"/>
  <c r="I9" i="13"/>
  <c r="O9" i="13" s="1"/>
  <c r="I6" i="13"/>
  <c r="P6" i="13" s="1"/>
  <c r="P2" i="13" s="1"/>
  <c r="G5" i="13"/>
  <c r="I5" i="13" s="1"/>
  <c r="N5" i="13" s="1"/>
  <c r="I3" i="13"/>
  <c r="M3" i="13" s="1"/>
  <c r="I4" i="12"/>
  <c r="I5" i="12"/>
  <c r="N5" i="12" s="1"/>
  <c r="I6" i="12"/>
  <c r="O6" i="12" s="1"/>
  <c r="I7" i="12"/>
  <c r="O7" i="12" s="1"/>
  <c r="I8" i="12"/>
  <c r="O8" i="12" s="1"/>
  <c r="I9" i="12"/>
  <c r="O9" i="12" s="1"/>
  <c r="I10" i="12"/>
  <c r="O10" i="12" s="1"/>
  <c r="I11" i="12"/>
  <c r="O11" i="12" s="1"/>
  <c r="I12" i="12"/>
  <c r="P12" i="12" s="1"/>
  <c r="I13" i="12"/>
  <c r="I14" i="12"/>
  <c r="I15" i="12"/>
  <c r="O15" i="12" s="1"/>
  <c r="I16" i="12"/>
  <c r="O16" i="12" s="1"/>
  <c r="I17" i="12"/>
  <c r="O17" i="12" s="1"/>
  <c r="I18" i="12"/>
  <c r="O18" i="12" s="1"/>
  <c r="I19" i="12"/>
  <c r="O19" i="12" s="1"/>
  <c r="I20" i="12"/>
  <c r="O20" i="12" s="1"/>
  <c r="I21" i="12"/>
  <c r="O21" i="12" s="1"/>
  <c r="I22" i="12"/>
  <c r="O22" i="12" s="1"/>
  <c r="I23" i="12"/>
  <c r="O23" i="12" s="1"/>
  <c r="I24" i="12"/>
  <c r="O24" i="12" s="1"/>
  <c r="I25" i="12"/>
  <c r="P25" i="12" s="1"/>
  <c r="I26" i="12"/>
  <c r="P26" i="12" s="1"/>
  <c r="I27" i="12"/>
  <c r="O27" i="12" s="1"/>
  <c r="I28" i="12"/>
  <c r="O28" i="12" s="1"/>
  <c r="I29" i="12"/>
  <c r="O29" i="12" s="1"/>
  <c r="I30" i="12"/>
  <c r="I3" i="12"/>
  <c r="G14" i="12"/>
  <c r="G13" i="12"/>
  <c r="G12" i="11"/>
  <c r="I12" i="11" s="1"/>
  <c r="O12" i="11" s="1"/>
  <c r="I18" i="10"/>
  <c r="N18" i="10" s="1"/>
  <c r="I17" i="10"/>
  <c r="N17" i="10" s="1"/>
  <c r="I14" i="10"/>
  <c r="N14" i="10" s="1"/>
  <c r="I15" i="10"/>
  <c r="N15" i="10" s="1"/>
  <c r="I16" i="10"/>
  <c r="I13" i="10"/>
  <c r="O13" i="10" s="1"/>
  <c r="I12" i="10"/>
  <c r="O12" i="10" s="1"/>
  <c r="I11" i="10"/>
  <c r="O11" i="10" s="1"/>
  <c r="I10" i="10"/>
  <c r="O10" i="10" s="1"/>
  <c r="I9" i="10"/>
  <c r="O9" i="10" s="1"/>
  <c r="I8" i="10"/>
  <c r="O8" i="10" s="1"/>
  <c r="I7" i="10"/>
  <c r="O7" i="10" s="1"/>
  <c r="I4" i="10"/>
  <c r="O4" i="10" s="1"/>
  <c r="I5" i="10"/>
  <c r="O5" i="10" s="1"/>
  <c r="I6" i="10"/>
  <c r="O6" i="10" s="1"/>
  <c r="I3" i="10"/>
  <c r="I4" i="9"/>
  <c r="O4" i="9" s="1"/>
  <c r="I5" i="9"/>
  <c r="O5" i="9" s="1"/>
  <c r="I6" i="9"/>
  <c r="O6" i="9" s="1"/>
  <c r="I7" i="9"/>
  <c r="O7" i="9" s="1"/>
  <c r="I8" i="9"/>
  <c r="O8" i="9" s="1"/>
  <c r="I9" i="9"/>
  <c r="O9" i="9" s="1"/>
  <c r="I10" i="9"/>
  <c r="O10" i="9" s="1"/>
  <c r="I11" i="9"/>
  <c r="O11" i="9" s="1"/>
  <c r="I12" i="9"/>
  <c r="O12" i="9" s="1"/>
  <c r="I13" i="9"/>
  <c r="O13" i="9" s="1"/>
  <c r="I14" i="9"/>
  <c r="O14" i="9" s="1"/>
  <c r="I15" i="9"/>
  <c r="I16" i="9"/>
  <c r="N16" i="9" s="1"/>
  <c r="I17" i="9"/>
  <c r="N17" i="9" s="1"/>
  <c r="I18" i="9"/>
  <c r="P18" i="9" s="1"/>
  <c r="I19" i="9"/>
  <c r="P19" i="9" s="1"/>
  <c r="I20" i="9"/>
  <c r="N20" i="9" s="1"/>
  <c r="I21" i="9"/>
  <c r="N21" i="9" s="1"/>
  <c r="I22" i="9"/>
  <c r="N22" i="9" s="1"/>
  <c r="I23" i="9"/>
  <c r="N23" i="9" s="1"/>
  <c r="I24" i="9"/>
  <c r="O24" i="9" s="1"/>
  <c r="I25" i="9"/>
  <c r="I26" i="9"/>
  <c r="O26" i="9" s="1"/>
  <c r="I27" i="9"/>
  <c r="O27" i="9" s="1"/>
  <c r="I28" i="9"/>
  <c r="O28" i="9" s="1"/>
  <c r="I29" i="9"/>
  <c r="O29" i="9" s="1"/>
  <c r="I30" i="9"/>
  <c r="O30" i="9" s="1"/>
  <c r="I31" i="9"/>
  <c r="N31" i="9" s="1"/>
  <c r="I3" i="9"/>
  <c r="I12" i="13" l="1"/>
  <c r="I11" i="13" s="1"/>
  <c r="N4" i="12"/>
  <c r="P4" i="12"/>
  <c r="N30" i="12"/>
  <c r="M30" i="12"/>
  <c r="P14" i="12"/>
  <c r="M14" i="12"/>
  <c r="P13" i="12"/>
  <c r="M13" i="12"/>
  <c r="I33" i="12" s="1"/>
  <c r="I32" i="12" s="1"/>
  <c r="P17" i="11"/>
  <c r="M17" i="11"/>
  <c r="P15" i="11"/>
  <c r="M15" i="11"/>
  <c r="N5" i="11"/>
  <c r="M5" i="11"/>
  <c r="N4" i="11"/>
  <c r="M4" i="11"/>
  <c r="N16" i="10"/>
  <c r="M16" i="10"/>
  <c r="I34" i="10" s="1"/>
  <c r="I33" i="10" s="1"/>
  <c r="O25" i="9"/>
  <c r="P25" i="9"/>
  <c r="I55" i="9"/>
  <c r="P13" i="2"/>
  <c r="M13" i="2"/>
  <c r="O16" i="11"/>
  <c r="O2" i="11" s="1"/>
  <c r="P16" i="11"/>
  <c r="P2" i="11" s="1"/>
  <c r="N15" i="9"/>
  <c r="N2" i="9" s="1"/>
  <c r="P15" i="9"/>
  <c r="O2" i="13"/>
  <c r="N3" i="13"/>
  <c r="N2" i="13" s="1"/>
  <c r="J2" i="13"/>
  <c r="O2" i="12"/>
  <c r="N2" i="12"/>
  <c r="P3" i="12"/>
  <c r="P2" i="12" s="1"/>
  <c r="J2" i="12"/>
  <c r="N3" i="11"/>
  <c r="J2" i="11"/>
  <c r="N2" i="10"/>
  <c r="O3" i="10"/>
  <c r="O2" i="10" s="1"/>
  <c r="J2" i="10"/>
  <c r="P2" i="9"/>
  <c r="O3" i="9"/>
  <c r="O2" i="9" s="1"/>
  <c r="J2" i="9"/>
  <c r="N2" i="11" l="1"/>
  <c r="Q2" i="11" s="1"/>
  <c r="Q2" i="13"/>
  <c r="Q2" i="12"/>
  <c r="Q2" i="10"/>
  <c r="Q2" i="9"/>
  <c r="P6" i="14"/>
  <c r="J2" i="7"/>
  <c r="J5" i="14" s="1"/>
  <c r="I4" i="6"/>
  <c r="O4" i="6" s="1"/>
  <c r="I5" i="6"/>
  <c r="O5" i="6" s="1"/>
  <c r="I6" i="6"/>
  <c r="O6" i="6" s="1"/>
  <c r="I7" i="6"/>
  <c r="O7" i="6" s="1"/>
  <c r="I8" i="6"/>
  <c r="O8" i="6" s="1"/>
  <c r="I9" i="6"/>
  <c r="O9" i="6" s="1"/>
  <c r="I10" i="6"/>
  <c r="O10" i="6" s="1"/>
  <c r="I11" i="6"/>
  <c r="O11" i="6" s="1"/>
  <c r="I12" i="6"/>
  <c r="O12" i="6" s="1"/>
  <c r="I13" i="6"/>
  <c r="O13" i="6" s="1"/>
  <c r="I14" i="6"/>
  <c r="I15" i="6"/>
  <c r="I16" i="6"/>
  <c r="I17" i="6"/>
  <c r="P17" i="6" s="1"/>
  <c r="P2" i="6" s="1"/>
  <c r="I18" i="6"/>
  <c r="N18" i="6" s="1"/>
  <c r="I3" i="6"/>
  <c r="I4" i="5"/>
  <c r="O4" i="5" s="1"/>
  <c r="I5" i="5"/>
  <c r="O5" i="5" s="1"/>
  <c r="I6" i="5"/>
  <c r="O6" i="5" s="1"/>
  <c r="I7" i="5"/>
  <c r="N7" i="5" s="1"/>
  <c r="N2" i="5" s="1"/>
  <c r="I3" i="5"/>
  <c r="I10" i="5" s="1"/>
  <c r="N14" i="6" l="1"/>
  <c r="M14" i="6"/>
  <c r="N15" i="6"/>
  <c r="M15" i="6"/>
  <c r="N16" i="6"/>
  <c r="N2" i="6" s="1"/>
  <c r="M16" i="6"/>
  <c r="P5" i="14"/>
  <c r="N5" i="14"/>
  <c r="O3" i="6"/>
  <c r="O2" i="6" s="1"/>
  <c r="J2" i="6"/>
  <c r="O3" i="5"/>
  <c r="O2" i="5" s="1"/>
  <c r="J2" i="5"/>
  <c r="G13" i="3"/>
  <c r="I4" i="3"/>
  <c r="I5" i="3"/>
  <c r="I6" i="3"/>
  <c r="N6" i="3" s="1"/>
  <c r="I7" i="3"/>
  <c r="N7" i="3" s="1"/>
  <c r="I8" i="3"/>
  <c r="N8" i="3" s="1"/>
  <c r="I9" i="3"/>
  <c r="O9" i="3" s="1"/>
  <c r="I10" i="3"/>
  <c r="O10" i="3" s="1"/>
  <c r="I11" i="3"/>
  <c r="O11" i="3" s="1"/>
  <c r="I12" i="3"/>
  <c r="N12" i="3" s="1"/>
  <c r="I13" i="3"/>
  <c r="N13" i="3" s="1"/>
  <c r="I14" i="3"/>
  <c r="O14" i="3" s="1"/>
  <c r="I15" i="3"/>
  <c r="O15" i="3" s="1"/>
  <c r="I16" i="3"/>
  <c r="P16" i="3" s="1"/>
  <c r="P2" i="3" s="1"/>
  <c r="I17" i="3"/>
  <c r="N17" i="3" s="1"/>
  <c r="I18" i="3"/>
  <c r="N18" i="3" s="1"/>
  <c r="I19" i="3"/>
  <c r="N19" i="3" s="1"/>
  <c r="G19" i="3"/>
  <c r="G14" i="3"/>
  <c r="G11" i="3"/>
  <c r="G9" i="3"/>
  <c r="G8" i="3"/>
  <c r="G6" i="3"/>
  <c r="G5" i="3"/>
  <c r="I3" i="3"/>
  <c r="M3" i="3" s="1"/>
  <c r="I4" i="2"/>
  <c r="P4" i="2" s="1"/>
  <c r="I5" i="2"/>
  <c r="O5" i="2" s="1"/>
  <c r="I6" i="2"/>
  <c r="O6" i="2" s="1"/>
  <c r="I7" i="2"/>
  <c r="O7" i="2" s="1"/>
  <c r="I8" i="2"/>
  <c r="O8" i="2" s="1"/>
  <c r="I9" i="2"/>
  <c r="O9" i="2" s="1"/>
  <c r="I11" i="2"/>
  <c r="N11" i="2" s="1"/>
  <c r="I12" i="2"/>
  <c r="I3" i="2"/>
  <c r="G10" i="2"/>
  <c r="I10" i="2" s="1"/>
  <c r="N10" i="2" s="1"/>
  <c r="G8" i="2"/>
  <c r="I21" i="6" l="1"/>
  <c r="I20" i="6" s="1"/>
  <c r="N5" i="3"/>
  <c r="M5" i="3"/>
  <c r="N4" i="3"/>
  <c r="M4" i="3"/>
  <c r="I22" i="3" s="1"/>
  <c r="I21" i="3" s="1"/>
  <c r="P12" i="2"/>
  <c r="M12" i="2"/>
  <c r="I15" i="2" s="1"/>
  <c r="I14" i="2" s="1"/>
  <c r="Q2" i="6"/>
  <c r="Q2" i="5"/>
  <c r="J4" i="14"/>
  <c r="N4" i="14" s="1"/>
  <c r="O2" i="3"/>
  <c r="N3" i="3"/>
  <c r="N2" i="3" s="1"/>
  <c r="J2" i="3"/>
  <c r="N2" i="2"/>
  <c r="O2" i="2"/>
  <c r="P3" i="2"/>
  <c r="P2" i="2" s="1"/>
  <c r="J2" i="2"/>
  <c r="B4" i="14"/>
  <c r="C4" i="14"/>
  <c r="I4" i="14"/>
  <c r="K4" i="14"/>
  <c r="L4" i="14"/>
  <c r="A4" i="14"/>
  <c r="P4" i="14" l="1"/>
  <c r="N7" i="14"/>
  <c r="Q2" i="3"/>
  <c r="Q2" i="2"/>
  <c r="B6" i="14" l="1"/>
  <c r="A6" i="14"/>
  <c r="B5" i="14"/>
  <c r="C5" i="14"/>
  <c r="I5" i="14"/>
  <c r="K5" i="14"/>
  <c r="L5" i="14"/>
  <c r="A5" i="14"/>
  <c r="L7" i="14" l="1"/>
  <c r="K7" i="14"/>
  <c r="I2" i="9" l="1"/>
  <c r="J7" i="14" l="1"/>
  <c r="I19" i="11"/>
  <c r="I18" i="11" s="1"/>
  <c r="O7" i="14" l="1"/>
</calcChain>
</file>

<file path=xl/sharedStrings.xml><?xml version="1.0" encoding="utf-8"?>
<sst xmlns="http://schemas.openxmlformats.org/spreadsheetml/2006/main" count="1974" uniqueCount="579">
  <si>
    <t>Lp</t>
  </si>
  <si>
    <t>Opis</t>
  </si>
  <si>
    <t>Jm.</t>
  </si>
  <si>
    <t>Ilość robót</t>
  </si>
  <si>
    <t>Cena jedn. roboty [zł]</t>
  </si>
  <si>
    <t>Wartość [zł] netto</t>
  </si>
  <si>
    <t>LEŚNICTWO HARBUTOWICE</t>
  </si>
  <si>
    <t>4.1</t>
  </si>
  <si>
    <t>m3</t>
  </si>
  <si>
    <t>4.2</t>
  </si>
  <si>
    <t>4.3</t>
  </si>
  <si>
    <t>m</t>
  </si>
  <si>
    <t>m-g</t>
  </si>
  <si>
    <t>LEŚNICTWO GDÓW</t>
  </si>
  <si>
    <t>Lokalizacja</t>
  </si>
  <si>
    <t>LEŚNICTWO RADZISZÓW</t>
  </si>
  <si>
    <t>2</t>
  </si>
  <si>
    <t>Wykonanie nowego wodospustu drewnianego. Konstrukcja drewaniana - okrąglaki. Wykonanie wodospustu drewnianego z dwóch belek drewna okrągłego śr. 15 cm na podwalinach śr. 10 -15 cm i dł . 0,60 m co 1,00 m, z deską pryzmówka szer. Ok. 12 cm gr 3,2 cm Prace mechaniczne koparką związane z wykopaniem i montażem nowego wodospustu. Utwardzenie powierzchni po wykonaniu prac. (bez dowiezienia kruszywa)</t>
  </si>
  <si>
    <t>szt</t>
  </si>
  <si>
    <t>3</t>
  </si>
  <si>
    <t>3.1</t>
  </si>
  <si>
    <t>3.2</t>
  </si>
  <si>
    <t>3.3</t>
  </si>
  <si>
    <t>3.4</t>
  </si>
  <si>
    <t>3.5</t>
  </si>
  <si>
    <t>3.6</t>
  </si>
  <si>
    <t>r-g</t>
  </si>
  <si>
    <t>3.7</t>
  </si>
  <si>
    <t>3.8</t>
  </si>
  <si>
    <t>3.9</t>
  </si>
  <si>
    <t>3.10</t>
  </si>
  <si>
    <t>3.11</t>
  </si>
  <si>
    <t>3.12</t>
  </si>
  <si>
    <t>3.13</t>
  </si>
  <si>
    <t>4</t>
  </si>
  <si>
    <t>Wykonanie nowego przepustu PE HD o średnicy 80 cm wraz zasypaniem kruszywem - przepust na drodze leśnej (bez przyczółków i umocnień)</t>
  </si>
  <si>
    <t>LEŚNICTWO LIPNIK</t>
  </si>
  <si>
    <t>5.1</t>
  </si>
  <si>
    <t>5.2</t>
  </si>
  <si>
    <t>5.3</t>
  </si>
  <si>
    <t>5.4</t>
  </si>
  <si>
    <t>5.5</t>
  </si>
  <si>
    <t>LEŚNICTWO UKLEINA</t>
  </si>
  <si>
    <t>6</t>
  </si>
  <si>
    <t>LEŚNICTWO WĘGLÓWKA</t>
  </si>
  <si>
    <t>7</t>
  </si>
  <si>
    <t>Wymiana wodospustów drewnianych na wodospusty stalowe (z barier energochłonnych) na zaprawie betonowej. Należy uwzględnić prace mechaniczne koparką związane z wykopaniem i montazem nowego wodospustu. Utwardzenie powierzchni po pracach</t>
  </si>
  <si>
    <t>LEŚNICTWO TOKARNIA</t>
  </si>
  <si>
    <t>Wyrównanie istniejącej podbudowy tłuczniem sortowanym. Zagęszczanie mechaniczne. Średnia grubość warstwy po zagęszczeniu ponad 10 cm. Kruszywo naturalne frakcji 31,5-63mm. Wraz z dostawą kruszywa</t>
  </si>
  <si>
    <t>8</t>
  </si>
  <si>
    <t>LEŚNICTWO ŁĘTOWNIA</t>
  </si>
  <si>
    <t>LEŚNICTWO BYSTRZAK</t>
  </si>
  <si>
    <t>10</t>
  </si>
  <si>
    <t>LEŚNICTWO TOPORZYSKO</t>
  </si>
  <si>
    <t>11</t>
  </si>
  <si>
    <t>LEŚNICTWO SIDZINA</t>
  </si>
  <si>
    <t>12</t>
  </si>
  <si>
    <t>9</t>
  </si>
  <si>
    <t>NR leśnictwa</t>
  </si>
  <si>
    <t>1</t>
  </si>
  <si>
    <t>5</t>
  </si>
  <si>
    <t>Wyrównanie istniejącej podbudowy tłuczniem sortowanym. Zagęszczanie mechaniczne. Średnia grubość warstwy po zagęszczeniu ponad 10 cm. Kruszywo naturalne frakcji 31,5- 130mm. Wraz z dostawą kruszywa</t>
  </si>
  <si>
    <t>Kwota na dane leśnictwo</t>
  </si>
  <si>
    <t>Wartość netto zamówienia podstawowego:</t>
  </si>
  <si>
    <t>5.6</t>
  </si>
  <si>
    <t>Kwalifikacja kosztów droga / szlak leśny</t>
  </si>
  <si>
    <t>77c</t>
  </si>
  <si>
    <t>KOMENTARZ</t>
  </si>
  <si>
    <t>Naprawa szlaku zrywkowego o szerokości ok 3 m - szlak gruntowy</t>
  </si>
  <si>
    <t>Prace realizowane sprzętem mechanicznym - nie ujęte w innym zakresie robót</t>
  </si>
  <si>
    <t>Wykonanie nowego szlaku zrywkowego o szerokości min. 3 m</t>
  </si>
  <si>
    <t>droga</t>
  </si>
  <si>
    <t>Komentarz</t>
  </si>
  <si>
    <t xml:space="preserve">Wyrównanie istniejącej podbudowy tłuczniem sortowanym. Zagęszczanie mechaniczne. Średnia grubość warstwy po zagęszczeniu ponad 10 cm. Kruszywo naturalne frakcji 31,5-63mm. Wraz z dostawą kruszywa. </t>
  </si>
  <si>
    <t>szlak</t>
  </si>
  <si>
    <t>całe leśnictwo</t>
  </si>
  <si>
    <t>Wyrównanie istniejącej podbudowy tłuczniem sortowanym. Zagęszczanie mechaniczne. Średnia grubość warstwy po zagęszczeniu ponad 10 cm. Kruszywo naturalne frakcji 63-130 mm. Wraz z dostawą kruszywa</t>
  </si>
  <si>
    <t>Kwalifikacja droga / szlak leśy</t>
  </si>
  <si>
    <t>Kwalifikacja droga / szlak leśny</t>
  </si>
  <si>
    <t>233a</t>
  </si>
  <si>
    <t>168g</t>
  </si>
  <si>
    <t>172a</t>
  </si>
  <si>
    <t>237c</t>
  </si>
  <si>
    <t>236g</t>
  </si>
  <si>
    <t>234a</t>
  </si>
  <si>
    <t>Wykonanie nowego przepustu PE HD o średnicy 50cm wraz zasypaniem kruszywem - przepust na drodze leśnej (bez przyczółków i umocnień)</t>
  </si>
  <si>
    <t>Wykonanie nowego przepustu PE HD o średnicy 40cm wraz zasypaniem kruszywem - przepust na drodze leśnej (bez przyczółków i umocnień)</t>
  </si>
  <si>
    <t>171f</t>
  </si>
  <si>
    <t>Wyrównanie istniejącej podbudowy tłuczniem sortowanym. Zagęszczanie mechaniczne. Średnia grubość warstwy po zagęszczeniu ponad 10 cm. Kruszywo naturalne frakcji 31,5-63 mm. Wraz z dostawą kruszywa</t>
  </si>
  <si>
    <t>Kwalifikacja droga / szlak</t>
  </si>
  <si>
    <t xml:space="preserve">Czyszczenie rowów z wyprofilowaniem dna skarp,grubość namułu min. 20 cm - wg .rzeczywistego zapotrzebowania </t>
  </si>
  <si>
    <t>Kwalifikacja droga / szlak zrywkowy</t>
  </si>
  <si>
    <t>Komentrz</t>
  </si>
  <si>
    <t>Kwalifikacja droga i szlak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</si>
  <si>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</si>
  <si>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</si>
  <si>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</si>
  <si>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</si>
  <si>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</si>
  <si>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</si>
  <si>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</si>
  <si>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</si>
  <si>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</si>
  <si>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</si>
  <si>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</si>
  <si>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7.12</t>
  </si>
  <si>
    <t>7.13</t>
  </si>
  <si>
    <t>7.14</t>
  </si>
  <si>
    <t>7.15</t>
  </si>
  <si>
    <t>7.16</t>
  </si>
  <si>
    <t>7.17</t>
  </si>
  <si>
    <t>7.18</t>
  </si>
  <si>
    <t>7.19</t>
  </si>
  <si>
    <t>7.20</t>
  </si>
  <si>
    <t>7.21</t>
  </si>
  <si>
    <t>7.22</t>
  </si>
  <si>
    <t>7.23</t>
  </si>
  <si>
    <t>7.24</t>
  </si>
  <si>
    <t>7.25</t>
  </si>
  <si>
    <t>7.26</t>
  </si>
  <si>
    <t>6.1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</si>
  <si>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</si>
  <si>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</si>
  <si>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</si>
  <si>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</si>
  <si>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</si>
  <si>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</si>
  <si>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</si>
  <si>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</si>
  <si>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</si>
  <si>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</si>
  <si>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8.11</t>
  </si>
  <si>
    <t>8.12</t>
  </si>
  <si>
    <t>8.13</t>
  </si>
  <si>
    <t>8.14</t>
  </si>
  <si>
    <t>8.15</t>
  </si>
  <si>
    <t>8.16</t>
  </si>
  <si>
    <t>8.17</t>
  </si>
  <si>
    <t>8.18</t>
  </si>
  <si>
    <t>8.19</t>
  </si>
  <si>
    <t>8.20</t>
  </si>
  <si>
    <t>8.21</t>
  </si>
  <si>
    <t>8.22</t>
  </si>
  <si>
    <t>8.23</t>
  </si>
  <si>
    <t>8.24</t>
  </si>
  <si>
    <t>8.25</t>
  </si>
  <si>
    <t>8.26</t>
  </si>
  <si>
    <t>8.27</t>
  </si>
  <si>
    <t>8.28</t>
  </si>
  <si>
    <t>8.29</t>
  </si>
  <si>
    <t>8.30</t>
  </si>
  <si>
    <t>8.31</t>
  </si>
  <si>
    <t>8.32</t>
  </si>
  <si>
    <t>Kwalifikacja droga i szlak zrywkowy</t>
  </si>
  <si>
    <t>Wykonanie nowego wodospustu drewnianego. Konstrukcja drewaniana - krawędziaki. Wykonanie wodospustu drewnianego z dwóch belek drewna krawędziaków gr. 10-15 cm na podwalinach śr. 10 -15 cm i dł . 0,60 m co 1,00 m, z deską pryzmówka szer. Ok. 12 cm gr 3,2 cm Prace mechaniczne koparką związane z wykopaniem i montażem nowego wodospustu. Utwardzenie powierzchni po wykonaniu prac. (bez dowiezienia kruszywa)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</si>
  <si>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</si>
  <si>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</si>
  <si>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</si>
  <si>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</si>
  <si>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</si>
  <si>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</si>
  <si>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</si>
  <si>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</si>
  <si>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</si>
  <si>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Kwota na szlaki</t>
  </si>
  <si>
    <t>Kwota na drogi</t>
  </si>
  <si>
    <t xml:space="preserve">Kwalifikacja szlak czy droga </t>
  </si>
  <si>
    <t>119g</t>
  </si>
  <si>
    <t>120g</t>
  </si>
  <si>
    <t>LEŚNICTWO KORNATKA</t>
  </si>
  <si>
    <t>6.2</t>
  </si>
  <si>
    <t>6.3</t>
  </si>
  <si>
    <t>7.27</t>
  </si>
  <si>
    <t>5.16</t>
  </si>
  <si>
    <t>Kwalifikacja kosztów droga / szlak leśny / skład</t>
  </si>
  <si>
    <t>oddz. 12a</t>
  </si>
  <si>
    <t>Remont składu. Wyrównanie istniejącej podbudowy tłuczniem sortowanym. Zagęszczanie mechaniczne. Średnia grubość warstwy po zagęszczeniu ponad 10 cm. Kruszywo naturalne frakcji 31,5- 130mm. Wraz z dostawą kruszywa</t>
  </si>
  <si>
    <t>Remont składu na drewno. Prace realizowane sprzętem mechanicznym - nie ujęte w innym zakresie robót</t>
  </si>
  <si>
    <t>skład na drewno</t>
  </si>
  <si>
    <t>oddz. 40 f</t>
  </si>
  <si>
    <t>Ułożenie płyt drogowych. Zakup i dostawa płyt betonowych drogowych 1,5 x 3m</t>
  </si>
  <si>
    <t>Kwota na składy</t>
  </si>
  <si>
    <t>88g</t>
  </si>
  <si>
    <t>ogólnie</t>
  </si>
  <si>
    <t>CENA DO SPRAWDZENIA</t>
  </si>
  <si>
    <t>302c</t>
  </si>
  <si>
    <t>z DSD 03-15-0146</t>
  </si>
  <si>
    <t>301a,300c</t>
  </si>
  <si>
    <t>z DSD 03-15-0141</t>
  </si>
  <si>
    <t>42c</t>
  </si>
  <si>
    <t>wzmocninie tłuczniem na odcinku 50 mb</t>
  </si>
  <si>
    <t>288a</t>
  </si>
  <si>
    <t>03-15-0117</t>
  </si>
  <si>
    <t>Naprawa szlaku zrywkowego o szerokości ok 4 m - szlak gruntowy</t>
  </si>
  <si>
    <t>30a</t>
  </si>
  <si>
    <t>287i</t>
  </si>
  <si>
    <t>29j</t>
  </si>
  <si>
    <t>do sprawdzenia czy to 03-15-0098</t>
  </si>
  <si>
    <t xml:space="preserve">Udrożnienie  przepustu drogowego o średnicy 50-60 cm </t>
  </si>
  <si>
    <t>Kwalifikacja droga / szlak zrywkowy /  skład drewna</t>
  </si>
  <si>
    <t>Kwalifikacja droga / szlak  / skład drewna</t>
  </si>
  <si>
    <t>105a</t>
  </si>
  <si>
    <t>Wykonanie nowego wodospustu drewnianego. Konstrukcja drewaniana - okrąglaki. Wykonanie wodospustu drewnianego z dwóch belek drewna okrągłego śr. 15 cm na podwalinach śr. 10 -15 cm i dł . 0,60 m co 1,00 m, z deską pryzmówka szer. Ok. 12 cm gr 3,2 cm Prace mechaniczne koparką związane z wykopaniem i montażem nowego wodospustu. Utwardzenie powierzchni po wykonaniu prac. (bez dowiezienia kruszywa). Utylizacja starych wodospustów</t>
  </si>
  <si>
    <t>94c</t>
  </si>
  <si>
    <t>112a</t>
  </si>
  <si>
    <t>112b</t>
  </si>
  <si>
    <t>129b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</si>
  <si>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</si>
  <si>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</si>
  <si>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</si>
  <si>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</si>
  <si>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</si>
  <si>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</si>
  <si>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</si>
  <si>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</si>
  <si>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</si>
  <si>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</si>
  <si>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</si>
  <si>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</si>
  <si>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</si>
  <si>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</si>
  <si>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3.28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</si>
  <si>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</si>
  <si>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</si>
  <si>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</si>
  <si>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</si>
  <si>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</si>
  <si>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</si>
  <si>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</si>
  <si>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</si>
  <si>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</si>
  <si>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</si>
  <si>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</si>
  <si>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</si>
  <si>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</si>
  <si>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</si>
  <si>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</si>
  <si>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</si>
  <si>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</si>
  <si>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</si>
  <si>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</si>
  <si>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</si>
  <si>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</si>
  <si>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</si>
  <si>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</si>
  <si>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</si>
  <si>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</si>
  <si>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</si>
  <si>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</si>
  <si>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3.29</t>
  </si>
  <si>
    <t>3.30</t>
  </si>
  <si>
    <t>na podstawie rozmowy z p. Świderskim - zamiast budowy drogi</t>
  </si>
  <si>
    <t>67d,c, 68f,g</t>
  </si>
  <si>
    <t>69f,g</t>
  </si>
  <si>
    <t>57f, 58b</t>
  </si>
  <si>
    <t>Dostawa kruszywa bez wyrównania na drogi wywozowe Kruszywo naturalne frakcji 31,5-63mm</t>
  </si>
  <si>
    <t>4.4</t>
  </si>
  <si>
    <t>4.5</t>
  </si>
  <si>
    <t>67b</t>
  </si>
  <si>
    <t>181 abc</t>
  </si>
  <si>
    <t>180a</t>
  </si>
  <si>
    <t>201g,d</t>
  </si>
  <si>
    <t>200c</t>
  </si>
  <si>
    <t>198a</t>
  </si>
  <si>
    <t>197b</t>
  </si>
  <si>
    <t>191a/192a</t>
  </si>
  <si>
    <t>196a</t>
  </si>
  <si>
    <t>186f</t>
  </si>
  <si>
    <t>204d</t>
  </si>
  <si>
    <t>203c</t>
  </si>
  <si>
    <t>197 - 200</t>
  </si>
  <si>
    <t>196 - 190</t>
  </si>
  <si>
    <t xml:space="preserve">196g, 195c, 196f,182g, 186b, 180i
</t>
  </si>
  <si>
    <t>Wyrównanie istniejącej podbudowy kruszywem sortowanym. Zagęszczanie mechaniczne. Średnia grubość warstwy po zagęszczeniu ponad 10 cm. Kruszywo naturalne frakcji 0-31,5 mm. Wraz z dostawą kruszywa</t>
  </si>
  <si>
    <t>cale leśnictwo</t>
  </si>
  <si>
    <t>dodane przez P.Płoskonka</t>
  </si>
  <si>
    <t>136f</t>
  </si>
  <si>
    <t>160a</t>
  </si>
  <si>
    <t>137a</t>
  </si>
  <si>
    <t>podać numer w DSD</t>
  </si>
  <si>
    <t>droga nr 92</t>
  </si>
  <si>
    <t>Droga wyjazdowa z kompleksu Bysina oddz 164, 165</t>
  </si>
  <si>
    <t>3 szt po 6 m</t>
  </si>
  <si>
    <t>Skład drewna w kompleksie Bysina oddz. 164</t>
  </si>
  <si>
    <t>Droga nr 92, nr 97, główna droga w kompleksie Ukleina</t>
  </si>
  <si>
    <t>podać numer z DSD!!</t>
  </si>
  <si>
    <t>mb</t>
  </si>
  <si>
    <t>223d</t>
  </si>
  <si>
    <t>224c</t>
  </si>
  <si>
    <t>wykonanie rowu odwadniającego 212d (Łysina-główna droga wywozowa</t>
  </si>
  <si>
    <t>Łysina droga główna wywozowa</t>
  </si>
  <si>
    <t>218c,j</t>
  </si>
  <si>
    <t>217c</t>
  </si>
  <si>
    <t>Łysina, droga do brodu, droga do składu pod obserwatorium</t>
  </si>
  <si>
    <t>218 c,j</t>
  </si>
  <si>
    <t>208d</t>
  </si>
  <si>
    <t>208b</t>
  </si>
  <si>
    <t>209b</t>
  </si>
  <si>
    <t>215a</t>
  </si>
  <si>
    <t xml:space="preserve">211b,d; 212j </t>
  </si>
  <si>
    <t>211b (Łysina</t>
  </si>
  <si>
    <t xml:space="preserve">217c,d (Łysina) </t>
  </si>
  <si>
    <t xml:space="preserve">223a,b (Kiczora) </t>
  </si>
  <si>
    <t xml:space="preserve">223h,g (Kiczora) </t>
  </si>
  <si>
    <t xml:space="preserve">220a (Ostrysz) </t>
  </si>
  <si>
    <t>221a (Ostrysz)</t>
  </si>
  <si>
    <t xml:space="preserve">221b (Ostrysz) </t>
  </si>
  <si>
    <t>220c, 221a,c Ostrysz</t>
  </si>
  <si>
    <t>226a,b (Cyrla)</t>
  </si>
  <si>
    <t xml:space="preserve">215a (Łysina) </t>
  </si>
  <si>
    <t>215a (Łysina)</t>
  </si>
  <si>
    <t>167a</t>
  </si>
  <si>
    <t>174c</t>
  </si>
  <si>
    <t>174g</t>
  </si>
  <si>
    <t>174f</t>
  </si>
  <si>
    <t>175o</t>
  </si>
  <si>
    <t>229a</t>
  </si>
  <si>
    <t>229b</t>
  </si>
  <si>
    <t>231f</t>
  </si>
  <si>
    <t>232d</t>
  </si>
  <si>
    <t>172i droga 220/1193</t>
  </si>
  <si>
    <t>242b</t>
  </si>
  <si>
    <t>166g</t>
  </si>
  <si>
    <t>220/365</t>
  </si>
  <si>
    <t>220/1193</t>
  </si>
  <si>
    <t>Remonty cząstkowe nawierzchni tłuczniowych. Uzupełnienie kolein, nierówności na różnych odcinkach. Uzupełnienie kruszywem frakcji 0-31,5mm. Zagęszczenie mechaniczne. Średnia grubość po zagęszczeniu 10 cm</t>
  </si>
  <si>
    <t>zjazd ze szlaku</t>
  </si>
  <si>
    <t>235f</t>
  </si>
  <si>
    <t>235a</t>
  </si>
  <si>
    <t xml:space="preserve">Drogi leśnictwa </t>
  </si>
  <si>
    <t xml:space="preserve">Prace godzinowe ręczne nie ujęte w innym zakresie robót ( bez urządzeń elektrycznych i maszyn). Prace realizowane przy użyciu narzędzi </t>
  </si>
  <si>
    <t>Wykonanie nowego wodospustu z pojedyńczej belki zastabilizowanej kołkami. (tzw.  spławka). Jedna belka okrągła o śr ok 15 cm oraz dwa małe kołki średnicy około 10-15 cm długości ok 60 cm wbite w grunt w celu stabilizacji belki poprzecznej. race mechaniczne koparką związane z wykopaniem i montażem nowego wodospustu. Pozycja nie obejmuje dowiezienia kruszywa</t>
  </si>
  <si>
    <t>Przeznaczone na czyszczenie wodospustów</t>
  </si>
  <si>
    <t>246f</t>
  </si>
  <si>
    <t>251a</t>
  </si>
  <si>
    <t>259a/261b</t>
  </si>
  <si>
    <t>259a</t>
  </si>
  <si>
    <t>268a/h</t>
  </si>
  <si>
    <t>268 a/h</t>
  </si>
  <si>
    <t>268 h/f</t>
  </si>
  <si>
    <t>243a</t>
  </si>
  <si>
    <t>249c</t>
  </si>
  <si>
    <t>pozostałe drogi</t>
  </si>
  <si>
    <t>262c</t>
  </si>
  <si>
    <t>263f</t>
  </si>
  <si>
    <t>454h</t>
  </si>
  <si>
    <t xml:space="preserve">Wyrównanie istniejącej podbudowy tłuczniem sortowanym. Zagęszczanie mechaniczne. Średnia grubość warstwy po zagęszczeniu ponad 10 cm. Kruszywo naturalne frakcji 0-31,5mm. Wraz z dostawą kruszywa. </t>
  </si>
  <si>
    <t>461a</t>
  </si>
  <si>
    <t>470a, 470b, 467b</t>
  </si>
  <si>
    <t>455b, 466a</t>
  </si>
  <si>
    <t xml:space="preserve">455b </t>
  </si>
  <si>
    <t xml:space="preserve">Wyrównanie istniejącej podbudowy tłuczniem sortowanym. Zagęszczanie mechaniczne. Średnia grubość warstwy po zagęszczeniu ponad 10 cm. Kruszywo naturalne frakcji 63-130mm. Wraz z dostawą kruszywa. </t>
  </si>
  <si>
    <t>466a</t>
  </si>
  <si>
    <t>470b</t>
  </si>
  <si>
    <t xml:space="preserve">438 a, 439 a, 440 c, 440 d, 452 a, 456 c, 457 d, 465 c,
469 b
</t>
  </si>
  <si>
    <t>454s</t>
  </si>
  <si>
    <t>470a, 470b</t>
  </si>
  <si>
    <t>452d</t>
  </si>
  <si>
    <t>Dostawa kruszywa bez wyrównania na składy. Kruszywo naturalne frakcji 31,5-63mm.</t>
  </si>
  <si>
    <t>1.11</t>
  </si>
  <si>
    <t>475b</t>
  </si>
  <si>
    <t>475d</t>
  </si>
  <si>
    <t>482a/484a</t>
  </si>
  <si>
    <t>Wykonanie nowego przepustu PE HD o średnicy 60cm wraz zasypaniem kruszywem - przepust bez przyczółków i umocnień</t>
  </si>
  <si>
    <t>482a</t>
  </si>
  <si>
    <t>484a</t>
  </si>
  <si>
    <t>Wykonanie narzutu kamiennego na brodzie z łamanej skały. Kamień hydrotechniczny do stabilizacji osuwisk frakcja 100-500 mm</t>
  </si>
  <si>
    <t>500 a/b</t>
  </si>
  <si>
    <t>484b</t>
  </si>
  <si>
    <t>495f</t>
  </si>
  <si>
    <t>519b</t>
  </si>
  <si>
    <t>Wykonanie nowego przepustu PE HD o średnicy 30cm wraz zasypaniem kruszywem - przepust bez przyczółków i umocnień</t>
  </si>
  <si>
    <t>519/502t</t>
  </si>
  <si>
    <t>515a</t>
  </si>
  <si>
    <t>520b</t>
  </si>
  <si>
    <t>521/522</t>
  </si>
  <si>
    <t>522b</t>
  </si>
  <si>
    <t>514g</t>
  </si>
  <si>
    <t>493a</t>
  </si>
  <si>
    <t>491b,491h</t>
  </si>
  <si>
    <t>Bór, Zwierzyniec, Jordanów</t>
  </si>
  <si>
    <t>Kiełek dr 220/182</t>
  </si>
  <si>
    <t xml:space="preserve">m  </t>
  </si>
  <si>
    <t>561a</t>
  </si>
  <si>
    <t>567a,b</t>
  </si>
  <si>
    <t>3.31</t>
  </si>
  <si>
    <t>4.6</t>
  </si>
  <si>
    <t>5.17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</si>
  <si>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</si>
  <si>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</si>
  <si>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</si>
  <si>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</si>
  <si>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</si>
  <si>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</si>
  <si>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</si>
  <si>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</si>
  <si>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</si>
  <si>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6.13</t>
  </si>
  <si>
    <t>6.14</t>
  </si>
  <si>
    <t>6.15</t>
  </si>
  <si>
    <t>6.16</t>
  </si>
  <si>
    <t>7.28</t>
  </si>
  <si>
    <t>8.33</t>
  </si>
  <si>
    <t>9.1</t>
  </si>
  <si>
    <t>9.2</t>
  </si>
  <si>
    <t>9.3</t>
  </si>
  <si>
    <t>9.4</t>
  </si>
  <si>
    <t>9.5</t>
  </si>
  <si>
    <t>9.6</t>
  </si>
  <si>
    <t>9.7</t>
  </si>
  <si>
    <t>9.8</t>
  </si>
  <si>
    <t>9.9</t>
  </si>
  <si>
    <t>9.10</t>
  </si>
  <si>
    <t>9.11</t>
  </si>
  <si>
    <t>9.12</t>
  </si>
  <si>
    <t>9.13</t>
  </si>
  <si>
    <t>9.14</t>
  </si>
  <si>
    <t>9.15</t>
  </si>
  <si>
    <t>9.16</t>
  </si>
  <si>
    <t>9.17</t>
  </si>
  <si>
    <t>10.1</t>
  </si>
  <si>
    <t>10.2</t>
  </si>
  <si>
    <t>10.3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</si>
  <si>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</si>
  <si>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</si>
  <si>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</si>
  <si>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</si>
  <si>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</si>
  <si>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</si>
  <si>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</si>
  <si>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</si>
  <si>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</si>
  <si>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</si>
  <si>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</si>
  <si>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</si>
  <si>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</si>
  <si>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</si>
  <si>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</si>
  <si>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</si>
  <si>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</si>
  <si>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</si>
  <si>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</si>
  <si>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</si>
  <si>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</si>
  <si>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</si>
  <si>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</si>
  <si>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</si>
  <si>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11.13</t>
  </si>
  <si>
    <t>11.14</t>
  </si>
  <si>
    <t>11.15</t>
  </si>
  <si>
    <t>11.16</t>
  </si>
  <si>
    <t>11.17</t>
  </si>
  <si>
    <t>11.18</t>
  </si>
  <si>
    <t>11.19</t>
  </si>
  <si>
    <t>11.20</t>
  </si>
  <si>
    <t>11.21</t>
  </si>
  <si>
    <t>11.22</t>
  </si>
  <si>
    <t>11.23</t>
  </si>
  <si>
    <t>11.24</t>
  </si>
  <si>
    <t>11.25</t>
  </si>
  <si>
    <t>11.26</t>
  </si>
  <si>
    <t>11.27</t>
  </si>
  <si>
    <t>11.28</t>
  </si>
  <si>
    <t>11.29</t>
  </si>
  <si>
    <t>12.1</t>
  </si>
  <si>
    <t>12.2</t>
  </si>
  <si>
    <t>12.3</t>
  </si>
  <si>
    <t>12.4</t>
  </si>
  <si>
    <t>12.5</t>
  </si>
  <si>
    <t>12.6</t>
  </si>
  <si>
    <t>12.7</t>
  </si>
  <si>
    <t>2.18</t>
  </si>
  <si>
    <t>Karczowanie pni o średnicy do 25 cm</t>
  </si>
  <si>
    <t>prace ręczne z urządzeniem np.. Piłą, podkszarką</t>
  </si>
  <si>
    <t>Koszenie poboczy wzdłuż drogi leśnej (okresowo występujące zadrzewnienia samosiewy) - wykonywane kosiarą za ciągnikiem rolniczym</t>
  </si>
  <si>
    <t>6.17</t>
  </si>
  <si>
    <t>Dostawa kruszywa bez wyrównania z przeznaczeniem na składy. Kruszywo naturalne frakcji 31,5-63mm.</t>
  </si>
  <si>
    <t>SUMA</t>
  </si>
  <si>
    <t>7.29</t>
  </si>
  <si>
    <t>7.30</t>
  </si>
  <si>
    <t>208f</t>
  </si>
  <si>
    <t>224a</t>
  </si>
  <si>
    <t>215c,b</t>
  </si>
  <si>
    <t>zjazd na drogę powiatową</t>
  </si>
  <si>
    <t>Karczowanie pni o średnicy do 45 cm</t>
  </si>
  <si>
    <t>Karczowanie pni o średnicy do 75 cm</t>
  </si>
  <si>
    <t>Karczowanie pni o średnicy o średnicy pow 75 cm</t>
  </si>
  <si>
    <t>Koszenie rowów wzdłuż drogi leśnej (okresowo występujące zadrzewnienia samosiewy) - wykonywane kosiarką za ciągnikiem rolniczym  oraz ręcznie podkaszarką</t>
  </si>
  <si>
    <t>118b</t>
  </si>
  <si>
    <t>Wykonanie nowego przepustu PE HD o średnicy 40 cm wraz zasypaniem kruszywem - przepust na drodze leśnej (bez przyczółków i umocnień)</t>
  </si>
  <si>
    <t>126d</t>
  </si>
  <si>
    <t>94a</t>
  </si>
  <si>
    <t>93h</t>
  </si>
  <si>
    <t>104a</t>
  </si>
  <si>
    <t>103c,d,a</t>
  </si>
  <si>
    <t>103 c,d,a</t>
  </si>
  <si>
    <t>Zostaje jako bieżące utrzymanie próbuje</t>
  </si>
  <si>
    <t>559b,c</t>
  </si>
  <si>
    <t>Koszenie poboczy i rowów wzdłuż drogi leśnej (okresowo występujące zadrzewnienia samosiewy) - wykonywane kosiarą za ciągnikiem rolniczym</t>
  </si>
  <si>
    <t>246/247</t>
  </si>
  <si>
    <t>03-15-0217</t>
  </si>
  <si>
    <t>03-15-0224</t>
  </si>
  <si>
    <t>03-15-0226</t>
  </si>
  <si>
    <t>03-15-0228</t>
  </si>
  <si>
    <t>259, 260</t>
  </si>
  <si>
    <t>9.18</t>
  </si>
  <si>
    <t>9.19</t>
  </si>
  <si>
    <t>9.20</t>
  </si>
  <si>
    <t>9.21</t>
  </si>
  <si>
    <t>9.22</t>
  </si>
  <si>
    <t>9.23</t>
  </si>
  <si>
    <t>9.24</t>
  </si>
  <si>
    <t>176d droga 220/365</t>
  </si>
  <si>
    <t>241b skład przy drodze Groń 220/1275</t>
  </si>
  <si>
    <t>241b; skład przy drodze Groń 220/1275</t>
  </si>
  <si>
    <t>8.34</t>
  </si>
  <si>
    <t>8.35</t>
  </si>
  <si>
    <t>8.36</t>
  </si>
  <si>
    <t>8.37</t>
  </si>
  <si>
    <t>8.38</t>
  </si>
  <si>
    <t>8.39</t>
  </si>
  <si>
    <t>8.40</t>
  </si>
  <si>
    <t>8.41</t>
  </si>
  <si>
    <t>8.42</t>
  </si>
  <si>
    <t>8.43</t>
  </si>
  <si>
    <t>8.44</t>
  </si>
  <si>
    <t>8.45</t>
  </si>
  <si>
    <t>8.46</t>
  </si>
  <si>
    <t>8.47</t>
  </si>
  <si>
    <t>8.48</t>
  </si>
  <si>
    <t>8.49</t>
  </si>
  <si>
    <t>8.50</t>
  </si>
  <si>
    <t>8.51</t>
  </si>
  <si>
    <t>236d</t>
  </si>
  <si>
    <t>237b</t>
  </si>
  <si>
    <t>237a</t>
  </si>
  <si>
    <t>239c</t>
  </si>
  <si>
    <t>171j</t>
  </si>
  <si>
    <t>239d99</t>
  </si>
  <si>
    <t>232a</t>
  </si>
  <si>
    <t>169f</t>
  </si>
  <si>
    <t>220/1020</t>
  </si>
  <si>
    <t>220/1275</t>
  </si>
  <si>
    <t>Koszenie poboczy  wzdłuż drogi leśnej (okresowo występujące zadrzewnienia samosiewy) - wykonywane kosiarą za ciągnikiem rolniczym</t>
  </si>
  <si>
    <t>9.25</t>
  </si>
  <si>
    <t>9.26</t>
  </si>
  <si>
    <t>9.27</t>
  </si>
  <si>
    <t>9.28</t>
  </si>
  <si>
    <t>9.29</t>
  </si>
  <si>
    <t>całe leśnictwo, oddz. 261,262,263, Krzeczów 268-271, Bogdanówka 250,249</t>
  </si>
  <si>
    <t>9.30</t>
  </si>
  <si>
    <t>8.52</t>
  </si>
  <si>
    <t>zjazd ze składu</t>
  </si>
  <si>
    <t>OPCJA</t>
  </si>
  <si>
    <t>NIE</t>
  </si>
  <si>
    <t>TAK</t>
  </si>
  <si>
    <t>Kwota opcji</t>
  </si>
  <si>
    <t>Wartość netto opcji</t>
  </si>
  <si>
    <t>Wartość opcji</t>
  </si>
  <si>
    <t>KWOTA OPCJI</t>
  </si>
  <si>
    <t>Udział procentowy opcji w pakiecie</t>
  </si>
  <si>
    <t>12.8</t>
  </si>
  <si>
    <t>Wyrównanie istniejącej podbudowy tłuczniem sortowanym. Zagęszczanie mechaniczne. Średnia grubość warstwy po zagęszczeniu ponad 10 cm. Kruszywo naturalne frakcji 4-31,5mm. Wraz z dostawą kruszywa</t>
  </si>
  <si>
    <t>4.7</t>
  </si>
  <si>
    <t>Wartość zamówienia podstawowego</t>
  </si>
  <si>
    <t>130b,133c, 136d, 136f, 143a, 149d, 157a, 158a</t>
  </si>
  <si>
    <t>130b,133c, 136d, 136f, 143a, 149d, 157a, 158a, 162a, 162f</t>
  </si>
  <si>
    <t>130b,133c, 136d, 136f, 143a, 149d, 157a</t>
  </si>
  <si>
    <t>136d</t>
  </si>
  <si>
    <t>116a</t>
  </si>
  <si>
    <t>115g,d</t>
  </si>
  <si>
    <t>101a</t>
  </si>
  <si>
    <t>6.18</t>
  </si>
  <si>
    <t>6.19</t>
  </si>
  <si>
    <t>Prace godzinowe ręczne bez użycia sprzętu mechanicznego</t>
  </si>
  <si>
    <t>będą to prace ziemne na szlaku</t>
  </si>
  <si>
    <t>211b (Łysina)</t>
  </si>
  <si>
    <t>KOSZTORYS OFERTOWY</t>
  </si>
  <si>
    <t>Naprawy, remonty i bieżące utrzymanie szlaków i dróg leśnych na terenie Nadleśnictwa Myślenice w roku 2023 II”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</si>
</sst>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164" formatCode="#,##0.00\ &quot;zł&quot;"/>
  </numFmts>
  <fonts count="27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sz val="12"/>
      <name val="Arial"/>
      <family val="2"/>
      <charset val="238"/>
    </font>
    <font>
      <b/>
      <i/>
      <sz val="11"/>
      <color rgb="FFFF0000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12"/>
      <color rgb="FFFF0000"/>
      <name val="Arial"/>
      <family val="2"/>
      <charset val="238"/>
    </font>
    <font>
      <sz val="11"/>
      <color rgb="FF000000"/>
      <name val="Calibri"/>
      <family val="2"/>
      <charset val="1"/>
    </font>
    <font>
      <sz val="11"/>
      <name val="Arial"/>
      <family val="2"/>
      <charset val="1"/>
    </font>
    <font>
      <sz val="12"/>
      <name val="Calibri"/>
      <family val="2"/>
      <charset val="238"/>
    </font>
    <font>
      <b/>
      <sz val="12"/>
      <color rgb="FF000000"/>
      <name val="Arial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1"/>
    </font>
    <font>
      <sz val="18"/>
      <color theme="1"/>
      <name val="Calibri"/>
      <family val="2"/>
      <scheme val="minor"/>
    </font>
    <font>
      <b/>
      <sz val="14"/>
      <color theme="1"/>
      <name val="Arial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D99694"/>
        <bgColor rgb="FFFF99CC"/>
      </patternFill>
    </fill>
    <fill>
      <patternFill patternType="solid">
        <fgColor rgb="FFFF0000"/>
        <bgColor rgb="FF993300"/>
      </patternFill>
    </fill>
    <fill>
      <patternFill patternType="solid">
        <fgColor theme="5" tint="0.59999389629810485"/>
        <bgColor rgb="FFFF99CC"/>
      </patternFill>
    </fill>
    <fill>
      <patternFill patternType="solid">
        <fgColor rgb="FF008000"/>
        <bgColor rgb="FF008080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  <fill>
      <patternFill patternType="solid">
        <fgColor theme="5" tint="0.59999389629810485"/>
        <bgColor rgb="FFFFFFCC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rgb="FFFFFFCC"/>
      </patternFill>
    </fill>
    <fill>
      <patternFill patternType="solid">
        <fgColor theme="5" tint="0.39997558519241921"/>
        <bgColor indexed="64"/>
      </patternFill>
    </fill>
  </fills>
  <borders count="2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9" fillId="0" borderId="0"/>
  </cellStyleXfs>
  <cellXfs count="148">
    <xf numFmtId="0" fontId="0" fillId="0" borderId="0" xfId="0"/>
    <xf numFmtId="49" fontId="2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4" fontId="5" fillId="0" borderId="7" xfId="0" applyNumberFormat="1" applyFont="1" applyBorder="1" applyAlignment="1">
      <alignment vertical="center"/>
    </xf>
    <xf numFmtId="0" fontId="1" fillId="2" borderId="2" xfId="0" applyFont="1" applyFill="1" applyBorder="1" applyAlignment="1">
      <alignment horizontal="center" vertical="center" wrapText="1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4" fillId="0" borderId="8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164" fontId="5" fillId="0" borderId="10" xfId="0" applyNumberFormat="1" applyFont="1" applyBorder="1" applyAlignment="1">
      <alignment vertical="center"/>
    </xf>
    <xf numFmtId="0" fontId="7" fillId="0" borderId="2" xfId="0" applyFont="1" applyFill="1" applyBorder="1" applyAlignment="1">
      <alignment horizontal="center" vertical="center" wrapText="1"/>
    </xf>
    <xf numFmtId="0" fontId="6" fillId="0" borderId="0" xfId="0" applyFont="1"/>
    <xf numFmtId="0" fontId="8" fillId="0" borderId="0" xfId="0" applyFont="1"/>
    <xf numFmtId="49" fontId="1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4" fontId="9" fillId="2" borderId="4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2" fontId="7" fillId="0" borderId="2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12" fillId="0" borderId="2" xfId="0" applyFont="1" applyBorder="1"/>
    <xf numFmtId="0" fontId="12" fillId="0" borderId="2" xfId="0" applyFont="1" applyBorder="1" applyAlignment="1">
      <alignment horizontal="center" vertical="center"/>
    </xf>
    <xf numFmtId="4" fontId="13" fillId="0" borderId="2" xfId="0" applyNumberFormat="1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wrapText="1"/>
    </xf>
    <xf numFmtId="0" fontId="0" fillId="0" borderId="0" xfId="0" applyAlignment="1">
      <alignment wrapText="1"/>
    </xf>
    <xf numFmtId="4" fontId="1" fillId="0" borderId="2" xfId="0" applyNumberFormat="1" applyFont="1" applyFill="1" applyBorder="1" applyAlignment="1">
      <alignment horizontal="center" vertical="center" wrapText="1"/>
    </xf>
    <xf numFmtId="0" fontId="4" fillId="2" borderId="11" xfId="0" applyFont="1" applyFill="1" applyBorder="1"/>
    <xf numFmtId="0" fontId="0" fillId="2" borderId="12" xfId="0" applyFill="1" applyBorder="1"/>
    <xf numFmtId="4" fontId="2" fillId="2" borderId="13" xfId="0" applyNumberFormat="1" applyFont="1" applyFill="1" applyBorder="1" applyAlignment="1">
      <alignment horizontal="center" vertical="center" wrapText="1"/>
    </xf>
    <xf numFmtId="4" fontId="4" fillId="2" borderId="12" xfId="0" applyNumberFormat="1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4" fontId="11" fillId="0" borderId="2" xfId="0" applyNumberFormat="1" applyFont="1" applyBorder="1" applyAlignment="1">
      <alignment horizontal="center" vertical="center"/>
    </xf>
    <xf numFmtId="0" fontId="0" fillId="0" borderId="2" xfId="0" applyFill="1" applyBorder="1" applyAlignment="1">
      <alignment wrapText="1"/>
    </xf>
    <xf numFmtId="4" fontId="10" fillId="0" borderId="2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wrapText="1"/>
    </xf>
    <xf numFmtId="49" fontId="7" fillId="0" borderId="5" xfId="0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0" fontId="0" fillId="3" borderId="2" xfId="0" applyFill="1" applyBorder="1" applyAlignment="1">
      <alignment wrapText="1"/>
    </xf>
    <xf numFmtId="0" fontId="1" fillId="2" borderId="14" xfId="0" applyFont="1" applyFill="1" applyBorder="1" applyAlignment="1">
      <alignment horizontal="center" vertical="center" wrapText="1"/>
    </xf>
    <xf numFmtId="2" fontId="2" fillId="0" borderId="7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4" fontId="1" fillId="0" borderId="5" xfId="0" applyNumberFormat="1" applyFont="1" applyFill="1" applyBorder="1" applyAlignment="1">
      <alignment horizontal="center" vertical="center" wrapText="1"/>
    </xf>
    <xf numFmtId="49" fontId="1" fillId="2" borderId="15" xfId="0" applyNumberFormat="1" applyFont="1" applyFill="1" applyBorder="1" applyAlignment="1">
      <alignment horizontal="center" vertical="center" wrapText="1"/>
    </xf>
    <xf numFmtId="49" fontId="1" fillId="2" borderId="13" xfId="0" applyNumberFormat="1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4" fontId="1" fillId="2" borderId="13" xfId="0" applyNumberFormat="1" applyFont="1" applyFill="1" applyBorder="1" applyAlignment="1">
      <alignment horizontal="center" vertical="center" wrapText="1"/>
    </xf>
    <xf numFmtId="0" fontId="0" fillId="0" borderId="13" xfId="0" applyBorder="1"/>
    <xf numFmtId="0" fontId="0" fillId="0" borderId="17" xfId="0" applyBorder="1"/>
    <xf numFmtId="4" fontId="17" fillId="0" borderId="2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4" fontId="0" fillId="0" borderId="0" xfId="0" applyNumberFormat="1"/>
    <xf numFmtId="0" fontId="1" fillId="2" borderId="0" xfId="0" applyFont="1" applyFill="1" applyBorder="1" applyAlignment="1">
      <alignment horizontal="center" vertical="center" wrapText="1"/>
    </xf>
    <xf numFmtId="4" fontId="1" fillId="0" borderId="7" xfId="0" applyNumberFormat="1" applyFont="1" applyFill="1" applyBorder="1" applyAlignment="1">
      <alignment horizontal="center" vertical="center" wrapText="1"/>
    </xf>
    <xf numFmtId="164" fontId="5" fillId="0" borderId="10" xfId="0" applyNumberFormat="1" applyFont="1" applyBorder="1" applyAlignment="1">
      <alignment horizontal="center" vertical="center"/>
    </xf>
    <xf numFmtId="44" fontId="5" fillId="0" borderId="7" xfId="0" applyNumberFormat="1" applyFont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/>
    </xf>
    <xf numFmtId="0" fontId="0" fillId="0" borderId="2" xfId="0" applyFill="1" applyBorder="1"/>
    <xf numFmtId="0" fontId="4" fillId="5" borderId="11" xfId="0" applyFont="1" applyFill="1" applyBorder="1" applyAlignment="1">
      <alignment horizontal="center" vertical="center" wrapText="1"/>
    </xf>
    <xf numFmtId="164" fontId="0" fillId="0" borderId="5" xfId="0" applyNumberFormat="1" applyBorder="1"/>
    <xf numFmtId="10" fontId="0" fillId="0" borderId="2" xfId="0" applyNumberFormat="1" applyBorder="1"/>
    <xf numFmtId="0" fontId="0" fillId="4" borderId="16" xfId="0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0" fillId="3" borderId="2" xfId="0" applyFont="1" applyFill="1" applyBorder="1" applyAlignment="1">
      <alignment wrapText="1"/>
    </xf>
    <xf numFmtId="0" fontId="0" fillId="3" borderId="2" xfId="0" applyFill="1" applyBorder="1" applyAlignment="1">
      <alignment horizontal="center" vertical="center" wrapText="1"/>
    </xf>
    <xf numFmtId="0" fontId="0" fillId="3" borderId="2" xfId="0" applyFill="1" applyBorder="1"/>
    <xf numFmtId="0" fontId="12" fillId="3" borderId="2" xfId="0" applyFont="1" applyFill="1" applyBorder="1" applyAlignment="1">
      <alignment wrapText="1"/>
    </xf>
    <xf numFmtId="0" fontId="12" fillId="3" borderId="2" xfId="0" applyFont="1" applyFill="1" applyBorder="1"/>
    <xf numFmtId="0" fontId="0" fillId="3" borderId="2" xfId="0" applyFill="1" applyBorder="1" applyAlignment="1">
      <alignment horizontal="center" vertical="center"/>
    </xf>
    <xf numFmtId="0" fontId="0" fillId="0" borderId="0" xfId="0" applyFill="1"/>
    <xf numFmtId="0" fontId="4" fillId="5" borderId="18" xfId="0" applyFont="1" applyFill="1" applyBorder="1" applyAlignment="1">
      <alignment horizontal="center" vertical="center" wrapText="1"/>
    </xf>
    <xf numFmtId="4" fontId="0" fillId="0" borderId="2" xfId="0" applyNumberFormat="1" applyBorder="1"/>
    <xf numFmtId="49" fontId="16" fillId="0" borderId="2" xfId="1" applyNumberFormat="1" applyFont="1" applyBorder="1" applyAlignment="1">
      <alignment horizontal="center" vertical="center" wrapText="1"/>
    </xf>
    <xf numFmtId="0" fontId="15" fillId="0" borderId="2" xfId="1" applyFont="1" applyBorder="1" applyAlignment="1">
      <alignment horizontal="center" vertical="center" wrapText="1"/>
    </xf>
    <xf numFmtId="0" fontId="16" fillId="0" borderId="2" xfId="1" applyFont="1" applyBorder="1" applyAlignment="1">
      <alignment horizontal="center" vertical="center" wrapText="1"/>
    </xf>
    <xf numFmtId="2" fontId="16" fillId="6" borderId="2" xfId="1" applyNumberFormat="1" applyFont="1" applyFill="1" applyBorder="1" applyAlignment="1">
      <alignment horizontal="center" vertical="center" wrapText="1"/>
    </xf>
    <xf numFmtId="4" fontId="16" fillId="0" borderId="2" xfId="1" applyNumberFormat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20" fillId="0" borderId="19" xfId="1" applyFont="1" applyBorder="1" applyAlignment="1">
      <alignment horizontal="center" vertical="center" wrapText="1"/>
    </xf>
    <xf numFmtId="49" fontId="16" fillId="0" borderId="3" xfId="1" applyNumberFormat="1" applyFont="1" applyBorder="1" applyAlignment="1">
      <alignment horizontal="center" vertical="center" wrapText="1"/>
    </xf>
    <xf numFmtId="0" fontId="20" fillId="0" borderId="20" xfId="1" applyFont="1" applyBorder="1" applyAlignment="1">
      <alignment horizontal="center" vertical="center" wrapText="1"/>
    </xf>
    <xf numFmtId="0" fontId="16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20" fillId="0" borderId="2" xfId="1" applyFont="1" applyBorder="1" applyAlignment="1">
      <alignment horizontal="center" vertical="center" wrapText="1"/>
    </xf>
    <xf numFmtId="49" fontId="7" fillId="0" borderId="2" xfId="1" applyNumberFormat="1" applyFont="1" applyBorder="1" applyAlignment="1">
      <alignment horizontal="center" vertical="center" wrapText="1"/>
    </xf>
    <xf numFmtId="0" fontId="7" fillId="7" borderId="2" xfId="1" applyFont="1" applyFill="1" applyBorder="1" applyAlignment="1">
      <alignment horizontal="center" vertical="center" wrapText="1"/>
    </xf>
    <xf numFmtId="2" fontId="7" fillId="8" borderId="2" xfId="1" applyNumberFormat="1" applyFont="1" applyFill="1" applyBorder="1" applyAlignment="1">
      <alignment horizontal="center" vertical="center" wrapText="1"/>
    </xf>
    <xf numFmtId="4" fontId="7" fillId="0" borderId="2" xfId="1" applyNumberFormat="1" applyFont="1" applyBorder="1" applyAlignment="1">
      <alignment horizontal="center" vertical="center" wrapText="1"/>
    </xf>
    <xf numFmtId="4" fontId="21" fillId="0" borderId="2" xfId="1" applyNumberFormat="1" applyFont="1" applyBorder="1" applyAlignment="1">
      <alignment horizontal="center" vertical="center"/>
    </xf>
    <xf numFmtId="0" fontId="7" fillId="9" borderId="2" xfId="1" applyFont="1" applyFill="1" applyBorder="1" applyAlignment="1">
      <alignment horizontal="center" vertical="center" wrapText="1"/>
    </xf>
    <xf numFmtId="4" fontId="21" fillId="10" borderId="2" xfId="1" applyNumberFormat="1" applyFont="1" applyFill="1" applyBorder="1" applyAlignment="1">
      <alignment horizontal="center" vertical="center"/>
    </xf>
    <xf numFmtId="0" fontId="7" fillId="11" borderId="2" xfId="1" applyFont="1" applyFill="1" applyBorder="1" applyAlignment="1">
      <alignment horizontal="center" vertical="center" wrapText="1"/>
    </xf>
    <xf numFmtId="2" fontId="7" fillId="12" borderId="2" xfId="1" applyNumberFormat="1" applyFont="1" applyFill="1" applyBorder="1" applyAlignment="1">
      <alignment horizontal="center" vertical="center" wrapText="1"/>
    </xf>
    <xf numFmtId="4" fontId="21" fillId="11" borderId="2" xfId="1" applyNumberFormat="1" applyFont="1" applyFill="1" applyBorder="1" applyAlignment="1">
      <alignment horizontal="center" vertical="center"/>
    </xf>
    <xf numFmtId="4" fontId="21" fillId="0" borderId="2" xfId="1" applyNumberFormat="1" applyFont="1" applyBorder="1" applyAlignment="1">
      <alignment horizontal="center" vertical="center" wrapText="1"/>
    </xf>
    <xf numFmtId="0" fontId="16" fillId="0" borderId="2" xfId="1" applyFont="1" applyFill="1" applyBorder="1" applyAlignment="1">
      <alignment horizontal="center" vertical="center" wrapText="1"/>
    </xf>
    <xf numFmtId="2" fontId="16" fillId="13" borderId="2" xfId="1" applyNumberFormat="1" applyFont="1" applyFill="1" applyBorder="1" applyAlignment="1">
      <alignment horizontal="center" vertical="center" wrapText="1"/>
    </xf>
    <xf numFmtId="2" fontId="16" fillId="8" borderId="2" xfId="1" applyNumberFormat="1" applyFont="1" applyFill="1" applyBorder="1" applyAlignment="1">
      <alignment horizontal="center" vertical="center" wrapText="1"/>
    </xf>
    <xf numFmtId="49" fontId="7" fillId="11" borderId="2" xfId="1" applyNumberFormat="1" applyFont="1" applyFill="1" applyBorder="1" applyAlignment="1">
      <alignment horizontal="center" vertical="center" wrapText="1"/>
    </xf>
    <xf numFmtId="0" fontId="0" fillId="11" borderId="2" xfId="0" applyFont="1" applyFill="1" applyBorder="1" applyAlignment="1">
      <alignment horizontal="center" vertical="center"/>
    </xf>
    <xf numFmtId="0" fontId="16" fillId="11" borderId="2" xfId="1" applyFont="1" applyFill="1" applyBorder="1" applyAlignment="1">
      <alignment horizontal="center" vertical="center" wrapText="1"/>
    </xf>
    <xf numFmtId="2" fontId="16" fillId="12" borderId="2" xfId="1" applyNumberFormat="1" applyFont="1" applyFill="1" applyBorder="1" applyAlignment="1">
      <alignment horizontal="center" vertical="center" wrapText="1"/>
    </xf>
    <xf numFmtId="4" fontId="21" fillId="11" borderId="2" xfId="1" applyNumberFormat="1" applyFont="1" applyFill="1" applyBorder="1" applyAlignment="1">
      <alignment horizontal="center" vertical="center" wrapText="1"/>
    </xf>
    <xf numFmtId="4" fontId="21" fillId="14" borderId="2" xfId="1" applyNumberFormat="1" applyFont="1" applyFill="1" applyBorder="1" applyAlignment="1">
      <alignment horizontal="center" vertical="center"/>
    </xf>
    <xf numFmtId="2" fontId="2" fillId="15" borderId="2" xfId="0" applyNumberFormat="1" applyFont="1" applyFill="1" applyBorder="1" applyAlignment="1">
      <alignment horizontal="center" vertical="center" wrapText="1"/>
    </xf>
    <xf numFmtId="0" fontId="22" fillId="0" borderId="2" xfId="1" applyFont="1" applyBorder="1" applyAlignment="1">
      <alignment horizontal="center" vertical="center" wrapText="1"/>
    </xf>
    <xf numFmtId="2" fontId="16" fillId="0" borderId="2" xfId="1" applyNumberFormat="1" applyFont="1" applyBorder="1" applyAlignment="1">
      <alignment horizontal="center" vertical="center" wrapText="1"/>
    </xf>
    <xf numFmtId="4" fontId="23" fillId="0" borderId="2" xfId="1" applyNumberFormat="1" applyFont="1" applyBorder="1" applyAlignment="1">
      <alignment horizontal="center" vertical="center"/>
    </xf>
    <xf numFmtId="0" fontId="19" fillId="0" borderId="2" xfId="1" applyBorder="1"/>
    <xf numFmtId="0" fontId="24" fillId="0" borderId="2" xfId="1" applyFont="1" applyBorder="1" applyAlignment="1">
      <alignment horizontal="center" vertical="center" wrapText="1"/>
    </xf>
    <xf numFmtId="0" fontId="24" fillId="0" borderId="2" xfId="1" applyFont="1" applyBorder="1" applyAlignment="1">
      <alignment horizontal="center" vertical="center"/>
    </xf>
    <xf numFmtId="0" fontId="16" fillId="0" borderId="0" xfId="1" applyFont="1" applyAlignment="1">
      <alignment horizontal="center" vertical="center" wrapText="1"/>
    </xf>
    <xf numFmtId="0" fontId="24" fillId="10" borderId="2" xfId="1" applyFont="1" applyFill="1" applyBorder="1" applyAlignment="1">
      <alignment horizontal="center" vertical="center"/>
    </xf>
    <xf numFmtId="0" fontId="19" fillId="0" borderId="2" xfId="1" applyBorder="1" applyAlignment="1">
      <alignment horizontal="center" vertical="center"/>
    </xf>
    <xf numFmtId="0" fontId="19" fillId="0" borderId="2" xfId="1" applyBorder="1" applyAlignment="1">
      <alignment horizontal="center" vertical="center" wrapText="1"/>
    </xf>
    <xf numFmtId="0" fontId="24" fillId="0" borderId="2" xfId="1" applyFont="1" applyFill="1" applyBorder="1" applyAlignment="1">
      <alignment horizontal="center" vertical="center"/>
    </xf>
    <xf numFmtId="0" fontId="24" fillId="11" borderId="2" xfId="1" applyFont="1" applyFill="1" applyBorder="1" applyAlignment="1">
      <alignment horizontal="center" vertical="center"/>
    </xf>
    <xf numFmtId="0" fontId="23" fillId="0" borderId="2" xfId="1" applyFont="1" applyBorder="1" applyAlignment="1">
      <alignment horizontal="center" vertical="center"/>
    </xf>
    <xf numFmtId="0" fontId="23" fillId="0" borderId="2" xfId="1" applyFont="1" applyBorder="1"/>
    <xf numFmtId="0" fontId="4" fillId="0" borderId="5" xfId="0" applyFont="1" applyFill="1" applyBorder="1" applyAlignment="1">
      <alignment horizontal="left" vertical="center" wrapText="1"/>
    </xf>
    <xf numFmtId="0" fontId="4" fillId="0" borderId="6" xfId="0" applyFont="1" applyBorder="1" applyAlignment="1">
      <alignment horizontal="left" wrapText="1"/>
    </xf>
    <xf numFmtId="0" fontId="25" fillId="0" borderId="0" xfId="0" applyFont="1" applyAlignment="1">
      <alignment horizontal="center" vertical="center" wrapText="1"/>
    </xf>
    <xf numFmtId="0" fontId="26" fillId="0" borderId="21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0"/>
  <sheetViews>
    <sheetView topLeftCell="A10" zoomScale="85" zoomScaleNormal="85" workbookViewId="0">
      <selection activeCell="H3" sqref="H3:H13"/>
    </sheetView>
  </sheetViews>
  <sheetFormatPr defaultRowHeight="15" x14ac:dyDescent="0.25"/>
  <cols>
    <col min="3" max="4" width="24" customWidth="1"/>
    <col min="5" max="5" width="45.7109375" customWidth="1"/>
    <col min="8" max="8" width="21" customWidth="1"/>
    <col min="9" max="9" width="17.7109375" customWidth="1"/>
    <col min="10" max="10" width="14.28515625" customWidth="1"/>
    <col min="11" max="12" width="18.140625" customWidth="1"/>
    <col min="14" max="14" width="11.85546875" bestFit="1" customWidth="1"/>
    <col min="15" max="15" width="14.5703125" customWidth="1"/>
    <col min="16" max="16" width="16.140625" customWidth="1"/>
  </cols>
  <sheetData>
    <row r="1" spans="1:17" ht="47.25" x14ac:dyDescent="0.25">
      <c r="A1" s="9" t="s">
        <v>0</v>
      </c>
      <c r="B1" s="9" t="s">
        <v>58</v>
      </c>
      <c r="C1" s="10" t="s">
        <v>14</v>
      </c>
      <c r="D1" s="10" t="s">
        <v>174</v>
      </c>
      <c r="E1" s="10" t="s">
        <v>1</v>
      </c>
      <c r="F1" s="10" t="s">
        <v>2</v>
      </c>
      <c r="G1" s="10" t="s">
        <v>3</v>
      </c>
      <c r="H1" s="10" t="s">
        <v>4</v>
      </c>
      <c r="I1" s="11" t="s">
        <v>5</v>
      </c>
      <c r="J1" s="12" t="s">
        <v>62</v>
      </c>
      <c r="K1" s="16" t="s">
        <v>67</v>
      </c>
      <c r="L1" s="16" t="s">
        <v>553</v>
      </c>
      <c r="M1" s="75" t="s">
        <v>556</v>
      </c>
      <c r="N1" s="61" t="s">
        <v>165</v>
      </c>
      <c r="O1" s="61" t="s">
        <v>164</v>
      </c>
      <c r="P1" s="62" t="s">
        <v>181</v>
      </c>
    </row>
    <row r="2" spans="1:17" ht="15.75" x14ac:dyDescent="0.25">
      <c r="A2" s="6">
        <v>1</v>
      </c>
      <c r="B2" s="6" t="s">
        <v>59</v>
      </c>
      <c r="C2" s="2" t="s">
        <v>13</v>
      </c>
      <c r="D2" s="2"/>
      <c r="E2" s="2"/>
      <c r="F2" s="3"/>
      <c r="G2" s="3"/>
      <c r="H2" s="4"/>
      <c r="I2" s="5"/>
      <c r="J2" s="86">
        <f>SUM(I3:I13)</f>
        <v>0</v>
      </c>
      <c r="K2" s="51"/>
      <c r="L2" s="51"/>
      <c r="M2" s="81"/>
      <c r="N2" s="76">
        <f>SUM(N3:N13)</f>
        <v>0</v>
      </c>
      <c r="O2" s="43">
        <f t="shared" ref="O2:P2" si="0">SUM(O3:O13)</f>
        <v>0</v>
      </c>
      <c r="P2" s="43">
        <f t="shared" si="0"/>
        <v>0</v>
      </c>
      <c r="Q2" t="str">
        <f>IF(SUM(N2:P2)=J2,"ok","błąd")</f>
        <v>ok</v>
      </c>
    </row>
    <row r="3" spans="1:17" ht="108.75" customHeight="1" x14ac:dyDescent="0.25">
      <c r="A3" s="1" t="s">
        <v>222</v>
      </c>
      <c r="B3" s="1" t="s">
        <v>59</v>
      </c>
      <c r="C3" s="3" t="s">
        <v>175</v>
      </c>
      <c r="D3" s="3" t="s">
        <v>178</v>
      </c>
      <c r="E3" s="3" t="s">
        <v>176</v>
      </c>
      <c r="F3" s="3" t="s">
        <v>8</v>
      </c>
      <c r="G3" s="3">
        <v>60</v>
      </c>
      <c r="H3" s="4"/>
      <c r="I3" s="5">
        <f>G3*H3</f>
        <v>0</v>
      </c>
      <c r="J3" s="52"/>
      <c r="K3" s="53"/>
      <c r="L3" s="53" t="s">
        <v>554</v>
      </c>
      <c r="M3" s="81">
        <f>IF(L3="TAK",I3,0)</f>
        <v>0</v>
      </c>
      <c r="N3" s="42">
        <f>IF(D3="droga",I3,0)</f>
        <v>0</v>
      </c>
      <c r="O3" s="42">
        <f>IF(D3="szlak",I3,0)</f>
        <v>0</v>
      </c>
      <c r="P3">
        <f>IF(D3="skład na drewno",I3,0)</f>
        <v>0</v>
      </c>
    </row>
    <row r="4" spans="1:17" ht="84.75" customHeight="1" x14ac:dyDescent="0.25">
      <c r="A4" s="1" t="s">
        <v>223</v>
      </c>
      <c r="B4" s="1" t="s">
        <v>59</v>
      </c>
      <c r="C4" s="3" t="s">
        <v>175</v>
      </c>
      <c r="D4" s="3" t="s">
        <v>178</v>
      </c>
      <c r="E4" s="3" t="s">
        <v>177</v>
      </c>
      <c r="F4" s="3" t="s">
        <v>12</v>
      </c>
      <c r="G4" s="3">
        <v>20</v>
      </c>
      <c r="H4" s="4"/>
      <c r="I4" s="5">
        <f t="shared" ref="I4:I13" si="1">G4*H4</f>
        <v>0</v>
      </c>
      <c r="J4" s="52"/>
      <c r="K4" s="53"/>
      <c r="L4" s="53" t="s">
        <v>554</v>
      </c>
      <c r="M4" s="81">
        <f t="shared" ref="M4:M13" si="2">IF(L4="TAK",I4,0)</f>
        <v>0</v>
      </c>
      <c r="N4" s="42">
        <f t="shared" ref="N4:N13" si="3">IF(D4="droga",I4,0)</f>
        <v>0</v>
      </c>
      <c r="O4" s="42">
        <f t="shared" ref="O4:O13" si="4">IF(D4="szlak",I4,0)</f>
        <v>0</v>
      </c>
      <c r="P4">
        <f t="shared" ref="P4:P13" si="5">IF(D4="skład na drewno",I4,0)</f>
        <v>0</v>
      </c>
    </row>
    <row r="5" spans="1:17" ht="84.75" customHeight="1" x14ac:dyDescent="0.25">
      <c r="A5" s="1" t="s">
        <v>224</v>
      </c>
      <c r="B5" s="1" t="s">
        <v>59</v>
      </c>
      <c r="C5" s="3" t="s">
        <v>179</v>
      </c>
      <c r="D5" s="3" t="s">
        <v>74</v>
      </c>
      <c r="E5" s="3" t="s">
        <v>70</v>
      </c>
      <c r="F5" s="3" t="s">
        <v>11</v>
      </c>
      <c r="G5" s="3">
        <v>700</v>
      </c>
      <c r="H5" s="4"/>
      <c r="I5" s="5">
        <f t="shared" si="1"/>
        <v>0</v>
      </c>
      <c r="J5" s="52"/>
      <c r="K5" s="53"/>
      <c r="L5" s="53" t="s">
        <v>554</v>
      </c>
      <c r="M5" s="81">
        <f t="shared" si="2"/>
        <v>0</v>
      </c>
      <c r="N5" s="42">
        <f t="shared" si="3"/>
        <v>0</v>
      </c>
      <c r="O5" s="42">
        <f t="shared" si="4"/>
        <v>0</v>
      </c>
      <c r="P5">
        <f t="shared" si="5"/>
        <v>0</v>
      </c>
    </row>
    <row r="6" spans="1:17" ht="84.75" customHeight="1" x14ac:dyDescent="0.25">
      <c r="A6" s="1" t="s">
        <v>225</v>
      </c>
      <c r="B6" s="1" t="s">
        <v>59</v>
      </c>
      <c r="C6" s="3" t="s">
        <v>179</v>
      </c>
      <c r="D6" s="3" t="s">
        <v>74</v>
      </c>
      <c r="E6" s="3" t="s">
        <v>180</v>
      </c>
      <c r="F6" s="3" t="s">
        <v>18</v>
      </c>
      <c r="G6" s="3">
        <v>6</v>
      </c>
      <c r="H6" s="4"/>
      <c r="I6" s="5">
        <f t="shared" si="1"/>
        <v>0</v>
      </c>
      <c r="J6" s="52"/>
      <c r="K6" s="53" t="s">
        <v>184</v>
      </c>
      <c r="L6" s="53" t="s">
        <v>554</v>
      </c>
      <c r="M6" s="81">
        <f t="shared" si="2"/>
        <v>0</v>
      </c>
      <c r="N6" s="42">
        <f t="shared" si="3"/>
        <v>0</v>
      </c>
      <c r="O6" s="42">
        <f t="shared" si="4"/>
        <v>0</v>
      </c>
      <c r="P6">
        <f t="shared" si="5"/>
        <v>0</v>
      </c>
    </row>
    <row r="7" spans="1:17" ht="30" x14ac:dyDescent="0.25">
      <c r="A7" s="1" t="s">
        <v>226</v>
      </c>
      <c r="B7" s="1" t="s">
        <v>59</v>
      </c>
      <c r="C7" s="3" t="s">
        <v>179</v>
      </c>
      <c r="D7" s="3" t="s">
        <v>74</v>
      </c>
      <c r="E7" s="3" t="s">
        <v>69</v>
      </c>
      <c r="F7" s="3" t="s">
        <v>12</v>
      </c>
      <c r="G7" s="3">
        <v>10</v>
      </c>
      <c r="H7" s="4"/>
      <c r="I7" s="5">
        <f t="shared" si="1"/>
        <v>0</v>
      </c>
      <c r="J7" s="52"/>
      <c r="K7" s="53"/>
      <c r="L7" s="53" t="s">
        <v>554</v>
      </c>
      <c r="M7" s="81">
        <f t="shared" si="2"/>
        <v>0</v>
      </c>
      <c r="N7" s="42">
        <f t="shared" si="3"/>
        <v>0</v>
      </c>
      <c r="O7" s="42">
        <f t="shared" si="4"/>
        <v>0</v>
      </c>
      <c r="P7">
        <f t="shared" si="5"/>
        <v>0</v>
      </c>
    </row>
    <row r="8" spans="1:17" ht="90" x14ac:dyDescent="0.25">
      <c r="A8" s="1" t="s">
        <v>227</v>
      </c>
      <c r="B8" s="1" t="s">
        <v>59</v>
      </c>
      <c r="C8" s="3" t="s">
        <v>66</v>
      </c>
      <c r="D8" s="3" t="s">
        <v>74</v>
      </c>
      <c r="E8" s="3" t="s">
        <v>61</v>
      </c>
      <c r="F8" s="3" t="s">
        <v>8</v>
      </c>
      <c r="G8" s="3">
        <f>100*3*0.2</f>
        <v>60</v>
      </c>
      <c r="H8" s="4"/>
      <c r="I8" s="5">
        <f t="shared" si="1"/>
        <v>0</v>
      </c>
      <c r="J8" s="52"/>
      <c r="K8" s="53"/>
      <c r="L8" s="53" t="s">
        <v>554</v>
      </c>
      <c r="M8" s="81">
        <f t="shared" si="2"/>
        <v>0</v>
      </c>
      <c r="N8" s="42">
        <f t="shared" si="3"/>
        <v>0</v>
      </c>
      <c r="O8" s="42">
        <f t="shared" si="4"/>
        <v>0</v>
      </c>
      <c r="P8">
        <f t="shared" si="5"/>
        <v>0</v>
      </c>
    </row>
    <row r="9" spans="1:17" ht="30" x14ac:dyDescent="0.25">
      <c r="A9" s="1" t="s">
        <v>228</v>
      </c>
      <c r="B9" s="1" t="s">
        <v>59</v>
      </c>
      <c r="C9" s="3" t="s">
        <v>66</v>
      </c>
      <c r="D9" s="3" t="s">
        <v>74</v>
      </c>
      <c r="E9" s="3" t="s">
        <v>69</v>
      </c>
      <c r="F9" s="3" t="s">
        <v>12</v>
      </c>
      <c r="G9" s="3">
        <v>10</v>
      </c>
      <c r="H9" s="4"/>
      <c r="I9" s="5">
        <f t="shared" si="1"/>
        <v>0</v>
      </c>
      <c r="J9" s="52"/>
      <c r="K9" s="53"/>
      <c r="L9" s="53" t="s">
        <v>554</v>
      </c>
      <c r="M9" s="81">
        <f t="shared" si="2"/>
        <v>0</v>
      </c>
      <c r="N9" s="42">
        <f t="shared" si="3"/>
        <v>0</v>
      </c>
      <c r="O9" s="42">
        <f t="shared" si="4"/>
        <v>0</v>
      </c>
      <c r="P9">
        <f t="shared" si="5"/>
        <v>0</v>
      </c>
    </row>
    <row r="10" spans="1:17" ht="90" x14ac:dyDescent="0.25">
      <c r="A10" s="1" t="s">
        <v>229</v>
      </c>
      <c r="B10" s="1" t="s">
        <v>59</v>
      </c>
      <c r="C10" s="3" t="s">
        <v>182</v>
      </c>
      <c r="D10" s="3" t="s">
        <v>71</v>
      </c>
      <c r="E10" s="3" t="s">
        <v>61</v>
      </c>
      <c r="F10" s="3" t="s">
        <v>8</v>
      </c>
      <c r="G10" s="3">
        <f>100*0.2*3</f>
        <v>60</v>
      </c>
      <c r="H10" s="4"/>
      <c r="I10" s="5">
        <f t="shared" si="1"/>
        <v>0</v>
      </c>
      <c r="J10" s="52"/>
      <c r="K10" s="53"/>
      <c r="L10" s="53" t="s">
        <v>554</v>
      </c>
      <c r="M10" s="81">
        <f t="shared" si="2"/>
        <v>0</v>
      </c>
      <c r="N10" s="42">
        <f t="shared" si="3"/>
        <v>0</v>
      </c>
      <c r="O10" s="42">
        <f t="shared" si="4"/>
        <v>0</v>
      </c>
      <c r="P10">
        <f t="shared" si="5"/>
        <v>0</v>
      </c>
    </row>
    <row r="11" spans="1:17" ht="30" x14ac:dyDescent="0.25">
      <c r="A11" s="1" t="s">
        <v>230</v>
      </c>
      <c r="B11" s="1" t="s">
        <v>59</v>
      </c>
      <c r="C11" s="3" t="s">
        <v>182</v>
      </c>
      <c r="D11" s="3" t="s">
        <v>71</v>
      </c>
      <c r="E11" s="3" t="s">
        <v>69</v>
      </c>
      <c r="F11" s="3" t="s">
        <v>12</v>
      </c>
      <c r="G11" s="3">
        <v>10</v>
      </c>
      <c r="H11" s="4"/>
      <c r="I11" s="5">
        <f t="shared" si="1"/>
        <v>0</v>
      </c>
      <c r="J11" s="52"/>
      <c r="K11" s="53"/>
      <c r="L11" s="53" t="s">
        <v>554</v>
      </c>
      <c r="M11" s="81">
        <f t="shared" si="2"/>
        <v>0</v>
      </c>
      <c r="N11" s="42">
        <f t="shared" si="3"/>
        <v>0</v>
      </c>
      <c r="O11" s="42">
        <f t="shared" si="4"/>
        <v>0</v>
      </c>
      <c r="P11">
        <f t="shared" si="5"/>
        <v>0</v>
      </c>
    </row>
    <row r="12" spans="1:17" ht="90" x14ac:dyDescent="0.25">
      <c r="A12" s="1" t="s">
        <v>231</v>
      </c>
      <c r="B12" s="1" t="s">
        <v>59</v>
      </c>
      <c r="C12" s="3" t="s">
        <v>183</v>
      </c>
      <c r="D12" s="3" t="s">
        <v>178</v>
      </c>
      <c r="E12" s="3" t="s">
        <v>61</v>
      </c>
      <c r="F12" s="3" t="s">
        <v>8</v>
      </c>
      <c r="G12" s="3">
        <v>120</v>
      </c>
      <c r="H12" s="4"/>
      <c r="I12" s="5">
        <f t="shared" si="1"/>
        <v>0</v>
      </c>
      <c r="J12" s="52"/>
      <c r="K12" s="53"/>
      <c r="L12" s="87" t="s">
        <v>555</v>
      </c>
      <c r="M12" s="81">
        <f t="shared" si="2"/>
        <v>0</v>
      </c>
      <c r="N12" s="42">
        <f t="shared" si="3"/>
        <v>0</v>
      </c>
      <c r="O12" s="42">
        <f t="shared" si="4"/>
        <v>0</v>
      </c>
      <c r="P12">
        <f t="shared" si="5"/>
        <v>0</v>
      </c>
    </row>
    <row r="13" spans="1:17" ht="45" x14ac:dyDescent="0.25">
      <c r="A13" s="1" t="s">
        <v>359</v>
      </c>
      <c r="B13" s="1" t="s">
        <v>59</v>
      </c>
      <c r="C13" s="3" t="s">
        <v>183</v>
      </c>
      <c r="D13" s="3" t="s">
        <v>178</v>
      </c>
      <c r="E13" s="24" t="s">
        <v>476</v>
      </c>
      <c r="F13" s="3" t="s">
        <v>8</v>
      </c>
      <c r="G13" s="3">
        <v>20</v>
      </c>
      <c r="H13" s="4"/>
      <c r="I13" s="5">
        <f t="shared" si="1"/>
        <v>0</v>
      </c>
      <c r="J13" s="52"/>
      <c r="K13" s="53"/>
      <c r="L13" s="87" t="s">
        <v>555</v>
      </c>
      <c r="M13" s="81">
        <f t="shared" si="2"/>
        <v>0</v>
      </c>
      <c r="N13" s="42">
        <f t="shared" si="3"/>
        <v>0</v>
      </c>
      <c r="O13" s="42">
        <f t="shared" si="4"/>
        <v>0</v>
      </c>
      <c r="P13">
        <f t="shared" si="5"/>
        <v>0</v>
      </c>
    </row>
    <row r="14" spans="1:17" ht="41.25" customHeight="1" x14ac:dyDescent="0.25">
      <c r="F14" s="21" t="s">
        <v>63</v>
      </c>
      <c r="G14" s="22"/>
      <c r="H14" s="22"/>
      <c r="I14" s="77">
        <f>SUM(I3:I13)-I15</f>
        <v>0</v>
      </c>
    </row>
    <row r="15" spans="1:17" ht="35.25" customHeight="1" x14ac:dyDescent="0.25">
      <c r="F15" s="143" t="s">
        <v>557</v>
      </c>
      <c r="G15" s="144"/>
      <c r="H15" s="144"/>
      <c r="I15" s="78">
        <f>SUM(M3:M13)</f>
        <v>0</v>
      </c>
    </row>
    <row r="20" spans="5:5" x14ac:dyDescent="0.25">
      <c r="E20" s="24"/>
    </row>
  </sheetData>
  <mergeCells count="1">
    <mergeCell ref="F15:H15"/>
  </mergeCells>
  <pageMargins left="0.7" right="0.7" top="0.75" bottom="0.75" header="0.3" footer="0.3"/>
  <pageSetup paperSize="9" scale="47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workbookViewId="0">
      <selection activeCell="H3" sqref="H3:H32"/>
    </sheetView>
  </sheetViews>
  <sheetFormatPr defaultRowHeight="15" x14ac:dyDescent="0.25"/>
  <cols>
    <col min="3" max="4" width="20" customWidth="1"/>
    <col min="5" max="5" width="39.5703125" customWidth="1"/>
    <col min="8" max="8" width="23.42578125" customWidth="1"/>
    <col min="9" max="9" width="21.42578125" customWidth="1"/>
    <col min="10" max="10" width="13.5703125" customWidth="1"/>
    <col min="11" max="12" width="21" customWidth="1"/>
    <col min="14" max="14" width="12.5703125" customWidth="1"/>
    <col min="15" max="15" width="15.7109375" customWidth="1"/>
    <col min="16" max="16" width="15.5703125" customWidth="1"/>
    <col min="17" max="17" width="11.85546875" customWidth="1"/>
  </cols>
  <sheetData>
    <row r="1" spans="1:17" ht="47.25" x14ac:dyDescent="0.25">
      <c r="A1" s="27" t="s">
        <v>0</v>
      </c>
      <c r="B1" s="27" t="s">
        <v>58</v>
      </c>
      <c r="C1" s="16" t="s">
        <v>14</v>
      </c>
      <c r="D1" s="16" t="s">
        <v>78</v>
      </c>
      <c r="E1" s="16" t="s">
        <v>1</v>
      </c>
      <c r="F1" s="16" t="s">
        <v>2</v>
      </c>
      <c r="G1" s="16" t="s">
        <v>3</v>
      </c>
      <c r="H1" s="59" t="s">
        <v>4</v>
      </c>
      <c r="I1" s="11" t="s">
        <v>5</v>
      </c>
      <c r="J1" s="12" t="s">
        <v>62</v>
      </c>
      <c r="K1" s="16" t="s">
        <v>72</v>
      </c>
      <c r="L1" s="16" t="s">
        <v>553</v>
      </c>
      <c r="M1" s="16" t="s">
        <v>556</v>
      </c>
      <c r="N1" s="61" t="s">
        <v>165</v>
      </c>
      <c r="O1" s="61" t="s">
        <v>164</v>
      </c>
      <c r="P1" s="62" t="s">
        <v>181</v>
      </c>
    </row>
    <row r="2" spans="1:17" ht="31.5" x14ac:dyDescent="0.25">
      <c r="A2" s="1" t="s">
        <v>57</v>
      </c>
      <c r="B2" s="1" t="s">
        <v>57</v>
      </c>
      <c r="C2" s="2" t="s">
        <v>50</v>
      </c>
      <c r="D2" s="2"/>
      <c r="E2" s="3"/>
      <c r="F2" s="3"/>
      <c r="G2" s="3"/>
      <c r="H2" s="60"/>
      <c r="I2" s="5"/>
      <c r="J2" s="7">
        <f>SUM(I3:I32)</f>
        <v>0</v>
      </c>
      <c r="K2" s="19"/>
      <c r="L2" s="19"/>
      <c r="M2" s="17"/>
      <c r="N2" s="43">
        <f>SUM(N3:N48)</f>
        <v>0</v>
      </c>
      <c r="O2" s="43">
        <f>SUM(O3:O48)</f>
        <v>0</v>
      </c>
      <c r="P2" s="43">
        <f>SUM(P3:P48)</f>
        <v>0</v>
      </c>
      <c r="Q2" t="str">
        <f>IF(SUM(N2:P2)=J2,"ok","błąd")</f>
        <v>ok</v>
      </c>
    </row>
    <row r="3" spans="1:17" ht="30" x14ac:dyDescent="0.25">
      <c r="A3" s="1" t="s">
        <v>403</v>
      </c>
      <c r="B3" s="1"/>
      <c r="C3" s="3" t="s">
        <v>321</v>
      </c>
      <c r="D3" s="3" t="s">
        <v>74</v>
      </c>
      <c r="E3" s="3" t="s">
        <v>70</v>
      </c>
      <c r="F3" s="3" t="s">
        <v>11</v>
      </c>
      <c r="G3" s="3">
        <v>400</v>
      </c>
      <c r="H3" s="60"/>
      <c r="I3" s="5">
        <f>G3*H3</f>
        <v>0</v>
      </c>
      <c r="J3" s="7"/>
      <c r="K3" s="19"/>
      <c r="L3" s="19" t="s">
        <v>554</v>
      </c>
      <c r="M3" s="17"/>
      <c r="N3" s="20">
        <f>IF(D3="droga",I3,0)</f>
        <v>0</v>
      </c>
      <c r="O3" s="20">
        <f>IF(D3="szlak",I3,0)</f>
        <v>0</v>
      </c>
      <c r="P3" s="17">
        <f>IF(D3="skład na drewno",I3,0)</f>
        <v>0</v>
      </c>
    </row>
    <row r="4" spans="1:17" ht="30" x14ac:dyDescent="0.25">
      <c r="A4" s="1" t="s">
        <v>404</v>
      </c>
      <c r="B4" s="1"/>
      <c r="C4" s="3" t="s">
        <v>333</v>
      </c>
      <c r="D4" s="3" t="s">
        <v>74</v>
      </c>
      <c r="E4" s="3" t="s">
        <v>68</v>
      </c>
      <c r="F4" s="3" t="s">
        <v>11</v>
      </c>
      <c r="G4" s="3">
        <v>200</v>
      </c>
      <c r="H4" s="60"/>
      <c r="I4" s="5">
        <f t="shared" ref="I4:I32" si="0">G4*H4</f>
        <v>0</v>
      </c>
      <c r="J4" s="7"/>
      <c r="K4" s="19"/>
      <c r="L4" s="19" t="s">
        <v>554</v>
      </c>
      <c r="M4" s="17">
        <f t="shared" ref="M4:M32" si="1">IF(L4="TAK",I4,0)</f>
        <v>0</v>
      </c>
      <c r="N4" s="20">
        <f t="shared" ref="N4:N32" si="2">IF(D4="droga",I4,0)</f>
        <v>0</v>
      </c>
      <c r="O4" s="20">
        <f t="shared" ref="O4:O32" si="3">IF(D4="szlak",I4,0)</f>
        <v>0</v>
      </c>
      <c r="P4" s="17">
        <f t="shared" ref="P4:P32" si="4">IF(D4="skład na drewno",I4,0)</f>
        <v>0</v>
      </c>
    </row>
    <row r="5" spans="1:17" ht="30" x14ac:dyDescent="0.25">
      <c r="A5" s="1" t="s">
        <v>405</v>
      </c>
      <c r="B5" s="1"/>
      <c r="C5" s="3" t="s">
        <v>333</v>
      </c>
      <c r="D5" s="3" t="s">
        <v>74</v>
      </c>
      <c r="E5" s="3" t="s">
        <v>70</v>
      </c>
      <c r="F5" s="3" t="s">
        <v>11</v>
      </c>
      <c r="G5" s="3">
        <v>400</v>
      </c>
      <c r="H5" s="60"/>
      <c r="I5" s="5">
        <f t="shared" si="0"/>
        <v>0</v>
      </c>
      <c r="J5" s="7"/>
      <c r="K5" s="19"/>
      <c r="L5" s="19" t="s">
        <v>554</v>
      </c>
      <c r="M5" s="17">
        <f t="shared" si="1"/>
        <v>0</v>
      </c>
      <c r="N5" s="20">
        <f t="shared" si="2"/>
        <v>0</v>
      </c>
      <c r="O5" s="20">
        <f t="shared" si="3"/>
        <v>0</v>
      </c>
      <c r="P5" s="17">
        <f t="shared" si="4"/>
        <v>0</v>
      </c>
    </row>
    <row r="6" spans="1:17" ht="30" x14ac:dyDescent="0.25">
      <c r="A6" s="1" t="s">
        <v>406</v>
      </c>
      <c r="B6" s="1"/>
      <c r="C6" s="3" t="s">
        <v>334</v>
      </c>
      <c r="D6" s="3" t="s">
        <v>74</v>
      </c>
      <c r="E6" s="3" t="s">
        <v>68</v>
      </c>
      <c r="F6" s="3" t="s">
        <v>11</v>
      </c>
      <c r="G6" s="3">
        <v>500</v>
      </c>
      <c r="H6" s="60"/>
      <c r="I6" s="5">
        <f t="shared" si="0"/>
        <v>0</v>
      </c>
      <c r="J6" s="7"/>
      <c r="K6" s="19"/>
      <c r="L6" s="19" t="s">
        <v>554</v>
      </c>
      <c r="M6" s="17">
        <f t="shared" si="1"/>
        <v>0</v>
      </c>
      <c r="N6" s="20">
        <f t="shared" si="2"/>
        <v>0</v>
      </c>
      <c r="O6" s="20">
        <f t="shared" si="3"/>
        <v>0</v>
      </c>
      <c r="P6" s="17">
        <f t="shared" si="4"/>
        <v>0</v>
      </c>
    </row>
    <row r="7" spans="1:17" ht="30" x14ac:dyDescent="0.25">
      <c r="A7" s="1" t="s">
        <v>407</v>
      </c>
      <c r="B7" s="1"/>
      <c r="C7" s="3" t="s">
        <v>335</v>
      </c>
      <c r="D7" s="3" t="s">
        <v>74</v>
      </c>
      <c r="E7" s="3" t="s">
        <v>68</v>
      </c>
      <c r="F7" s="3" t="s">
        <v>11</v>
      </c>
      <c r="G7" s="3">
        <v>400</v>
      </c>
      <c r="H7" s="60"/>
      <c r="I7" s="5">
        <f t="shared" si="0"/>
        <v>0</v>
      </c>
      <c r="J7" s="7"/>
      <c r="K7" s="19"/>
      <c r="L7" s="19" t="s">
        <v>554</v>
      </c>
      <c r="M7" s="17">
        <f t="shared" si="1"/>
        <v>0</v>
      </c>
      <c r="N7" s="20">
        <f t="shared" si="2"/>
        <v>0</v>
      </c>
      <c r="O7" s="20">
        <f t="shared" si="3"/>
        <v>0</v>
      </c>
      <c r="P7" s="17">
        <f t="shared" si="4"/>
        <v>0</v>
      </c>
    </row>
    <row r="8" spans="1:17" ht="30" x14ac:dyDescent="0.25">
      <c r="A8" s="1" t="s">
        <v>408</v>
      </c>
      <c r="B8" s="1"/>
      <c r="C8" s="3" t="s">
        <v>336</v>
      </c>
      <c r="D8" s="3" t="s">
        <v>74</v>
      </c>
      <c r="E8" s="3" t="s">
        <v>70</v>
      </c>
      <c r="F8" s="3" t="s">
        <v>11</v>
      </c>
      <c r="G8" s="3">
        <v>250</v>
      </c>
      <c r="H8" s="60"/>
      <c r="I8" s="5">
        <f t="shared" si="0"/>
        <v>0</v>
      </c>
      <c r="J8" s="7"/>
      <c r="K8" s="19"/>
      <c r="L8" s="19" t="s">
        <v>554</v>
      </c>
      <c r="M8" s="17">
        <f t="shared" si="1"/>
        <v>0</v>
      </c>
      <c r="N8" s="20">
        <f t="shared" si="2"/>
        <v>0</v>
      </c>
      <c r="O8" s="20">
        <f t="shared" si="3"/>
        <v>0</v>
      </c>
      <c r="P8" s="17">
        <f t="shared" si="4"/>
        <v>0</v>
      </c>
    </row>
    <row r="9" spans="1:17" ht="30" x14ac:dyDescent="0.25">
      <c r="A9" s="1" t="s">
        <v>409</v>
      </c>
      <c r="B9" s="1"/>
      <c r="C9" s="3" t="s">
        <v>337</v>
      </c>
      <c r="D9" s="3" t="s">
        <v>74</v>
      </c>
      <c r="E9" s="3" t="s">
        <v>68</v>
      </c>
      <c r="F9" s="3" t="s">
        <v>11</v>
      </c>
      <c r="G9" s="3">
        <v>300</v>
      </c>
      <c r="H9" s="60"/>
      <c r="I9" s="5">
        <f t="shared" si="0"/>
        <v>0</v>
      </c>
      <c r="J9" s="7"/>
      <c r="K9" s="19"/>
      <c r="L9" s="19" t="s">
        <v>554</v>
      </c>
      <c r="M9" s="17">
        <f t="shared" si="1"/>
        <v>0</v>
      </c>
      <c r="N9" s="20">
        <f t="shared" si="2"/>
        <v>0</v>
      </c>
      <c r="O9" s="20">
        <f t="shared" si="3"/>
        <v>0</v>
      </c>
      <c r="P9" s="17">
        <f t="shared" si="4"/>
        <v>0</v>
      </c>
    </row>
    <row r="10" spans="1:17" ht="30" x14ac:dyDescent="0.25">
      <c r="A10" s="1" t="s">
        <v>410</v>
      </c>
      <c r="B10" s="1"/>
      <c r="C10" s="3" t="s">
        <v>338</v>
      </c>
      <c r="D10" s="3" t="s">
        <v>74</v>
      </c>
      <c r="E10" s="3" t="s">
        <v>70</v>
      </c>
      <c r="F10" s="3" t="s">
        <v>11</v>
      </c>
      <c r="G10" s="3">
        <v>600</v>
      </c>
      <c r="H10" s="60"/>
      <c r="I10" s="5">
        <f t="shared" si="0"/>
        <v>0</v>
      </c>
      <c r="J10" s="7"/>
      <c r="K10" s="19"/>
      <c r="L10" s="19" t="s">
        <v>554</v>
      </c>
      <c r="M10" s="17">
        <f t="shared" si="1"/>
        <v>0</v>
      </c>
      <c r="N10" s="20">
        <f t="shared" si="2"/>
        <v>0</v>
      </c>
      <c r="O10" s="20">
        <f t="shared" si="3"/>
        <v>0</v>
      </c>
      <c r="P10" s="17">
        <f t="shared" si="4"/>
        <v>0</v>
      </c>
    </row>
    <row r="11" spans="1:17" ht="30" x14ac:dyDescent="0.25">
      <c r="A11" s="1" t="s">
        <v>411</v>
      </c>
      <c r="B11" s="1"/>
      <c r="C11" s="3" t="s">
        <v>339</v>
      </c>
      <c r="D11" s="3" t="s">
        <v>74</v>
      </c>
      <c r="E11" s="3" t="s">
        <v>70</v>
      </c>
      <c r="F11" s="3" t="s">
        <v>11</v>
      </c>
      <c r="G11" s="3">
        <v>200</v>
      </c>
      <c r="H11" s="60"/>
      <c r="I11" s="5">
        <f t="shared" si="0"/>
        <v>0</v>
      </c>
      <c r="J11" s="7"/>
      <c r="K11" s="19"/>
      <c r="L11" s="19" t="s">
        <v>554</v>
      </c>
      <c r="M11" s="17">
        <f t="shared" si="1"/>
        <v>0</v>
      </c>
      <c r="N11" s="20">
        <f t="shared" si="2"/>
        <v>0</v>
      </c>
      <c r="O11" s="20">
        <f t="shared" si="3"/>
        <v>0</v>
      </c>
      <c r="P11" s="17">
        <f t="shared" si="4"/>
        <v>0</v>
      </c>
    </row>
    <row r="12" spans="1:17" ht="30" x14ac:dyDescent="0.25">
      <c r="A12" s="1" t="s">
        <v>412</v>
      </c>
      <c r="B12" s="1"/>
      <c r="C12" s="3" t="s">
        <v>340</v>
      </c>
      <c r="D12" s="3" t="s">
        <v>74</v>
      </c>
      <c r="E12" s="3" t="s">
        <v>70</v>
      </c>
      <c r="F12" s="3" t="s">
        <v>11</v>
      </c>
      <c r="G12" s="3">
        <v>1150</v>
      </c>
      <c r="H12" s="60"/>
      <c r="I12" s="5">
        <f t="shared" si="0"/>
        <v>0</v>
      </c>
      <c r="J12" s="7"/>
      <c r="K12" s="19"/>
      <c r="L12" s="19" t="s">
        <v>554</v>
      </c>
      <c r="M12" s="17">
        <f t="shared" si="1"/>
        <v>0</v>
      </c>
      <c r="N12" s="20">
        <f t="shared" si="2"/>
        <v>0</v>
      </c>
      <c r="O12" s="20">
        <f t="shared" si="3"/>
        <v>0</v>
      </c>
      <c r="P12" s="17">
        <f t="shared" si="4"/>
        <v>0</v>
      </c>
    </row>
    <row r="13" spans="1:17" ht="30" x14ac:dyDescent="0.25">
      <c r="A13" s="1" t="s">
        <v>413</v>
      </c>
      <c r="B13" s="1"/>
      <c r="C13" s="3" t="s">
        <v>341</v>
      </c>
      <c r="D13" s="3" t="s">
        <v>74</v>
      </c>
      <c r="E13" s="3" t="s">
        <v>70</v>
      </c>
      <c r="F13" s="3" t="s">
        <v>11</v>
      </c>
      <c r="G13" s="3">
        <v>180</v>
      </c>
      <c r="H13" s="60"/>
      <c r="I13" s="5">
        <f t="shared" si="0"/>
        <v>0</v>
      </c>
      <c r="J13" s="7"/>
      <c r="K13" s="19"/>
      <c r="L13" s="19" t="s">
        <v>554</v>
      </c>
      <c r="M13" s="17">
        <f t="shared" si="1"/>
        <v>0</v>
      </c>
      <c r="N13" s="20">
        <f t="shared" si="2"/>
        <v>0</v>
      </c>
      <c r="O13" s="20">
        <f t="shared" si="3"/>
        <v>0</v>
      </c>
      <c r="P13" s="17">
        <f t="shared" si="4"/>
        <v>0</v>
      </c>
    </row>
    <row r="14" spans="1:17" ht="90" x14ac:dyDescent="0.25">
      <c r="A14" s="1" t="s">
        <v>414</v>
      </c>
      <c r="B14" s="1"/>
      <c r="C14" s="3" t="s">
        <v>333</v>
      </c>
      <c r="D14" s="3" t="s">
        <v>71</v>
      </c>
      <c r="E14" s="24" t="s">
        <v>88</v>
      </c>
      <c r="F14" s="3" t="s">
        <v>8</v>
      </c>
      <c r="G14" s="3">
        <v>50</v>
      </c>
      <c r="H14" s="60"/>
      <c r="I14" s="5">
        <f t="shared" si="0"/>
        <v>0</v>
      </c>
      <c r="J14" s="7"/>
      <c r="K14" s="19"/>
      <c r="L14" s="19" t="s">
        <v>554</v>
      </c>
      <c r="M14" s="17">
        <f t="shared" si="1"/>
        <v>0</v>
      </c>
      <c r="N14" s="20">
        <f t="shared" si="2"/>
        <v>0</v>
      </c>
      <c r="O14" s="20">
        <f t="shared" si="3"/>
        <v>0</v>
      </c>
      <c r="P14" s="17">
        <f t="shared" si="4"/>
        <v>0</v>
      </c>
    </row>
    <row r="15" spans="1:17" ht="90" x14ac:dyDescent="0.25">
      <c r="A15" s="1" t="s">
        <v>415</v>
      </c>
      <c r="B15" s="1"/>
      <c r="C15" s="3" t="s">
        <v>333</v>
      </c>
      <c r="D15" s="3" t="s">
        <v>71</v>
      </c>
      <c r="E15" s="24" t="s">
        <v>76</v>
      </c>
      <c r="F15" s="3" t="s">
        <v>8</v>
      </c>
      <c r="G15" s="3">
        <v>20</v>
      </c>
      <c r="H15" s="60"/>
      <c r="I15" s="5">
        <f t="shared" si="0"/>
        <v>0</v>
      </c>
      <c r="J15" s="7"/>
      <c r="K15" s="19"/>
      <c r="L15" s="19" t="s">
        <v>554</v>
      </c>
      <c r="M15" s="17">
        <f t="shared" si="1"/>
        <v>0</v>
      </c>
      <c r="N15" s="20">
        <f t="shared" si="2"/>
        <v>0</v>
      </c>
      <c r="O15" s="20">
        <f t="shared" si="3"/>
        <v>0</v>
      </c>
      <c r="P15" s="17">
        <f t="shared" si="4"/>
        <v>0</v>
      </c>
    </row>
    <row r="16" spans="1:17" ht="90" x14ac:dyDescent="0.25">
      <c r="A16" s="1" t="s">
        <v>416</v>
      </c>
      <c r="B16" s="1"/>
      <c r="C16" s="3" t="s">
        <v>342</v>
      </c>
      <c r="D16" s="3" t="s">
        <v>71</v>
      </c>
      <c r="E16" s="24" t="s">
        <v>88</v>
      </c>
      <c r="F16" s="3" t="s">
        <v>8</v>
      </c>
      <c r="G16" s="3">
        <v>100</v>
      </c>
      <c r="H16" s="60"/>
      <c r="I16" s="5">
        <f t="shared" si="0"/>
        <v>0</v>
      </c>
      <c r="J16" s="7"/>
      <c r="K16" s="19"/>
      <c r="L16" s="88" t="s">
        <v>555</v>
      </c>
      <c r="M16" s="17">
        <f t="shared" si="1"/>
        <v>0</v>
      </c>
      <c r="N16" s="20">
        <f t="shared" si="2"/>
        <v>0</v>
      </c>
      <c r="O16" s="20">
        <f t="shared" si="3"/>
        <v>0</v>
      </c>
      <c r="P16" s="17">
        <f t="shared" si="4"/>
        <v>0</v>
      </c>
    </row>
    <row r="17" spans="1:16" ht="90" x14ac:dyDescent="0.25">
      <c r="A17" s="1" t="s">
        <v>417</v>
      </c>
      <c r="B17" s="1"/>
      <c r="C17" s="3" t="s">
        <v>343</v>
      </c>
      <c r="D17" s="3" t="s">
        <v>71</v>
      </c>
      <c r="E17" s="24" t="s">
        <v>76</v>
      </c>
      <c r="F17" s="3" t="s">
        <v>8</v>
      </c>
      <c r="G17" s="3">
        <v>30</v>
      </c>
      <c r="H17" s="60"/>
      <c r="I17" s="5">
        <f t="shared" si="0"/>
        <v>0</v>
      </c>
      <c r="J17" s="7"/>
      <c r="K17" s="19"/>
      <c r="L17" s="19" t="s">
        <v>554</v>
      </c>
      <c r="M17" s="17">
        <f t="shared" si="1"/>
        <v>0</v>
      </c>
      <c r="N17" s="20">
        <f t="shared" si="2"/>
        <v>0</v>
      </c>
      <c r="O17" s="20">
        <f t="shared" si="3"/>
        <v>0</v>
      </c>
      <c r="P17" s="17">
        <f t="shared" si="4"/>
        <v>0</v>
      </c>
    </row>
    <row r="18" spans="1:16" ht="90" x14ac:dyDescent="0.25">
      <c r="A18" s="1" t="s">
        <v>418</v>
      </c>
      <c r="B18" s="1"/>
      <c r="C18" s="3" t="s">
        <v>344</v>
      </c>
      <c r="D18" s="3" t="s">
        <v>71</v>
      </c>
      <c r="E18" s="24" t="s">
        <v>76</v>
      </c>
      <c r="F18" s="3" t="s">
        <v>8</v>
      </c>
      <c r="G18" s="3">
        <v>30</v>
      </c>
      <c r="H18" s="60"/>
      <c r="I18" s="5">
        <f t="shared" si="0"/>
        <v>0</v>
      </c>
      <c r="J18" s="7"/>
      <c r="K18" s="19"/>
      <c r="L18" s="19" t="s">
        <v>554</v>
      </c>
      <c r="M18" s="17">
        <f t="shared" si="1"/>
        <v>0</v>
      </c>
      <c r="N18" s="20">
        <f t="shared" si="2"/>
        <v>0</v>
      </c>
      <c r="O18" s="20">
        <f t="shared" si="3"/>
        <v>0</v>
      </c>
      <c r="P18" s="17">
        <f t="shared" si="4"/>
        <v>0</v>
      </c>
    </row>
    <row r="19" spans="1:16" ht="75" x14ac:dyDescent="0.25">
      <c r="A19" s="1" t="s">
        <v>419</v>
      </c>
      <c r="B19" s="1"/>
      <c r="C19" s="3" t="s">
        <v>499</v>
      </c>
      <c r="D19" s="3" t="s">
        <v>71</v>
      </c>
      <c r="E19" s="24" t="s">
        <v>498</v>
      </c>
      <c r="F19" s="3" t="s">
        <v>286</v>
      </c>
      <c r="G19" s="3">
        <v>850</v>
      </c>
      <c r="H19" s="60"/>
      <c r="I19" s="5">
        <f t="shared" si="0"/>
        <v>0</v>
      </c>
      <c r="J19" s="7"/>
      <c r="K19" s="19" t="s">
        <v>500</v>
      </c>
      <c r="L19" s="19" t="s">
        <v>554</v>
      </c>
      <c r="M19" s="17">
        <f t="shared" si="1"/>
        <v>0</v>
      </c>
      <c r="N19" s="20">
        <f t="shared" si="2"/>
        <v>0</v>
      </c>
      <c r="O19" s="20">
        <f t="shared" si="3"/>
        <v>0</v>
      </c>
      <c r="P19" s="17">
        <f t="shared" si="4"/>
        <v>0</v>
      </c>
    </row>
    <row r="20" spans="1:16" ht="75" x14ac:dyDescent="0.25">
      <c r="A20" s="1" t="s">
        <v>505</v>
      </c>
      <c r="B20" s="1"/>
      <c r="C20" s="3">
        <v>249</v>
      </c>
      <c r="D20" s="3" t="s">
        <v>71</v>
      </c>
      <c r="E20" s="24" t="s">
        <v>498</v>
      </c>
      <c r="F20" s="3" t="s">
        <v>11</v>
      </c>
      <c r="G20" s="3">
        <v>640</v>
      </c>
      <c r="H20" s="60"/>
      <c r="I20" s="5">
        <f t="shared" si="0"/>
        <v>0</v>
      </c>
      <c r="J20" s="7"/>
      <c r="K20" s="19" t="s">
        <v>501</v>
      </c>
      <c r="L20" s="19" t="s">
        <v>554</v>
      </c>
      <c r="M20" s="17">
        <f t="shared" si="1"/>
        <v>0</v>
      </c>
      <c r="N20" s="20">
        <f t="shared" si="2"/>
        <v>0</v>
      </c>
      <c r="O20" s="20">
        <f t="shared" si="3"/>
        <v>0</v>
      </c>
      <c r="P20" s="17">
        <f t="shared" si="4"/>
        <v>0</v>
      </c>
    </row>
    <row r="21" spans="1:16" ht="75" x14ac:dyDescent="0.25">
      <c r="A21" s="1" t="s">
        <v>506</v>
      </c>
      <c r="B21" s="1"/>
      <c r="C21" s="3">
        <v>262.26299999999998</v>
      </c>
      <c r="D21" s="3" t="s">
        <v>71</v>
      </c>
      <c r="E21" s="24" t="s">
        <v>498</v>
      </c>
      <c r="F21" s="3" t="s">
        <v>11</v>
      </c>
      <c r="G21" s="3">
        <v>710</v>
      </c>
      <c r="H21" s="60"/>
      <c r="I21" s="5">
        <f t="shared" si="0"/>
        <v>0</v>
      </c>
      <c r="J21" s="7"/>
      <c r="K21" s="19" t="s">
        <v>501</v>
      </c>
      <c r="L21" s="19" t="s">
        <v>554</v>
      </c>
      <c r="M21" s="17">
        <f t="shared" si="1"/>
        <v>0</v>
      </c>
      <c r="N21" s="20">
        <f t="shared" si="2"/>
        <v>0</v>
      </c>
      <c r="O21" s="20">
        <f t="shared" si="3"/>
        <v>0</v>
      </c>
      <c r="P21" s="17">
        <f t="shared" si="4"/>
        <v>0</v>
      </c>
    </row>
    <row r="22" spans="1:16" ht="75" x14ac:dyDescent="0.25">
      <c r="A22" s="1" t="s">
        <v>507</v>
      </c>
      <c r="B22" s="1"/>
      <c r="C22" s="3">
        <v>268</v>
      </c>
      <c r="D22" s="3" t="s">
        <v>71</v>
      </c>
      <c r="E22" s="24" t="s">
        <v>498</v>
      </c>
      <c r="F22" s="3" t="s">
        <v>11</v>
      </c>
      <c r="G22" s="3">
        <v>450</v>
      </c>
      <c r="H22" s="60"/>
      <c r="I22" s="5">
        <f t="shared" si="0"/>
        <v>0</v>
      </c>
      <c r="J22" s="7"/>
      <c r="K22" s="19" t="s">
        <v>502</v>
      </c>
      <c r="L22" s="19" t="s">
        <v>554</v>
      </c>
      <c r="M22" s="17">
        <f t="shared" si="1"/>
        <v>0</v>
      </c>
      <c r="N22" s="20">
        <f t="shared" si="2"/>
        <v>0</v>
      </c>
      <c r="O22" s="20">
        <f t="shared" si="3"/>
        <v>0</v>
      </c>
      <c r="P22" s="17">
        <f t="shared" si="4"/>
        <v>0</v>
      </c>
    </row>
    <row r="23" spans="1:16" ht="75" x14ac:dyDescent="0.25">
      <c r="A23" s="1" t="s">
        <v>508</v>
      </c>
      <c r="B23" s="1"/>
      <c r="C23" s="3" t="s">
        <v>504</v>
      </c>
      <c r="D23" s="3" t="s">
        <v>71</v>
      </c>
      <c r="E23" s="24" t="s">
        <v>498</v>
      </c>
      <c r="F23" s="3" t="s">
        <v>11</v>
      </c>
      <c r="G23" s="3">
        <v>400</v>
      </c>
      <c r="H23" s="60"/>
      <c r="I23" s="5">
        <f t="shared" si="0"/>
        <v>0</v>
      </c>
      <c r="J23" s="7"/>
      <c r="K23" s="19" t="s">
        <v>503</v>
      </c>
      <c r="L23" s="19" t="s">
        <v>554</v>
      </c>
      <c r="M23" s="17">
        <f t="shared" si="1"/>
        <v>0</v>
      </c>
      <c r="N23" s="20">
        <f t="shared" si="2"/>
        <v>0</v>
      </c>
      <c r="O23" s="20">
        <f t="shared" si="3"/>
        <v>0</v>
      </c>
      <c r="P23" s="17">
        <f t="shared" si="4"/>
        <v>0</v>
      </c>
    </row>
    <row r="24" spans="1:16" ht="195" x14ac:dyDescent="0.25">
      <c r="A24" s="1" t="s">
        <v>509</v>
      </c>
      <c r="B24" s="1"/>
      <c r="C24" s="3" t="s">
        <v>549</v>
      </c>
      <c r="D24" s="3" t="s">
        <v>71</v>
      </c>
      <c r="E24" s="24" t="s">
        <v>154</v>
      </c>
      <c r="F24" s="3" t="s">
        <v>11</v>
      </c>
      <c r="G24" s="3">
        <v>112</v>
      </c>
      <c r="H24" s="60"/>
      <c r="I24" s="5">
        <f t="shared" si="0"/>
        <v>0</v>
      </c>
      <c r="J24" s="7"/>
      <c r="K24" s="19"/>
      <c r="L24" s="88" t="s">
        <v>555</v>
      </c>
      <c r="M24" s="17">
        <f t="shared" si="1"/>
        <v>0</v>
      </c>
      <c r="N24" s="20">
        <f t="shared" si="2"/>
        <v>0</v>
      </c>
      <c r="O24" s="20">
        <f t="shared" si="3"/>
        <v>0</v>
      </c>
      <c r="P24" s="17">
        <f t="shared" si="4"/>
        <v>0</v>
      </c>
    </row>
    <row r="25" spans="1:16" ht="45" x14ac:dyDescent="0.25">
      <c r="A25" s="1" t="s">
        <v>510</v>
      </c>
      <c r="B25" s="1"/>
      <c r="C25" s="3" t="s">
        <v>499</v>
      </c>
      <c r="D25" s="3" t="s">
        <v>178</v>
      </c>
      <c r="E25" s="24" t="s">
        <v>180</v>
      </c>
      <c r="F25" s="3" t="s">
        <v>18</v>
      </c>
      <c r="G25" s="3">
        <v>6</v>
      </c>
      <c r="H25" s="60"/>
      <c r="I25" s="5">
        <f t="shared" si="0"/>
        <v>0</v>
      </c>
      <c r="J25" s="7"/>
      <c r="K25" s="19"/>
      <c r="L25" s="88" t="s">
        <v>555</v>
      </c>
      <c r="M25" s="17">
        <f t="shared" si="1"/>
        <v>0</v>
      </c>
      <c r="N25" s="20">
        <f t="shared" si="2"/>
        <v>0</v>
      </c>
      <c r="O25" s="20">
        <f t="shared" si="3"/>
        <v>0</v>
      </c>
      <c r="P25" s="17">
        <f t="shared" si="4"/>
        <v>0</v>
      </c>
    </row>
    <row r="26" spans="1:16" ht="15.75" x14ac:dyDescent="0.25">
      <c r="A26" s="1" t="s">
        <v>511</v>
      </c>
      <c r="B26" s="1"/>
      <c r="C26" s="3" t="s">
        <v>75</v>
      </c>
      <c r="D26" s="3" t="s">
        <v>74</v>
      </c>
      <c r="E26" s="3" t="s">
        <v>472</v>
      </c>
      <c r="F26" s="3" t="s">
        <v>18</v>
      </c>
      <c r="G26" s="3">
        <v>70</v>
      </c>
      <c r="H26" s="4"/>
      <c r="I26" s="5">
        <f t="shared" si="0"/>
        <v>0</v>
      </c>
      <c r="J26" s="7"/>
      <c r="K26" s="19"/>
      <c r="L26" s="19" t="s">
        <v>554</v>
      </c>
      <c r="M26" s="17">
        <f t="shared" si="1"/>
        <v>0</v>
      </c>
      <c r="N26" s="20">
        <f t="shared" si="2"/>
        <v>0</v>
      </c>
      <c r="O26" s="20">
        <f t="shared" si="3"/>
        <v>0</v>
      </c>
      <c r="P26" s="17">
        <f t="shared" si="4"/>
        <v>0</v>
      </c>
    </row>
    <row r="27" spans="1:16" ht="15.75" x14ac:dyDescent="0.25">
      <c r="A27" s="1" t="s">
        <v>544</v>
      </c>
      <c r="B27" s="1"/>
      <c r="C27" s="3" t="s">
        <v>75</v>
      </c>
      <c r="D27" s="3" t="s">
        <v>74</v>
      </c>
      <c r="E27" s="3" t="s">
        <v>484</v>
      </c>
      <c r="F27" s="3" t="s">
        <v>18</v>
      </c>
      <c r="G27" s="3">
        <v>200</v>
      </c>
      <c r="H27" s="4"/>
      <c r="I27" s="5">
        <f t="shared" si="0"/>
        <v>0</v>
      </c>
      <c r="J27" s="7"/>
      <c r="K27" s="19"/>
      <c r="L27" s="19" t="s">
        <v>554</v>
      </c>
      <c r="M27" s="17">
        <f t="shared" si="1"/>
        <v>0</v>
      </c>
      <c r="N27" s="20">
        <f t="shared" ref="N27:N30" si="5">IF(D27="droga",I27,0)</f>
        <v>0</v>
      </c>
      <c r="O27" s="20">
        <f t="shared" ref="O27:O30" si="6">IF(D27="szlak",I27,0)</f>
        <v>0</v>
      </c>
      <c r="P27" s="17">
        <f t="shared" ref="P27:P30" si="7">IF(D27="skład na drewno",I27,0)</f>
        <v>0</v>
      </c>
    </row>
    <row r="28" spans="1:16" ht="15.75" x14ac:dyDescent="0.25">
      <c r="A28" s="1" t="s">
        <v>545</v>
      </c>
      <c r="B28" s="1"/>
      <c r="C28" s="3" t="s">
        <v>75</v>
      </c>
      <c r="D28" s="3" t="s">
        <v>74</v>
      </c>
      <c r="E28" s="3" t="s">
        <v>485</v>
      </c>
      <c r="F28" s="3" t="s">
        <v>18</v>
      </c>
      <c r="G28" s="3">
        <v>25</v>
      </c>
      <c r="H28" s="4"/>
      <c r="I28" s="5">
        <f t="shared" si="0"/>
        <v>0</v>
      </c>
      <c r="J28" s="7"/>
      <c r="K28" s="19"/>
      <c r="L28" s="19" t="s">
        <v>554</v>
      </c>
      <c r="M28" s="17">
        <f t="shared" si="1"/>
        <v>0</v>
      </c>
      <c r="N28" s="20">
        <f t="shared" si="5"/>
        <v>0</v>
      </c>
      <c r="O28" s="20">
        <f t="shared" si="6"/>
        <v>0</v>
      </c>
      <c r="P28" s="17">
        <f t="shared" si="7"/>
        <v>0</v>
      </c>
    </row>
    <row r="29" spans="1:16" ht="30" x14ac:dyDescent="0.25">
      <c r="A29" s="1" t="s">
        <v>546</v>
      </c>
      <c r="B29" s="1"/>
      <c r="C29" s="3" t="s">
        <v>75</v>
      </c>
      <c r="D29" s="3" t="s">
        <v>74</v>
      </c>
      <c r="E29" s="3" t="s">
        <v>486</v>
      </c>
      <c r="F29" s="3" t="s">
        <v>18</v>
      </c>
      <c r="G29" s="3">
        <v>5</v>
      </c>
      <c r="H29" s="4"/>
      <c r="I29" s="5">
        <f t="shared" si="0"/>
        <v>0</v>
      </c>
      <c r="J29" s="7"/>
      <c r="K29" s="19"/>
      <c r="L29" s="19" t="s">
        <v>554</v>
      </c>
      <c r="M29" s="17">
        <f t="shared" si="1"/>
        <v>0</v>
      </c>
      <c r="N29" s="20">
        <f t="shared" si="5"/>
        <v>0</v>
      </c>
      <c r="O29" s="20">
        <f t="shared" si="6"/>
        <v>0</v>
      </c>
      <c r="P29" s="17">
        <f t="shared" si="7"/>
        <v>0</v>
      </c>
    </row>
    <row r="30" spans="1:16" ht="45" x14ac:dyDescent="0.25">
      <c r="A30" s="1" t="s">
        <v>547</v>
      </c>
      <c r="B30" s="1"/>
      <c r="C30" s="24" t="s">
        <v>75</v>
      </c>
      <c r="D30" s="24" t="s">
        <v>74</v>
      </c>
      <c r="E30" s="24" t="s">
        <v>69</v>
      </c>
      <c r="F30" s="3" t="s">
        <v>12</v>
      </c>
      <c r="G30" s="3">
        <v>10</v>
      </c>
      <c r="H30" s="60"/>
      <c r="I30" s="5">
        <f t="shared" si="0"/>
        <v>0</v>
      </c>
      <c r="J30" s="7"/>
      <c r="K30" s="19"/>
      <c r="L30" s="88" t="s">
        <v>555</v>
      </c>
      <c r="M30" s="17">
        <f t="shared" si="1"/>
        <v>0</v>
      </c>
      <c r="N30" s="20">
        <f t="shared" si="5"/>
        <v>0</v>
      </c>
      <c r="O30" s="20">
        <f t="shared" si="6"/>
        <v>0</v>
      </c>
      <c r="P30" s="17">
        <f t="shared" si="7"/>
        <v>0</v>
      </c>
    </row>
    <row r="31" spans="1:16" ht="60" x14ac:dyDescent="0.25">
      <c r="A31" s="1" t="s">
        <v>548</v>
      </c>
      <c r="B31" s="1"/>
      <c r="C31" s="24" t="s">
        <v>75</v>
      </c>
      <c r="D31" s="24" t="s">
        <v>74</v>
      </c>
      <c r="E31" s="24" t="s">
        <v>330</v>
      </c>
      <c r="F31" s="3" t="s">
        <v>26</v>
      </c>
      <c r="G31" s="3">
        <v>30</v>
      </c>
      <c r="H31" s="4"/>
      <c r="I31" s="5">
        <f t="shared" si="0"/>
        <v>0</v>
      </c>
      <c r="J31" s="7"/>
      <c r="K31" s="19"/>
      <c r="L31" s="88" t="s">
        <v>555</v>
      </c>
      <c r="M31" s="17">
        <f t="shared" si="1"/>
        <v>0</v>
      </c>
      <c r="N31" s="20">
        <f t="shared" ref="N31" si="8">IF(D31="droga",I31,0)</f>
        <v>0</v>
      </c>
      <c r="O31" s="20">
        <f t="shared" ref="O31" si="9">IF(D31="szlak",I31,0)</f>
        <v>0</v>
      </c>
      <c r="P31" s="17">
        <f t="shared" ref="P31" si="10">IF(D31="skład na drewno",I31,0)</f>
        <v>0</v>
      </c>
    </row>
    <row r="32" spans="1:16" ht="45" x14ac:dyDescent="0.25">
      <c r="A32" s="1" t="s">
        <v>550</v>
      </c>
      <c r="B32" s="1"/>
      <c r="C32" s="24" t="s">
        <v>183</v>
      </c>
      <c r="D32" s="24" t="s">
        <v>178</v>
      </c>
      <c r="E32" s="24" t="s">
        <v>358</v>
      </c>
      <c r="F32" s="3" t="s">
        <v>8</v>
      </c>
      <c r="G32" s="3">
        <v>20</v>
      </c>
      <c r="H32" s="60"/>
      <c r="I32" s="5">
        <f t="shared" si="0"/>
        <v>0</v>
      </c>
      <c r="J32" s="7"/>
      <c r="K32" s="19"/>
      <c r="L32" s="88" t="s">
        <v>555</v>
      </c>
      <c r="M32" s="17">
        <f t="shared" si="1"/>
        <v>0</v>
      </c>
      <c r="N32" s="20">
        <f t="shared" si="2"/>
        <v>0</v>
      </c>
      <c r="O32" s="20">
        <f t="shared" si="3"/>
        <v>0</v>
      </c>
      <c r="P32" s="17">
        <f t="shared" si="4"/>
        <v>0</v>
      </c>
    </row>
    <row r="33" spans="6:9" ht="18.75" x14ac:dyDescent="0.25">
      <c r="F33" s="21" t="s">
        <v>63</v>
      </c>
      <c r="G33" s="22"/>
      <c r="H33" s="22"/>
      <c r="I33" s="23">
        <f>SUM(I3:I32)-I34</f>
        <v>0</v>
      </c>
    </row>
    <row r="34" spans="6:9" ht="18.75" x14ac:dyDescent="0.25">
      <c r="F34" s="143" t="s">
        <v>557</v>
      </c>
      <c r="G34" s="144"/>
      <c r="H34" s="144"/>
      <c r="I34" s="78">
        <f>SUM(M3:M32)</f>
        <v>0</v>
      </c>
    </row>
  </sheetData>
  <mergeCells count="1">
    <mergeCell ref="F34:H34"/>
  </mergeCells>
  <pageMargins left="0.7" right="0.7" top="0.75" bottom="0.75" header="0.3" footer="0.3"/>
  <pageSetup paperSize="9" scale="75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9"/>
  <sheetViews>
    <sheetView workbookViewId="0">
      <selection activeCell="H3" sqref="H3:H17"/>
    </sheetView>
  </sheetViews>
  <sheetFormatPr defaultRowHeight="15" x14ac:dyDescent="0.25"/>
  <cols>
    <col min="3" max="4" width="17.28515625" customWidth="1"/>
    <col min="5" max="5" width="39.85546875" customWidth="1"/>
    <col min="8" max="8" width="16" customWidth="1"/>
    <col min="9" max="9" width="18.42578125" customWidth="1"/>
    <col min="10" max="12" width="16" customWidth="1"/>
    <col min="13" max="13" width="12.28515625" customWidth="1"/>
    <col min="14" max="14" width="15.42578125" customWidth="1"/>
    <col min="15" max="15" width="16.28515625" customWidth="1"/>
    <col min="16" max="16" width="14.42578125" customWidth="1"/>
  </cols>
  <sheetData>
    <row r="1" spans="1:17" ht="47.25" x14ac:dyDescent="0.25">
      <c r="A1" s="9" t="s">
        <v>0</v>
      </c>
      <c r="B1" s="9" t="s">
        <v>58</v>
      </c>
      <c r="C1" s="10" t="s">
        <v>14</v>
      </c>
      <c r="D1" s="10" t="s">
        <v>77</v>
      </c>
      <c r="E1" s="10" t="s">
        <v>1</v>
      </c>
      <c r="F1" s="10" t="s">
        <v>2</v>
      </c>
      <c r="G1" s="10" t="s">
        <v>3</v>
      </c>
      <c r="H1" s="10" t="s">
        <v>4</v>
      </c>
      <c r="I1" s="11" t="s">
        <v>5</v>
      </c>
      <c r="J1" s="12" t="s">
        <v>62</v>
      </c>
      <c r="K1" s="12" t="s">
        <v>72</v>
      </c>
      <c r="L1" s="16" t="s">
        <v>553</v>
      </c>
      <c r="M1" s="16" t="s">
        <v>556</v>
      </c>
      <c r="N1" s="61" t="s">
        <v>165</v>
      </c>
      <c r="O1" s="61" t="s">
        <v>164</v>
      </c>
      <c r="P1" s="62" t="s">
        <v>181</v>
      </c>
    </row>
    <row r="2" spans="1:17" ht="31.5" x14ac:dyDescent="0.25">
      <c r="A2" s="1" t="s">
        <v>52</v>
      </c>
      <c r="B2" s="1" t="s">
        <v>52</v>
      </c>
      <c r="C2" s="2" t="s">
        <v>51</v>
      </c>
      <c r="D2" s="2"/>
      <c r="E2" s="3"/>
      <c r="F2" s="3"/>
      <c r="G2" s="3"/>
      <c r="H2" s="4"/>
      <c r="I2" s="5"/>
      <c r="J2" s="7">
        <f>SUM(I3:I17)</f>
        <v>0</v>
      </c>
      <c r="K2" s="7"/>
      <c r="L2" s="17"/>
      <c r="M2" s="17"/>
      <c r="N2" s="43">
        <f>SUM(N3:N35)</f>
        <v>0</v>
      </c>
      <c r="O2" s="43">
        <f t="shared" ref="O2:P2" si="0">SUM(O3:O35)</f>
        <v>0</v>
      </c>
      <c r="P2" s="43">
        <f t="shared" si="0"/>
        <v>0</v>
      </c>
      <c r="Q2" t="str">
        <f>IF(SUM(N2:P2)=J2,"ok","błąd")</f>
        <v>ok</v>
      </c>
    </row>
    <row r="3" spans="1:17" ht="90" x14ac:dyDescent="0.25">
      <c r="A3" s="1" t="s">
        <v>420</v>
      </c>
      <c r="B3" s="1"/>
      <c r="C3" s="2" t="s">
        <v>345</v>
      </c>
      <c r="D3" s="2" t="s">
        <v>71</v>
      </c>
      <c r="E3" s="3" t="s">
        <v>346</v>
      </c>
      <c r="F3" s="3" t="s">
        <v>8</v>
      </c>
      <c r="G3" s="3">
        <v>20</v>
      </c>
      <c r="H3" s="4"/>
      <c r="I3" s="5">
        <f>G3*H3</f>
        <v>0</v>
      </c>
      <c r="J3" s="7"/>
      <c r="K3" s="7"/>
      <c r="L3" s="89" t="s">
        <v>555</v>
      </c>
      <c r="M3" s="17">
        <f>IF(L3="TAK",I3,0)</f>
        <v>0</v>
      </c>
      <c r="N3" s="20">
        <f>IF(D3="droga",I3,0)</f>
        <v>0</v>
      </c>
      <c r="O3" s="20">
        <f>IF(D3="szlak",I3,0)</f>
        <v>0</v>
      </c>
      <c r="P3" s="17">
        <f>IF(D3="skład na drewno",I3,0)</f>
        <v>0</v>
      </c>
    </row>
    <row r="4" spans="1:17" ht="90" x14ac:dyDescent="0.25">
      <c r="A4" s="1" t="s">
        <v>421</v>
      </c>
      <c r="B4" s="1"/>
      <c r="C4" s="2" t="s">
        <v>75</v>
      </c>
      <c r="D4" s="2" t="s">
        <v>71</v>
      </c>
      <c r="E4" s="3" t="s">
        <v>73</v>
      </c>
      <c r="F4" s="3" t="s">
        <v>8</v>
      </c>
      <c r="G4" s="3">
        <v>80</v>
      </c>
      <c r="H4" s="4"/>
      <c r="I4" s="5">
        <f t="shared" ref="I4:I17" si="1">G4*H4</f>
        <v>0</v>
      </c>
      <c r="J4" s="7"/>
      <c r="K4" s="7"/>
      <c r="L4" s="89" t="s">
        <v>555</v>
      </c>
      <c r="M4" s="17">
        <f t="shared" ref="M4:M17" si="2">IF(L4="TAK",I4,0)</f>
        <v>0</v>
      </c>
      <c r="N4" s="20">
        <f t="shared" ref="N4:N17" si="3">IF(D4="droga",I4,0)</f>
        <v>0</v>
      </c>
      <c r="O4" s="20">
        <f t="shared" ref="O4:O17" si="4">IF(D4="szlak",I4,0)</f>
        <v>0</v>
      </c>
      <c r="P4" s="17">
        <f t="shared" ref="P4:P17" si="5">IF(D4="skład na drewno",I4,0)</f>
        <v>0</v>
      </c>
    </row>
    <row r="5" spans="1:17" ht="45" x14ac:dyDescent="0.25">
      <c r="A5" s="1" t="s">
        <v>422</v>
      </c>
      <c r="B5" s="1"/>
      <c r="C5" s="2" t="s">
        <v>347</v>
      </c>
      <c r="D5" s="2" t="s">
        <v>71</v>
      </c>
      <c r="E5" s="3" t="s">
        <v>180</v>
      </c>
      <c r="F5" s="3" t="s">
        <v>18</v>
      </c>
      <c r="G5" s="3">
        <v>4</v>
      </c>
      <c r="H5" s="4"/>
      <c r="I5" s="5">
        <f t="shared" si="1"/>
        <v>0</v>
      </c>
      <c r="J5" s="7"/>
      <c r="K5" s="7"/>
      <c r="L5" s="89" t="s">
        <v>555</v>
      </c>
      <c r="M5" s="17">
        <f t="shared" si="2"/>
        <v>0</v>
      </c>
      <c r="N5" s="20">
        <f t="shared" si="3"/>
        <v>0</v>
      </c>
      <c r="O5" s="20">
        <f t="shared" si="4"/>
        <v>0</v>
      </c>
      <c r="P5" s="17">
        <f t="shared" si="5"/>
        <v>0</v>
      </c>
    </row>
    <row r="6" spans="1:17" ht="60" x14ac:dyDescent="0.25">
      <c r="A6" s="1" t="s">
        <v>423</v>
      </c>
      <c r="B6" s="1"/>
      <c r="C6" s="2" t="s">
        <v>348</v>
      </c>
      <c r="D6" s="2" t="s">
        <v>71</v>
      </c>
      <c r="E6" s="3" t="s">
        <v>90</v>
      </c>
      <c r="F6" s="3" t="s">
        <v>11</v>
      </c>
      <c r="G6" s="3">
        <v>200</v>
      </c>
      <c r="H6" s="4"/>
      <c r="I6" s="5">
        <f t="shared" si="1"/>
        <v>0</v>
      </c>
      <c r="J6" s="7"/>
      <c r="K6" s="7"/>
      <c r="L6" s="17" t="s">
        <v>554</v>
      </c>
      <c r="M6" s="17">
        <f t="shared" si="2"/>
        <v>0</v>
      </c>
      <c r="N6" s="20">
        <f t="shared" si="3"/>
        <v>0</v>
      </c>
      <c r="O6" s="20">
        <f t="shared" si="4"/>
        <v>0</v>
      </c>
      <c r="P6" s="17">
        <f t="shared" si="5"/>
        <v>0</v>
      </c>
    </row>
    <row r="7" spans="1:17" ht="90" x14ac:dyDescent="0.25">
      <c r="A7" s="1" t="s">
        <v>424</v>
      </c>
      <c r="B7" s="1"/>
      <c r="C7" s="2" t="s">
        <v>349</v>
      </c>
      <c r="D7" s="2" t="s">
        <v>178</v>
      </c>
      <c r="E7" s="3" t="s">
        <v>73</v>
      </c>
      <c r="F7" s="3" t="s">
        <v>8</v>
      </c>
      <c r="G7" s="3">
        <v>120</v>
      </c>
      <c r="H7" s="4"/>
      <c r="I7" s="5">
        <f t="shared" si="1"/>
        <v>0</v>
      </c>
      <c r="J7" s="7"/>
      <c r="K7" s="7"/>
      <c r="L7" s="17" t="s">
        <v>554</v>
      </c>
      <c r="M7" s="17">
        <f t="shared" si="2"/>
        <v>0</v>
      </c>
      <c r="N7" s="20">
        <f t="shared" si="3"/>
        <v>0</v>
      </c>
      <c r="O7" s="20">
        <f t="shared" si="4"/>
        <v>0</v>
      </c>
      <c r="P7" s="17">
        <f t="shared" si="5"/>
        <v>0</v>
      </c>
    </row>
    <row r="8" spans="1:17" ht="90" x14ac:dyDescent="0.25">
      <c r="A8" s="1" t="s">
        <v>425</v>
      </c>
      <c r="B8" s="1"/>
      <c r="C8" s="2" t="s">
        <v>350</v>
      </c>
      <c r="D8" s="2" t="s">
        <v>74</v>
      </c>
      <c r="E8" s="3" t="s">
        <v>351</v>
      </c>
      <c r="F8" s="3" t="s">
        <v>8</v>
      </c>
      <c r="G8" s="3">
        <v>200</v>
      </c>
      <c r="H8" s="4"/>
      <c r="I8" s="5">
        <f t="shared" si="1"/>
        <v>0</v>
      </c>
      <c r="J8" s="7"/>
      <c r="K8" s="7"/>
      <c r="L8" s="17" t="s">
        <v>554</v>
      </c>
      <c r="M8" s="17">
        <f t="shared" si="2"/>
        <v>0</v>
      </c>
      <c r="N8" s="20">
        <f t="shared" si="3"/>
        <v>0</v>
      </c>
      <c r="O8" s="20">
        <f t="shared" si="4"/>
        <v>0</v>
      </c>
      <c r="P8" s="17">
        <f t="shared" si="5"/>
        <v>0</v>
      </c>
    </row>
    <row r="9" spans="1:17" ht="45" x14ac:dyDescent="0.25">
      <c r="A9" s="1" t="s">
        <v>426</v>
      </c>
      <c r="B9" s="1"/>
      <c r="C9" s="2" t="s">
        <v>75</v>
      </c>
      <c r="D9" s="2" t="s">
        <v>71</v>
      </c>
      <c r="E9" s="3" t="s">
        <v>69</v>
      </c>
      <c r="F9" s="3" t="s">
        <v>12</v>
      </c>
      <c r="G9" s="3">
        <v>50</v>
      </c>
      <c r="H9" s="4"/>
      <c r="I9" s="5">
        <f t="shared" si="1"/>
        <v>0</v>
      </c>
      <c r="J9" s="7"/>
      <c r="K9" s="7"/>
      <c r="L9" s="17" t="s">
        <v>554</v>
      </c>
      <c r="M9" s="17">
        <f t="shared" si="2"/>
        <v>0</v>
      </c>
      <c r="N9" s="20">
        <f t="shared" si="3"/>
        <v>0</v>
      </c>
      <c r="O9" s="20">
        <f t="shared" si="4"/>
        <v>0</v>
      </c>
      <c r="P9" s="17">
        <f t="shared" si="5"/>
        <v>0</v>
      </c>
    </row>
    <row r="10" spans="1:17" ht="195" x14ac:dyDescent="0.25">
      <c r="A10" s="1" t="s">
        <v>427</v>
      </c>
      <c r="B10" s="1"/>
      <c r="C10" s="2" t="s">
        <v>352</v>
      </c>
      <c r="D10" s="2" t="s">
        <v>71</v>
      </c>
      <c r="E10" s="3" t="s">
        <v>154</v>
      </c>
      <c r="F10" s="3" t="s">
        <v>11</v>
      </c>
      <c r="G10" s="3">
        <v>6</v>
      </c>
      <c r="H10" s="4"/>
      <c r="I10" s="5">
        <f t="shared" si="1"/>
        <v>0</v>
      </c>
      <c r="J10" s="7"/>
      <c r="K10" s="7"/>
      <c r="L10" s="17" t="s">
        <v>554</v>
      </c>
      <c r="M10" s="17">
        <f t="shared" si="2"/>
        <v>0</v>
      </c>
      <c r="N10" s="20">
        <f t="shared" si="3"/>
        <v>0</v>
      </c>
      <c r="O10" s="20">
        <f t="shared" si="4"/>
        <v>0</v>
      </c>
      <c r="P10" s="17">
        <f t="shared" si="5"/>
        <v>0</v>
      </c>
    </row>
    <row r="11" spans="1:17" ht="198.75" customHeight="1" x14ac:dyDescent="0.25">
      <c r="A11" s="1" t="s">
        <v>428</v>
      </c>
      <c r="B11" s="1"/>
      <c r="C11" s="2" t="s">
        <v>353</v>
      </c>
      <c r="D11" s="2" t="s">
        <v>71</v>
      </c>
      <c r="E11" s="3" t="s">
        <v>154</v>
      </c>
      <c r="F11" s="3" t="s">
        <v>11</v>
      </c>
      <c r="G11" s="3">
        <v>6</v>
      </c>
      <c r="H11" s="4"/>
      <c r="I11" s="5">
        <f t="shared" si="1"/>
        <v>0</v>
      </c>
      <c r="J11" s="7"/>
      <c r="K11" s="7"/>
      <c r="L11" s="17" t="s">
        <v>554</v>
      </c>
      <c r="M11" s="17">
        <f t="shared" si="2"/>
        <v>0</v>
      </c>
      <c r="N11" s="20">
        <f t="shared" si="3"/>
        <v>0</v>
      </c>
      <c r="O11" s="20">
        <f t="shared" si="4"/>
        <v>0</v>
      </c>
      <c r="P11" s="17">
        <f t="shared" si="5"/>
        <v>0</v>
      </c>
    </row>
    <row r="12" spans="1:17" ht="94.5" x14ac:dyDescent="0.25">
      <c r="A12" s="1" t="s">
        <v>429</v>
      </c>
      <c r="B12" s="1"/>
      <c r="C12" s="2" t="s">
        <v>354</v>
      </c>
      <c r="D12" s="2" t="s">
        <v>74</v>
      </c>
      <c r="E12" s="3" t="s">
        <v>68</v>
      </c>
      <c r="F12" s="3" t="s">
        <v>11</v>
      </c>
      <c r="G12" s="3">
        <f>300+400+200+200+400+100+200+200+200</f>
        <v>2200</v>
      </c>
      <c r="H12" s="4"/>
      <c r="I12" s="5">
        <f t="shared" si="1"/>
        <v>0</v>
      </c>
      <c r="J12" s="7"/>
      <c r="K12" s="7"/>
      <c r="L12" s="17" t="s">
        <v>554</v>
      </c>
      <c r="M12" s="17">
        <f t="shared" si="2"/>
        <v>0</v>
      </c>
      <c r="N12" s="20">
        <f t="shared" si="3"/>
        <v>0</v>
      </c>
      <c r="O12" s="20">
        <f t="shared" si="4"/>
        <v>0</v>
      </c>
      <c r="P12" s="17">
        <f t="shared" si="5"/>
        <v>0</v>
      </c>
    </row>
    <row r="13" spans="1:17" ht="90" x14ac:dyDescent="0.25">
      <c r="A13" s="1" t="s">
        <v>430</v>
      </c>
      <c r="B13" s="1"/>
      <c r="C13" s="2" t="s">
        <v>356</v>
      </c>
      <c r="D13" s="2" t="s">
        <v>178</v>
      </c>
      <c r="E13" s="3" t="s">
        <v>73</v>
      </c>
      <c r="F13" s="3" t="s">
        <v>8</v>
      </c>
      <c r="G13" s="3">
        <v>30</v>
      </c>
      <c r="H13" s="4"/>
      <c r="I13" s="5">
        <f t="shared" si="1"/>
        <v>0</v>
      </c>
      <c r="J13" s="7"/>
      <c r="K13" s="7"/>
      <c r="L13" s="17" t="s">
        <v>554</v>
      </c>
      <c r="M13" s="17">
        <f t="shared" si="2"/>
        <v>0</v>
      </c>
      <c r="N13" s="20">
        <f t="shared" si="3"/>
        <v>0</v>
      </c>
      <c r="O13" s="20">
        <f t="shared" si="4"/>
        <v>0</v>
      </c>
      <c r="P13" s="17">
        <f t="shared" si="5"/>
        <v>0</v>
      </c>
    </row>
    <row r="14" spans="1:17" ht="90" x14ac:dyDescent="0.25">
      <c r="A14" s="1" t="s">
        <v>431</v>
      </c>
      <c r="B14" s="1"/>
      <c r="C14" s="2" t="s">
        <v>357</v>
      </c>
      <c r="D14" s="2" t="s">
        <v>178</v>
      </c>
      <c r="E14" s="3" t="s">
        <v>73</v>
      </c>
      <c r="F14" s="3" t="s">
        <v>8</v>
      </c>
      <c r="G14" s="3">
        <v>30</v>
      </c>
      <c r="H14" s="4"/>
      <c r="I14" s="5">
        <f t="shared" si="1"/>
        <v>0</v>
      </c>
      <c r="J14" s="7"/>
      <c r="K14" s="7"/>
      <c r="L14" s="17" t="s">
        <v>554</v>
      </c>
      <c r="M14" s="17">
        <f t="shared" si="2"/>
        <v>0</v>
      </c>
      <c r="N14" s="20">
        <f t="shared" si="3"/>
        <v>0</v>
      </c>
      <c r="O14" s="20">
        <f t="shared" si="4"/>
        <v>0</v>
      </c>
      <c r="P14" s="17">
        <f t="shared" si="5"/>
        <v>0</v>
      </c>
    </row>
    <row r="15" spans="1:17" ht="90" x14ac:dyDescent="0.25">
      <c r="A15" s="1" t="s">
        <v>432</v>
      </c>
      <c r="B15" s="1"/>
      <c r="C15" s="2" t="s">
        <v>355</v>
      </c>
      <c r="D15" s="2" t="s">
        <v>178</v>
      </c>
      <c r="E15" s="3" t="s">
        <v>73</v>
      </c>
      <c r="F15" s="3" t="s">
        <v>8</v>
      </c>
      <c r="G15" s="3">
        <v>30</v>
      </c>
      <c r="H15" s="4"/>
      <c r="I15" s="5">
        <f t="shared" si="1"/>
        <v>0</v>
      </c>
      <c r="J15" s="7"/>
      <c r="K15" s="7"/>
      <c r="L15" s="89" t="s">
        <v>555</v>
      </c>
      <c r="M15" s="17">
        <f t="shared" si="2"/>
        <v>0</v>
      </c>
      <c r="N15" s="20">
        <f t="shared" si="3"/>
        <v>0</v>
      </c>
      <c r="O15" s="20">
        <f t="shared" si="4"/>
        <v>0</v>
      </c>
      <c r="P15" s="17">
        <f t="shared" si="5"/>
        <v>0</v>
      </c>
    </row>
    <row r="16" spans="1:17" ht="60" x14ac:dyDescent="0.25">
      <c r="A16" s="1" t="s">
        <v>433</v>
      </c>
      <c r="B16" s="1"/>
      <c r="C16" s="2" t="s">
        <v>355</v>
      </c>
      <c r="D16" s="2" t="s">
        <v>178</v>
      </c>
      <c r="E16" s="3" t="s">
        <v>86</v>
      </c>
      <c r="F16" s="3" t="s">
        <v>11</v>
      </c>
      <c r="G16" s="3">
        <v>6</v>
      </c>
      <c r="H16" s="4"/>
      <c r="I16" s="5">
        <f t="shared" si="1"/>
        <v>0</v>
      </c>
      <c r="J16" s="86" t="s">
        <v>483</v>
      </c>
      <c r="K16" s="86"/>
      <c r="L16" s="89" t="s">
        <v>555</v>
      </c>
      <c r="M16" s="17">
        <f t="shared" si="2"/>
        <v>0</v>
      </c>
      <c r="N16" s="20">
        <f t="shared" si="3"/>
        <v>0</v>
      </c>
      <c r="O16" s="20">
        <f t="shared" si="4"/>
        <v>0</v>
      </c>
      <c r="P16" s="17">
        <f t="shared" si="5"/>
        <v>0</v>
      </c>
    </row>
    <row r="17" spans="1:16" ht="45" x14ac:dyDescent="0.25">
      <c r="A17" s="1" t="s">
        <v>434</v>
      </c>
      <c r="B17" s="1"/>
      <c r="C17" s="3" t="s">
        <v>183</v>
      </c>
      <c r="D17" s="3" t="s">
        <v>178</v>
      </c>
      <c r="E17" s="24" t="s">
        <v>358</v>
      </c>
      <c r="F17" s="3" t="s">
        <v>8</v>
      </c>
      <c r="G17" s="3">
        <v>20</v>
      </c>
      <c r="H17" s="4"/>
      <c r="I17" s="5">
        <f t="shared" si="1"/>
        <v>0</v>
      </c>
      <c r="J17" s="80"/>
      <c r="K17" s="80"/>
      <c r="L17" s="89" t="s">
        <v>555</v>
      </c>
      <c r="M17" s="17">
        <f t="shared" si="2"/>
        <v>0</v>
      </c>
      <c r="N17" s="20">
        <f t="shared" si="3"/>
        <v>0</v>
      </c>
      <c r="O17" s="20">
        <f t="shared" si="4"/>
        <v>0</v>
      </c>
      <c r="P17" s="17">
        <f t="shared" si="5"/>
        <v>0</v>
      </c>
    </row>
    <row r="18" spans="1:16" ht="18.75" x14ac:dyDescent="0.25">
      <c r="F18" s="13" t="s">
        <v>63</v>
      </c>
      <c r="G18" s="14"/>
      <c r="H18" s="14"/>
      <c r="I18" s="15">
        <f>SUM(I3:I17)-I19</f>
        <v>0</v>
      </c>
    </row>
    <row r="19" spans="1:16" ht="18.75" x14ac:dyDescent="0.25">
      <c r="F19" s="143" t="s">
        <v>557</v>
      </c>
      <c r="G19" s="144"/>
      <c r="H19" s="144"/>
      <c r="I19" s="78">
        <f>SUM(M3:M17)</f>
        <v>0</v>
      </c>
    </row>
  </sheetData>
  <mergeCells count="1">
    <mergeCell ref="F19:H19"/>
  </mergeCells>
  <pageMargins left="0.7" right="0.7" top="0.75" bottom="0.75" header="0.3" footer="0.3"/>
  <pageSetup paperSize="9" scale="52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9"/>
  <sheetViews>
    <sheetView topLeftCell="C1" workbookViewId="0">
      <selection activeCell="H3" sqref="H3:H31"/>
    </sheetView>
  </sheetViews>
  <sheetFormatPr defaultRowHeight="15" x14ac:dyDescent="0.25"/>
  <cols>
    <col min="3" max="4" width="18.85546875" customWidth="1"/>
    <col min="5" max="5" width="55" customWidth="1"/>
    <col min="7" max="7" width="12" customWidth="1"/>
    <col min="8" max="8" width="24.28515625" customWidth="1"/>
    <col min="9" max="9" width="16.5703125" customWidth="1"/>
    <col min="10" max="10" width="11.7109375" customWidth="1"/>
    <col min="11" max="12" width="15.140625" customWidth="1"/>
    <col min="14" max="14" width="12.7109375" customWidth="1"/>
    <col min="15" max="15" width="13.5703125" customWidth="1"/>
    <col min="16" max="16" width="16" customWidth="1"/>
  </cols>
  <sheetData>
    <row r="1" spans="1:17" ht="47.25" x14ac:dyDescent="0.25">
      <c r="A1" s="9" t="s">
        <v>0</v>
      </c>
      <c r="B1" s="9" t="s">
        <v>58</v>
      </c>
      <c r="C1" s="10" t="s">
        <v>14</v>
      </c>
      <c r="D1" s="10" t="s">
        <v>65</v>
      </c>
      <c r="E1" s="10" t="s">
        <v>1</v>
      </c>
      <c r="F1" s="10" t="s">
        <v>2</v>
      </c>
      <c r="G1" s="10" t="s">
        <v>3</v>
      </c>
      <c r="H1" s="10" t="s">
        <v>4</v>
      </c>
      <c r="I1" s="11" t="s">
        <v>5</v>
      </c>
      <c r="J1" s="12" t="s">
        <v>62</v>
      </c>
      <c r="K1" s="16" t="s">
        <v>72</v>
      </c>
      <c r="L1" s="16" t="s">
        <v>553</v>
      </c>
      <c r="M1" s="16" t="s">
        <v>556</v>
      </c>
      <c r="N1" s="61" t="s">
        <v>165</v>
      </c>
      <c r="O1" s="61" t="s">
        <v>164</v>
      </c>
      <c r="P1" s="62" t="s">
        <v>181</v>
      </c>
    </row>
    <row r="2" spans="1:17" ht="31.5" x14ac:dyDescent="0.25">
      <c r="A2" s="1" t="s">
        <v>54</v>
      </c>
      <c r="B2" s="1" t="s">
        <v>54</v>
      </c>
      <c r="C2" s="2" t="s">
        <v>53</v>
      </c>
      <c r="D2" s="2"/>
      <c r="E2" s="3"/>
      <c r="F2" s="3"/>
      <c r="G2" s="3"/>
      <c r="H2" s="4"/>
      <c r="I2" s="5"/>
      <c r="J2" s="7">
        <f>SUM(I3:I31)</f>
        <v>0</v>
      </c>
      <c r="K2" s="18"/>
      <c r="L2" s="18"/>
      <c r="M2" s="17"/>
      <c r="N2" s="43">
        <f>SUM(N3:N35)</f>
        <v>0</v>
      </c>
      <c r="O2" s="43">
        <f t="shared" ref="O2:P2" si="0">SUM(O3:O35)</f>
        <v>0</v>
      </c>
      <c r="P2" s="43">
        <f t="shared" si="0"/>
        <v>0</v>
      </c>
      <c r="Q2" t="str">
        <f>IF(SUM(N2:P2)=J2,"ok","błąd")</f>
        <v>ok</v>
      </c>
    </row>
    <row r="3" spans="1:17" ht="75" x14ac:dyDescent="0.25">
      <c r="A3" s="1" t="s">
        <v>435</v>
      </c>
      <c r="B3" s="1"/>
      <c r="C3" s="2" t="s">
        <v>360</v>
      </c>
      <c r="D3" s="2" t="s">
        <v>178</v>
      </c>
      <c r="E3" s="3" t="s">
        <v>73</v>
      </c>
      <c r="F3" s="3" t="s">
        <v>8</v>
      </c>
      <c r="G3" s="3">
        <v>20</v>
      </c>
      <c r="H3" s="4"/>
      <c r="I3" s="5">
        <f>G3*H3</f>
        <v>0</v>
      </c>
      <c r="J3" s="7"/>
      <c r="K3" s="19"/>
      <c r="L3" s="19" t="s">
        <v>554</v>
      </c>
      <c r="M3" s="17">
        <f>IF(L3="TAK",I3,0)</f>
        <v>0</v>
      </c>
      <c r="N3" s="20">
        <f>IF(D3="droga",I3,0)</f>
        <v>0</v>
      </c>
      <c r="O3" s="20">
        <f>IF(D3="szlak",I3,0)</f>
        <v>0</v>
      </c>
      <c r="P3" s="17">
        <f>IF(D3="skład na drewno",I3,0)</f>
        <v>0</v>
      </c>
    </row>
    <row r="4" spans="1:17" ht="31.5" x14ac:dyDescent="0.25">
      <c r="A4" s="1" t="s">
        <v>436</v>
      </c>
      <c r="B4" s="1"/>
      <c r="C4" s="2" t="s">
        <v>360</v>
      </c>
      <c r="D4" s="2" t="s">
        <v>178</v>
      </c>
      <c r="E4" s="3" t="s">
        <v>69</v>
      </c>
      <c r="F4" s="3" t="s">
        <v>12</v>
      </c>
      <c r="G4" s="3">
        <v>3</v>
      </c>
      <c r="H4" s="4"/>
      <c r="I4" s="5">
        <f t="shared" ref="I4:I31" si="1">G4*H4</f>
        <v>0</v>
      </c>
      <c r="J4" s="7"/>
      <c r="K4" s="19"/>
      <c r="L4" s="19" t="s">
        <v>554</v>
      </c>
      <c r="M4" s="17">
        <f t="shared" ref="M4:M31" si="2">IF(L4="TAK",I4,0)</f>
        <v>0</v>
      </c>
      <c r="N4" s="20">
        <f t="shared" ref="N4:N31" si="3">IF(D4="droga",I4,0)</f>
        <v>0</v>
      </c>
      <c r="O4" s="20">
        <f t="shared" ref="O4:O31" si="4">IF(D4="szlak",I4,0)</f>
        <v>0</v>
      </c>
      <c r="P4" s="17">
        <f t="shared" ref="P4:P31" si="5">IF(D4="skład na drewno",I4,0)</f>
        <v>0</v>
      </c>
    </row>
    <row r="5" spans="1:17" ht="75" x14ac:dyDescent="0.25">
      <c r="A5" s="1" t="s">
        <v>437</v>
      </c>
      <c r="B5" s="1"/>
      <c r="C5" s="3" t="s">
        <v>361</v>
      </c>
      <c r="D5" s="3" t="s">
        <v>71</v>
      </c>
      <c r="E5" s="3" t="s">
        <v>346</v>
      </c>
      <c r="F5" s="3" t="s">
        <v>8</v>
      </c>
      <c r="G5" s="3">
        <v>10</v>
      </c>
      <c r="H5" s="4"/>
      <c r="I5" s="5">
        <f t="shared" si="1"/>
        <v>0</v>
      </c>
      <c r="J5" s="8"/>
      <c r="K5" s="19"/>
      <c r="L5" s="19" t="s">
        <v>554</v>
      </c>
      <c r="M5" s="17">
        <f t="shared" si="2"/>
        <v>0</v>
      </c>
      <c r="N5" s="20">
        <f t="shared" si="3"/>
        <v>0</v>
      </c>
      <c r="O5" s="20">
        <f t="shared" si="4"/>
        <v>0</v>
      </c>
      <c r="P5" s="17">
        <f t="shared" si="5"/>
        <v>0</v>
      </c>
    </row>
    <row r="6" spans="1:17" ht="30" x14ac:dyDescent="0.25">
      <c r="A6" s="1" t="s">
        <v>438</v>
      </c>
      <c r="B6" s="1"/>
      <c r="C6" s="3" t="s">
        <v>362</v>
      </c>
      <c r="D6" s="3" t="s">
        <v>74</v>
      </c>
      <c r="E6" s="3" t="s">
        <v>69</v>
      </c>
      <c r="F6" s="3" t="s">
        <v>12</v>
      </c>
      <c r="G6" s="3">
        <v>5</v>
      </c>
      <c r="H6" s="4"/>
      <c r="I6" s="5">
        <f t="shared" si="1"/>
        <v>0</v>
      </c>
      <c r="J6" s="8"/>
      <c r="K6" s="19"/>
      <c r="L6" s="19" t="s">
        <v>554</v>
      </c>
      <c r="M6" s="17">
        <f t="shared" si="2"/>
        <v>0</v>
      </c>
      <c r="N6" s="20">
        <f t="shared" si="3"/>
        <v>0</v>
      </c>
      <c r="O6" s="20">
        <f t="shared" si="4"/>
        <v>0</v>
      </c>
      <c r="P6" s="17">
        <f t="shared" si="5"/>
        <v>0</v>
      </c>
    </row>
    <row r="7" spans="1:17" ht="75" x14ac:dyDescent="0.25">
      <c r="A7" s="1" t="s">
        <v>439</v>
      </c>
      <c r="B7" s="1"/>
      <c r="C7" s="3" t="s">
        <v>362</v>
      </c>
      <c r="D7" s="3" t="s">
        <v>74</v>
      </c>
      <c r="E7" s="3" t="s">
        <v>73</v>
      </c>
      <c r="F7" s="3" t="s">
        <v>8</v>
      </c>
      <c r="G7" s="3">
        <v>15</v>
      </c>
      <c r="H7" s="4"/>
      <c r="I7" s="5">
        <f t="shared" si="1"/>
        <v>0</v>
      </c>
      <c r="J7" s="8"/>
      <c r="K7" s="19"/>
      <c r="L7" s="19" t="s">
        <v>554</v>
      </c>
      <c r="M7" s="17">
        <f t="shared" si="2"/>
        <v>0</v>
      </c>
      <c r="N7" s="20">
        <f t="shared" si="3"/>
        <v>0</v>
      </c>
      <c r="O7" s="20">
        <f t="shared" si="4"/>
        <v>0</v>
      </c>
      <c r="P7" s="17">
        <f t="shared" si="5"/>
        <v>0</v>
      </c>
    </row>
    <row r="8" spans="1:17" ht="45" x14ac:dyDescent="0.25">
      <c r="A8" s="1" t="s">
        <v>440</v>
      </c>
      <c r="B8" s="1"/>
      <c r="C8" s="3" t="s">
        <v>362</v>
      </c>
      <c r="D8" s="3" t="s">
        <v>74</v>
      </c>
      <c r="E8" s="3" t="s">
        <v>363</v>
      </c>
      <c r="F8" s="3" t="s">
        <v>11</v>
      </c>
      <c r="G8" s="3">
        <v>6</v>
      </c>
      <c r="H8" s="4"/>
      <c r="I8" s="5">
        <f t="shared" si="1"/>
        <v>0</v>
      </c>
      <c r="J8" s="8"/>
      <c r="K8" s="19"/>
      <c r="L8" s="19" t="s">
        <v>554</v>
      </c>
      <c r="M8" s="17">
        <f t="shared" si="2"/>
        <v>0</v>
      </c>
      <c r="N8" s="20">
        <f t="shared" si="3"/>
        <v>0</v>
      </c>
      <c r="O8" s="20">
        <f t="shared" si="4"/>
        <v>0</v>
      </c>
      <c r="P8" s="17">
        <f t="shared" si="5"/>
        <v>0</v>
      </c>
    </row>
    <row r="9" spans="1:17" ht="45" x14ac:dyDescent="0.25">
      <c r="A9" s="1" t="s">
        <v>441</v>
      </c>
      <c r="B9" s="1"/>
      <c r="C9" s="3" t="s">
        <v>364</v>
      </c>
      <c r="D9" s="3" t="s">
        <v>74</v>
      </c>
      <c r="E9" s="3" t="s">
        <v>366</v>
      </c>
      <c r="F9" s="3" t="s">
        <v>8</v>
      </c>
      <c r="G9" s="3">
        <v>15</v>
      </c>
      <c r="H9" s="4"/>
      <c r="I9" s="5">
        <f t="shared" si="1"/>
        <v>0</v>
      </c>
      <c r="J9" s="8"/>
      <c r="K9" s="19"/>
      <c r="L9" s="19" t="s">
        <v>554</v>
      </c>
      <c r="M9" s="17">
        <f t="shared" si="2"/>
        <v>0</v>
      </c>
      <c r="N9" s="20">
        <f t="shared" si="3"/>
        <v>0</v>
      </c>
      <c r="O9" s="20">
        <f t="shared" si="4"/>
        <v>0</v>
      </c>
      <c r="P9" s="17">
        <f t="shared" si="5"/>
        <v>0</v>
      </c>
    </row>
    <row r="10" spans="1:17" ht="30" x14ac:dyDescent="0.25">
      <c r="A10" s="1" t="s">
        <v>442</v>
      </c>
      <c r="B10" s="1"/>
      <c r="C10" s="3" t="s">
        <v>364</v>
      </c>
      <c r="D10" s="24" t="s">
        <v>74</v>
      </c>
      <c r="E10" s="3" t="s">
        <v>68</v>
      </c>
      <c r="F10" s="3" t="s">
        <v>11</v>
      </c>
      <c r="G10" s="3">
        <v>200</v>
      </c>
      <c r="H10" s="4"/>
      <c r="I10" s="5">
        <f t="shared" si="1"/>
        <v>0</v>
      </c>
      <c r="J10" s="8"/>
      <c r="K10" s="19"/>
      <c r="L10" s="19" t="s">
        <v>554</v>
      </c>
      <c r="M10" s="17">
        <f t="shared" si="2"/>
        <v>0</v>
      </c>
      <c r="N10" s="20">
        <f t="shared" si="3"/>
        <v>0</v>
      </c>
      <c r="O10" s="20">
        <f t="shared" si="4"/>
        <v>0</v>
      </c>
      <c r="P10" s="17">
        <f t="shared" si="5"/>
        <v>0</v>
      </c>
    </row>
    <row r="11" spans="1:17" ht="30" x14ac:dyDescent="0.25">
      <c r="A11" s="1" t="s">
        <v>443</v>
      </c>
      <c r="B11" s="1"/>
      <c r="C11" s="3" t="s">
        <v>365</v>
      </c>
      <c r="D11" s="24" t="s">
        <v>74</v>
      </c>
      <c r="E11" s="3" t="s">
        <v>68</v>
      </c>
      <c r="F11" s="3" t="s">
        <v>11</v>
      </c>
      <c r="G11" s="3">
        <v>100</v>
      </c>
      <c r="H11" s="4"/>
      <c r="I11" s="5">
        <f t="shared" si="1"/>
        <v>0</v>
      </c>
      <c r="J11" s="8"/>
      <c r="K11" s="19"/>
      <c r="L11" s="19" t="s">
        <v>554</v>
      </c>
      <c r="M11" s="17">
        <f t="shared" si="2"/>
        <v>0</v>
      </c>
      <c r="N11" s="20">
        <f t="shared" si="3"/>
        <v>0</v>
      </c>
      <c r="O11" s="20">
        <f t="shared" si="4"/>
        <v>0</v>
      </c>
      <c r="P11" s="17">
        <f t="shared" si="5"/>
        <v>0</v>
      </c>
    </row>
    <row r="12" spans="1:17" ht="30" x14ac:dyDescent="0.25">
      <c r="A12" s="1" t="s">
        <v>444</v>
      </c>
      <c r="B12" s="1"/>
      <c r="C12" s="24" t="s">
        <v>367</v>
      </c>
      <c r="D12" s="24" t="s">
        <v>178</v>
      </c>
      <c r="E12" s="3" t="s">
        <v>69</v>
      </c>
      <c r="F12" s="24" t="s">
        <v>12</v>
      </c>
      <c r="G12" s="24">
        <v>10</v>
      </c>
      <c r="H12" s="33"/>
      <c r="I12" s="5">
        <f t="shared" si="1"/>
        <v>0</v>
      </c>
      <c r="J12" s="40"/>
      <c r="K12" s="38"/>
      <c r="L12" s="19" t="s">
        <v>554</v>
      </c>
      <c r="M12" s="17">
        <f t="shared" si="2"/>
        <v>0</v>
      </c>
      <c r="N12" s="20">
        <f t="shared" si="3"/>
        <v>0</v>
      </c>
      <c r="O12" s="20">
        <f t="shared" si="4"/>
        <v>0</v>
      </c>
      <c r="P12" s="17">
        <f t="shared" si="5"/>
        <v>0</v>
      </c>
    </row>
    <row r="13" spans="1:17" ht="75" x14ac:dyDescent="0.25">
      <c r="A13" s="1" t="s">
        <v>445</v>
      </c>
      <c r="B13" s="1"/>
      <c r="C13" s="24" t="s">
        <v>367</v>
      </c>
      <c r="D13" s="24" t="s">
        <v>178</v>
      </c>
      <c r="E13" s="3" t="s">
        <v>73</v>
      </c>
      <c r="F13" s="24" t="s">
        <v>8</v>
      </c>
      <c r="G13" s="24">
        <f>30*10*0.3</f>
        <v>90</v>
      </c>
      <c r="H13" s="33"/>
      <c r="I13" s="5">
        <f t="shared" si="1"/>
        <v>0</v>
      </c>
      <c r="J13" s="48"/>
      <c r="K13" s="49"/>
      <c r="L13" s="88" t="s">
        <v>555</v>
      </c>
      <c r="M13" s="17">
        <f t="shared" si="2"/>
        <v>0</v>
      </c>
      <c r="N13" s="20">
        <f t="shared" si="3"/>
        <v>0</v>
      </c>
      <c r="O13" s="20">
        <f t="shared" si="4"/>
        <v>0</v>
      </c>
      <c r="P13" s="17">
        <f t="shared" si="5"/>
        <v>0</v>
      </c>
    </row>
    <row r="14" spans="1:17" ht="75" x14ac:dyDescent="0.25">
      <c r="A14" s="1" t="s">
        <v>446</v>
      </c>
      <c r="B14" s="1"/>
      <c r="C14" s="24" t="s">
        <v>368</v>
      </c>
      <c r="D14" s="24" t="s">
        <v>178</v>
      </c>
      <c r="E14" s="3" t="s">
        <v>73</v>
      </c>
      <c r="F14" s="24" t="s">
        <v>8</v>
      </c>
      <c r="G14" s="24">
        <f>25*10*0.4</f>
        <v>100</v>
      </c>
      <c r="H14" s="33"/>
      <c r="I14" s="5">
        <f t="shared" si="1"/>
        <v>0</v>
      </c>
      <c r="J14" s="48"/>
      <c r="K14" s="71"/>
      <c r="L14" s="88" t="s">
        <v>555</v>
      </c>
      <c r="M14" s="17">
        <f t="shared" si="2"/>
        <v>0</v>
      </c>
      <c r="N14" s="20">
        <f t="shared" si="3"/>
        <v>0</v>
      </c>
      <c r="O14" s="20">
        <f t="shared" si="4"/>
        <v>0</v>
      </c>
      <c r="P14" s="17">
        <f t="shared" si="5"/>
        <v>0</v>
      </c>
    </row>
    <row r="15" spans="1:17" ht="75" x14ac:dyDescent="0.25">
      <c r="A15" s="1" t="s">
        <v>447</v>
      </c>
      <c r="B15" s="1"/>
      <c r="C15" s="24" t="s">
        <v>369</v>
      </c>
      <c r="D15" s="24" t="s">
        <v>74</v>
      </c>
      <c r="E15" s="3" t="s">
        <v>73</v>
      </c>
      <c r="F15" s="24" t="s">
        <v>8</v>
      </c>
      <c r="G15" s="24">
        <v>30</v>
      </c>
      <c r="H15" s="33"/>
      <c r="I15" s="5">
        <f t="shared" si="1"/>
        <v>0</v>
      </c>
      <c r="J15" s="48"/>
      <c r="K15" s="49"/>
      <c r="L15" s="19" t="s">
        <v>554</v>
      </c>
      <c r="M15" s="17">
        <f t="shared" si="2"/>
        <v>0</v>
      </c>
      <c r="N15" s="20">
        <f t="shared" si="3"/>
        <v>0</v>
      </c>
      <c r="O15" s="20">
        <f t="shared" si="4"/>
        <v>0</v>
      </c>
      <c r="P15" s="17">
        <f t="shared" si="5"/>
        <v>0</v>
      </c>
    </row>
    <row r="16" spans="1:17" ht="30" x14ac:dyDescent="0.25">
      <c r="A16" s="1" t="s">
        <v>448</v>
      </c>
      <c r="B16" s="1"/>
      <c r="C16" s="24" t="s">
        <v>370</v>
      </c>
      <c r="D16" s="24" t="s">
        <v>74</v>
      </c>
      <c r="E16" s="3" t="s">
        <v>68</v>
      </c>
      <c r="F16" s="24" t="s">
        <v>11</v>
      </c>
      <c r="G16" s="24">
        <v>150</v>
      </c>
      <c r="H16" s="33"/>
      <c r="I16" s="5">
        <f t="shared" si="1"/>
        <v>0</v>
      </c>
      <c r="J16" s="48"/>
      <c r="K16" s="49"/>
      <c r="L16" s="19" t="s">
        <v>554</v>
      </c>
      <c r="M16" s="17">
        <f t="shared" si="2"/>
        <v>0</v>
      </c>
      <c r="N16" s="20">
        <f t="shared" si="3"/>
        <v>0</v>
      </c>
      <c r="O16" s="20">
        <f t="shared" si="4"/>
        <v>0</v>
      </c>
      <c r="P16" s="17">
        <f t="shared" si="5"/>
        <v>0</v>
      </c>
    </row>
    <row r="17" spans="1:18" ht="45" x14ac:dyDescent="0.25">
      <c r="A17" s="1" t="s">
        <v>449</v>
      </c>
      <c r="B17" s="1"/>
      <c r="C17" s="24" t="s">
        <v>370</v>
      </c>
      <c r="D17" s="24" t="s">
        <v>74</v>
      </c>
      <c r="E17" s="3" t="s">
        <v>371</v>
      </c>
      <c r="F17" s="24" t="s">
        <v>11</v>
      </c>
      <c r="G17" s="24">
        <v>6</v>
      </c>
      <c r="H17" s="33"/>
      <c r="I17" s="5">
        <f t="shared" si="1"/>
        <v>0</v>
      </c>
      <c r="J17" s="48"/>
      <c r="K17" s="49"/>
      <c r="L17" s="19" t="s">
        <v>554</v>
      </c>
      <c r="M17" s="17">
        <f t="shared" si="2"/>
        <v>0</v>
      </c>
      <c r="N17" s="20">
        <f t="shared" si="3"/>
        <v>0</v>
      </c>
      <c r="O17" s="20">
        <f t="shared" si="4"/>
        <v>0</v>
      </c>
      <c r="P17" s="17">
        <f t="shared" si="5"/>
        <v>0</v>
      </c>
    </row>
    <row r="18" spans="1:18" ht="45" x14ac:dyDescent="0.25">
      <c r="A18" s="1" t="s">
        <v>450</v>
      </c>
      <c r="B18" s="1"/>
      <c r="C18" s="24" t="s">
        <v>372</v>
      </c>
      <c r="D18" s="24" t="s">
        <v>74</v>
      </c>
      <c r="E18" s="3" t="s">
        <v>366</v>
      </c>
      <c r="F18" s="24" t="s">
        <v>8</v>
      </c>
      <c r="G18" s="24">
        <v>30</v>
      </c>
      <c r="H18" s="33"/>
      <c r="I18" s="5">
        <f t="shared" si="1"/>
        <v>0</v>
      </c>
      <c r="J18" s="48"/>
      <c r="K18" s="49"/>
      <c r="L18" s="19" t="s">
        <v>554</v>
      </c>
      <c r="M18" s="17">
        <f t="shared" si="2"/>
        <v>0</v>
      </c>
      <c r="N18" s="20">
        <f t="shared" si="3"/>
        <v>0</v>
      </c>
      <c r="O18" s="20">
        <f t="shared" si="4"/>
        <v>0</v>
      </c>
      <c r="P18" s="17">
        <f t="shared" si="5"/>
        <v>0</v>
      </c>
    </row>
    <row r="19" spans="1:18" ht="30" x14ac:dyDescent="0.25">
      <c r="A19" s="1" t="s">
        <v>451</v>
      </c>
      <c r="B19" s="1"/>
      <c r="C19" s="24" t="s">
        <v>373</v>
      </c>
      <c r="D19" s="24" t="s">
        <v>74</v>
      </c>
      <c r="E19" s="3" t="s">
        <v>68</v>
      </c>
      <c r="F19" s="24" t="s">
        <v>11</v>
      </c>
      <c r="G19" s="24">
        <v>220</v>
      </c>
      <c r="H19" s="33"/>
      <c r="I19" s="5">
        <f t="shared" si="1"/>
        <v>0</v>
      </c>
      <c r="J19" s="48"/>
      <c r="K19" s="49"/>
      <c r="L19" s="19" t="s">
        <v>554</v>
      </c>
      <c r="M19" s="17">
        <f t="shared" si="2"/>
        <v>0</v>
      </c>
      <c r="N19" s="20">
        <f t="shared" si="3"/>
        <v>0</v>
      </c>
      <c r="O19" s="20">
        <f t="shared" si="4"/>
        <v>0</v>
      </c>
      <c r="P19" s="17">
        <f t="shared" si="5"/>
        <v>0</v>
      </c>
    </row>
    <row r="20" spans="1:18" ht="30" x14ac:dyDescent="0.25">
      <c r="A20" s="1" t="s">
        <v>452</v>
      </c>
      <c r="B20" s="1"/>
      <c r="C20" s="24" t="s">
        <v>374</v>
      </c>
      <c r="D20" s="24" t="s">
        <v>74</v>
      </c>
      <c r="E20" s="3" t="s">
        <v>68</v>
      </c>
      <c r="F20" s="24" t="s">
        <v>11</v>
      </c>
      <c r="G20" s="24">
        <v>250</v>
      </c>
      <c r="H20" s="33"/>
      <c r="I20" s="5">
        <f t="shared" si="1"/>
        <v>0</v>
      </c>
      <c r="J20" s="48"/>
      <c r="K20" s="49"/>
      <c r="L20" s="19" t="s">
        <v>554</v>
      </c>
      <c r="M20" s="17">
        <f t="shared" si="2"/>
        <v>0</v>
      </c>
      <c r="N20" s="20">
        <f t="shared" si="3"/>
        <v>0</v>
      </c>
      <c r="O20" s="20">
        <f t="shared" si="4"/>
        <v>0</v>
      </c>
      <c r="P20" s="17">
        <f t="shared" si="5"/>
        <v>0</v>
      </c>
    </row>
    <row r="21" spans="1:18" ht="45" x14ac:dyDescent="0.25">
      <c r="A21" s="1" t="s">
        <v>453</v>
      </c>
      <c r="B21" s="1"/>
      <c r="C21" s="24" t="s">
        <v>374</v>
      </c>
      <c r="D21" s="24" t="s">
        <v>74</v>
      </c>
      <c r="E21" s="3" t="s">
        <v>371</v>
      </c>
      <c r="F21" s="24" t="s">
        <v>11</v>
      </c>
      <c r="G21" s="24">
        <v>6</v>
      </c>
      <c r="H21" s="33"/>
      <c r="I21" s="5">
        <f t="shared" si="1"/>
        <v>0</v>
      </c>
      <c r="J21" s="48"/>
      <c r="K21" s="49"/>
      <c r="L21" s="19" t="s">
        <v>554</v>
      </c>
      <c r="M21" s="17">
        <f t="shared" si="2"/>
        <v>0</v>
      </c>
      <c r="N21" s="20">
        <f t="shared" si="3"/>
        <v>0</v>
      </c>
      <c r="O21" s="20">
        <f t="shared" si="4"/>
        <v>0</v>
      </c>
      <c r="P21" s="17">
        <f t="shared" si="5"/>
        <v>0</v>
      </c>
    </row>
    <row r="22" spans="1:18" ht="45" x14ac:dyDescent="0.25">
      <c r="A22" s="1" t="s">
        <v>454</v>
      </c>
      <c r="B22" s="1"/>
      <c r="C22" s="24" t="s">
        <v>375</v>
      </c>
      <c r="D22" s="24" t="s">
        <v>74</v>
      </c>
      <c r="E22" s="3" t="s">
        <v>366</v>
      </c>
      <c r="F22" s="24" t="s">
        <v>8</v>
      </c>
      <c r="G22" s="24">
        <v>14</v>
      </c>
      <c r="H22" s="33"/>
      <c r="I22" s="5">
        <f t="shared" si="1"/>
        <v>0</v>
      </c>
      <c r="J22" s="48"/>
      <c r="K22" s="49"/>
      <c r="L22" s="19" t="s">
        <v>554</v>
      </c>
      <c r="M22" s="17">
        <f t="shared" si="2"/>
        <v>0</v>
      </c>
      <c r="N22" s="20">
        <f t="shared" si="3"/>
        <v>0</v>
      </c>
      <c r="O22" s="20">
        <f t="shared" si="4"/>
        <v>0</v>
      </c>
      <c r="P22" s="17">
        <f t="shared" si="5"/>
        <v>0</v>
      </c>
    </row>
    <row r="23" spans="1:18" ht="75" x14ac:dyDescent="0.25">
      <c r="A23" s="1" t="s">
        <v>455</v>
      </c>
      <c r="B23" s="1"/>
      <c r="C23" s="24" t="s">
        <v>376</v>
      </c>
      <c r="D23" s="24" t="s">
        <v>74</v>
      </c>
      <c r="E23" s="3" t="s">
        <v>73</v>
      </c>
      <c r="F23" s="24" t="s">
        <v>8</v>
      </c>
      <c r="G23" s="24">
        <v>40</v>
      </c>
      <c r="H23" s="33"/>
      <c r="I23" s="5">
        <f t="shared" si="1"/>
        <v>0</v>
      </c>
      <c r="J23" s="48"/>
      <c r="K23" s="49"/>
      <c r="L23" s="19" t="s">
        <v>554</v>
      </c>
      <c r="M23" s="17">
        <f t="shared" si="2"/>
        <v>0</v>
      </c>
      <c r="N23" s="20">
        <f t="shared" si="3"/>
        <v>0</v>
      </c>
      <c r="O23" s="20">
        <f t="shared" si="4"/>
        <v>0</v>
      </c>
      <c r="P23" s="17">
        <f t="shared" si="5"/>
        <v>0</v>
      </c>
    </row>
    <row r="24" spans="1:18" ht="30" x14ac:dyDescent="0.25">
      <c r="A24" s="1" t="s">
        <v>456</v>
      </c>
      <c r="B24" s="1"/>
      <c r="C24" s="24" t="s">
        <v>377</v>
      </c>
      <c r="D24" s="24" t="s">
        <v>74</v>
      </c>
      <c r="E24" s="3" t="s">
        <v>68</v>
      </c>
      <c r="F24" s="24" t="s">
        <v>11</v>
      </c>
      <c r="G24" s="24">
        <v>300</v>
      </c>
      <c r="H24" s="33"/>
      <c r="I24" s="5">
        <f t="shared" si="1"/>
        <v>0</v>
      </c>
      <c r="J24" s="48"/>
      <c r="K24" s="49"/>
      <c r="L24" s="19" t="s">
        <v>554</v>
      </c>
      <c r="M24" s="17">
        <f t="shared" si="2"/>
        <v>0</v>
      </c>
      <c r="N24" s="20">
        <f t="shared" si="3"/>
        <v>0</v>
      </c>
      <c r="O24" s="20">
        <f t="shared" si="4"/>
        <v>0</v>
      </c>
      <c r="P24" s="17">
        <f t="shared" si="5"/>
        <v>0</v>
      </c>
    </row>
    <row r="25" spans="1:18" ht="75" x14ac:dyDescent="0.25">
      <c r="A25" s="1" t="s">
        <v>457</v>
      </c>
      <c r="B25" s="1"/>
      <c r="C25" s="24" t="s">
        <v>378</v>
      </c>
      <c r="D25" s="24" t="s">
        <v>178</v>
      </c>
      <c r="E25" s="3" t="s">
        <v>73</v>
      </c>
      <c r="F25" s="24" t="s">
        <v>8</v>
      </c>
      <c r="G25" s="24">
        <v>42</v>
      </c>
      <c r="H25" s="33"/>
      <c r="I25" s="5">
        <f t="shared" si="1"/>
        <v>0</v>
      </c>
      <c r="J25" s="48"/>
      <c r="K25" s="71"/>
      <c r="L25" s="19" t="s">
        <v>554</v>
      </c>
      <c r="M25" s="17">
        <f t="shared" si="2"/>
        <v>0</v>
      </c>
      <c r="N25" s="20">
        <f t="shared" si="3"/>
        <v>0</v>
      </c>
      <c r="O25" s="20">
        <f t="shared" si="4"/>
        <v>0</v>
      </c>
      <c r="P25" s="17">
        <f t="shared" si="5"/>
        <v>0</v>
      </c>
    </row>
    <row r="26" spans="1:18" ht="30" x14ac:dyDescent="0.25">
      <c r="A26" s="1" t="s">
        <v>458</v>
      </c>
      <c r="B26" s="1"/>
      <c r="C26" s="24" t="s">
        <v>378</v>
      </c>
      <c r="D26" s="24" t="s">
        <v>178</v>
      </c>
      <c r="E26" s="3" t="s">
        <v>69</v>
      </c>
      <c r="F26" s="24" t="s">
        <v>12</v>
      </c>
      <c r="G26" s="24">
        <v>10</v>
      </c>
      <c r="H26" s="33"/>
      <c r="I26" s="5">
        <f t="shared" si="1"/>
        <v>0</v>
      </c>
      <c r="J26" s="48"/>
      <c r="K26" s="71"/>
      <c r="L26" s="19" t="s">
        <v>554</v>
      </c>
      <c r="M26" s="17">
        <f t="shared" si="2"/>
        <v>0</v>
      </c>
      <c r="N26" s="20">
        <f t="shared" si="3"/>
        <v>0</v>
      </c>
      <c r="O26" s="20">
        <f t="shared" si="4"/>
        <v>0</v>
      </c>
      <c r="P26" s="17">
        <f t="shared" si="5"/>
        <v>0</v>
      </c>
    </row>
    <row r="27" spans="1:18" ht="30" x14ac:dyDescent="0.25">
      <c r="A27" s="1" t="s">
        <v>459</v>
      </c>
      <c r="B27" s="1"/>
      <c r="C27" s="24" t="s">
        <v>379</v>
      </c>
      <c r="D27" s="24" t="s">
        <v>74</v>
      </c>
      <c r="E27" s="3" t="s">
        <v>68</v>
      </c>
      <c r="F27" s="24" t="s">
        <v>11</v>
      </c>
      <c r="G27" s="24">
        <v>150</v>
      </c>
      <c r="H27" s="33"/>
      <c r="I27" s="5">
        <f t="shared" si="1"/>
        <v>0</v>
      </c>
      <c r="J27" s="48"/>
      <c r="K27" s="49"/>
      <c r="L27" s="19" t="s">
        <v>554</v>
      </c>
      <c r="M27" s="17">
        <f t="shared" si="2"/>
        <v>0</v>
      </c>
      <c r="N27" s="20">
        <f t="shared" si="3"/>
        <v>0</v>
      </c>
      <c r="O27" s="20">
        <f t="shared" si="4"/>
        <v>0</v>
      </c>
      <c r="P27" s="17">
        <f t="shared" si="5"/>
        <v>0</v>
      </c>
    </row>
    <row r="28" spans="1:18" ht="45" x14ac:dyDescent="0.25">
      <c r="A28" s="1" t="s">
        <v>460</v>
      </c>
      <c r="B28" s="1"/>
      <c r="C28" s="24" t="s">
        <v>379</v>
      </c>
      <c r="D28" s="24" t="s">
        <v>74</v>
      </c>
      <c r="E28" s="3" t="s">
        <v>371</v>
      </c>
      <c r="F28" s="24" t="s">
        <v>11</v>
      </c>
      <c r="G28" s="24">
        <v>6</v>
      </c>
      <c r="H28" s="33"/>
      <c r="I28" s="5">
        <f t="shared" si="1"/>
        <v>0</v>
      </c>
      <c r="J28" s="48"/>
      <c r="K28" s="49"/>
      <c r="L28" s="19" t="s">
        <v>554</v>
      </c>
      <c r="M28" s="17">
        <f t="shared" si="2"/>
        <v>0</v>
      </c>
      <c r="N28" s="20">
        <f t="shared" si="3"/>
        <v>0</v>
      </c>
      <c r="O28" s="20">
        <f t="shared" si="4"/>
        <v>0</v>
      </c>
      <c r="P28" s="17">
        <f t="shared" si="5"/>
        <v>0</v>
      </c>
    </row>
    <row r="29" spans="1:18" ht="45" x14ac:dyDescent="0.25">
      <c r="A29" s="1" t="s">
        <v>461</v>
      </c>
      <c r="B29" s="1"/>
      <c r="C29" s="24" t="s">
        <v>379</v>
      </c>
      <c r="D29" s="24" t="s">
        <v>74</v>
      </c>
      <c r="E29" s="3" t="s">
        <v>363</v>
      </c>
      <c r="F29" s="24" t="s">
        <v>11</v>
      </c>
      <c r="G29" s="24">
        <v>6</v>
      </c>
      <c r="H29" s="33"/>
      <c r="I29" s="5">
        <f t="shared" si="1"/>
        <v>0</v>
      </c>
      <c r="J29" s="48"/>
      <c r="K29" s="49"/>
      <c r="L29" s="19" t="s">
        <v>554</v>
      </c>
      <c r="M29" s="17">
        <f t="shared" si="2"/>
        <v>0</v>
      </c>
      <c r="N29" s="20">
        <f t="shared" si="3"/>
        <v>0</v>
      </c>
      <c r="O29" s="20">
        <f t="shared" si="4"/>
        <v>0</v>
      </c>
      <c r="P29" s="17">
        <f t="shared" si="5"/>
        <v>0</v>
      </c>
    </row>
    <row r="30" spans="1:18" ht="75" x14ac:dyDescent="0.25">
      <c r="A30" s="1" t="s">
        <v>462</v>
      </c>
      <c r="B30" s="1"/>
      <c r="C30" s="24" t="s">
        <v>380</v>
      </c>
      <c r="D30" s="24" t="s">
        <v>71</v>
      </c>
      <c r="E30" s="3" t="s">
        <v>73</v>
      </c>
      <c r="F30" s="24" t="s">
        <v>8</v>
      </c>
      <c r="G30" s="24">
        <v>70</v>
      </c>
      <c r="H30" s="33"/>
      <c r="I30" s="5">
        <f t="shared" si="1"/>
        <v>0</v>
      </c>
      <c r="J30" s="48"/>
      <c r="K30" s="49"/>
      <c r="L30" s="88" t="s">
        <v>555</v>
      </c>
      <c r="M30" s="17">
        <f t="shared" si="2"/>
        <v>0</v>
      </c>
      <c r="N30" s="20">
        <f t="shared" si="3"/>
        <v>0</v>
      </c>
      <c r="O30" s="20">
        <f t="shared" si="4"/>
        <v>0</v>
      </c>
      <c r="P30" s="17">
        <f t="shared" si="5"/>
        <v>0</v>
      </c>
      <c r="R30" t="s">
        <v>496</v>
      </c>
    </row>
    <row r="31" spans="1:18" ht="30" x14ac:dyDescent="0.25">
      <c r="A31" s="1" t="s">
        <v>463</v>
      </c>
      <c r="B31" s="1"/>
      <c r="C31" s="3" t="s">
        <v>183</v>
      </c>
      <c r="D31" s="3" t="s">
        <v>178</v>
      </c>
      <c r="E31" s="24" t="s">
        <v>358</v>
      </c>
      <c r="F31" s="3" t="s">
        <v>8</v>
      </c>
      <c r="G31" s="3">
        <v>20</v>
      </c>
      <c r="H31" s="4"/>
      <c r="I31" s="5">
        <f t="shared" si="1"/>
        <v>0</v>
      </c>
      <c r="J31" s="48"/>
      <c r="K31" s="49"/>
      <c r="L31" s="88" t="s">
        <v>555</v>
      </c>
      <c r="M31" s="17">
        <f t="shared" si="2"/>
        <v>0</v>
      </c>
      <c r="N31" s="20">
        <f t="shared" si="3"/>
        <v>0</v>
      </c>
      <c r="O31" s="20">
        <f t="shared" si="4"/>
        <v>0</v>
      </c>
      <c r="P31" s="17">
        <f t="shared" si="5"/>
        <v>0</v>
      </c>
    </row>
    <row r="32" spans="1:18" ht="18.75" x14ac:dyDescent="0.25">
      <c r="F32" s="21" t="s">
        <v>63</v>
      </c>
      <c r="G32" s="22"/>
      <c r="H32" s="22"/>
      <c r="I32" s="23">
        <f>SUM(I3:I31)-I33</f>
        <v>0</v>
      </c>
    </row>
    <row r="33" spans="3:9" ht="18.75" x14ac:dyDescent="0.25">
      <c r="F33" s="143" t="s">
        <v>557</v>
      </c>
      <c r="G33" s="144"/>
      <c r="H33" s="144"/>
      <c r="I33" s="78">
        <f>SUM(M3:M31)</f>
        <v>0</v>
      </c>
    </row>
    <row r="37" spans="3:9" x14ac:dyDescent="0.25">
      <c r="C37" s="26"/>
    </row>
    <row r="39" spans="3:9" x14ac:dyDescent="0.25">
      <c r="C39" s="25"/>
    </row>
  </sheetData>
  <mergeCells count="1">
    <mergeCell ref="F33:H33"/>
  </mergeCells>
  <pageMargins left="0.7" right="0.7" top="0.75" bottom="0.75" header="0.3" footer="0.3"/>
  <pageSetup paperSize="9" scale="48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"/>
  <sheetViews>
    <sheetView zoomScale="85" zoomScaleNormal="85" workbookViewId="0">
      <selection activeCell="H3" sqref="H3:H10"/>
    </sheetView>
  </sheetViews>
  <sheetFormatPr defaultRowHeight="15" x14ac:dyDescent="0.25"/>
  <cols>
    <col min="3" max="4" width="17.5703125" customWidth="1"/>
    <col min="5" max="5" width="50.85546875" customWidth="1"/>
    <col min="8" max="8" width="21.5703125" customWidth="1"/>
    <col min="9" max="9" width="16.85546875" bestFit="1" customWidth="1"/>
    <col min="10" max="10" width="12" customWidth="1"/>
    <col min="11" max="13" width="16.5703125" customWidth="1"/>
    <col min="14" max="14" width="14" customWidth="1"/>
    <col min="15" max="15" width="11" customWidth="1"/>
    <col min="16" max="16" width="15.7109375" customWidth="1"/>
  </cols>
  <sheetData>
    <row r="1" spans="1:17" ht="47.25" x14ac:dyDescent="0.25">
      <c r="A1" s="28" t="s">
        <v>0</v>
      </c>
      <c r="B1" s="28" t="s">
        <v>58</v>
      </c>
      <c r="C1" s="29" t="s">
        <v>14</v>
      </c>
      <c r="D1" s="29" t="s">
        <v>89</v>
      </c>
      <c r="E1" s="29" t="s">
        <v>1</v>
      </c>
      <c r="F1" s="29" t="s">
        <v>2</v>
      </c>
      <c r="G1" s="29" t="s">
        <v>3</v>
      </c>
      <c r="H1" s="29" t="s">
        <v>4</v>
      </c>
      <c r="I1" s="30" t="s">
        <v>5</v>
      </c>
      <c r="J1" s="12" t="s">
        <v>62</v>
      </c>
      <c r="K1" s="35" t="s">
        <v>72</v>
      </c>
      <c r="L1" s="35" t="s">
        <v>553</v>
      </c>
      <c r="M1" s="35" t="s">
        <v>556</v>
      </c>
      <c r="N1" s="61" t="s">
        <v>165</v>
      </c>
      <c r="O1" s="61" t="s">
        <v>164</v>
      </c>
      <c r="P1" s="62" t="s">
        <v>181</v>
      </c>
    </row>
    <row r="2" spans="1:17" ht="31.5" x14ac:dyDescent="0.25">
      <c r="A2" s="31" t="s">
        <v>56</v>
      </c>
      <c r="B2" s="31" t="s">
        <v>56</v>
      </c>
      <c r="C2" s="32" t="s">
        <v>55</v>
      </c>
      <c r="D2" s="32"/>
      <c r="E2" s="24"/>
      <c r="F2" s="24"/>
      <c r="G2" s="24"/>
      <c r="H2" s="33"/>
      <c r="I2" s="34"/>
      <c r="J2" s="7">
        <f>SUM(I3:I10)</f>
        <v>0</v>
      </c>
      <c r="K2" s="17"/>
      <c r="L2" s="17"/>
      <c r="M2" s="17"/>
      <c r="N2" s="43">
        <f>SUM(N3:N36)</f>
        <v>0</v>
      </c>
      <c r="O2" s="43">
        <f t="shared" ref="O2:P2" si="0">SUM(O3:O36)</f>
        <v>0</v>
      </c>
      <c r="P2" s="43">
        <f t="shared" si="0"/>
        <v>0</v>
      </c>
      <c r="Q2" t="str">
        <f>IF(SUM(N2:P2)=J2,"ok","błąd")</f>
        <v>ok</v>
      </c>
    </row>
    <row r="3" spans="1:17" ht="75" x14ac:dyDescent="0.25">
      <c r="A3" s="31" t="s">
        <v>464</v>
      </c>
      <c r="B3" s="31"/>
      <c r="C3" s="32" t="s">
        <v>381</v>
      </c>
      <c r="D3" s="32" t="s">
        <v>71</v>
      </c>
      <c r="E3" s="24" t="s">
        <v>48</v>
      </c>
      <c r="F3" s="24" t="s">
        <v>8</v>
      </c>
      <c r="G3" s="24">
        <v>120</v>
      </c>
      <c r="H3" s="33"/>
      <c r="I3" s="34">
        <f>G3*H3</f>
        <v>0</v>
      </c>
      <c r="J3" s="7"/>
      <c r="K3" s="20"/>
      <c r="L3" s="58" t="s">
        <v>555</v>
      </c>
      <c r="M3" s="20">
        <f>IF(L3="TAK",I3,0)</f>
        <v>0</v>
      </c>
      <c r="N3" s="20">
        <f>IF(D3="droga",I3,0)</f>
        <v>0</v>
      </c>
      <c r="O3" s="20">
        <f>IF(D3="szlak",I3,0)</f>
        <v>0</v>
      </c>
      <c r="P3" s="17">
        <f>IF(D3="skład na drewno",I3,0)</f>
        <v>0</v>
      </c>
    </row>
    <row r="4" spans="1:17" ht="75" x14ac:dyDescent="0.25">
      <c r="A4" s="31" t="s">
        <v>465</v>
      </c>
      <c r="B4" s="31"/>
      <c r="C4" s="32" t="s">
        <v>381</v>
      </c>
      <c r="D4" s="32" t="s">
        <v>71</v>
      </c>
      <c r="E4" s="24" t="s">
        <v>562</v>
      </c>
      <c r="F4" s="24" t="s">
        <v>8</v>
      </c>
      <c r="G4" s="24">
        <v>130</v>
      </c>
      <c r="H4" s="33"/>
      <c r="I4" s="34">
        <f>G4*H4</f>
        <v>0</v>
      </c>
      <c r="J4" s="7"/>
      <c r="K4" s="20"/>
      <c r="L4" s="20" t="s">
        <v>554</v>
      </c>
      <c r="M4" s="20">
        <f>IF(L4="TAK",I4,0)</f>
        <v>0</v>
      </c>
      <c r="N4" s="20">
        <f>IF(D4="droga",I4,0)</f>
        <v>0</v>
      </c>
      <c r="O4" s="20">
        <f>IF(D4="szlak",I4,0)</f>
        <v>0</v>
      </c>
      <c r="P4" s="17">
        <f>IF(D4="skład na drewno",I4,0)</f>
        <v>0</v>
      </c>
    </row>
    <row r="5" spans="1:17" ht="150" x14ac:dyDescent="0.25">
      <c r="A5" s="31" t="s">
        <v>466</v>
      </c>
      <c r="B5" s="31"/>
      <c r="C5" s="32" t="s">
        <v>381</v>
      </c>
      <c r="D5" s="32" t="s">
        <v>71</v>
      </c>
      <c r="E5" s="24" t="s">
        <v>154</v>
      </c>
      <c r="F5" s="24" t="s">
        <v>382</v>
      </c>
      <c r="G5" s="24">
        <f>5*7</f>
        <v>35</v>
      </c>
      <c r="H5" s="33"/>
      <c r="I5" s="34">
        <f>G5*H5</f>
        <v>0</v>
      </c>
      <c r="J5" s="7"/>
      <c r="K5" s="17"/>
      <c r="L5" s="17" t="s">
        <v>554</v>
      </c>
      <c r="M5" s="20">
        <f t="shared" ref="M5:M10" si="1">IF(L5="TAK",I5,0)</f>
        <v>0</v>
      </c>
      <c r="N5" s="20">
        <f t="shared" ref="N5:N10" si="2">IF(D5="droga",I5,0)</f>
        <v>0</v>
      </c>
      <c r="O5" s="20">
        <f t="shared" ref="O5:O10" si="3">IF(D5="szlak",I5,0)</f>
        <v>0</v>
      </c>
      <c r="P5" s="17">
        <f t="shared" ref="P5:P10" si="4">IF(D5="skład na drewno",I5,0)</f>
        <v>0</v>
      </c>
    </row>
    <row r="6" spans="1:17" ht="75" x14ac:dyDescent="0.25">
      <c r="A6" s="31" t="s">
        <v>467</v>
      </c>
      <c r="B6" s="31"/>
      <c r="C6" s="32" t="s">
        <v>383</v>
      </c>
      <c r="D6" s="32" t="s">
        <v>178</v>
      </c>
      <c r="E6" s="24" t="s">
        <v>48</v>
      </c>
      <c r="F6" s="24" t="s">
        <v>8</v>
      </c>
      <c r="G6" s="24">
        <v>100</v>
      </c>
      <c r="H6" s="33"/>
      <c r="I6" s="34">
        <f>G6*H6</f>
        <v>0</v>
      </c>
      <c r="J6" s="7"/>
      <c r="K6" s="17"/>
      <c r="L6" s="17" t="s">
        <v>554</v>
      </c>
      <c r="M6" s="20">
        <f t="shared" si="1"/>
        <v>0</v>
      </c>
      <c r="N6" s="20">
        <f t="shared" si="2"/>
        <v>0</v>
      </c>
      <c r="O6" s="20">
        <f t="shared" si="3"/>
        <v>0</v>
      </c>
      <c r="P6" s="17">
        <f t="shared" si="4"/>
        <v>0</v>
      </c>
    </row>
    <row r="7" spans="1:17" ht="30" x14ac:dyDescent="0.25">
      <c r="A7" s="31" t="s">
        <v>468</v>
      </c>
      <c r="B7" s="31"/>
      <c r="C7" s="32" t="s">
        <v>497</v>
      </c>
      <c r="D7" s="32" t="s">
        <v>74</v>
      </c>
      <c r="E7" s="3" t="s">
        <v>68</v>
      </c>
      <c r="F7" s="24" t="s">
        <v>11</v>
      </c>
      <c r="G7" s="24">
        <v>600</v>
      </c>
      <c r="H7" s="33"/>
      <c r="I7" s="34">
        <f t="shared" ref="I7:I10" si="5">G7*H7</f>
        <v>0</v>
      </c>
      <c r="J7" s="7"/>
      <c r="K7" s="17"/>
      <c r="L7" s="17" t="s">
        <v>554</v>
      </c>
      <c r="M7" s="20">
        <f t="shared" si="1"/>
        <v>0</v>
      </c>
      <c r="N7" s="20">
        <f t="shared" si="2"/>
        <v>0</v>
      </c>
      <c r="O7" s="20">
        <f t="shared" si="3"/>
        <v>0</v>
      </c>
      <c r="P7" s="17">
        <f t="shared" si="4"/>
        <v>0</v>
      </c>
    </row>
    <row r="8" spans="1:17" ht="30" x14ac:dyDescent="0.25">
      <c r="A8" s="31" t="s">
        <v>469</v>
      </c>
      <c r="B8" s="31"/>
      <c r="C8" s="32" t="s">
        <v>497</v>
      </c>
      <c r="D8" s="32" t="s">
        <v>74</v>
      </c>
      <c r="E8" s="3" t="s">
        <v>69</v>
      </c>
      <c r="F8" s="24" t="s">
        <v>12</v>
      </c>
      <c r="G8" s="24">
        <v>20</v>
      </c>
      <c r="H8" s="33"/>
      <c r="I8" s="34">
        <f t="shared" si="5"/>
        <v>0</v>
      </c>
      <c r="J8" s="7"/>
      <c r="K8" s="17"/>
      <c r="L8" s="17" t="s">
        <v>554</v>
      </c>
      <c r="M8" s="20">
        <f t="shared" si="1"/>
        <v>0</v>
      </c>
      <c r="N8" s="20">
        <f t="shared" si="2"/>
        <v>0</v>
      </c>
      <c r="O8" s="20">
        <f t="shared" si="3"/>
        <v>0</v>
      </c>
      <c r="P8" s="17">
        <f t="shared" si="4"/>
        <v>0</v>
      </c>
    </row>
    <row r="9" spans="1:17" ht="30" x14ac:dyDescent="0.25">
      <c r="A9" s="31" t="s">
        <v>470</v>
      </c>
      <c r="B9" s="31"/>
      <c r="C9" s="32" t="s">
        <v>384</v>
      </c>
      <c r="D9" s="32" t="s">
        <v>74</v>
      </c>
      <c r="E9" s="3" t="s">
        <v>68</v>
      </c>
      <c r="F9" s="24" t="s">
        <v>11</v>
      </c>
      <c r="G9" s="24">
        <v>200</v>
      </c>
      <c r="H9" s="33"/>
      <c r="I9" s="34">
        <f t="shared" si="5"/>
        <v>0</v>
      </c>
      <c r="J9" s="7"/>
      <c r="K9" s="17"/>
      <c r="L9" s="17" t="s">
        <v>554</v>
      </c>
      <c r="M9" s="20">
        <f t="shared" si="1"/>
        <v>0</v>
      </c>
      <c r="N9" s="20">
        <f t="shared" si="2"/>
        <v>0</v>
      </c>
      <c r="O9" s="20">
        <f t="shared" si="3"/>
        <v>0</v>
      </c>
      <c r="P9" s="17">
        <f t="shared" si="4"/>
        <v>0</v>
      </c>
    </row>
    <row r="10" spans="1:17" ht="30" x14ac:dyDescent="0.25">
      <c r="A10" s="31" t="s">
        <v>561</v>
      </c>
      <c r="B10" s="31"/>
      <c r="C10" s="3" t="s">
        <v>183</v>
      </c>
      <c r="D10" s="3" t="s">
        <v>178</v>
      </c>
      <c r="E10" s="24" t="s">
        <v>358</v>
      </c>
      <c r="F10" s="3" t="s">
        <v>8</v>
      </c>
      <c r="G10" s="3">
        <v>200</v>
      </c>
      <c r="H10" s="4"/>
      <c r="I10" s="34">
        <f t="shared" si="5"/>
        <v>0</v>
      </c>
      <c r="J10" s="7"/>
      <c r="K10" s="17"/>
      <c r="L10" s="89" t="s">
        <v>555</v>
      </c>
      <c r="M10" s="20">
        <f t="shared" si="1"/>
        <v>0</v>
      </c>
      <c r="N10" s="20">
        <f t="shared" si="2"/>
        <v>0</v>
      </c>
      <c r="O10" s="20">
        <f t="shared" si="3"/>
        <v>0</v>
      </c>
      <c r="P10" s="17">
        <f t="shared" si="4"/>
        <v>0</v>
      </c>
    </row>
    <row r="11" spans="1:17" ht="18.75" x14ac:dyDescent="0.25">
      <c r="D11" s="93"/>
      <c r="E11" s="93"/>
      <c r="F11" s="21" t="s">
        <v>63</v>
      </c>
      <c r="G11" s="22"/>
      <c r="H11" s="22"/>
      <c r="I11" s="23">
        <f>SUM(I3:I10)-I12</f>
        <v>0</v>
      </c>
    </row>
    <row r="12" spans="1:17" ht="18.75" x14ac:dyDescent="0.25">
      <c r="F12" s="143" t="s">
        <v>557</v>
      </c>
      <c r="G12" s="144"/>
      <c r="H12" s="144"/>
      <c r="I12" s="78">
        <f>SUM(M3:M10)</f>
        <v>0</v>
      </c>
    </row>
  </sheetData>
  <mergeCells count="1">
    <mergeCell ref="F12:H12"/>
  </mergeCells>
  <pageMargins left="0.7" right="0.7" top="0.75" bottom="0.75" header="0.3" footer="0.3"/>
  <pageSetup paperSize="9" scale="7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2"/>
  <sheetViews>
    <sheetView topLeftCell="A7" zoomScale="85" zoomScaleNormal="85" workbookViewId="0">
      <selection activeCell="H3" sqref="H3:H20"/>
    </sheetView>
  </sheetViews>
  <sheetFormatPr defaultRowHeight="15" x14ac:dyDescent="0.25"/>
  <cols>
    <col min="3" max="4" width="21.85546875" customWidth="1"/>
    <col min="5" max="5" width="55.85546875" customWidth="1"/>
    <col min="8" max="8" width="21.42578125" customWidth="1"/>
    <col min="9" max="9" width="17.5703125" customWidth="1"/>
    <col min="10" max="10" width="13.28515625" customWidth="1"/>
    <col min="11" max="11" width="44.42578125" customWidth="1"/>
    <col min="12" max="12" width="19.5703125" customWidth="1"/>
    <col min="13" max="13" width="13.140625" customWidth="1"/>
    <col min="14" max="14" width="13.85546875" customWidth="1"/>
    <col min="15" max="15" width="13.28515625" customWidth="1"/>
    <col min="16" max="16" width="18" customWidth="1"/>
  </cols>
  <sheetData>
    <row r="1" spans="1:17" ht="47.25" x14ac:dyDescent="0.25">
      <c r="A1" s="9" t="s">
        <v>0</v>
      </c>
      <c r="B1" s="9" t="s">
        <v>58</v>
      </c>
      <c r="C1" s="10" t="s">
        <v>14</v>
      </c>
      <c r="D1" s="10" t="s">
        <v>199</v>
      </c>
      <c r="E1" s="10" t="s">
        <v>1</v>
      </c>
      <c r="F1" s="10" t="s">
        <v>2</v>
      </c>
      <c r="G1" s="10" t="s">
        <v>3</v>
      </c>
      <c r="H1" s="10" t="s">
        <v>4</v>
      </c>
      <c r="I1" s="11" t="s">
        <v>5</v>
      </c>
      <c r="J1" s="12" t="s">
        <v>62</v>
      </c>
      <c r="K1" s="16" t="s">
        <v>67</v>
      </c>
      <c r="L1" s="16" t="s">
        <v>553</v>
      </c>
      <c r="M1" s="16" t="s">
        <v>559</v>
      </c>
      <c r="N1" s="79" t="s">
        <v>165</v>
      </c>
      <c r="O1" s="61" t="s">
        <v>164</v>
      </c>
      <c r="P1" s="62" t="s">
        <v>181</v>
      </c>
    </row>
    <row r="2" spans="1:17" ht="31.5" x14ac:dyDescent="0.25">
      <c r="A2" s="36" t="s">
        <v>16</v>
      </c>
      <c r="B2" s="36" t="s">
        <v>16</v>
      </c>
      <c r="C2" s="32" t="s">
        <v>15</v>
      </c>
      <c r="D2" s="32"/>
      <c r="E2" s="32"/>
      <c r="F2" s="24"/>
      <c r="G2" s="24"/>
      <c r="H2" s="33"/>
      <c r="I2" s="34"/>
      <c r="J2" s="7">
        <f>SUM(I3:I20)</f>
        <v>0</v>
      </c>
      <c r="K2" s="19"/>
      <c r="L2" s="19"/>
      <c r="M2" s="17"/>
      <c r="N2" s="76">
        <f>SUM(N3:N20)</f>
        <v>0</v>
      </c>
      <c r="O2" s="43">
        <f t="shared" ref="O2:P2" si="0">SUM(O3:O20)</f>
        <v>0</v>
      </c>
      <c r="P2" s="43">
        <f t="shared" si="0"/>
        <v>0</v>
      </c>
      <c r="Q2" t="str">
        <f>IF(SUM(N2:P2)=J2,"ok","błąd")</f>
        <v>ok</v>
      </c>
    </row>
    <row r="3" spans="1:17" ht="75" x14ac:dyDescent="0.25">
      <c r="A3" s="31" t="s">
        <v>232</v>
      </c>
      <c r="B3" s="36"/>
      <c r="C3" s="24" t="s">
        <v>185</v>
      </c>
      <c r="D3" s="24" t="s">
        <v>71</v>
      </c>
      <c r="E3" s="24" t="s">
        <v>48</v>
      </c>
      <c r="F3" s="24" t="s">
        <v>8</v>
      </c>
      <c r="G3" s="24">
        <v>120</v>
      </c>
      <c r="H3" s="33"/>
      <c r="I3" s="34">
        <f>G3*H3</f>
        <v>0</v>
      </c>
      <c r="J3" s="7"/>
      <c r="K3" s="19" t="s">
        <v>186</v>
      </c>
      <c r="L3" s="88" t="s">
        <v>555</v>
      </c>
      <c r="M3" s="17">
        <f>IF(L3="TAK",I3,0)</f>
        <v>0</v>
      </c>
      <c r="N3" s="42">
        <f>IF(D3="droga",I3,0)</f>
        <v>0</v>
      </c>
      <c r="O3" s="42">
        <f>IF(D3="szlak",I3,0)</f>
        <v>0</v>
      </c>
      <c r="P3">
        <f>IF(D3="skład na drewno",I3,0)</f>
        <v>0</v>
      </c>
    </row>
    <row r="4" spans="1:17" ht="30" x14ac:dyDescent="0.25">
      <c r="A4" s="31" t="s">
        <v>233</v>
      </c>
      <c r="B4" s="36"/>
      <c r="C4" s="24" t="s">
        <v>185</v>
      </c>
      <c r="D4" s="24" t="s">
        <v>71</v>
      </c>
      <c r="E4" s="24" t="s">
        <v>69</v>
      </c>
      <c r="F4" s="24" t="s">
        <v>12</v>
      </c>
      <c r="G4" s="24">
        <v>30</v>
      </c>
      <c r="H4" s="33"/>
      <c r="I4" s="34">
        <f t="shared" ref="I4:I20" si="1">G4*H4</f>
        <v>0</v>
      </c>
      <c r="J4" s="7"/>
      <c r="K4" s="19" t="s">
        <v>186</v>
      </c>
      <c r="L4" s="88" t="s">
        <v>555</v>
      </c>
      <c r="M4" s="17">
        <f t="shared" ref="M4:M20" si="2">IF(L4="TAK",I4,0)</f>
        <v>0</v>
      </c>
      <c r="N4" s="42">
        <f t="shared" ref="N4:N20" si="3">IF(D4="droga",I4,0)</f>
        <v>0</v>
      </c>
      <c r="O4" s="42">
        <f t="shared" ref="O4:O20" si="4">IF(D4="szlak",I4,0)</f>
        <v>0</v>
      </c>
      <c r="P4">
        <f t="shared" ref="P4:P20" si="5">IF(D4="skład na drewno",I4,0)</f>
        <v>0</v>
      </c>
    </row>
    <row r="5" spans="1:17" ht="135" x14ac:dyDescent="0.25">
      <c r="A5" s="31" t="s">
        <v>234</v>
      </c>
      <c r="B5" s="36"/>
      <c r="C5" s="24" t="s">
        <v>185</v>
      </c>
      <c r="D5" s="24" t="s">
        <v>71</v>
      </c>
      <c r="E5" s="24" t="s">
        <v>154</v>
      </c>
      <c r="F5" s="24" t="s">
        <v>11</v>
      </c>
      <c r="G5" s="24">
        <f>4*6</f>
        <v>24</v>
      </c>
      <c r="H5" s="33"/>
      <c r="I5" s="34">
        <f t="shared" si="1"/>
        <v>0</v>
      </c>
      <c r="J5" s="7"/>
      <c r="K5" s="19" t="s">
        <v>186</v>
      </c>
      <c r="L5" s="88" t="s">
        <v>555</v>
      </c>
      <c r="M5" s="17">
        <f t="shared" si="2"/>
        <v>0</v>
      </c>
      <c r="N5" s="42">
        <f t="shared" si="3"/>
        <v>0</v>
      </c>
      <c r="O5" s="42">
        <f t="shared" si="4"/>
        <v>0</v>
      </c>
      <c r="P5">
        <f t="shared" si="5"/>
        <v>0</v>
      </c>
    </row>
    <row r="6" spans="1:17" ht="75" x14ac:dyDescent="0.25">
      <c r="A6" s="31" t="s">
        <v>235</v>
      </c>
      <c r="B6" s="36"/>
      <c r="C6" s="24" t="s">
        <v>187</v>
      </c>
      <c r="D6" s="24" t="s">
        <v>71</v>
      </c>
      <c r="E6" s="24" t="s">
        <v>48</v>
      </c>
      <c r="F6" s="24" t="s">
        <v>8</v>
      </c>
      <c r="G6" s="24">
        <f>200*3*0.2</f>
        <v>120</v>
      </c>
      <c r="H6" s="33"/>
      <c r="I6" s="34">
        <f t="shared" si="1"/>
        <v>0</v>
      </c>
      <c r="J6" s="7"/>
      <c r="K6" s="19" t="s">
        <v>188</v>
      </c>
      <c r="L6" s="19" t="s">
        <v>554</v>
      </c>
      <c r="M6" s="17">
        <f t="shared" si="2"/>
        <v>0</v>
      </c>
      <c r="N6" s="42">
        <f t="shared" si="3"/>
        <v>0</v>
      </c>
      <c r="O6" s="42">
        <f t="shared" si="4"/>
        <v>0</v>
      </c>
      <c r="P6">
        <f t="shared" si="5"/>
        <v>0</v>
      </c>
    </row>
    <row r="7" spans="1:17" ht="30" x14ac:dyDescent="0.25">
      <c r="A7" s="31" t="s">
        <v>236</v>
      </c>
      <c r="B7" s="36"/>
      <c r="C7" s="24" t="s">
        <v>187</v>
      </c>
      <c r="D7" s="24" t="s">
        <v>71</v>
      </c>
      <c r="E7" s="24" t="s">
        <v>69</v>
      </c>
      <c r="F7" s="24" t="s">
        <v>12</v>
      </c>
      <c r="G7" s="24">
        <v>20</v>
      </c>
      <c r="H7" s="33"/>
      <c r="I7" s="34">
        <f t="shared" si="1"/>
        <v>0</v>
      </c>
      <c r="J7" s="7"/>
      <c r="K7" s="19" t="s">
        <v>188</v>
      </c>
      <c r="L7" s="19" t="s">
        <v>554</v>
      </c>
      <c r="M7" s="17">
        <f t="shared" si="2"/>
        <v>0</v>
      </c>
      <c r="N7" s="42">
        <f t="shared" si="3"/>
        <v>0</v>
      </c>
      <c r="O7" s="42">
        <f t="shared" si="4"/>
        <v>0</v>
      </c>
      <c r="P7">
        <f t="shared" si="5"/>
        <v>0</v>
      </c>
    </row>
    <row r="8" spans="1:17" ht="135" x14ac:dyDescent="0.25">
      <c r="A8" s="31" t="s">
        <v>237</v>
      </c>
      <c r="B8" s="36"/>
      <c r="C8" s="24" t="s">
        <v>187</v>
      </c>
      <c r="D8" s="24" t="s">
        <v>71</v>
      </c>
      <c r="E8" s="24" t="s">
        <v>154</v>
      </c>
      <c r="F8" s="24" t="s">
        <v>11</v>
      </c>
      <c r="G8" s="24">
        <f>6*6</f>
        <v>36</v>
      </c>
      <c r="H8" s="33"/>
      <c r="I8" s="34">
        <f t="shared" si="1"/>
        <v>0</v>
      </c>
      <c r="J8" s="7"/>
      <c r="K8" s="19" t="s">
        <v>188</v>
      </c>
      <c r="L8" s="19" t="s">
        <v>554</v>
      </c>
      <c r="M8" s="17">
        <f t="shared" si="2"/>
        <v>0</v>
      </c>
      <c r="N8" s="42">
        <f t="shared" si="3"/>
        <v>0</v>
      </c>
      <c r="O8" s="42">
        <f t="shared" si="4"/>
        <v>0</v>
      </c>
      <c r="P8">
        <f t="shared" si="5"/>
        <v>0</v>
      </c>
    </row>
    <row r="9" spans="1:17" ht="75" x14ac:dyDescent="0.25">
      <c r="A9" s="31" t="s">
        <v>238</v>
      </c>
      <c r="B9" s="36"/>
      <c r="C9" s="24" t="s">
        <v>189</v>
      </c>
      <c r="D9" s="24" t="s">
        <v>74</v>
      </c>
      <c r="E9" s="24" t="s">
        <v>48</v>
      </c>
      <c r="F9" s="24" t="s">
        <v>8</v>
      </c>
      <c r="G9" s="24">
        <f>50*3*0.15</f>
        <v>22.5</v>
      </c>
      <c r="H9" s="33"/>
      <c r="I9" s="34">
        <f t="shared" si="1"/>
        <v>0</v>
      </c>
      <c r="J9" s="7"/>
      <c r="K9" s="19" t="s">
        <v>190</v>
      </c>
      <c r="L9" s="19" t="s">
        <v>554</v>
      </c>
      <c r="M9" s="17">
        <f t="shared" si="2"/>
        <v>0</v>
      </c>
      <c r="N9" s="42">
        <f t="shared" si="3"/>
        <v>0</v>
      </c>
      <c r="O9" s="42">
        <f t="shared" si="4"/>
        <v>0</v>
      </c>
      <c r="P9">
        <f t="shared" si="5"/>
        <v>0</v>
      </c>
    </row>
    <row r="10" spans="1:17" ht="30" x14ac:dyDescent="0.25">
      <c r="A10" s="31" t="s">
        <v>239</v>
      </c>
      <c r="B10" s="36"/>
      <c r="C10" s="24" t="s">
        <v>189</v>
      </c>
      <c r="D10" s="24" t="s">
        <v>74</v>
      </c>
      <c r="E10" s="3" t="s">
        <v>68</v>
      </c>
      <c r="F10" s="24" t="s">
        <v>11</v>
      </c>
      <c r="G10" s="24">
        <v>150</v>
      </c>
      <c r="H10" s="33"/>
      <c r="I10" s="34">
        <f t="shared" si="1"/>
        <v>0</v>
      </c>
      <c r="J10" s="7"/>
      <c r="K10" s="19"/>
      <c r="L10" s="19" t="s">
        <v>554</v>
      </c>
      <c r="M10" s="17">
        <f t="shared" si="2"/>
        <v>0</v>
      </c>
      <c r="N10" s="42">
        <f t="shared" si="3"/>
        <v>0</v>
      </c>
      <c r="O10" s="42">
        <f t="shared" si="4"/>
        <v>0</v>
      </c>
      <c r="P10">
        <f t="shared" si="5"/>
        <v>0</v>
      </c>
    </row>
    <row r="11" spans="1:17" ht="135" x14ac:dyDescent="0.25">
      <c r="A11" s="31" t="s">
        <v>240</v>
      </c>
      <c r="B11" s="36"/>
      <c r="C11" s="24" t="s">
        <v>189</v>
      </c>
      <c r="D11" s="24" t="s">
        <v>74</v>
      </c>
      <c r="E11" s="24" t="s">
        <v>154</v>
      </c>
      <c r="F11" s="24" t="s">
        <v>11</v>
      </c>
      <c r="G11" s="24">
        <f>3*6</f>
        <v>18</v>
      </c>
      <c r="H11" s="33"/>
      <c r="I11" s="34">
        <f t="shared" si="1"/>
        <v>0</v>
      </c>
      <c r="J11" s="7"/>
      <c r="K11" s="19"/>
      <c r="L11" s="19" t="s">
        <v>554</v>
      </c>
      <c r="M11" s="17">
        <f t="shared" si="2"/>
        <v>0</v>
      </c>
      <c r="N11" s="42">
        <f t="shared" si="3"/>
        <v>0</v>
      </c>
      <c r="O11" s="42">
        <f t="shared" si="4"/>
        <v>0</v>
      </c>
      <c r="P11">
        <f t="shared" si="5"/>
        <v>0</v>
      </c>
    </row>
    <row r="12" spans="1:17" ht="30" x14ac:dyDescent="0.25">
      <c r="A12" s="31" t="s">
        <v>241</v>
      </c>
      <c r="B12" s="36"/>
      <c r="C12" s="24" t="s">
        <v>191</v>
      </c>
      <c r="D12" s="24" t="s">
        <v>71</v>
      </c>
      <c r="E12" s="3" t="s">
        <v>193</v>
      </c>
      <c r="F12" s="24" t="s">
        <v>11</v>
      </c>
      <c r="G12" s="24">
        <v>400</v>
      </c>
      <c r="H12" s="33"/>
      <c r="I12" s="34">
        <f t="shared" si="1"/>
        <v>0</v>
      </c>
      <c r="J12" s="7"/>
      <c r="K12" s="19" t="s">
        <v>192</v>
      </c>
      <c r="L12" s="19" t="s">
        <v>554</v>
      </c>
      <c r="M12" s="17">
        <f t="shared" si="2"/>
        <v>0</v>
      </c>
      <c r="N12" s="42">
        <f t="shared" si="3"/>
        <v>0</v>
      </c>
      <c r="O12" s="42">
        <f t="shared" si="4"/>
        <v>0</v>
      </c>
      <c r="P12">
        <f t="shared" si="5"/>
        <v>0</v>
      </c>
    </row>
    <row r="13" spans="1:17" ht="135" x14ac:dyDescent="0.25">
      <c r="A13" s="31" t="s">
        <v>242</v>
      </c>
      <c r="B13" s="36"/>
      <c r="C13" s="24" t="s">
        <v>191</v>
      </c>
      <c r="D13" s="24" t="s">
        <v>71</v>
      </c>
      <c r="E13" s="24" t="s">
        <v>154</v>
      </c>
      <c r="F13" s="24" t="s">
        <v>11</v>
      </c>
      <c r="G13" s="24">
        <f>7*5</f>
        <v>35</v>
      </c>
      <c r="H13" s="33"/>
      <c r="I13" s="34">
        <f t="shared" si="1"/>
        <v>0</v>
      </c>
      <c r="J13" s="7"/>
      <c r="K13" s="19" t="s">
        <v>192</v>
      </c>
      <c r="L13" s="19" t="s">
        <v>554</v>
      </c>
      <c r="M13" s="17">
        <f t="shared" si="2"/>
        <v>0</v>
      </c>
      <c r="N13" s="42">
        <f t="shared" si="3"/>
        <v>0</v>
      </c>
      <c r="O13" s="42">
        <f t="shared" si="4"/>
        <v>0</v>
      </c>
      <c r="P13">
        <f t="shared" si="5"/>
        <v>0</v>
      </c>
    </row>
    <row r="14" spans="1:17" ht="135" x14ac:dyDescent="0.25">
      <c r="A14" s="31" t="s">
        <v>243</v>
      </c>
      <c r="B14" s="36"/>
      <c r="C14" s="24" t="s">
        <v>194</v>
      </c>
      <c r="D14" s="24" t="s">
        <v>74</v>
      </c>
      <c r="E14" s="24" t="s">
        <v>17</v>
      </c>
      <c r="F14" s="24" t="s">
        <v>11</v>
      </c>
      <c r="G14" s="24">
        <f>6*6</f>
        <v>36</v>
      </c>
      <c r="H14" s="33"/>
      <c r="I14" s="34">
        <f t="shared" si="1"/>
        <v>0</v>
      </c>
      <c r="J14" s="7"/>
      <c r="K14" s="19"/>
      <c r="L14" s="19" t="s">
        <v>554</v>
      </c>
      <c r="M14" s="17">
        <f t="shared" si="2"/>
        <v>0</v>
      </c>
      <c r="N14" s="42">
        <f t="shared" si="3"/>
        <v>0</v>
      </c>
      <c r="O14" s="42">
        <f t="shared" si="4"/>
        <v>0</v>
      </c>
      <c r="P14">
        <f t="shared" si="5"/>
        <v>0</v>
      </c>
    </row>
    <row r="15" spans="1:17" ht="30" x14ac:dyDescent="0.25">
      <c r="A15" s="31" t="s">
        <v>244</v>
      </c>
      <c r="B15" s="36"/>
      <c r="C15" s="24" t="s">
        <v>194</v>
      </c>
      <c r="D15" s="24" t="s">
        <v>74</v>
      </c>
      <c r="E15" s="3" t="s">
        <v>193</v>
      </c>
      <c r="F15" s="24" t="s">
        <v>11</v>
      </c>
      <c r="G15" s="24">
        <v>400</v>
      </c>
      <c r="H15" s="33"/>
      <c r="I15" s="34">
        <f t="shared" si="1"/>
        <v>0</v>
      </c>
      <c r="J15" s="7"/>
      <c r="K15" s="19"/>
      <c r="L15" s="19" t="s">
        <v>554</v>
      </c>
      <c r="M15" s="17">
        <f t="shared" si="2"/>
        <v>0</v>
      </c>
      <c r="N15" s="42">
        <f t="shared" si="3"/>
        <v>0</v>
      </c>
      <c r="O15" s="42">
        <f t="shared" si="4"/>
        <v>0</v>
      </c>
      <c r="P15">
        <f t="shared" si="5"/>
        <v>0</v>
      </c>
    </row>
    <row r="16" spans="1:17" ht="75" x14ac:dyDescent="0.25">
      <c r="A16" s="31" t="s">
        <v>245</v>
      </c>
      <c r="B16" s="36"/>
      <c r="C16" s="24" t="s">
        <v>195</v>
      </c>
      <c r="D16" s="24" t="s">
        <v>178</v>
      </c>
      <c r="E16" s="24" t="s">
        <v>48</v>
      </c>
      <c r="F16" s="24" t="s">
        <v>8</v>
      </c>
      <c r="G16" s="24">
        <v>50</v>
      </c>
      <c r="H16" s="33"/>
      <c r="I16" s="34">
        <f t="shared" si="1"/>
        <v>0</v>
      </c>
      <c r="J16" s="7"/>
      <c r="K16" s="19"/>
      <c r="L16" s="19" t="s">
        <v>554</v>
      </c>
      <c r="M16" s="17">
        <f t="shared" si="2"/>
        <v>0</v>
      </c>
      <c r="N16" s="42">
        <f t="shared" si="3"/>
        <v>0</v>
      </c>
      <c r="O16" s="42">
        <f t="shared" si="4"/>
        <v>0</v>
      </c>
      <c r="P16">
        <f t="shared" si="5"/>
        <v>0</v>
      </c>
    </row>
    <row r="17" spans="1:16" ht="75" x14ac:dyDescent="0.25">
      <c r="A17" s="31" t="s">
        <v>246</v>
      </c>
      <c r="B17" s="36"/>
      <c r="C17" s="24" t="s">
        <v>196</v>
      </c>
      <c r="D17" s="24" t="s">
        <v>71</v>
      </c>
      <c r="E17" s="24" t="s">
        <v>48</v>
      </c>
      <c r="F17" s="24" t="s">
        <v>8</v>
      </c>
      <c r="G17" s="24">
        <v>50</v>
      </c>
      <c r="H17" s="33"/>
      <c r="I17" s="34">
        <f t="shared" si="1"/>
        <v>0</v>
      </c>
      <c r="J17" s="7"/>
      <c r="K17" s="19" t="s">
        <v>197</v>
      </c>
      <c r="L17" s="19" t="s">
        <v>554</v>
      </c>
      <c r="M17" s="17">
        <f t="shared" si="2"/>
        <v>0</v>
      </c>
      <c r="N17" s="42">
        <f t="shared" si="3"/>
        <v>0</v>
      </c>
      <c r="O17" s="42">
        <f t="shared" si="4"/>
        <v>0</v>
      </c>
      <c r="P17">
        <f t="shared" si="5"/>
        <v>0</v>
      </c>
    </row>
    <row r="18" spans="1:16" ht="30" x14ac:dyDescent="0.25">
      <c r="A18" s="31" t="s">
        <v>247</v>
      </c>
      <c r="B18" s="36"/>
      <c r="C18" s="24" t="s">
        <v>196</v>
      </c>
      <c r="D18" s="24" t="s">
        <v>71</v>
      </c>
      <c r="E18" s="24" t="s">
        <v>69</v>
      </c>
      <c r="F18" s="24" t="s">
        <v>12</v>
      </c>
      <c r="G18" s="24">
        <v>15</v>
      </c>
      <c r="H18" s="33"/>
      <c r="I18" s="34">
        <f t="shared" si="1"/>
        <v>0</v>
      </c>
      <c r="J18" s="7"/>
      <c r="K18" s="19"/>
      <c r="L18" s="19" t="s">
        <v>554</v>
      </c>
      <c r="M18" s="17">
        <f t="shared" si="2"/>
        <v>0</v>
      </c>
      <c r="N18" s="42">
        <f t="shared" si="3"/>
        <v>0</v>
      </c>
      <c r="O18" s="42">
        <f t="shared" si="4"/>
        <v>0</v>
      </c>
      <c r="P18">
        <f t="shared" si="5"/>
        <v>0</v>
      </c>
    </row>
    <row r="19" spans="1:16" ht="30" x14ac:dyDescent="0.25">
      <c r="A19" s="31" t="s">
        <v>248</v>
      </c>
      <c r="B19" s="36"/>
      <c r="C19" s="24" t="s">
        <v>196</v>
      </c>
      <c r="D19" s="24" t="s">
        <v>71</v>
      </c>
      <c r="E19" s="24" t="s">
        <v>198</v>
      </c>
      <c r="F19" s="24" t="s">
        <v>11</v>
      </c>
      <c r="G19" s="24">
        <f>30</f>
        <v>30</v>
      </c>
      <c r="H19" s="33"/>
      <c r="I19" s="34">
        <f t="shared" si="1"/>
        <v>0</v>
      </c>
      <c r="J19" s="7"/>
      <c r="K19" s="19"/>
      <c r="L19" s="19" t="s">
        <v>554</v>
      </c>
      <c r="M19" s="17">
        <f t="shared" si="2"/>
        <v>0</v>
      </c>
      <c r="N19" s="42">
        <f t="shared" si="3"/>
        <v>0</v>
      </c>
      <c r="O19" s="42">
        <f t="shared" si="4"/>
        <v>0</v>
      </c>
      <c r="P19">
        <f t="shared" si="5"/>
        <v>0</v>
      </c>
    </row>
    <row r="20" spans="1:16" ht="30" x14ac:dyDescent="0.25">
      <c r="A20" s="31" t="s">
        <v>471</v>
      </c>
      <c r="B20" s="36"/>
      <c r="C20" s="3" t="s">
        <v>183</v>
      </c>
      <c r="D20" s="3" t="s">
        <v>178</v>
      </c>
      <c r="E20" s="24" t="s">
        <v>358</v>
      </c>
      <c r="F20" s="3" t="s">
        <v>8</v>
      </c>
      <c r="G20" s="3">
        <v>20</v>
      </c>
      <c r="H20" s="4"/>
      <c r="I20" s="34">
        <f t="shared" si="1"/>
        <v>0</v>
      </c>
      <c r="J20" s="7"/>
      <c r="K20" s="19"/>
      <c r="L20" s="88" t="s">
        <v>555</v>
      </c>
      <c r="M20" s="17">
        <f t="shared" si="2"/>
        <v>0</v>
      </c>
      <c r="N20" s="42">
        <f t="shared" si="3"/>
        <v>0</v>
      </c>
      <c r="O20" s="42">
        <f t="shared" si="4"/>
        <v>0</v>
      </c>
      <c r="P20">
        <f t="shared" si="5"/>
        <v>0</v>
      </c>
    </row>
    <row r="21" spans="1:16" ht="18.75" x14ac:dyDescent="0.25">
      <c r="F21" s="21" t="s">
        <v>63</v>
      </c>
      <c r="G21" s="22"/>
      <c r="H21" s="22"/>
      <c r="I21" s="23">
        <f>SUM(I3:I20)-I22</f>
        <v>0</v>
      </c>
    </row>
    <row r="22" spans="1:16" ht="18.75" x14ac:dyDescent="0.25">
      <c r="F22" s="143" t="s">
        <v>557</v>
      </c>
      <c r="G22" s="144"/>
      <c r="H22" s="144"/>
      <c r="I22" s="78">
        <f>SUM(M3:M20)</f>
        <v>0</v>
      </c>
    </row>
  </sheetData>
  <mergeCells count="1">
    <mergeCell ref="F22:H22"/>
  </mergeCells>
  <pageMargins left="0.7" right="0.7" top="0.75" bottom="0.75" header="0.3" footer="0.3"/>
  <pageSetup paperSize="9" scale="2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"/>
  <sheetViews>
    <sheetView workbookViewId="0">
      <selection activeCell="A12" sqref="A12"/>
    </sheetView>
  </sheetViews>
  <sheetFormatPr defaultRowHeight="15" x14ac:dyDescent="0.25"/>
  <cols>
    <col min="2" max="2" width="13.85546875" customWidth="1"/>
    <col min="3" max="3" width="23.7109375" customWidth="1"/>
    <col min="4" max="4" width="59" customWidth="1"/>
    <col min="7" max="7" width="16.140625" customWidth="1"/>
    <col min="8" max="8" width="34.5703125" customWidth="1"/>
    <col min="9" max="9" width="19.28515625" hidden="1" customWidth="1"/>
    <col min="10" max="10" width="38" customWidth="1"/>
    <col min="11" max="12" width="0" hidden="1" customWidth="1"/>
    <col min="13" max="13" width="10" bestFit="1" customWidth="1"/>
    <col min="14" max="14" width="15" customWidth="1"/>
    <col min="15" max="15" width="11.42578125" bestFit="1" customWidth="1"/>
    <col min="16" max="16" width="12.140625" customWidth="1"/>
  </cols>
  <sheetData>
    <row r="1" spans="1:16" ht="23.25" x14ac:dyDescent="0.25">
      <c r="A1" s="145" t="s">
        <v>577</v>
      </c>
      <c r="B1" s="145"/>
      <c r="C1" s="145"/>
      <c r="D1" s="145"/>
      <c r="E1" s="145"/>
      <c r="F1" s="145"/>
      <c r="G1" s="145"/>
      <c r="H1" s="145"/>
      <c r="I1" s="145"/>
      <c r="J1" s="145"/>
    </row>
    <row r="2" spans="1:16" ht="75" customHeight="1" thickBot="1" x14ac:dyDescent="0.3">
      <c r="A2" s="146" t="s">
        <v>578</v>
      </c>
      <c r="B2" s="147"/>
      <c r="C2" s="147"/>
      <c r="D2" s="147"/>
      <c r="E2" s="147"/>
      <c r="F2" s="147"/>
      <c r="G2" s="147"/>
      <c r="H2" s="147"/>
      <c r="I2" s="147"/>
      <c r="J2" s="147"/>
    </row>
    <row r="3" spans="1:16" ht="60.75" thickBot="1" x14ac:dyDescent="0.3">
      <c r="A3" s="64" t="s">
        <v>0</v>
      </c>
      <c r="B3" s="65" t="s">
        <v>58</v>
      </c>
      <c r="C3" s="66" t="s">
        <v>14</v>
      </c>
      <c r="D3" s="66" t="s">
        <v>1</v>
      </c>
      <c r="E3" s="66" t="s">
        <v>2</v>
      </c>
      <c r="F3" s="66" t="s">
        <v>3</v>
      </c>
      <c r="G3" s="66" t="s">
        <v>4</v>
      </c>
      <c r="H3" s="67" t="s">
        <v>5</v>
      </c>
      <c r="I3" s="68"/>
      <c r="J3" s="66" t="s">
        <v>62</v>
      </c>
      <c r="K3" s="68"/>
      <c r="L3" s="69"/>
      <c r="N3" s="94" t="s">
        <v>564</v>
      </c>
      <c r="O3" s="82" t="s">
        <v>558</v>
      </c>
      <c r="P3" s="85" t="s">
        <v>560</v>
      </c>
    </row>
    <row r="4" spans="1:16" ht="31.5" x14ac:dyDescent="0.25">
      <c r="A4" s="6" t="str">
        <f>'03'!A2</f>
        <v>3</v>
      </c>
      <c r="B4" s="6" t="str">
        <f>'03'!B2</f>
        <v>3</v>
      </c>
      <c r="C4" s="6" t="str">
        <f>'03'!C2</f>
        <v>LEŚNICTWO KORNATKA</v>
      </c>
      <c r="D4" s="6"/>
      <c r="E4" s="6"/>
      <c r="F4" s="6"/>
      <c r="G4" s="6"/>
      <c r="H4" s="6"/>
      <c r="I4" s="6">
        <f>'03'!I2</f>
        <v>0</v>
      </c>
      <c r="J4" s="70">
        <f>'03'!J2</f>
        <v>0</v>
      </c>
      <c r="K4" s="43">
        <f>'03'!K2</f>
        <v>0</v>
      </c>
      <c r="L4" s="63">
        <f>'03'!M2</f>
        <v>0</v>
      </c>
      <c r="N4" s="95">
        <f>J4-O4</f>
        <v>0</v>
      </c>
      <c r="O4" s="83">
        <f>'03'!I35</f>
        <v>0</v>
      </c>
      <c r="P4" s="84" t="e">
        <f>O4/J4</f>
        <v>#DIV/0!</v>
      </c>
    </row>
    <row r="5" spans="1:16" ht="31.5" x14ac:dyDescent="0.25">
      <c r="A5" s="6" t="str">
        <f>'06'!A2</f>
        <v>6</v>
      </c>
      <c r="B5" s="6" t="str">
        <f>'06'!B2</f>
        <v>6</v>
      </c>
      <c r="C5" s="6" t="str">
        <f>'06'!C2</f>
        <v>LEŚNICTWO UKLEINA</v>
      </c>
      <c r="D5" s="6"/>
      <c r="E5" s="6"/>
      <c r="F5" s="6"/>
      <c r="G5" s="6"/>
      <c r="H5" s="6"/>
      <c r="I5" s="6">
        <f>'06'!I2</f>
        <v>0</v>
      </c>
      <c r="J5" s="70">
        <f>'06'!J2</f>
        <v>0</v>
      </c>
      <c r="K5" s="43">
        <f>'06'!K2</f>
        <v>0</v>
      </c>
      <c r="L5" s="63">
        <f>'06'!M2</f>
        <v>0</v>
      </c>
      <c r="N5" s="95">
        <f>J5-O5</f>
        <v>0</v>
      </c>
      <c r="O5" s="83">
        <f>'06'!I25</f>
        <v>0</v>
      </c>
      <c r="P5" s="84" t="e">
        <f>O5/J5</f>
        <v>#DIV/0!</v>
      </c>
    </row>
    <row r="6" spans="1:16" ht="32.25" thickBot="1" x14ac:dyDescent="0.3">
      <c r="A6" s="6" t="str">
        <f>'07'!A2</f>
        <v>7</v>
      </c>
      <c r="B6" s="6" t="str">
        <f>'07'!B2</f>
        <v>7</v>
      </c>
      <c r="C6" s="6" t="str">
        <f>'07'!C2</f>
        <v>LEŚNICTWO WĘGLÓWKA</v>
      </c>
      <c r="D6" s="6"/>
      <c r="E6" s="6"/>
      <c r="F6" s="6"/>
      <c r="G6" s="6"/>
      <c r="H6" s="6"/>
      <c r="I6" s="6">
        <f>'07'!I2</f>
        <v>0</v>
      </c>
      <c r="J6" s="70">
        <f>'07'!J2</f>
        <v>0</v>
      </c>
      <c r="K6" s="43">
        <f>'07'!K2</f>
        <v>0</v>
      </c>
      <c r="L6" s="63">
        <f>'07'!M2</f>
        <v>0</v>
      </c>
      <c r="N6" s="95">
        <f>J6-O6</f>
        <v>0</v>
      </c>
      <c r="O6" s="83">
        <f>'07'!I34</f>
        <v>0</v>
      </c>
      <c r="P6" s="84" t="e">
        <f>O6/J6</f>
        <v>#DIV/0!</v>
      </c>
    </row>
    <row r="7" spans="1:16" ht="15.75" thickBot="1" x14ac:dyDescent="0.3">
      <c r="F7" s="44" t="s">
        <v>477</v>
      </c>
      <c r="G7" s="45"/>
      <c r="H7" s="46"/>
      <c r="I7" s="45"/>
      <c r="J7" s="47">
        <f t="shared" ref="J7:L7" si="0">SUM(J4:J6)</f>
        <v>0</v>
      </c>
      <c r="K7" s="47">
        <f t="shared" si="0"/>
        <v>0</v>
      </c>
      <c r="L7" s="47">
        <f t="shared" si="0"/>
        <v>0</v>
      </c>
      <c r="M7" s="74"/>
      <c r="N7" s="74">
        <f>SUM(N4:N6)</f>
        <v>0</v>
      </c>
      <c r="O7" s="74">
        <f>SUM(O4:O6)</f>
        <v>0</v>
      </c>
    </row>
  </sheetData>
  <mergeCells count="2">
    <mergeCell ref="A1:J1"/>
    <mergeCell ref="A2:J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M35"/>
  <sheetViews>
    <sheetView tabSelected="1" zoomScale="85" zoomScaleNormal="85" workbookViewId="0">
      <selection activeCell="H27" sqref="H27"/>
    </sheetView>
  </sheetViews>
  <sheetFormatPr defaultRowHeight="15" x14ac:dyDescent="0.25"/>
  <cols>
    <col min="3" max="4" width="22.140625" customWidth="1"/>
    <col min="5" max="5" width="49" customWidth="1"/>
    <col min="8" max="8" width="22.5703125" customWidth="1"/>
    <col min="9" max="9" width="16.85546875" bestFit="1" customWidth="1"/>
    <col min="10" max="10" width="12.28515625" customWidth="1"/>
    <col min="11" max="12" width="24" customWidth="1"/>
    <col min="13" max="13" width="11.42578125" customWidth="1"/>
  </cols>
  <sheetData>
    <row r="1" spans="1:13" ht="47.25" x14ac:dyDescent="0.25">
      <c r="A1" s="9" t="s">
        <v>0</v>
      </c>
      <c r="B1" s="9" t="s">
        <v>58</v>
      </c>
      <c r="C1" s="10" t="s">
        <v>14</v>
      </c>
      <c r="D1" s="10" t="s">
        <v>200</v>
      </c>
      <c r="E1" s="10" t="s">
        <v>1</v>
      </c>
      <c r="F1" s="10" t="s">
        <v>2</v>
      </c>
      <c r="G1" s="10" t="s">
        <v>3</v>
      </c>
      <c r="H1" s="10" t="s">
        <v>4</v>
      </c>
      <c r="I1" s="11" t="s">
        <v>5</v>
      </c>
      <c r="J1" s="12" t="s">
        <v>62</v>
      </c>
      <c r="K1" s="16" t="s">
        <v>72</v>
      </c>
      <c r="L1" s="16" t="s">
        <v>553</v>
      </c>
      <c r="M1" s="16" t="s">
        <v>556</v>
      </c>
    </row>
    <row r="2" spans="1:13" ht="30" x14ac:dyDescent="0.25">
      <c r="A2" s="108" t="s">
        <v>19</v>
      </c>
      <c r="B2" s="108" t="s">
        <v>19</v>
      </c>
      <c r="C2" s="101" t="s">
        <v>169</v>
      </c>
      <c r="D2" s="24"/>
      <c r="E2" s="24"/>
      <c r="F2" s="24"/>
      <c r="G2" s="24"/>
      <c r="H2" s="33"/>
      <c r="I2" s="34"/>
      <c r="J2" s="50">
        <f>SUM(I3:I33)</f>
        <v>0</v>
      </c>
      <c r="K2" s="50"/>
      <c r="L2" s="50"/>
      <c r="M2" s="17"/>
    </row>
    <row r="3" spans="1:13" ht="30" x14ac:dyDescent="0.25">
      <c r="A3" s="108" t="s">
        <v>20</v>
      </c>
      <c r="B3" s="108"/>
      <c r="C3" s="101" t="s">
        <v>167</v>
      </c>
      <c r="D3" s="101" t="s">
        <v>74</v>
      </c>
      <c r="E3" s="98" t="s">
        <v>70</v>
      </c>
      <c r="F3" s="101" t="s">
        <v>11</v>
      </c>
      <c r="G3" s="109">
        <v>500</v>
      </c>
      <c r="H3" s="110"/>
      <c r="I3" s="111">
        <f>G3*H3</f>
        <v>0</v>
      </c>
      <c r="J3" s="112"/>
      <c r="K3" s="112"/>
      <c r="L3" s="112" t="s">
        <v>554</v>
      </c>
      <c r="M3" s="17">
        <f>IF(L3="TAK",I3,0)</f>
        <v>0</v>
      </c>
    </row>
    <row r="4" spans="1:13" ht="30" x14ac:dyDescent="0.25">
      <c r="A4" s="108" t="s">
        <v>21</v>
      </c>
      <c r="B4" s="108"/>
      <c r="C4" s="101" t="s">
        <v>167</v>
      </c>
      <c r="D4" s="101" t="s">
        <v>74</v>
      </c>
      <c r="E4" s="98" t="s">
        <v>68</v>
      </c>
      <c r="F4" s="101" t="s">
        <v>11</v>
      </c>
      <c r="G4" s="101">
        <v>200</v>
      </c>
      <c r="H4" s="110"/>
      <c r="I4" s="111">
        <f t="shared" ref="I4:I33" si="0">G4*H4</f>
        <v>0</v>
      </c>
      <c r="J4" s="112"/>
      <c r="K4" s="112"/>
      <c r="L4" s="112" t="s">
        <v>554</v>
      </c>
      <c r="M4" s="17">
        <f t="shared" ref="M4:M33" si="1">IF(L4="TAK",I4,0)</f>
        <v>0</v>
      </c>
    </row>
    <row r="5" spans="1:13" ht="60" x14ac:dyDescent="0.25">
      <c r="A5" s="108" t="s">
        <v>22</v>
      </c>
      <c r="B5" s="108"/>
      <c r="C5" s="101" t="s">
        <v>167</v>
      </c>
      <c r="D5" s="101" t="s">
        <v>74</v>
      </c>
      <c r="E5" s="101" t="s">
        <v>35</v>
      </c>
      <c r="F5" s="101" t="s">
        <v>11</v>
      </c>
      <c r="G5" s="101">
        <v>6</v>
      </c>
      <c r="H5" s="110"/>
      <c r="I5" s="111">
        <f t="shared" si="0"/>
        <v>0</v>
      </c>
      <c r="J5" s="112"/>
      <c r="K5" s="112"/>
      <c r="L5" s="112" t="s">
        <v>554</v>
      </c>
      <c r="M5" s="17">
        <f t="shared" si="1"/>
        <v>0</v>
      </c>
    </row>
    <row r="6" spans="1:13" ht="30" x14ac:dyDescent="0.25">
      <c r="A6" s="108" t="s">
        <v>23</v>
      </c>
      <c r="B6" s="108"/>
      <c r="C6" s="101" t="s">
        <v>168</v>
      </c>
      <c r="D6" s="101" t="s">
        <v>74</v>
      </c>
      <c r="E6" s="101" t="s">
        <v>70</v>
      </c>
      <c r="F6" s="101" t="s">
        <v>11</v>
      </c>
      <c r="G6" s="109">
        <v>500</v>
      </c>
      <c r="H6" s="110"/>
      <c r="I6" s="111">
        <f t="shared" si="0"/>
        <v>0</v>
      </c>
      <c r="J6" s="112"/>
      <c r="K6" s="112"/>
      <c r="L6" s="112" t="s">
        <v>554</v>
      </c>
      <c r="M6" s="17">
        <f t="shared" si="1"/>
        <v>0</v>
      </c>
    </row>
    <row r="7" spans="1:13" ht="30" x14ac:dyDescent="0.25">
      <c r="A7" s="108" t="s">
        <v>24</v>
      </c>
      <c r="B7" s="108"/>
      <c r="C7" s="101" t="s">
        <v>201</v>
      </c>
      <c r="D7" s="101" t="s">
        <v>74</v>
      </c>
      <c r="E7" s="98" t="s">
        <v>68</v>
      </c>
      <c r="F7" s="101" t="s">
        <v>11</v>
      </c>
      <c r="G7" s="113">
        <v>300</v>
      </c>
      <c r="H7" s="110"/>
      <c r="I7" s="111">
        <f t="shared" si="0"/>
        <v>0</v>
      </c>
      <c r="J7" s="112"/>
      <c r="K7" s="112"/>
      <c r="L7" s="114" t="s">
        <v>555</v>
      </c>
      <c r="M7" s="17">
        <f t="shared" si="1"/>
        <v>0</v>
      </c>
    </row>
    <row r="8" spans="1:13" ht="30" x14ac:dyDescent="0.25">
      <c r="A8" s="108" t="s">
        <v>25</v>
      </c>
      <c r="B8" s="108"/>
      <c r="C8" s="115" t="s">
        <v>201</v>
      </c>
      <c r="D8" s="115" t="s">
        <v>74</v>
      </c>
      <c r="E8" s="115" t="s">
        <v>70</v>
      </c>
      <c r="F8" s="115" t="s">
        <v>11</v>
      </c>
      <c r="G8" s="115">
        <v>300</v>
      </c>
      <c r="H8" s="116"/>
      <c r="I8" s="111">
        <f t="shared" si="0"/>
        <v>0</v>
      </c>
      <c r="J8" s="117"/>
      <c r="K8" s="117"/>
      <c r="L8" s="117" t="s">
        <v>555</v>
      </c>
      <c r="M8" s="17">
        <f t="shared" si="1"/>
        <v>0</v>
      </c>
    </row>
    <row r="9" spans="1:13" ht="30" x14ac:dyDescent="0.25">
      <c r="A9" s="108" t="s">
        <v>27</v>
      </c>
      <c r="B9" s="108"/>
      <c r="C9" s="101" t="s">
        <v>203</v>
      </c>
      <c r="D9" s="101" t="s">
        <v>74</v>
      </c>
      <c r="E9" s="98" t="s">
        <v>68</v>
      </c>
      <c r="F9" s="101" t="s">
        <v>11</v>
      </c>
      <c r="G9" s="101">
        <v>200</v>
      </c>
      <c r="H9" s="110"/>
      <c r="I9" s="111">
        <f t="shared" si="0"/>
        <v>0</v>
      </c>
      <c r="J9" s="112"/>
      <c r="K9" s="112"/>
      <c r="L9" s="112" t="s">
        <v>554</v>
      </c>
      <c r="M9" s="17">
        <f t="shared" si="1"/>
        <v>0</v>
      </c>
    </row>
    <row r="10" spans="1:13" ht="30" x14ac:dyDescent="0.25">
      <c r="A10" s="108" t="s">
        <v>28</v>
      </c>
      <c r="B10" s="108"/>
      <c r="C10" s="101" t="s">
        <v>203</v>
      </c>
      <c r="D10" s="101" t="s">
        <v>74</v>
      </c>
      <c r="E10" s="101" t="s">
        <v>70</v>
      </c>
      <c r="F10" s="101" t="s">
        <v>11</v>
      </c>
      <c r="G10" s="101">
        <v>200</v>
      </c>
      <c r="H10" s="110"/>
      <c r="I10" s="111">
        <f t="shared" si="0"/>
        <v>0</v>
      </c>
      <c r="J10" s="112"/>
      <c r="K10" s="112"/>
      <c r="L10" s="112" t="s">
        <v>554</v>
      </c>
      <c r="M10" s="17">
        <f t="shared" si="1"/>
        <v>0</v>
      </c>
    </row>
    <row r="11" spans="1:13" ht="30" x14ac:dyDescent="0.25">
      <c r="A11" s="108" t="s">
        <v>29</v>
      </c>
      <c r="B11" s="108"/>
      <c r="C11" s="101" t="s">
        <v>491</v>
      </c>
      <c r="D11" s="101" t="s">
        <v>74</v>
      </c>
      <c r="E11" s="98" t="s">
        <v>68</v>
      </c>
      <c r="F11" s="101" t="s">
        <v>11</v>
      </c>
      <c r="G11" s="101">
        <v>200</v>
      </c>
      <c r="H11" s="110"/>
      <c r="I11" s="111">
        <f t="shared" si="0"/>
        <v>0</v>
      </c>
      <c r="J11" s="112"/>
      <c r="K11" s="112"/>
      <c r="L11" s="112" t="s">
        <v>554</v>
      </c>
      <c r="M11" s="17">
        <f t="shared" si="1"/>
        <v>0</v>
      </c>
    </row>
    <row r="12" spans="1:13" ht="30" x14ac:dyDescent="0.25">
      <c r="A12" s="108" t="s">
        <v>30</v>
      </c>
      <c r="B12" s="108"/>
      <c r="C12" s="101" t="s">
        <v>492</v>
      </c>
      <c r="D12" s="101" t="s">
        <v>74</v>
      </c>
      <c r="E12" s="98" t="s">
        <v>68</v>
      </c>
      <c r="F12" s="101" t="s">
        <v>11</v>
      </c>
      <c r="G12" s="101">
        <v>200</v>
      </c>
      <c r="H12" s="110"/>
      <c r="I12" s="111">
        <f t="shared" si="0"/>
        <v>0</v>
      </c>
      <c r="J12" s="112"/>
      <c r="K12" s="112"/>
      <c r="L12" s="114" t="s">
        <v>555</v>
      </c>
      <c r="M12" s="17">
        <f t="shared" si="1"/>
        <v>0</v>
      </c>
    </row>
    <row r="13" spans="1:13" ht="75" x14ac:dyDescent="0.25">
      <c r="A13" s="108" t="s">
        <v>31</v>
      </c>
      <c r="B13" s="108"/>
      <c r="C13" s="101" t="s">
        <v>204</v>
      </c>
      <c r="D13" s="101" t="s">
        <v>71</v>
      </c>
      <c r="E13" s="101" t="s">
        <v>88</v>
      </c>
      <c r="F13" s="101" t="s">
        <v>8</v>
      </c>
      <c r="G13" s="113">
        <v>30</v>
      </c>
      <c r="H13" s="110"/>
      <c r="I13" s="111">
        <f t="shared" si="0"/>
        <v>0</v>
      </c>
      <c r="J13" s="112"/>
      <c r="K13" s="112"/>
      <c r="L13" s="114" t="s">
        <v>555</v>
      </c>
      <c r="M13" s="17">
        <f t="shared" si="1"/>
        <v>0</v>
      </c>
    </row>
    <row r="14" spans="1:13" ht="75" x14ac:dyDescent="0.25">
      <c r="A14" s="108" t="s">
        <v>32</v>
      </c>
      <c r="B14" s="108"/>
      <c r="C14" s="101" t="s">
        <v>204</v>
      </c>
      <c r="D14" s="101" t="s">
        <v>178</v>
      </c>
      <c r="E14" s="101" t="s">
        <v>76</v>
      </c>
      <c r="F14" s="101" t="s">
        <v>8</v>
      </c>
      <c r="G14" s="113">
        <v>30</v>
      </c>
      <c r="H14" s="110"/>
      <c r="I14" s="111">
        <f t="shared" si="0"/>
        <v>0</v>
      </c>
      <c r="J14" s="112"/>
      <c r="K14" s="112"/>
      <c r="L14" s="114" t="s">
        <v>555</v>
      </c>
      <c r="M14" s="17">
        <f t="shared" si="1"/>
        <v>0</v>
      </c>
    </row>
    <row r="15" spans="1:13" ht="75" x14ac:dyDescent="0.25">
      <c r="A15" s="108" t="s">
        <v>33</v>
      </c>
      <c r="B15" s="108"/>
      <c r="C15" s="101" t="s">
        <v>205</v>
      </c>
      <c r="D15" s="101" t="s">
        <v>178</v>
      </c>
      <c r="E15" s="101" t="s">
        <v>88</v>
      </c>
      <c r="F15" s="101" t="s">
        <v>8</v>
      </c>
      <c r="G15" s="113">
        <v>20</v>
      </c>
      <c r="H15" s="110"/>
      <c r="I15" s="111">
        <f t="shared" si="0"/>
        <v>0</v>
      </c>
      <c r="J15" s="112"/>
      <c r="K15" s="112"/>
      <c r="L15" s="112" t="s">
        <v>554</v>
      </c>
      <c r="M15" s="17">
        <f t="shared" si="1"/>
        <v>0</v>
      </c>
    </row>
    <row r="16" spans="1:13" ht="75" x14ac:dyDescent="0.25">
      <c r="A16" s="108" t="s">
        <v>207</v>
      </c>
      <c r="B16" s="108"/>
      <c r="C16" s="101" t="s">
        <v>206</v>
      </c>
      <c r="D16" s="101" t="s">
        <v>178</v>
      </c>
      <c r="E16" s="101" t="s">
        <v>88</v>
      </c>
      <c r="F16" s="101" t="s">
        <v>8</v>
      </c>
      <c r="G16" s="113">
        <v>40</v>
      </c>
      <c r="H16" s="110"/>
      <c r="I16" s="111">
        <f t="shared" si="0"/>
        <v>0</v>
      </c>
      <c r="J16" s="112"/>
      <c r="K16" s="112"/>
      <c r="L16" s="114" t="s">
        <v>555</v>
      </c>
      <c r="M16" s="17">
        <f t="shared" si="1"/>
        <v>0</v>
      </c>
    </row>
    <row r="17" spans="1:13" ht="47.25" x14ac:dyDescent="0.25">
      <c r="A17" s="108" t="s">
        <v>208</v>
      </c>
      <c r="B17" s="108"/>
      <c r="C17" s="101" t="s">
        <v>493</v>
      </c>
      <c r="D17" s="101" t="s">
        <v>74</v>
      </c>
      <c r="E17" s="101" t="s">
        <v>70</v>
      </c>
      <c r="F17" s="101" t="s">
        <v>11</v>
      </c>
      <c r="G17" s="101">
        <v>500</v>
      </c>
      <c r="H17" s="110"/>
      <c r="I17" s="111">
        <f t="shared" si="0"/>
        <v>0</v>
      </c>
      <c r="J17" s="112"/>
      <c r="K17" s="118" t="s">
        <v>251</v>
      </c>
      <c r="L17" s="112" t="s">
        <v>554</v>
      </c>
      <c r="M17" s="17">
        <f t="shared" si="1"/>
        <v>0</v>
      </c>
    </row>
    <row r="18" spans="1:13" ht="165" x14ac:dyDescent="0.25">
      <c r="A18" s="108" t="s">
        <v>209</v>
      </c>
      <c r="B18" s="108"/>
      <c r="C18" s="101" t="s">
        <v>493</v>
      </c>
      <c r="D18" s="101" t="s">
        <v>74</v>
      </c>
      <c r="E18" s="101" t="s">
        <v>202</v>
      </c>
      <c r="F18" s="101" t="s">
        <v>11</v>
      </c>
      <c r="G18" s="101">
        <v>30</v>
      </c>
      <c r="H18" s="110"/>
      <c r="I18" s="111">
        <f t="shared" si="0"/>
        <v>0</v>
      </c>
      <c r="J18" s="112"/>
      <c r="K18" s="118"/>
      <c r="L18" s="112" t="s">
        <v>554</v>
      </c>
      <c r="M18" s="17">
        <f t="shared" si="1"/>
        <v>0</v>
      </c>
    </row>
    <row r="19" spans="1:13" ht="75" x14ac:dyDescent="0.25">
      <c r="A19" s="108" t="s">
        <v>210</v>
      </c>
      <c r="B19" s="108"/>
      <c r="C19" s="101" t="s">
        <v>493</v>
      </c>
      <c r="D19" s="101" t="s">
        <v>74</v>
      </c>
      <c r="E19" s="101" t="s">
        <v>88</v>
      </c>
      <c r="F19" s="101" t="s">
        <v>8</v>
      </c>
      <c r="G19" s="101">
        <v>100</v>
      </c>
      <c r="H19" s="110"/>
      <c r="I19" s="111">
        <f t="shared" si="0"/>
        <v>0</v>
      </c>
      <c r="J19" s="112"/>
      <c r="K19" s="118" t="s">
        <v>251</v>
      </c>
      <c r="L19" s="112" t="s">
        <v>554</v>
      </c>
      <c r="M19" s="17">
        <f t="shared" si="1"/>
        <v>0</v>
      </c>
    </row>
    <row r="20" spans="1:13" ht="30" x14ac:dyDescent="0.25">
      <c r="A20" s="108" t="s">
        <v>211</v>
      </c>
      <c r="B20" s="108"/>
      <c r="C20" s="101" t="s">
        <v>488</v>
      </c>
      <c r="D20" s="101" t="s">
        <v>74</v>
      </c>
      <c r="E20" s="101" t="s">
        <v>70</v>
      </c>
      <c r="F20" s="101" t="s">
        <v>11</v>
      </c>
      <c r="G20" s="101">
        <v>250</v>
      </c>
      <c r="H20" s="110"/>
      <c r="I20" s="111">
        <f t="shared" si="0"/>
        <v>0</v>
      </c>
      <c r="J20" s="112"/>
      <c r="K20" s="118"/>
      <c r="L20" s="112" t="s">
        <v>554</v>
      </c>
      <c r="M20" s="17">
        <f t="shared" si="1"/>
        <v>0</v>
      </c>
    </row>
    <row r="21" spans="1:13" ht="60" x14ac:dyDescent="0.25">
      <c r="A21" s="108" t="s">
        <v>212</v>
      </c>
      <c r="B21" s="108"/>
      <c r="C21" s="101" t="s">
        <v>488</v>
      </c>
      <c r="D21" s="101" t="s">
        <v>74</v>
      </c>
      <c r="E21" s="101" t="s">
        <v>489</v>
      </c>
      <c r="F21" s="101" t="s">
        <v>11</v>
      </c>
      <c r="G21" s="101">
        <v>6</v>
      </c>
      <c r="H21" s="110"/>
      <c r="I21" s="111">
        <f t="shared" si="0"/>
        <v>0</v>
      </c>
      <c r="J21" s="112"/>
      <c r="K21" s="118"/>
      <c r="L21" s="112" t="s">
        <v>554</v>
      </c>
      <c r="M21" s="17">
        <f t="shared" si="1"/>
        <v>0</v>
      </c>
    </row>
    <row r="22" spans="1:13" ht="30" x14ac:dyDescent="0.25">
      <c r="A22" s="108" t="s">
        <v>213</v>
      </c>
      <c r="B22" s="108"/>
      <c r="C22" s="101" t="s">
        <v>490</v>
      </c>
      <c r="D22" s="101" t="s">
        <v>74</v>
      </c>
      <c r="E22" s="98" t="s">
        <v>68</v>
      </c>
      <c r="F22" s="101" t="s">
        <v>11</v>
      </c>
      <c r="G22" s="101">
        <v>250</v>
      </c>
      <c r="H22" s="110"/>
      <c r="I22" s="111">
        <f t="shared" si="0"/>
        <v>0</v>
      </c>
      <c r="J22" s="112"/>
      <c r="K22" s="118"/>
      <c r="L22" s="114" t="s">
        <v>555</v>
      </c>
      <c r="M22" s="17">
        <f t="shared" si="1"/>
        <v>0</v>
      </c>
    </row>
    <row r="23" spans="1:13" ht="30" x14ac:dyDescent="0.25">
      <c r="A23" s="108" t="s">
        <v>214</v>
      </c>
      <c r="B23" s="108"/>
      <c r="C23" s="101" t="s">
        <v>494</v>
      </c>
      <c r="D23" s="101" t="s">
        <v>74</v>
      </c>
      <c r="E23" s="98" t="s">
        <v>68</v>
      </c>
      <c r="F23" s="101" t="s">
        <v>11</v>
      </c>
      <c r="G23" s="101">
        <v>500</v>
      </c>
      <c r="H23" s="110"/>
      <c r="I23" s="111">
        <f t="shared" si="0"/>
        <v>0</v>
      </c>
      <c r="J23" s="112"/>
      <c r="K23" s="118"/>
      <c r="L23" s="112" t="s">
        <v>554</v>
      </c>
      <c r="M23" s="17">
        <f t="shared" si="1"/>
        <v>0</v>
      </c>
    </row>
    <row r="24" spans="1:13" ht="165" x14ac:dyDescent="0.25">
      <c r="A24" s="108" t="s">
        <v>215</v>
      </c>
      <c r="B24" s="108"/>
      <c r="C24" s="101" t="s">
        <v>494</v>
      </c>
      <c r="D24" s="101" t="s">
        <v>74</v>
      </c>
      <c r="E24" s="101" t="s">
        <v>202</v>
      </c>
      <c r="F24" s="101" t="s">
        <v>11</v>
      </c>
      <c r="G24" s="101">
        <v>30</v>
      </c>
      <c r="H24" s="110"/>
      <c r="I24" s="111">
        <f t="shared" si="0"/>
        <v>0</v>
      </c>
      <c r="J24" s="112"/>
      <c r="K24" s="118"/>
      <c r="L24" s="112" t="s">
        <v>554</v>
      </c>
      <c r="M24" s="17">
        <f t="shared" si="1"/>
        <v>0</v>
      </c>
    </row>
    <row r="25" spans="1:13" ht="75" x14ac:dyDescent="0.25">
      <c r="A25" s="108" t="s">
        <v>216</v>
      </c>
      <c r="B25" s="108"/>
      <c r="C25" s="101" t="s">
        <v>495</v>
      </c>
      <c r="D25" s="101" t="s">
        <v>74</v>
      </c>
      <c r="E25" s="101" t="s">
        <v>88</v>
      </c>
      <c r="F25" s="101" t="s">
        <v>8</v>
      </c>
      <c r="G25" s="101">
        <v>100</v>
      </c>
      <c r="H25" s="110"/>
      <c r="I25" s="111">
        <f t="shared" si="0"/>
        <v>0</v>
      </c>
      <c r="J25" s="112"/>
      <c r="K25" s="118"/>
      <c r="L25" s="112" t="s">
        <v>554</v>
      </c>
      <c r="M25" s="17">
        <f t="shared" si="1"/>
        <v>0</v>
      </c>
    </row>
    <row r="26" spans="1:13" ht="15.75" x14ac:dyDescent="0.25">
      <c r="A26" s="108" t="s">
        <v>217</v>
      </c>
      <c r="B26" s="108"/>
      <c r="C26" s="119" t="s">
        <v>183</v>
      </c>
      <c r="D26" s="119" t="s">
        <v>74</v>
      </c>
      <c r="E26" s="119" t="s">
        <v>472</v>
      </c>
      <c r="F26" s="119" t="s">
        <v>18</v>
      </c>
      <c r="G26" s="119">
        <v>20</v>
      </c>
      <c r="H26" s="120"/>
      <c r="I26" s="111">
        <f t="shared" si="0"/>
        <v>0</v>
      </c>
      <c r="J26" s="112"/>
      <c r="K26" s="118"/>
      <c r="L26" s="112" t="s">
        <v>554</v>
      </c>
      <c r="M26" s="17">
        <f t="shared" si="1"/>
        <v>0</v>
      </c>
    </row>
    <row r="27" spans="1:13" ht="15.75" x14ac:dyDescent="0.25">
      <c r="A27" s="108" t="s">
        <v>218</v>
      </c>
      <c r="B27" s="108"/>
      <c r="C27" s="119" t="s">
        <v>183</v>
      </c>
      <c r="D27" s="119" t="s">
        <v>74</v>
      </c>
      <c r="E27" s="119" t="s">
        <v>484</v>
      </c>
      <c r="F27" s="119" t="s">
        <v>18</v>
      </c>
      <c r="G27" s="119">
        <v>20</v>
      </c>
      <c r="H27" s="120"/>
      <c r="I27" s="111">
        <f t="shared" si="0"/>
        <v>0</v>
      </c>
      <c r="J27" s="112"/>
      <c r="K27" s="118"/>
      <c r="L27" s="112" t="s">
        <v>554</v>
      </c>
      <c r="M27" s="17">
        <f t="shared" si="1"/>
        <v>0</v>
      </c>
    </row>
    <row r="28" spans="1:13" ht="15.75" x14ac:dyDescent="0.25">
      <c r="A28" s="108" t="s">
        <v>219</v>
      </c>
      <c r="B28" s="108"/>
      <c r="C28" s="119" t="s">
        <v>183</v>
      </c>
      <c r="D28" s="119" t="s">
        <v>74</v>
      </c>
      <c r="E28" s="119" t="s">
        <v>485</v>
      </c>
      <c r="F28" s="119" t="s">
        <v>18</v>
      </c>
      <c r="G28" s="119">
        <v>20</v>
      </c>
      <c r="H28" s="120"/>
      <c r="I28" s="111">
        <f t="shared" si="0"/>
        <v>0</v>
      </c>
      <c r="J28" s="112"/>
      <c r="K28" s="118"/>
      <c r="L28" s="112" t="s">
        <v>554</v>
      </c>
      <c r="M28" s="17">
        <f t="shared" si="1"/>
        <v>0</v>
      </c>
    </row>
    <row r="29" spans="1:13" ht="30" x14ac:dyDescent="0.25">
      <c r="A29" s="108" t="s">
        <v>220</v>
      </c>
      <c r="B29" s="108"/>
      <c r="C29" s="119" t="s">
        <v>183</v>
      </c>
      <c r="D29" s="119" t="s">
        <v>74</v>
      </c>
      <c r="E29" s="119" t="s">
        <v>486</v>
      </c>
      <c r="F29" s="119" t="s">
        <v>18</v>
      </c>
      <c r="G29" s="119">
        <v>20</v>
      </c>
      <c r="H29" s="120"/>
      <c r="I29" s="111">
        <f t="shared" si="0"/>
        <v>0</v>
      </c>
      <c r="J29" s="112"/>
      <c r="K29" s="118"/>
      <c r="L29" s="112" t="s">
        <v>554</v>
      </c>
      <c r="M29" s="17">
        <f t="shared" si="1"/>
        <v>0</v>
      </c>
    </row>
    <row r="30" spans="1:13" ht="30" x14ac:dyDescent="0.25">
      <c r="A30" s="108" t="s">
        <v>221</v>
      </c>
      <c r="B30" s="108"/>
      <c r="C30" s="98" t="s">
        <v>183</v>
      </c>
      <c r="D30" s="98" t="s">
        <v>178</v>
      </c>
      <c r="E30" s="101" t="s">
        <v>358</v>
      </c>
      <c r="F30" s="98" t="s">
        <v>8</v>
      </c>
      <c r="G30" s="98">
        <v>20</v>
      </c>
      <c r="H30" s="121"/>
      <c r="I30" s="111">
        <f t="shared" si="0"/>
        <v>0</v>
      </c>
      <c r="J30" s="112"/>
      <c r="K30" s="118"/>
      <c r="L30" s="114" t="s">
        <v>555</v>
      </c>
      <c r="M30" s="17">
        <f t="shared" si="1"/>
        <v>0</v>
      </c>
    </row>
    <row r="31" spans="1:13" ht="30" x14ac:dyDescent="0.25">
      <c r="A31" s="108" t="s">
        <v>249</v>
      </c>
      <c r="B31" s="122"/>
      <c r="C31" s="123" t="s">
        <v>569</v>
      </c>
      <c r="D31" s="124" t="s">
        <v>74</v>
      </c>
      <c r="E31" s="124" t="s">
        <v>68</v>
      </c>
      <c r="F31" s="124" t="s">
        <v>11</v>
      </c>
      <c r="G31" s="124">
        <v>600</v>
      </c>
      <c r="H31" s="125"/>
      <c r="I31" s="111">
        <f t="shared" si="0"/>
        <v>0</v>
      </c>
      <c r="J31" s="117"/>
      <c r="K31" s="126"/>
      <c r="L31" s="127" t="s">
        <v>555</v>
      </c>
      <c r="M31" s="17">
        <f t="shared" si="1"/>
        <v>0</v>
      </c>
    </row>
    <row r="32" spans="1:13" ht="30" x14ac:dyDescent="0.25">
      <c r="A32" s="108" t="s">
        <v>250</v>
      </c>
      <c r="B32" s="122"/>
      <c r="C32" s="123" t="s">
        <v>570</v>
      </c>
      <c r="D32" s="124" t="s">
        <v>74</v>
      </c>
      <c r="E32" s="124" t="s">
        <v>68</v>
      </c>
      <c r="F32" s="124" t="s">
        <v>11</v>
      </c>
      <c r="G32" s="124">
        <v>300</v>
      </c>
      <c r="H32" s="125"/>
      <c r="I32" s="111">
        <f t="shared" si="0"/>
        <v>0</v>
      </c>
      <c r="J32" s="117"/>
      <c r="K32" s="126"/>
      <c r="L32" s="127" t="s">
        <v>555</v>
      </c>
      <c r="M32" s="17">
        <f t="shared" si="1"/>
        <v>0</v>
      </c>
    </row>
    <row r="33" spans="1:13" ht="30" x14ac:dyDescent="0.25">
      <c r="A33" s="108" t="s">
        <v>385</v>
      </c>
      <c r="B33" s="122"/>
      <c r="C33" s="123" t="s">
        <v>571</v>
      </c>
      <c r="D33" s="124" t="s">
        <v>74</v>
      </c>
      <c r="E33" s="124" t="s">
        <v>68</v>
      </c>
      <c r="F33" s="124" t="s">
        <v>11</v>
      </c>
      <c r="G33" s="124">
        <v>200</v>
      </c>
      <c r="H33" s="125"/>
      <c r="I33" s="111">
        <f t="shared" si="0"/>
        <v>0</v>
      </c>
      <c r="J33" s="117"/>
      <c r="K33" s="126"/>
      <c r="L33" s="127" t="s">
        <v>555</v>
      </c>
      <c r="M33" s="17">
        <f t="shared" si="1"/>
        <v>0</v>
      </c>
    </row>
    <row r="34" spans="1:13" ht="18.75" x14ac:dyDescent="0.25">
      <c r="F34" s="21" t="s">
        <v>63</v>
      </c>
      <c r="G34" s="22"/>
      <c r="H34" s="22"/>
      <c r="I34" s="23">
        <f>SUM(I3:I33)-I35</f>
        <v>0</v>
      </c>
    </row>
    <row r="35" spans="1:13" ht="18.75" x14ac:dyDescent="0.25">
      <c r="F35" s="143" t="s">
        <v>557</v>
      </c>
      <c r="G35" s="144"/>
      <c r="H35" s="144"/>
      <c r="I35" s="78">
        <f>SUM(M3:M33)</f>
        <v>0</v>
      </c>
    </row>
  </sheetData>
  <mergeCells count="1">
    <mergeCell ref="F35:H35"/>
  </mergeCells>
  <pageMargins left="0.7" right="0.7" top="0.75" bottom="0.75" header="0.3" footer="0.3"/>
  <pageSetup paperSize="9" scale="32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1"/>
  <sheetViews>
    <sheetView workbookViewId="0">
      <selection activeCell="H3" sqref="H3:H9"/>
    </sheetView>
  </sheetViews>
  <sheetFormatPr defaultRowHeight="15" x14ac:dyDescent="0.25"/>
  <cols>
    <col min="3" max="4" width="24.140625" customWidth="1"/>
    <col min="5" max="5" width="47.5703125" customWidth="1"/>
    <col min="8" max="8" width="22.5703125" customWidth="1"/>
    <col min="9" max="9" width="17.5703125" customWidth="1"/>
    <col min="10" max="10" width="17.28515625" customWidth="1"/>
    <col min="11" max="12" width="24.140625" customWidth="1"/>
    <col min="14" max="14" width="12.7109375" customWidth="1"/>
    <col min="15" max="15" width="14.140625" customWidth="1"/>
    <col min="16" max="16" width="14" customWidth="1"/>
  </cols>
  <sheetData>
    <row r="1" spans="1:17" ht="47.25" x14ac:dyDescent="0.25">
      <c r="A1" s="9" t="s">
        <v>0</v>
      </c>
      <c r="B1" s="9" t="s">
        <v>58</v>
      </c>
      <c r="C1" s="10" t="s">
        <v>14</v>
      </c>
      <c r="D1" s="10" t="s">
        <v>166</v>
      </c>
      <c r="E1" s="10" t="s">
        <v>1</v>
      </c>
      <c r="F1" s="10" t="s">
        <v>2</v>
      </c>
      <c r="G1" s="10" t="s">
        <v>3</v>
      </c>
      <c r="H1" s="10" t="s">
        <v>4</v>
      </c>
      <c r="I1" s="11" t="s">
        <v>5</v>
      </c>
      <c r="J1" s="12" t="s">
        <v>62</v>
      </c>
      <c r="K1" s="16" t="s">
        <v>72</v>
      </c>
      <c r="L1" s="16" t="s">
        <v>553</v>
      </c>
      <c r="M1" s="16" t="s">
        <v>556</v>
      </c>
      <c r="N1" s="79" t="s">
        <v>165</v>
      </c>
      <c r="O1" s="61" t="s">
        <v>164</v>
      </c>
      <c r="P1" s="62" t="s">
        <v>181</v>
      </c>
    </row>
    <row r="2" spans="1:17" ht="31.5" x14ac:dyDescent="0.25">
      <c r="A2" s="6" t="s">
        <v>34</v>
      </c>
      <c r="B2" s="6" t="s">
        <v>34</v>
      </c>
      <c r="C2" s="2" t="s">
        <v>6</v>
      </c>
      <c r="D2" s="2"/>
      <c r="E2" s="3"/>
      <c r="F2" s="3"/>
      <c r="G2" s="3"/>
      <c r="H2" s="4"/>
      <c r="I2" s="5"/>
      <c r="J2" s="7">
        <f>SUM(I3:I9)</f>
        <v>0</v>
      </c>
      <c r="K2" s="17"/>
      <c r="L2" s="17"/>
      <c r="M2" s="17"/>
      <c r="N2" s="76">
        <f>SUM(N3:N34)</f>
        <v>0</v>
      </c>
      <c r="O2" s="43">
        <f t="shared" ref="O2:P2" si="0">SUM(O3:O34)</f>
        <v>0</v>
      </c>
      <c r="P2" s="43">
        <f t="shared" si="0"/>
        <v>0</v>
      </c>
      <c r="Q2" t="str">
        <f>IF(SUM(N2:P2)=J2,"ok","błąd")</f>
        <v>ok</v>
      </c>
    </row>
    <row r="3" spans="1:17" ht="30" x14ac:dyDescent="0.25">
      <c r="A3" s="1" t="s">
        <v>7</v>
      </c>
      <c r="B3" s="6"/>
      <c r="C3" s="3" t="s">
        <v>252</v>
      </c>
      <c r="D3" s="3" t="s">
        <v>74</v>
      </c>
      <c r="E3" s="3" t="s">
        <v>68</v>
      </c>
      <c r="F3" s="3" t="s">
        <v>11</v>
      </c>
      <c r="G3" s="3">
        <v>750</v>
      </c>
      <c r="H3" s="4"/>
      <c r="I3" s="5">
        <f>G3*H3</f>
        <v>0</v>
      </c>
      <c r="J3" s="7"/>
      <c r="K3" s="17"/>
      <c r="L3" s="17" t="s">
        <v>554</v>
      </c>
      <c r="M3" s="17">
        <f>IF(L3="TAK",I3,0)</f>
        <v>0</v>
      </c>
      <c r="N3" s="42">
        <f>IF(D3="droga",I3,0)</f>
        <v>0</v>
      </c>
      <c r="O3" s="42">
        <f>IF(D3="szlak",I3,0)</f>
        <v>0</v>
      </c>
      <c r="P3">
        <f>IF(D3="skład na drewno",I3,0)</f>
        <v>0</v>
      </c>
    </row>
    <row r="4" spans="1:17" ht="30" x14ac:dyDescent="0.25">
      <c r="A4" s="1" t="s">
        <v>9</v>
      </c>
      <c r="B4" s="6"/>
      <c r="C4" s="3" t="s">
        <v>253</v>
      </c>
      <c r="D4" s="3" t="s">
        <v>74</v>
      </c>
      <c r="E4" s="3" t="s">
        <v>68</v>
      </c>
      <c r="F4" s="3" t="s">
        <v>11</v>
      </c>
      <c r="G4" s="3">
        <v>250</v>
      </c>
      <c r="H4" s="4"/>
      <c r="I4" s="5">
        <f t="shared" ref="I4:I9" si="1">G4*H4</f>
        <v>0</v>
      </c>
      <c r="J4" s="7"/>
      <c r="K4" s="17"/>
      <c r="L4" s="17" t="s">
        <v>554</v>
      </c>
      <c r="M4" s="17">
        <f t="shared" ref="M4:M9" si="2">IF(L4="TAK",I4,0)</f>
        <v>0</v>
      </c>
      <c r="N4" s="42">
        <f t="shared" ref="N4:N8" si="3">IF(D4="droga",I4,0)</f>
        <v>0</v>
      </c>
      <c r="O4" s="42">
        <f t="shared" ref="O4:O8" si="4">IF(D4="szlak",I4,0)</f>
        <v>0</v>
      </c>
      <c r="P4">
        <f t="shared" ref="P4:P8" si="5">IF(D4="skład na drewno",I4,0)</f>
        <v>0</v>
      </c>
    </row>
    <row r="5" spans="1:17" ht="30" x14ac:dyDescent="0.25">
      <c r="A5" s="1" t="s">
        <v>10</v>
      </c>
      <c r="B5" s="6"/>
      <c r="C5" s="3" t="s">
        <v>254</v>
      </c>
      <c r="D5" s="3" t="s">
        <v>74</v>
      </c>
      <c r="E5" s="3" t="s">
        <v>68</v>
      </c>
      <c r="F5" s="3" t="s">
        <v>11</v>
      </c>
      <c r="G5" s="3">
        <v>1000</v>
      </c>
      <c r="H5" s="4"/>
      <c r="I5" s="5">
        <f t="shared" si="1"/>
        <v>0</v>
      </c>
      <c r="J5" s="7"/>
      <c r="K5" s="17"/>
      <c r="L5" s="17" t="s">
        <v>554</v>
      </c>
      <c r="M5" s="17">
        <f t="shared" si="2"/>
        <v>0</v>
      </c>
      <c r="N5" s="42">
        <f t="shared" si="3"/>
        <v>0</v>
      </c>
      <c r="O5" s="42">
        <f t="shared" si="4"/>
        <v>0</v>
      </c>
      <c r="P5">
        <f t="shared" si="5"/>
        <v>0</v>
      </c>
    </row>
    <row r="6" spans="1:17" ht="75" x14ac:dyDescent="0.25">
      <c r="A6" s="1" t="s">
        <v>256</v>
      </c>
      <c r="B6" s="6"/>
      <c r="C6" s="3" t="s">
        <v>258</v>
      </c>
      <c r="D6" s="3" t="s">
        <v>74</v>
      </c>
      <c r="E6" s="3" t="s">
        <v>73</v>
      </c>
      <c r="F6" s="3" t="s">
        <v>8</v>
      </c>
      <c r="G6" s="3">
        <v>50</v>
      </c>
      <c r="H6" s="4"/>
      <c r="I6" s="5">
        <f t="shared" si="1"/>
        <v>0</v>
      </c>
      <c r="J6" s="7"/>
      <c r="K6" s="17"/>
      <c r="L6" s="17" t="s">
        <v>554</v>
      </c>
      <c r="M6" s="17">
        <f t="shared" si="2"/>
        <v>0</v>
      </c>
      <c r="N6" s="42">
        <f t="shared" si="3"/>
        <v>0</v>
      </c>
      <c r="O6" s="42">
        <f t="shared" si="4"/>
        <v>0</v>
      </c>
      <c r="P6">
        <f t="shared" si="5"/>
        <v>0</v>
      </c>
    </row>
    <row r="7" spans="1:17" ht="45" x14ac:dyDescent="0.25">
      <c r="A7" s="1" t="s">
        <v>257</v>
      </c>
      <c r="B7" s="6"/>
      <c r="C7" s="3">
        <v>67</v>
      </c>
      <c r="D7" s="3" t="s">
        <v>71</v>
      </c>
      <c r="E7" s="3" t="s">
        <v>255</v>
      </c>
      <c r="F7" s="3" t="s">
        <v>8</v>
      </c>
      <c r="G7" s="3">
        <v>50</v>
      </c>
      <c r="H7" s="4"/>
      <c r="I7" s="5">
        <f t="shared" si="1"/>
        <v>0</v>
      </c>
      <c r="J7" s="7"/>
      <c r="K7" s="17"/>
      <c r="L7" s="17" t="s">
        <v>554</v>
      </c>
      <c r="M7" s="17">
        <f t="shared" si="2"/>
        <v>0</v>
      </c>
      <c r="N7" s="42">
        <f t="shared" si="3"/>
        <v>0</v>
      </c>
      <c r="O7" s="42">
        <f t="shared" si="4"/>
        <v>0</v>
      </c>
      <c r="P7">
        <f t="shared" si="5"/>
        <v>0</v>
      </c>
    </row>
    <row r="8" spans="1:17" ht="30" x14ac:dyDescent="0.25">
      <c r="A8" s="1" t="s">
        <v>386</v>
      </c>
      <c r="B8" s="6"/>
      <c r="C8" s="3" t="s">
        <v>183</v>
      </c>
      <c r="D8" s="3" t="s">
        <v>71</v>
      </c>
      <c r="E8" s="24" t="s">
        <v>69</v>
      </c>
      <c r="F8" s="3" t="s">
        <v>12</v>
      </c>
      <c r="G8" s="3">
        <v>100</v>
      </c>
      <c r="H8" s="4"/>
      <c r="I8" s="5">
        <f t="shared" si="1"/>
        <v>0</v>
      </c>
      <c r="J8" s="7"/>
      <c r="K8" s="17"/>
      <c r="L8" s="89" t="s">
        <v>555</v>
      </c>
      <c r="M8" s="17">
        <f t="shared" si="2"/>
        <v>0</v>
      </c>
      <c r="N8" s="42">
        <f t="shared" si="3"/>
        <v>0</v>
      </c>
      <c r="O8" s="42">
        <f t="shared" si="4"/>
        <v>0</v>
      </c>
      <c r="P8">
        <f t="shared" si="5"/>
        <v>0</v>
      </c>
    </row>
    <row r="9" spans="1:17" ht="45" x14ac:dyDescent="0.25">
      <c r="A9" s="1" t="s">
        <v>563</v>
      </c>
      <c r="B9" s="6"/>
      <c r="C9" s="3" t="s">
        <v>183</v>
      </c>
      <c r="D9" s="3" t="s">
        <v>178</v>
      </c>
      <c r="E9" s="24" t="s">
        <v>358</v>
      </c>
      <c r="F9" s="3" t="s">
        <v>8</v>
      </c>
      <c r="G9" s="3">
        <v>20</v>
      </c>
      <c r="H9" s="4"/>
      <c r="I9" s="5">
        <f t="shared" si="1"/>
        <v>0</v>
      </c>
      <c r="J9" s="7"/>
      <c r="K9" s="17"/>
      <c r="L9" s="17" t="s">
        <v>554</v>
      </c>
      <c r="M9" s="17">
        <f t="shared" si="2"/>
        <v>0</v>
      </c>
      <c r="N9" s="42">
        <f>IF(D9="droga",I9,0)</f>
        <v>0</v>
      </c>
      <c r="O9" s="42">
        <f>IF(D9="szlak",I9,0)</f>
        <v>0</v>
      </c>
      <c r="P9">
        <f>IF(D9="skład na drewno",I9,0)</f>
        <v>0</v>
      </c>
    </row>
    <row r="10" spans="1:17" ht="18.75" x14ac:dyDescent="0.25">
      <c r="F10" s="21" t="s">
        <v>63</v>
      </c>
      <c r="G10" s="22"/>
      <c r="H10" s="22"/>
      <c r="I10" s="23">
        <f>SUM(I3:I9)-I11</f>
        <v>0</v>
      </c>
    </row>
    <row r="11" spans="1:17" ht="18.75" x14ac:dyDescent="0.25">
      <c r="F11" s="143" t="s">
        <v>557</v>
      </c>
      <c r="G11" s="144"/>
      <c r="H11" s="144"/>
      <c r="I11" s="78">
        <f>SUM(M3:M9)</f>
        <v>0</v>
      </c>
    </row>
  </sheetData>
  <mergeCells count="1">
    <mergeCell ref="F11:H11"/>
  </mergeCells>
  <pageMargins left="0.7" right="0.7" top="0.75" bottom="0.75" header="0.3" footer="0.3"/>
  <pageSetup paperSize="9" scale="6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1"/>
  <sheetViews>
    <sheetView zoomScale="85" zoomScaleNormal="85" workbookViewId="0">
      <selection activeCell="H3" sqref="H3:H19"/>
    </sheetView>
  </sheetViews>
  <sheetFormatPr defaultRowHeight="15" x14ac:dyDescent="0.25"/>
  <cols>
    <col min="3" max="4" width="18.42578125" customWidth="1"/>
    <col min="5" max="5" width="47.42578125" customWidth="1"/>
    <col min="8" max="8" width="20.85546875" customWidth="1"/>
    <col min="9" max="9" width="21.5703125" customWidth="1"/>
    <col min="10" max="10" width="21.7109375" customWidth="1"/>
    <col min="11" max="12" width="35.28515625" customWidth="1"/>
    <col min="14" max="14" width="13.85546875" customWidth="1"/>
    <col min="15" max="15" width="13" customWidth="1"/>
    <col min="16" max="16" width="14" customWidth="1"/>
  </cols>
  <sheetData>
    <row r="1" spans="1:17" ht="47.25" x14ac:dyDescent="0.25">
      <c r="A1" s="9" t="s">
        <v>0</v>
      </c>
      <c r="B1" s="9" t="s">
        <v>58</v>
      </c>
      <c r="C1" s="10" t="s">
        <v>14</v>
      </c>
      <c r="D1" s="10" t="s">
        <v>153</v>
      </c>
      <c r="E1" s="10" t="s">
        <v>1</v>
      </c>
      <c r="F1" s="10" t="s">
        <v>2</v>
      </c>
      <c r="G1" s="10" t="s">
        <v>3</v>
      </c>
      <c r="H1" s="10" t="s">
        <v>4</v>
      </c>
      <c r="I1" s="11" t="s">
        <v>5</v>
      </c>
      <c r="J1" s="12" t="s">
        <v>62</v>
      </c>
      <c r="K1" s="16" t="s">
        <v>72</v>
      </c>
      <c r="L1" s="16" t="s">
        <v>553</v>
      </c>
      <c r="M1" s="16" t="s">
        <v>556</v>
      </c>
      <c r="N1" s="61" t="s">
        <v>165</v>
      </c>
      <c r="O1" s="61" t="s">
        <v>164</v>
      </c>
      <c r="P1" s="62" t="s">
        <v>181</v>
      </c>
    </row>
    <row r="2" spans="1:17" ht="31.5" x14ac:dyDescent="0.25">
      <c r="A2" s="31">
        <v>5</v>
      </c>
      <c r="B2" s="31" t="s">
        <v>60</v>
      </c>
      <c r="C2" s="56" t="s">
        <v>36</v>
      </c>
      <c r="D2" s="32"/>
      <c r="E2" s="24"/>
      <c r="F2" s="24"/>
      <c r="G2" s="24"/>
      <c r="H2" s="33"/>
      <c r="I2" s="34"/>
      <c r="J2" s="39">
        <f>SUM(I3:I19)</f>
        <v>0</v>
      </c>
      <c r="K2" s="37"/>
      <c r="L2" s="37"/>
      <c r="M2" s="17"/>
      <c r="N2" s="43">
        <f>SUM(N3:N33)</f>
        <v>0</v>
      </c>
      <c r="O2" s="43">
        <f t="shared" ref="O2:P2" si="0">SUM(O3:O33)</f>
        <v>0</v>
      </c>
      <c r="P2" s="43">
        <f t="shared" si="0"/>
        <v>0</v>
      </c>
      <c r="Q2" t="str">
        <f>IF(SUM(N2:P2)=J2,"ok","błąd")</f>
        <v>ok</v>
      </c>
    </row>
    <row r="3" spans="1:17" ht="30" x14ac:dyDescent="0.25">
      <c r="A3" s="31" t="s">
        <v>37</v>
      </c>
      <c r="B3" s="54"/>
      <c r="C3" s="57" t="s">
        <v>259</v>
      </c>
      <c r="D3" s="55" t="s">
        <v>74</v>
      </c>
      <c r="E3" s="3" t="s">
        <v>68</v>
      </c>
      <c r="F3" s="24" t="s">
        <v>11</v>
      </c>
      <c r="G3" s="24">
        <v>300</v>
      </c>
      <c r="H3" s="33"/>
      <c r="I3" s="34">
        <f>G3*H3</f>
        <v>0</v>
      </c>
      <c r="J3" s="39"/>
      <c r="K3" s="37"/>
      <c r="L3" s="37" t="s">
        <v>554</v>
      </c>
      <c r="M3" s="17">
        <f>IF(L3="TAK",I3,0)</f>
        <v>0</v>
      </c>
      <c r="N3" s="20">
        <f>IF(D3="droga",I3,0)</f>
        <v>0</v>
      </c>
      <c r="O3" s="20">
        <f>IF(D3="szlak",I3,0)</f>
        <v>0</v>
      </c>
      <c r="P3" s="17">
        <f>IF(D3="skład na drewno",I3,0)</f>
        <v>0</v>
      </c>
    </row>
    <row r="4" spans="1:17" ht="30" x14ac:dyDescent="0.25">
      <c r="A4" s="31" t="s">
        <v>38</v>
      </c>
      <c r="B4" s="54"/>
      <c r="C4" s="57" t="s">
        <v>260</v>
      </c>
      <c r="D4" s="55" t="s">
        <v>74</v>
      </c>
      <c r="E4" s="3" t="s">
        <v>68</v>
      </c>
      <c r="F4" s="24" t="s">
        <v>11</v>
      </c>
      <c r="G4" s="24">
        <v>500</v>
      </c>
      <c r="H4" s="33"/>
      <c r="I4" s="34">
        <f t="shared" ref="I4:I19" si="1">G4*H4</f>
        <v>0</v>
      </c>
      <c r="J4" s="39"/>
      <c r="K4" s="37"/>
      <c r="L4" s="37" t="s">
        <v>554</v>
      </c>
      <c r="M4" s="17">
        <f t="shared" ref="M4:M19" si="2">IF(L4="TAK",I4,0)</f>
        <v>0</v>
      </c>
      <c r="N4" s="20">
        <f t="shared" ref="N4:N19" si="3">IF(D4="droga",I4,0)</f>
        <v>0</v>
      </c>
      <c r="O4" s="20">
        <f t="shared" ref="O4:O19" si="4">IF(D4="szlak",I4,0)</f>
        <v>0</v>
      </c>
      <c r="P4" s="17">
        <f t="shared" ref="P4:P19" si="5">IF(D4="skład na drewno",I4,0)</f>
        <v>0</v>
      </c>
    </row>
    <row r="5" spans="1:17" ht="30" x14ac:dyDescent="0.25">
      <c r="A5" s="31" t="s">
        <v>39</v>
      </c>
      <c r="B5" s="54"/>
      <c r="C5" s="57" t="s">
        <v>261</v>
      </c>
      <c r="D5" s="55" t="s">
        <v>74</v>
      </c>
      <c r="E5" s="3" t="s">
        <v>68</v>
      </c>
      <c r="F5" s="24" t="s">
        <v>11</v>
      </c>
      <c r="G5" s="24">
        <v>300</v>
      </c>
      <c r="H5" s="33"/>
      <c r="I5" s="34">
        <f t="shared" si="1"/>
        <v>0</v>
      </c>
      <c r="J5" s="39"/>
      <c r="K5" s="37"/>
      <c r="L5" s="37" t="s">
        <v>554</v>
      </c>
      <c r="M5" s="17">
        <f t="shared" si="2"/>
        <v>0</v>
      </c>
      <c r="N5" s="20">
        <f t="shared" si="3"/>
        <v>0</v>
      </c>
      <c r="O5" s="20">
        <f t="shared" si="4"/>
        <v>0</v>
      </c>
      <c r="P5" s="17">
        <f t="shared" si="5"/>
        <v>0</v>
      </c>
    </row>
    <row r="6" spans="1:17" ht="30" x14ac:dyDescent="0.25">
      <c r="A6" s="31" t="s">
        <v>40</v>
      </c>
      <c r="B6" s="54"/>
      <c r="C6" s="57" t="s">
        <v>262</v>
      </c>
      <c r="D6" s="55" t="s">
        <v>74</v>
      </c>
      <c r="E6" s="3" t="s">
        <v>68</v>
      </c>
      <c r="F6" s="24" t="s">
        <v>11</v>
      </c>
      <c r="G6" s="24">
        <v>200</v>
      </c>
      <c r="H6" s="33"/>
      <c r="I6" s="34">
        <f t="shared" si="1"/>
        <v>0</v>
      </c>
      <c r="J6" s="39"/>
      <c r="K6" s="37"/>
      <c r="L6" s="37" t="s">
        <v>554</v>
      </c>
      <c r="M6" s="17">
        <f t="shared" si="2"/>
        <v>0</v>
      </c>
      <c r="N6" s="20">
        <f t="shared" si="3"/>
        <v>0</v>
      </c>
      <c r="O6" s="20">
        <f t="shared" si="4"/>
        <v>0</v>
      </c>
      <c r="P6" s="17">
        <f t="shared" si="5"/>
        <v>0</v>
      </c>
    </row>
    <row r="7" spans="1:17" ht="30" x14ac:dyDescent="0.25">
      <c r="A7" s="31" t="s">
        <v>41</v>
      </c>
      <c r="B7" s="54"/>
      <c r="C7" s="57" t="s">
        <v>263</v>
      </c>
      <c r="D7" s="55" t="s">
        <v>74</v>
      </c>
      <c r="E7" s="3" t="s">
        <v>68</v>
      </c>
      <c r="F7" s="24" t="s">
        <v>11</v>
      </c>
      <c r="G7" s="24">
        <v>200</v>
      </c>
      <c r="H7" s="33"/>
      <c r="I7" s="34">
        <f t="shared" si="1"/>
        <v>0</v>
      </c>
      <c r="J7" s="39"/>
      <c r="K7" s="37"/>
      <c r="L7" s="37" t="s">
        <v>554</v>
      </c>
      <c r="M7" s="17">
        <f t="shared" si="2"/>
        <v>0</v>
      </c>
      <c r="N7" s="20">
        <f t="shared" si="3"/>
        <v>0</v>
      </c>
      <c r="O7" s="20">
        <f t="shared" si="4"/>
        <v>0</v>
      </c>
      <c r="P7" s="17">
        <f t="shared" si="5"/>
        <v>0</v>
      </c>
    </row>
    <row r="8" spans="1:17" ht="30" x14ac:dyDescent="0.25">
      <c r="A8" s="31" t="s">
        <v>64</v>
      </c>
      <c r="B8" s="54"/>
      <c r="C8" s="57" t="s">
        <v>264</v>
      </c>
      <c r="D8" s="55" t="s">
        <v>74</v>
      </c>
      <c r="E8" s="3" t="s">
        <v>68</v>
      </c>
      <c r="F8" s="24" t="s">
        <v>11</v>
      </c>
      <c r="G8" s="24">
        <v>200</v>
      </c>
      <c r="H8" s="33"/>
      <c r="I8" s="34">
        <f t="shared" si="1"/>
        <v>0</v>
      </c>
      <c r="J8" s="40"/>
      <c r="K8" s="41"/>
      <c r="L8" s="37" t="s">
        <v>554</v>
      </c>
      <c r="M8" s="17">
        <f t="shared" si="2"/>
        <v>0</v>
      </c>
      <c r="N8" s="20">
        <f t="shared" si="3"/>
        <v>0</v>
      </c>
      <c r="O8" s="20">
        <f t="shared" si="4"/>
        <v>0</v>
      </c>
      <c r="P8" s="17">
        <f t="shared" si="5"/>
        <v>0</v>
      </c>
    </row>
    <row r="9" spans="1:17" ht="30" x14ac:dyDescent="0.25">
      <c r="A9" s="31" t="s">
        <v>155</v>
      </c>
      <c r="B9" s="54"/>
      <c r="C9" s="57" t="s">
        <v>265</v>
      </c>
      <c r="D9" s="55" t="s">
        <v>74</v>
      </c>
      <c r="E9" s="3" t="s">
        <v>68</v>
      </c>
      <c r="F9" s="24" t="s">
        <v>11</v>
      </c>
      <c r="G9" s="24">
        <v>600</v>
      </c>
      <c r="H9" s="33"/>
      <c r="I9" s="34">
        <f t="shared" si="1"/>
        <v>0</v>
      </c>
      <c r="J9" s="40"/>
      <c r="K9" s="41"/>
      <c r="L9" s="37" t="s">
        <v>554</v>
      </c>
      <c r="M9" s="17">
        <f t="shared" si="2"/>
        <v>0</v>
      </c>
      <c r="N9" s="20">
        <f t="shared" si="3"/>
        <v>0</v>
      </c>
      <c r="O9" s="20">
        <f t="shared" si="4"/>
        <v>0</v>
      </c>
      <c r="P9" s="17">
        <f t="shared" si="5"/>
        <v>0</v>
      </c>
    </row>
    <row r="10" spans="1:17" ht="30" x14ac:dyDescent="0.25">
      <c r="A10" s="31" t="s">
        <v>156</v>
      </c>
      <c r="B10" s="54"/>
      <c r="C10" s="57" t="s">
        <v>266</v>
      </c>
      <c r="D10" s="55" t="s">
        <v>74</v>
      </c>
      <c r="E10" s="3" t="s">
        <v>68</v>
      </c>
      <c r="F10" s="24" t="s">
        <v>11</v>
      </c>
      <c r="G10" s="24">
        <v>300</v>
      </c>
      <c r="H10" s="33"/>
      <c r="I10" s="34">
        <f t="shared" si="1"/>
        <v>0</v>
      </c>
      <c r="J10" s="40"/>
      <c r="K10" s="37"/>
      <c r="L10" s="37" t="s">
        <v>554</v>
      </c>
      <c r="M10" s="17">
        <f t="shared" si="2"/>
        <v>0</v>
      </c>
      <c r="N10" s="20">
        <f t="shared" si="3"/>
        <v>0</v>
      </c>
      <c r="O10" s="20">
        <f t="shared" si="4"/>
        <v>0</v>
      </c>
      <c r="P10" s="17">
        <f t="shared" si="5"/>
        <v>0</v>
      </c>
    </row>
    <row r="11" spans="1:17" ht="30" x14ac:dyDescent="0.25">
      <c r="A11" s="31" t="s">
        <v>157</v>
      </c>
      <c r="B11" s="54"/>
      <c r="C11" s="57" t="s">
        <v>267</v>
      </c>
      <c r="D11" s="55" t="s">
        <v>74</v>
      </c>
      <c r="E11" s="3" t="s">
        <v>68</v>
      </c>
      <c r="F11" s="24" t="s">
        <v>11</v>
      </c>
      <c r="G11" s="24">
        <v>300</v>
      </c>
      <c r="H11" s="33"/>
      <c r="I11" s="34">
        <f t="shared" si="1"/>
        <v>0</v>
      </c>
      <c r="J11" s="40"/>
      <c r="K11" s="37"/>
      <c r="L11" s="37" t="s">
        <v>554</v>
      </c>
      <c r="M11" s="17">
        <f t="shared" si="2"/>
        <v>0</v>
      </c>
      <c r="N11" s="20">
        <f t="shared" si="3"/>
        <v>0</v>
      </c>
      <c r="O11" s="20">
        <f t="shared" si="4"/>
        <v>0</v>
      </c>
      <c r="P11" s="17">
        <f t="shared" si="5"/>
        <v>0</v>
      </c>
    </row>
    <row r="12" spans="1:17" ht="30" x14ac:dyDescent="0.25">
      <c r="A12" s="31" t="s">
        <v>158</v>
      </c>
      <c r="B12" s="54"/>
      <c r="C12" s="57" t="s">
        <v>268</v>
      </c>
      <c r="D12" s="55" t="s">
        <v>74</v>
      </c>
      <c r="E12" s="3" t="s">
        <v>68</v>
      </c>
      <c r="F12" s="24" t="s">
        <v>11</v>
      </c>
      <c r="G12" s="24">
        <v>400</v>
      </c>
      <c r="H12" s="33"/>
      <c r="I12" s="34">
        <f t="shared" si="1"/>
        <v>0</v>
      </c>
      <c r="J12" s="40"/>
      <c r="K12" s="37"/>
      <c r="L12" s="37" t="s">
        <v>554</v>
      </c>
      <c r="M12" s="17">
        <f t="shared" si="2"/>
        <v>0</v>
      </c>
      <c r="N12" s="20">
        <f t="shared" si="3"/>
        <v>0</v>
      </c>
      <c r="O12" s="20">
        <f t="shared" si="4"/>
        <v>0</v>
      </c>
      <c r="P12" s="17">
        <f t="shared" si="5"/>
        <v>0</v>
      </c>
    </row>
    <row r="13" spans="1:17" ht="30" x14ac:dyDescent="0.25">
      <c r="A13" s="31" t="s">
        <v>159</v>
      </c>
      <c r="B13" s="54"/>
      <c r="C13" s="57" t="s">
        <v>269</v>
      </c>
      <c r="D13" s="55" t="s">
        <v>74</v>
      </c>
      <c r="E13" s="3" t="s">
        <v>68</v>
      </c>
      <c r="F13" s="24" t="s">
        <v>11</v>
      </c>
      <c r="G13" s="24">
        <v>300</v>
      </c>
      <c r="H13" s="33"/>
      <c r="I13" s="34">
        <f t="shared" si="1"/>
        <v>0</v>
      </c>
      <c r="J13" s="40"/>
      <c r="K13" s="37"/>
      <c r="L13" s="37" t="s">
        <v>554</v>
      </c>
      <c r="M13" s="17">
        <f t="shared" si="2"/>
        <v>0</v>
      </c>
      <c r="N13" s="20">
        <f t="shared" si="3"/>
        <v>0</v>
      </c>
      <c r="O13" s="20">
        <f t="shared" si="4"/>
        <v>0</v>
      </c>
      <c r="P13" s="17">
        <f t="shared" si="5"/>
        <v>0</v>
      </c>
    </row>
    <row r="14" spans="1:17" ht="98.25" customHeight="1" x14ac:dyDescent="0.25">
      <c r="A14" s="31" t="s">
        <v>160</v>
      </c>
      <c r="B14" s="54"/>
      <c r="C14" s="57" t="s">
        <v>270</v>
      </c>
      <c r="D14" s="55" t="s">
        <v>71</v>
      </c>
      <c r="E14" s="24" t="s">
        <v>273</v>
      </c>
      <c r="F14" s="24" t="s">
        <v>8</v>
      </c>
      <c r="G14" s="24">
        <v>50</v>
      </c>
      <c r="H14" s="33"/>
      <c r="I14" s="34">
        <f t="shared" si="1"/>
        <v>0</v>
      </c>
      <c r="J14" s="40"/>
      <c r="K14" s="37"/>
      <c r="L14" s="91" t="s">
        <v>555</v>
      </c>
      <c r="M14" s="17">
        <f t="shared" si="2"/>
        <v>0</v>
      </c>
      <c r="N14" s="20">
        <f t="shared" si="3"/>
        <v>0</v>
      </c>
      <c r="O14" s="20">
        <f t="shared" si="4"/>
        <v>0</v>
      </c>
      <c r="P14" s="17">
        <f t="shared" si="5"/>
        <v>0</v>
      </c>
    </row>
    <row r="15" spans="1:17" ht="90.75" customHeight="1" x14ac:dyDescent="0.25">
      <c r="A15" s="31" t="s">
        <v>161</v>
      </c>
      <c r="B15" s="54"/>
      <c r="C15" s="57" t="s">
        <v>271</v>
      </c>
      <c r="D15" s="55" t="s">
        <v>71</v>
      </c>
      <c r="E15" s="24" t="s">
        <v>273</v>
      </c>
      <c r="F15" s="24" t="s">
        <v>8</v>
      </c>
      <c r="G15" s="24">
        <v>50</v>
      </c>
      <c r="H15" s="33"/>
      <c r="I15" s="34">
        <f t="shared" si="1"/>
        <v>0</v>
      </c>
      <c r="J15" s="40"/>
      <c r="K15" s="37"/>
      <c r="L15" s="91" t="s">
        <v>555</v>
      </c>
      <c r="M15" s="17">
        <f t="shared" si="2"/>
        <v>0</v>
      </c>
      <c r="N15" s="20">
        <f t="shared" si="3"/>
        <v>0</v>
      </c>
      <c r="O15" s="20">
        <f t="shared" si="4"/>
        <v>0</v>
      </c>
      <c r="P15" s="17">
        <f t="shared" si="5"/>
        <v>0</v>
      </c>
    </row>
    <row r="16" spans="1:17" ht="75" x14ac:dyDescent="0.25">
      <c r="A16" s="31" t="s">
        <v>162</v>
      </c>
      <c r="B16" s="54"/>
      <c r="C16" s="57" t="s">
        <v>271</v>
      </c>
      <c r="D16" s="55" t="s">
        <v>71</v>
      </c>
      <c r="E16" s="24" t="s">
        <v>88</v>
      </c>
      <c r="F16" s="24" t="s">
        <v>8</v>
      </c>
      <c r="G16" s="24">
        <v>80</v>
      </c>
      <c r="H16" s="33"/>
      <c r="I16" s="34">
        <f t="shared" si="1"/>
        <v>0</v>
      </c>
      <c r="J16" s="40"/>
      <c r="K16" s="37"/>
      <c r="L16" s="91" t="s">
        <v>555</v>
      </c>
      <c r="M16" s="17">
        <f t="shared" si="2"/>
        <v>0</v>
      </c>
      <c r="N16" s="20">
        <f t="shared" si="3"/>
        <v>0</v>
      </c>
      <c r="O16" s="20">
        <f t="shared" si="4"/>
        <v>0</v>
      </c>
      <c r="P16" s="17">
        <f t="shared" si="5"/>
        <v>0</v>
      </c>
    </row>
    <row r="17" spans="1:16" ht="89.25" customHeight="1" x14ac:dyDescent="0.25">
      <c r="A17" s="31" t="s">
        <v>163</v>
      </c>
      <c r="B17" s="54"/>
      <c r="C17" s="57" t="s">
        <v>272</v>
      </c>
      <c r="D17" s="55" t="s">
        <v>178</v>
      </c>
      <c r="E17" s="24" t="s">
        <v>88</v>
      </c>
      <c r="F17" s="24" t="s">
        <v>8</v>
      </c>
      <c r="G17" s="24">
        <v>120</v>
      </c>
      <c r="H17" s="33"/>
      <c r="I17" s="34">
        <f t="shared" si="1"/>
        <v>0</v>
      </c>
      <c r="J17" s="40"/>
      <c r="K17" s="41"/>
      <c r="L17" s="41" t="s">
        <v>554</v>
      </c>
      <c r="M17" s="17">
        <f t="shared" si="2"/>
        <v>0</v>
      </c>
      <c r="N17" s="20">
        <f t="shared" si="3"/>
        <v>0</v>
      </c>
      <c r="O17" s="20">
        <f t="shared" si="4"/>
        <v>0</v>
      </c>
      <c r="P17" s="17">
        <f t="shared" si="5"/>
        <v>0</v>
      </c>
    </row>
    <row r="18" spans="1:16" ht="89.25" customHeight="1" x14ac:dyDescent="0.25">
      <c r="A18" s="31" t="s">
        <v>173</v>
      </c>
      <c r="B18" s="31"/>
      <c r="C18" s="57" t="s">
        <v>274</v>
      </c>
      <c r="D18" s="24" t="s">
        <v>71</v>
      </c>
      <c r="E18" s="24" t="s">
        <v>69</v>
      </c>
      <c r="F18" s="24" t="s">
        <v>12</v>
      </c>
      <c r="G18" s="24">
        <v>20</v>
      </c>
      <c r="H18" s="33"/>
      <c r="I18" s="34">
        <f t="shared" si="1"/>
        <v>0</v>
      </c>
      <c r="J18" s="40"/>
      <c r="K18" s="41" t="s">
        <v>275</v>
      </c>
      <c r="L18" s="41" t="s">
        <v>554</v>
      </c>
      <c r="M18" s="17">
        <f t="shared" si="2"/>
        <v>0</v>
      </c>
      <c r="N18" s="20">
        <f t="shared" si="3"/>
        <v>0</v>
      </c>
      <c r="O18" s="20">
        <f t="shared" si="4"/>
        <v>0</v>
      </c>
      <c r="P18" s="17">
        <f t="shared" si="5"/>
        <v>0</v>
      </c>
    </row>
    <row r="19" spans="1:16" ht="89.25" customHeight="1" x14ac:dyDescent="0.25">
      <c r="A19" s="31" t="s">
        <v>387</v>
      </c>
      <c r="B19" s="31"/>
      <c r="C19" s="3" t="s">
        <v>183</v>
      </c>
      <c r="D19" s="3" t="s">
        <v>178</v>
      </c>
      <c r="E19" s="24" t="s">
        <v>358</v>
      </c>
      <c r="F19" s="3" t="s">
        <v>8</v>
      </c>
      <c r="G19" s="3">
        <v>20</v>
      </c>
      <c r="H19" s="4"/>
      <c r="I19" s="34">
        <f t="shared" si="1"/>
        <v>0</v>
      </c>
      <c r="J19" s="40"/>
      <c r="K19" s="41"/>
      <c r="L19" s="90" t="s">
        <v>555</v>
      </c>
      <c r="M19" s="17">
        <f t="shared" si="2"/>
        <v>0</v>
      </c>
      <c r="N19" s="20">
        <f t="shared" si="3"/>
        <v>0</v>
      </c>
      <c r="O19" s="20">
        <f t="shared" si="4"/>
        <v>0</v>
      </c>
      <c r="P19" s="17">
        <f t="shared" si="5"/>
        <v>0</v>
      </c>
    </row>
    <row r="20" spans="1:16" ht="18.75" x14ac:dyDescent="0.25">
      <c r="F20" s="21" t="s">
        <v>63</v>
      </c>
      <c r="G20" s="22"/>
      <c r="H20" s="22"/>
      <c r="I20" s="23">
        <f>SUM(I2:I19)-I21</f>
        <v>0</v>
      </c>
    </row>
    <row r="21" spans="1:16" ht="18.75" x14ac:dyDescent="0.25">
      <c r="F21" s="143" t="s">
        <v>557</v>
      </c>
      <c r="G21" s="144"/>
      <c r="H21" s="144"/>
      <c r="I21" s="78">
        <f>SUM(M2:M19)</f>
        <v>0</v>
      </c>
    </row>
  </sheetData>
  <mergeCells count="1">
    <mergeCell ref="F21:H21"/>
  </mergeCells>
  <pageMargins left="0.7" right="0.7" top="0.75" bottom="0.75" header="0.3" footer="0.3"/>
  <pageSetup paperSize="9" scale="72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M25"/>
  <sheetViews>
    <sheetView zoomScale="85" zoomScaleNormal="85" workbookViewId="0">
      <selection activeCell="N1" sqref="N1:Q1048576"/>
    </sheetView>
  </sheetViews>
  <sheetFormatPr defaultRowHeight="15" x14ac:dyDescent="0.25"/>
  <cols>
    <col min="1" max="1" width="6.85546875" customWidth="1"/>
    <col min="2" max="2" width="11.42578125" customWidth="1"/>
    <col min="3" max="4" width="15.42578125" customWidth="1"/>
    <col min="5" max="5" width="51" customWidth="1"/>
    <col min="8" max="8" width="22.28515625" customWidth="1"/>
    <col min="9" max="9" width="15.5703125" customWidth="1"/>
    <col min="10" max="10" width="14.5703125" customWidth="1"/>
    <col min="11" max="12" width="27.5703125" customWidth="1"/>
    <col min="13" max="13" width="18" customWidth="1"/>
  </cols>
  <sheetData>
    <row r="1" spans="1:13" ht="47.25" x14ac:dyDescent="0.25">
      <c r="A1" s="9" t="s">
        <v>0</v>
      </c>
      <c r="B1" s="9" t="s">
        <v>58</v>
      </c>
      <c r="C1" s="10" t="s">
        <v>14</v>
      </c>
      <c r="D1" s="10" t="s">
        <v>93</v>
      </c>
      <c r="E1" s="10" t="s">
        <v>1</v>
      </c>
      <c r="F1" s="10" t="s">
        <v>2</v>
      </c>
      <c r="G1" s="10" t="s">
        <v>3</v>
      </c>
      <c r="H1" s="10" t="s">
        <v>4</v>
      </c>
      <c r="I1" s="11" t="s">
        <v>5</v>
      </c>
      <c r="J1" s="12" t="s">
        <v>62</v>
      </c>
      <c r="K1" s="16" t="s">
        <v>72</v>
      </c>
      <c r="L1" s="16" t="s">
        <v>553</v>
      </c>
      <c r="M1" s="16" t="s">
        <v>556</v>
      </c>
    </row>
    <row r="2" spans="1:13" ht="31.5" x14ac:dyDescent="0.25">
      <c r="A2" s="1" t="s">
        <v>43</v>
      </c>
      <c r="B2" s="1" t="s">
        <v>43</v>
      </c>
      <c r="C2" s="2" t="s">
        <v>42</v>
      </c>
      <c r="D2" s="2"/>
      <c r="E2" s="3"/>
      <c r="F2" s="3"/>
      <c r="G2" s="3"/>
      <c r="H2" s="4"/>
      <c r="I2" s="5"/>
      <c r="J2" s="7">
        <f>SUM(I3:I23)</f>
        <v>0</v>
      </c>
      <c r="K2" s="17"/>
      <c r="L2" s="17"/>
      <c r="M2" s="17"/>
    </row>
    <row r="3" spans="1:13" ht="57" x14ac:dyDescent="0.25">
      <c r="A3" s="96" t="s">
        <v>120</v>
      </c>
      <c r="B3" s="96" t="s">
        <v>43</v>
      </c>
      <c r="C3" s="97" t="s">
        <v>565</v>
      </c>
      <c r="D3" s="98" t="s">
        <v>74</v>
      </c>
      <c r="E3" s="98" t="s">
        <v>70</v>
      </c>
      <c r="F3" s="98" t="s">
        <v>11</v>
      </c>
      <c r="G3" s="98">
        <v>1600</v>
      </c>
      <c r="H3" s="99"/>
      <c r="I3" s="100">
        <f t="shared" ref="I3:I23" si="0">G3*H3</f>
        <v>0</v>
      </c>
      <c r="J3" s="7"/>
      <c r="K3" s="17"/>
      <c r="L3" s="17" t="s">
        <v>554</v>
      </c>
      <c r="M3" s="17">
        <f>IF(L3="TAK",I3,0)</f>
        <v>0</v>
      </c>
    </row>
    <row r="4" spans="1:13" ht="71.25" x14ac:dyDescent="0.25">
      <c r="A4" s="96" t="s">
        <v>170</v>
      </c>
      <c r="B4" s="96" t="s">
        <v>43</v>
      </c>
      <c r="C4" s="97" t="s">
        <v>566</v>
      </c>
      <c r="D4" s="98" t="s">
        <v>74</v>
      </c>
      <c r="E4" s="98" t="s">
        <v>68</v>
      </c>
      <c r="F4" s="98" t="s">
        <v>11</v>
      </c>
      <c r="G4" s="98">
        <v>2100</v>
      </c>
      <c r="H4" s="99"/>
      <c r="I4" s="100">
        <f t="shared" si="0"/>
        <v>0</v>
      </c>
      <c r="J4" s="7"/>
      <c r="K4" s="17"/>
      <c r="L4" s="17" t="s">
        <v>554</v>
      </c>
      <c r="M4" s="17">
        <f t="shared" ref="M4:M23" si="1">IF(L4="TAK",I4,0)</f>
        <v>0</v>
      </c>
    </row>
    <row r="5" spans="1:13" ht="57" x14ac:dyDescent="0.25">
      <c r="A5" s="96" t="s">
        <v>171</v>
      </c>
      <c r="B5" s="96" t="s">
        <v>43</v>
      </c>
      <c r="C5" s="97" t="s">
        <v>567</v>
      </c>
      <c r="D5" s="98" t="s">
        <v>74</v>
      </c>
      <c r="E5" s="98" t="s">
        <v>472</v>
      </c>
      <c r="F5" s="98" t="s">
        <v>18</v>
      </c>
      <c r="G5" s="98">
        <v>50</v>
      </c>
      <c r="H5" s="99"/>
      <c r="I5" s="100">
        <f t="shared" si="0"/>
        <v>0</v>
      </c>
      <c r="J5" s="80"/>
      <c r="K5" s="81"/>
      <c r="L5" s="81" t="s">
        <v>554</v>
      </c>
      <c r="M5" s="17">
        <f t="shared" si="1"/>
        <v>0</v>
      </c>
    </row>
    <row r="6" spans="1:13" ht="57" x14ac:dyDescent="0.25">
      <c r="A6" s="96" t="s">
        <v>388</v>
      </c>
      <c r="B6" s="96" t="s">
        <v>43</v>
      </c>
      <c r="C6" s="97" t="s">
        <v>567</v>
      </c>
      <c r="D6" s="98" t="s">
        <v>74</v>
      </c>
      <c r="E6" s="98" t="s">
        <v>484</v>
      </c>
      <c r="F6" s="98" t="s">
        <v>18</v>
      </c>
      <c r="G6" s="98">
        <v>50</v>
      </c>
      <c r="H6" s="99"/>
      <c r="I6" s="100">
        <f t="shared" si="0"/>
        <v>0</v>
      </c>
      <c r="J6" s="80"/>
      <c r="K6" s="81"/>
      <c r="L6" s="81" t="s">
        <v>554</v>
      </c>
      <c r="M6" s="17">
        <f t="shared" si="1"/>
        <v>0</v>
      </c>
    </row>
    <row r="7" spans="1:13" ht="57" x14ac:dyDescent="0.25">
      <c r="A7" s="96" t="s">
        <v>389</v>
      </c>
      <c r="B7" s="96" t="s">
        <v>43</v>
      </c>
      <c r="C7" s="97" t="s">
        <v>567</v>
      </c>
      <c r="D7" s="98" t="s">
        <v>74</v>
      </c>
      <c r="E7" s="98" t="s">
        <v>485</v>
      </c>
      <c r="F7" s="98" t="s">
        <v>18</v>
      </c>
      <c r="G7" s="98">
        <v>50</v>
      </c>
      <c r="H7" s="99"/>
      <c r="I7" s="100">
        <f t="shared" si="0"/>
        <v>0</v>
      </c>
      <c r="J7" s="80"/>
      <c r="K7" s="81"/>
      <c r="L7" s="81" t="s">
        <v>554</v>
      </c>
      <c r="M7" s="17">
        <f t="shared" si="1"/>
        <v>0</v>
      </c>
    </row>
    <row r="8" spans="1:13" ht="57" x14ac:dyDescent="0.25">
      <c r="A8" s="96" t="s">
        <v>390</v>
      </c>
      <c r="B8" s="96" t="s">
        <v>43</v>
      </c>
      <c r="C8" s="97" t="s">
        <v>567</v>
      </c>
      <c r="D8" s="98" t="s">
        <v>74</v>
      </c>
      <c r="E8" s="98" t="s">
        <v>486</v>
      </c>
      <c r="F8" s="98" t="s">
        <v>18</v>
      </c>
      <c r="G8" s="98">
        <v>40</v>
      </c>
      <c r="H8" s="99"/>
      <c r="I8" s="100">
        <f t="shared" si="0"/>
        <v>0</v>
      </c>
      <c r="J8" s="80"/>
      <c r="K8" s="51"/>
      <c r="L8" s="51" t="s">
        <v>554</v>
      </c>
      <c r="M8" s="17">
        <f t="shared" si="1"/>
        <v>0</v>
      </c>
    </row>
    <row r="9" spans="1:13" ht="45" x14ac:dyDescent="0.25">
      <c r="A9" s="96" t="s">
        <v>391</v>
      </c>
      <c r="B9" s="96" t="s">
        <v>43</v>
      </c>
      <c r="C9" s="97" t="s">
        <v>568</v>
      </c>
      <c r="D9" s="98" t="s">
        <v>74</v>
      </c>
      <c r="E9" s="98" t="s">
        <v>85</v>
      </c>
      <c r="F9" s="98" t="s">
        <v>11</v>
      </c>
      <c r="G9" s="98">
        <v>6</v>
      </c>
      <c r="H9" s="99"/>
      <c r="I9" s="100">
        <f t="shared" si="0"/>
        <v>0</v>
      </c>
      <c r="J9" s="7"/>
      <c r="K9" s="17"/>
      <c r="L9" s="17" t="s">
        <v>554</v>
      </c>
      <c r="M9" s="17">
        <f t="shared" si="1"/>
        <v>0</v>
      </c>
    </row>
    <row r="10" spans="1:13" ht="150" x14ac:dyDescent="0.25">
      <c r="A10" s="96" t="s">
        <v>392</v>
      </c>
      <c r="B10" s="96" t="s">
        <v>43</v>
      </c>
      <c r="C10" s="97" t="s">
        <v>568</v>
      </c>
      <c r="D10" s="98" t="s">
        <v>74</v>
      </c>
      <c r="E10" s="98" t="s">
        <v>202</v>
      </c>
      <c r="F10" s="98" t="s">
        <v>11</v>
      </c>
      <c r="G10" s="98">
        <v>6</v>
      </c>
      <c r="H10" s="99"/>
      <c r="I10" s="100">
        <f t="shared" si="0"/>
        <v>0</v>
      </c>
      <c r="J10" s="7"/>
      <c r="K10" s="17"/>
      <c r="L10" s="17" t="s">
        <v>554</v>
      </c>
      <c r="M10" s="17">
        <f t="shared" si="1"/>
        <v>0</v>
      </c>
    </row>
    <row r="11" spans="1:13" ht="30" x14ac:dyDescent="0.25">
      <c r="A11" s="96" t="s">
        <v>393</v>
      </c>
      <c r="B11" s="96" t="s">
        <v>43</v>
      </c>
      <c r="C11" s="97" t="s">
        <v>276</v>
      </c>
      <c r="D11" s="98" t="s">
        <v>74</v>
      </c>
      <c r="E11" s="101" t="s">
        <v>69</v>
      </c>
      <c r="F11" s="98" t="s">
        <v>12</v>
      </c>
      <c r="G11" s="98">
        <v>10</v>
      </c>
      <c r="H11" s="99"/>
      <c r="I11" s="100">
        <f t="shared" si="0"/>
        <v>0</v>
      </c>
      <c r="J11" s="7"/>
      <c r="K11" s="17"/>
      <c r="L11" s="17" t="s">
        <v>554</v>
      </c>
      <c r="M11" s="17">
        <f t="shared" si="1"/>
        <v>0</v>
      </c>
    </row>
    <row r="12" spans="1:13" ht="30" x14ac:dyDescent="0.25">
      <c r="A12" s="96" t="s">
        <v>394</v>
      </c>
      <c r="B12" s="96" t="s">
        <v>43</v>
      </c>
      <c r="C12" s="97" t="s">
        <v>277</v>
      </c>
      <c r="D12" s="98" t="s">
        <v>178</v>
      </c>
      <c r="E12" s="101" t="s">
        <v>69</v>
      </c>
      <c r="F12" s="98" t="s">
        <v>12</v>
      </c>
      <c r="G12" s="98">
        <v>4</v>
      </c>
      <c r="H12" s="99"/>
      <c r="I12" s="100">
        <f t="shared" si="0"/>
        <v>0</v>
      </c>
      <c r="J12" s="7"/>
      <c r="K12" s="17"/>
      <c r="L12" s="17" t="s">
        <v>554</v>
      </c>
      <c r="M12" s="17">
        <f t="shared" si="1"/>
        <v>0</v>
      </c>
    </row>
    <row r="13" spans="1:13" ht="72" customHeight="1" x14ac:dyDescent="0.25">
      <c r="A13" s="96" t="s">
        <v>392</v>
      </c>
      <c r="B13" s="96" t="s">
        <v>43</v>
      </c>
      <c r="C13" s="97" t="s">
        <v>278</v>
      </c>
      <c r="D13" s="98" t="s">
        <v>71</v>
      </c>
      <c r="E13" s="98" t="s">
        <v>85</v>
      </c>
      <c r="F13" s="98" t="s">
        <v>11</v>
      </c>
      <c r="G13" s="98">
        <v>6</v>
      </c>
      <c r="H13" s="99"/>
      <c r="I13" s="100">
        <f t="shared" si="0"/>
        <v>0</v>
      </c>
      <c r="J13" s="7"/>
      <c r="K13" s="17" t="s">
        <v>279</v>
      </c>
      <c r="L13" s="17" t="s">
        <v>554</v>
      </c>
      <c r="M13" s="17">
        <f t="shared" si="1"/>
        <v>0</v>
      </c>
    </row>
    <row r="14" spans="1:13" ht="150" x14ac:dyDescent="0.25">
      <c r="A14" s="96" t="s">
        <v>393</v>
      </c>
      <c r="B14" s="96" t="s">
        <v>43</v>
      </c>
      <c r="C14" s="98" t="s">
        <v>280</v>
      </c>
      <c r="D14" s="98" t="s">
        <v>71</v>
      </c>
      <c r="E14" s="101" t="s">
        <v>154</v>
      </c>
      <c r="F14" s="98" t="s">
        <v>11</v>
      </c>
      <c r="G14" s="98">
        <v>35</v>
      </c>
      <c r="H14" s="99"/>
      <c r="I14" s="100">
        <f t="shared" si="0"/>
        <v>0</v>
      </c>
      <c r="J14" s="7"/>
      <c r="K14" s="17"/>
      <c r="L14" s="17" t="s">
        <v>554</v>
      </c>
      <c r="M14" s="17">
        <f t="shared" si="1"/>
        <v>0</v>
      </c>
    </row>
    <row r="15" spans="1:13" ht="65.25" customHeight="1" x14ac:dyDescent="0.25">
      <c r="A15" s="96" t="s">
        <v>395</v>
      </c>
      <c r="B15" s="96" t="s">
        <v>43</v>
      </c>
      <c r="C15" s="98" t="s">
        <v>280</v>
      </c>
      <c r="D15" s="98" t="s">
        <v>71</v>
      </c>
      <c r="E15" s="101" t="s">
        <v>88</v>
      </c>
      <c r="F15" s="98" t="s">
        <v>8</v>
      </c>
      <c r="G15" s="98">
        <v>90</v>
      </c>
      <c r="H15" s="99"/>
      <c r="I15" s="100">
        <f t="shared" si="0"/>
        <v>0</v>
      </c>
      <c r="J15" s="7"/>
      <c r="K15" s="17" t="s">
        <v>282</v>
      </c>
      <c r="L15" s="17" t="s">
        <v>554</v>
      </c>
      <c r="M15" s="17">
        <f t="shared" si="1"/>
        <v>0</v>
      </c>
    </row>
    <row r="16" spans="1:13" ht="99" customHeight="1" x14ac:dyDescent="0.25">
      <c r="A16" s="96" t="s">
        <v>396</v>
      </c>
      <c r="B16" s="96" t="s">
        <v>43</v>
      </c>
      <c r="C16" s="102" t="s">
        <v>281</v>
      </c>
      <c r="D16" s="98" t="s">
        <v>71</v>
      </c>
      <c r="E16" s="101" t="s">
        <v>255</v>
      </c>
      <c r="F16" s="98" t="s">
        <v>8</v>
      </c>
      <c r="G16" s="98">
        <v>30</v>
      </c>
      <c r="H16" s="99"/>
      <c r="I16" s="100">
        <f t="shared" si="0"/>
        <v>0</v>
      </c>
      <c r="J16" s="7"/>
      <c r="K16" s="17"/>
      <c r="L16" s="89" t="s">
        <v>555</v>
      </c>
      <c r="M16" s="17">
        <f t="shared" si="1"/>
        <v>0</v>
      </c>
    </row>
    <row r="17" spans="1:13" ht="57" x14ac:dyDescent="0.25">
      <c r="A17" s="103" t="s">
        <v>397</v>
      </c>
      <c r="B17" s="96" t="s">
        <v>43</v>
      </c>
      <c r="C17" s="104" t="s">
        <v>283</v>
      </c>
      <c r="D17" s="105" t="s">
        <v>178</v>
      </c>
      <c r="E17" s="106" t="s">
        <v>255</v>
      </c>
      <c r="F17" s="105" t="s">
        <v>8</v>
      </c>
      <c r="G17" s="105">
        <v>30</v>
      </c>
      <c r="H17" s="99"/>
      <c r="I17" s="100">
        <f t="shared" si="0"/>
        <v>0</v>
      </c>
      <c r="J17" s="7"/>
      <c r="K17" s="17" t="s">
        <v>285</v>
      </c>
      <c r="L17" s="89" t="s">
        <v>555</v>
      </c>
      <c r="M17" s="17">
        <f t="shared" si="1"/>
        <v>0</v>
      </c>
    </row>
    <row r="18" spans="1:13" ht="71.25" x14ac:dyDescent="0.25">
      <c r="A18" s="96" t="s">
        <v>398</v>
      </c>
      <c r="B18" s="96" t="s">
        <v>43</v>
      </c>
      <c r="C18" s="107" t="s">
        <v>284</v>
      </c>
      <c r="D18" s="98" t="s">
        <v>71</v>
      </c>
      <c r="E18" s="101" t="s">
        <v>474</v>
      </c>
      <c r="F18" s="98" t="s">
        <v>286</v>
      </c>
      <c r="G18" s="98">
        <v>13200</v>
      </c>
      <c r="H18" s="99"/>
      <c r="I18" s="100">
        <f t="shared" si="0"/>
        <v>0</v>
      </c>
      <c r="J18" s="7"/>
      <c r="K18" s="17"/>
      <c r="L18" s="89" t="s">
        <v>555</v>
      </c>
      <c r="M18" s="17">
        <f t="shared" si="1"/>
        <v>0</v>
      </c>
    </row>
    <row r="19" spans="1:13" ht="71.25" x14ac:dyDescent="0.25">
      <c r="A19" s="96" t="s">
        <v>399</v>
      </c>
      <c r="B19" s="96" t="s">
        <v>43</v>
      </c>
      <c r="C19" s="107" t="s">
        <v>284</v>
      </c>
      <c r="D19" s="98" t="s">
        <v>71</v>
      </c>
      <c r="E19" s="98" t="s">
        <v>487</v>
      </c>
      <c r="F19" s="98" t="s">
        <v>286</v>
      </c>
      <c r="G19" s="98">
        <v>6600</v>
      </c>
      <c r="H19" s="99"/>
      <c r="I19" s="100">
        <f t="shared" si="0"/>
        <v>0</v>
      </c>
      <c r="J19" s="80"/>
      <c r="K19" s="51"/>
      <c r="L19" s="58" t="s">
        <v>555</v>
      </c>
      <c r="M19" s="17">
        <f t="shared" si="1"/>
        <v>0</v>
      </c>
    </row>
    <row r="20" spans="1:13" ht="30" x14ac:dyDescent="0.25">
      <c r="A20" s="96" t="s">
        <v>400</v>
      </c>
      <c r="B20" s="96" t="s">
        <v>43</v>
      </c>
      <c r="C20" s="107" t="s">
        <v>183</v>
      </c>
      <c r="D20" s="98" t="s">
        <v>71</v>
      </c>
      <c r="E20" s="98" t="s">
        <v>473</v>
      </c>
      <c r="F20" s="98" t="s">
        <v>26</v>
      </c>
      <c r="G20" s="98">
        <v>10</v>
      </c>
      <c r="H20" s="99"/>
      <c r="I20" s="100">
        <f t="shared" si="0"/>
        <v>0</v>
      </c>
      <c r="J20" s="80"/>
      <c r="K20" s="51"/>
      <c r="L20" s="58" t="s">
        <v>555</v>
      </c>
      <c r="M20" s="17">
        <f t="shared" si="1"/>
        <v>0</v>
      </c>
    </row>
    <row r="21" spans="1:13" ht="30" x14ac:dyDescent="0.25">
      <c r="A21" s="96" t="s">
        <v>475</v>
      </c>
      <c r="B21" s="96" t="s">
        <v>43</v>
      </c>
      <c r="C21" s="98" t="s">
        <v>183</v>
      </c>
      <c r="D21" s="98" t="s">
        <v>178</v>
      </c>
      <c r="E21" s="101" t="s">
        <v>358</v>
      </c>
      <c r="F21" s="98" t="s">
        <v>8</v>
      </c>
      <c r="G21" s="98">
        <v>20</v>
      </c>
      <c r="H21" s="99"/>
      <c r="I21" s="100">
        <f t="shared" si="0"/>
        <v>0</v>
      </c>
      <c r="J21" s="80"/>
      <c r="K21" s="51"/>
      <c r="L21" s="58" t="s">
        <v>555</v>
      </c>
      <c r="M21" s="17">
        <f t="shared" si="1"/>
        <v>0</v>
      </c>
    </row>
    <row r="22" spans="1:13" ht="30" x14ac:dyDescent="0.25">
      <c r="A22" s="96" t="s">
        <v>572</v>
      </c>
      <c r="B22" s="96" t="s">
        <v>43</v>
      </c>
      <c r="C22" s="98" t="s">
        <v>183</v>
      </c>
      <c r="D22" s="98" t="s">
        <v>71</v>
      </c>
      <c r="E22" s="101" t="s">
        <v>69</v>
      </c>
      <c r="F22" s="98" t="s">
        <v>12</v>
      </c>
      <c r="G22" s="98">
        <v>20</v>
      </c>
      <c r="H22" s="99"/>
      <c r="I22" s="100">
        <f t="shared" si="0"/>
        <v>0</v>
      </c>
      <c r="J22" s="80"/>
      <c r="K22" s="51"/>
      <c r="L22" s="51" t="s">
        <v>554</v>
      </c>
      <c r="M22" s="17">
        <f t="shared" si="1"/>
        <v>0</v>
      </c>
    </row>
    <row r="23" spans="1:13" ht="30" x14ac:dyDescent="0.25">
      <c r="A23" s="96" t="s">
        <v>573</v>
      </c>
      <c r="B23" s="1" t="s">
        <v>43</v>
      </c>
      <c r="C23" s="3" t="s">
        <v>183</v>
      </c>
      <c r="D23" s="3" t="s">
        <v>71</v>
      </c>
      <c r="E23" s="24" t="s">
        <v>574</v>
      </c>
      <c r="F23" s="3" t="s">
        <v>26</v>
      </c>
      <c r="G23" s="3">
        <v>20</v>
      </c>
      <c r="H23" s="128"/>
      <c r="I23" s="5">
        <f t="shared" si="0"/>
        <v>0</v>
      </c>
      <c r="J23" s="80"/>
      <c r="K23" s="51"/>
      <c r="L23" s="51" t="s">
        <v>554</v>
      </c>
      <c r="M23" s="17">
        <f t="shared" si="1"/>
        <v>0</v>
      </c>
    </row>
    <row r="24" spans="1:13" ht="18.75" x14ac:dyDescent="0.25">
      <c r="F24" s="21" t="s">
        <v>63</v>
      </c>
      <c r="G24" s="22"/>
      <c r="H24" s="22"/>
      <c r="I24" s="23">
        <f>SUM(I3:I23)-I25</f>
        <v>0</v>
      </c>
    </row>
    <row r="25" spans="1:13" ht="18.75" x14ac:dyDescent="0.25">
      <c r="F25" s="143" t="s">
        <v>557</v>
      </c>
      <c r="G25" s="144"/>
      <c r="H25" s="144"/>
      <c r="I25" s="78">
        <f>SUM(M3:M23)</f>
        <v>0</v>
      </c>
    </row>
  </sheetData>
  <mergeCells count="1">
    <mergeCell ref="F25:H25"/>
  </mergeCells>
  <pageMargins left="0.7" right="0.7" top="0.75" bottom="0.75" header="0.3" footer="0.3"/>
  <pageSetup paperSize="9" scale="33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M34"/>
  <sheetViews>
    <sheetView zoomScale="70" zoomScaleNormal="70" workbookViewId="0">
      <selection activeCell="V5" sqref="V5"/>
    </sheetView>
  </sheetViews>
  <sheetFormatPr defaultRowHeight="15" x14ac:dyDescent="0.25"/>
  <cols>
    <col min="3" max="4" width="19.42578125" customWidth="1"/>
    <col min="5" max="5" width="42.7109375" customWidth="1"/>
    <col min="8" max="8" width="21" customWidth="1"/>
    <col min="9" max="9" width="16.85546875" bestFit="1" customWidth="1"/>
    <col min="10" max="10" width="21.28515625" customWidth="1"/>
    <col min="11" max="12" width="37.140625" customWidth="1"/>
    <col min="13" max="13" width="21.42578125" customWidth="1"/>
  </cols>
  <sheetData>
    <row r="1" spans="1:13" ht="47.25" x14ac:dyDescent="0.25">
      <c r="A1" s="9" t="s">
        <v>0</v>
      </c>
      <c r="B1" s="9" t="s">
        <v>58</v>
      </c>
      <c r="C1" s="10" t="s">
        <v>14</v>
      </c>
      <c r="D1" s="10" t="s">
        <v>91</v>
      </c>
      <c r="E1" s="10" t="s">
        <v>1</v>
      </c>
      <c r="F1" s="10" t="s">
        <v>2</v>
      </c>
      <c r="G1" s="10" t="s">
        <v>3</v>
      </c>
      <c r="H1" s="10" t="s">
        <v>4</v>
      </c>
      <c r="I1" s="11" t="s">
        <v>5</v>
      </c>
      <c r="J1" s="12" t="s">
        <v>62</v>
      </c>
      <c r="K1" s="16" t="s">
        <v>92</v>
      </c>
      <c r="L1" s="16" t="s">
        <v>553</v>
      </c>
      <c r="M1" s="16" t="s">
        <v>556</v>
      </c>
    </row>
    <row r="2" spans="1:13" ht="31.5" x14ac:dyDescent="0.25">
      <c r="A2" s="96" t="s">
        <v>45</v>
      </c>
      <c r="B2" s="96" t="s">
        <v>45</v>
      </c>
      <c r="C2" s="129" t="s">
        <v>44</v>
      </c>
      <c r="D2" s="129"/>
      <c r="E2" s="98"/>
      <c r="F2" s="98"/>
      <c r="G2" s="98"/>
      <c r="H2" s="130"/>
      <c r="I2" s="100"/>
      <c r="J2" s="131">
        <f>SUM(I3:I32)</f>
        <v>0</v>
      </c>
      <c r="K2" s="132"/>
      <c r="L2" s="132"/>
      <c r="M2" s="17"/>
    </row>
    <row r="3" spans="1:13" ht="45" x14ac:dyDescent="0.25">
      <c r="A3" s="96" t="s">
        <v>94</v>
      </c>
      <c r="B3" s="96" t="s">
        <v>45</v>
      </c>
      <c r="C3" s="101" t="s">
        <v>287</v>
      </c>
      <c r="D3" s="98" t="s">
        <v>74</v>
      </c>
      <c r="E3" s="98" t="s">
        <v>69</v>
      </c>
      <c r="F3" s="98" t="s">
        <v>12</v>
      </c>
      <c r="G3" s="98">
        <v>40</v>
      </c>
      <c r="H3" s="99"/>
      <c r="I3" s="100">
        <f>G3*H3</f>
        <v>0</v>
      </c>
      <c r="J3" s="131"/>
      <c r="K3" s="133" t="s">
        <v>575</v>
      </c>
      <c r="L3" s="134" t="s">
        <v>554</v>
      </c>
      <c r="M3" s="17">
        <f>IF(L3="TAK",I3,0)</f>
        <v>0</v>
      </c>
    </row>
    <row r="4" spans="1:13" ht="119.25" customHeight="1" x14ac:dyDescent="0.25">
      <c r="A4" s="96" t="s">
        <v>95</v>
      </c>
      <c r="B4" s="96" t="s">
        <v>45</v>
      </c>
      <c r="C4" s="101" t="s">
        <v>288</v>
      </c>
      <c r="D4" s="98" t="s">
        <v>74</v>
      </c>
      <c r="E4" s="101" t="s">
        <v>69</v>
      </c>
      <c r="F4" s="98" t="s">
        <v>12</v>
      </c>
      <c r="G4" s="98">
        <v>10</v>
      </c>
      <c r="H4" s="99"/>
      <c r="I4" s="100">
        <f t="shared" ref="I4:I32" si="0">G4*H4</f>
        <v>0</v>
      </c>
      <c r="J4" s="131"/>
      <c r="K4" s="134"/>
      <c r="L4" s="134" t="s">
        <v>554</v>
      </c>
      <c r="M4" s="17">
        <f t="shared" ref="M4:M5" si="1">IF(L4="TAK",I4,0)</f>
        <v>0</v>
      </c>
    </row>
    <row r="5" spans="1:13" ht="119.25" customHeight="1" x14ac:dyDescent="0.25">
      <c r="A5" s="96" t="s">
        <v>96</v>
      </c>
      <c r="B5" s="96" t="s">
        <v>45</v>
      </c>
      <c r="C5" s="101" t="s">
        <v>290</v>
      </c>
      <c r="D5" s="98" t="s">
        <v>71</v>
      </c>
      <c r="E5" s="135" t="s">
        <v>289</v>
      </c>
      <c r="F5" s="98" t="s">
        <v>11</v>
      </c>
      <c r="G5" s="98">
        <v>50</v>
      </c>
      <c r="H5" s="99"/>
      <c r="I5" s="100">
        <f t="shared" si="0"/>
        <v>0</v>
      </c>
      <c r="J5" s="131"/>
      <c r="K5" s="134"/>
      <c r="L5" s="136" t="s">
        <v>555</v>
      </c>
      <c r="M5" s="17">
        <f t="shared" si="1"/>
        <v>0</v>
      </c>
    </row>
    <row r="6" spans="1:13" ht="45" x14ac:dyDescent="0.25">
      <c r="A6" s="96" t="s">
        <v>97</v>
      </c>
      <c r="B6" s="96" t="s">
        <v>45</v>
      </c>
      <c r="C6" s="98" t="s">
        <v>291</v>
      </c>
      <c r="D6" s="98" t="s">
        <v>71</v>
      </c>
      <c r="E6" s="101" t="s">
        <v>69</v>
      </c>
      <c r="F6" s="98" t="s">
        <v>12</v>
      </c>
      <c r="G6" s="98">
        <v>10</v>
      </c>
      <c r="H6" s="99"/>
      <c r="I6" s="100">
        <f t="shared" si="0"/>
        <v>0</v>
      </c>
      <c r="J6" s="131"/>
      <c r="K6" s="134"/>
      <c r="L6" s="134" t="s">
        <v>554</v>
      </c>
      <c r="M6" s="17">
        <f t="shared" ref="M6:M32" si="2">IF(L6="TAK",I6,0)</f>
        <v>0</v>
      </c>
    </row>
    <row r="7" spans="1:13" ht="45" x14ac:dyDescent="0.25">
      <c r="A7" s="96" t="s">
        <v>98</v>
      </c>
      <c r="B7" s="96" t="s">
        <v>45</v>
      </c>
      <c r="C7" s="98" t="s">
        <v>292</v>
      </c>
      <c r="D7" s="98" t="s">
        <v>71</v>
      </c>
      <c r="E7" s="101" t="s">
        <v>69</v>
      </c>
      <c r="F7" s="98" t="s">
        <v>12</v>
      </c>
      <c r="G7" s="98">
        <v>10</v>
      </c>
      <c r="H7" s="99"/>
      <c r="I7" s="100">
        <f t="shared" si="0"/>
        <v>0</v>
      </c>
      <c r="J7" s="131"/>
      <c r="K7" s="134"/>
      <c r="L7" s="134" t="s">
        <v>554</v>
      </c>
      <c r="M7" s="17">
        <f t="shared" si="2"/>
        <v>0</v>
      </c>
    </row>
    <row r="8" spans="1:13" ht="120" x14ac:dyDescent="0.25">
      <c r="A8" s="96" t="s">
        <v>99</v>
      </c>
      <c r="B8" s="96" t="s">
        <v>45</v>
      </c>
      <c r="C8" s="98" t="s">
        <v>293</v>
      </c>
      <c r="D8" s="98" t="s">
        <v>71</v>
      </c>
      <c r="E8" s="101" t="s">
        <v>46</v>
      </c>
      <c r="F8" s="98" t="s">
        <v>11</v>
      </c>
      <c r="G8" s="98">
        <v>68</v>
      </c>
      <c r="H8" s="99"/>
      <c r="I8" s="100">
        <f t="shared" si="0"/>
        <v>0</v>
      </c>
      <c r="J8" s="131"/>
      <c r="K8" s="137"/>
      <c r="L8" s="136" t="s">
        <v>555</v>
      </c>
      <c r="M8" s="17">
        <f t="shared" si="2"/>
        <v>0</v>
      </c>
    </row>
    <row r="9" spans="1:13" ht="90" x14ac:dyDescent="0.25">
      <c r="A9" s="96" t="s">
        <v>100</v>
      </c>
      <c r="B9" s="96" t="s">
        <v>45</v>
      </c>
      <c r="C9" s="98" t="s">
        <v>294</v>
      </c>
      <c r="D9" s="98" t="s">
        <v>71</v>
      </c>
      <c r="E9" s="101" t="s">
        <v>88</v>
      </c>
      <c r="F9" s="98" t="s">
        <v>8</v>
      </c>
      <c r="G9" s="98">
        <v>80</v>
      </c>
      <c r="H9" s="99"/>
      <c r="I9" s="100">
        <f t="shared" si="0"/>
        <v>0</v>
      </c>
      <c r="J9" s="131"/>
      <c r="K9" s="137"/>
      <c r="L9" s="136" t="s">
        <v>555</v>
      </c>
      <c r="M9" s="17">
        <f t="shared" si="2"/>
        <v>0</v>
      </c>
    </row>
    <row r="10" spans="1:13" ht="45" x14ac:dyDescent="0.25">
      <c r="A10" s="96" t="s">
        <v>101</v>
      </c>
      <c r="B10" s="96" t="s">
        <v>45</v>
      </c>
      <c r="C10" s="98" t="s">
        <v>295</v>
      </c>
      <c r="D10" s="98" t="s">
        <v>74</v>
      </c>
      <c r="E10" s="98" t="s">
        <v>69</v>
      </c>
      <c r="F10" s="98" t="s">
        <v>12</v>
      </c>
      <c r="G10" s="98">
        <v>10</v>
      </c>
      <c r="H10" s="99"/>
      <c r="I10" s="100">
        <f t="shared" si="0"/>
        <v>0</v>
      </c>
      <c r="J10" s="131"/>
      <c r="K10" s="133" t="s">
        <v>575</v>
      </c>
      <c r="L10" s="134" t="s">
        <v>554</v>
      </c>
      <c r="M10" s="17">
        <f t="shared" si="2"/>
        <v>0</v>
      </c>
    </row>
    <row r="11" spans="1:13" ht="45" x14ac:dyDescent="0.25">
      <c r="A11" s="96" t="s">
        <v>102</v>
      </c>
      <c r="B11" s="96" t="s">
        <v>45</v>
      </c>
      <c r="C11" s="98" t="s">
        <v>296</v>
      </c>
      <c r="D11" s="98" t="s">
        <v>74</v>
      </c>
      <c r="E11" s="98" t="s">
        <v>69</v>
      </c>
      <c r="F11" s="98" t="s">
        <v>12</v>
      </c>
      <c r="G11" s="98">
        <v>10</v>
      </c>
      <c r="H11" s="99"/>
      <c r="I11" s="100">
        <f t="shared" si="0"/>
        <v>0</v>
      </c>
      <c r="J11" s="131"/>
      <c r="K11" s="133" t="s">
        <v>575</v>
      </c>
      <c r="L11" s="134" t="s">
        <v>554</v>
      </c>
      <c r="M11" s="17">
        <f t="shared" si="2"/>
        <v>0</v>
      </c>
    </row>
    <row r="12" spans="1:13" ht="90" x14ac:dyDescent="0.25">
      <c r="A12" s="96" t="s">
        <v>103</v>
      </c>
      <c r="B12" s="96" t="s">
        <v>45</v>
      </c>
      <c r="C12" s="98" t="s">
        <v>297</v>
      </c>
      <c r="D12" s="98" t="s">
        <v>71</v>
      </c>
      <c r="E12" s="101" t="s">
        <v>88</v>
      </c>
      <c r="F12" s="98" t="s">
        <v>8</v>
      </c>
      <c r="G12" s="98">
        <v>80</v>
      </c>
      <c r="H12" s="99"/>
      <c r="I12" s="100">
        <f t="shared" si="0"/>
        <v>0</v>
      </c>
      <c r="J12" s="131"/>
      <c r="K12" s="138"/>
      <c r="L12" s="136" t="s">
        <v>555</v>
      </c>
      <c r="M12" s="17">
        <f t="shared" si="2"/>
        <v>0</v>
      </c>
    </row>
    <row r="13" spans="1:13" ht="90" x14ac:dyDescent="0.25">
      <c r="A13" s="96" t="s">
        <v>104</v>
      </c>
      <c r="B13" s="96" t="s">
        <v>45</v>
      </c>
      <c r="C13" s="98" t="s">
        <v>298</v>
      </c>
      <c r="D13" s="98" t="s">
        <v>71</v>
      </c>
      <c r="E13" s="101" t="s">
        <v>88</v>
      </c>
      <c r="F13" s="98" t="s">
        <v>8</v>
      </c>
      <c r="G13" s="98">
        <v>40</v>
      </c>
      <c r="H13" s="99"/>
      <c r="I13" s="100">
        <f t="shared" si="0"/>
        <v>0</v>
      </c>
      <c r="J13" s="131"/>
      <c r="K13" s="138"/>
      <c r="L13" s="136" t="s">
        <v>555</v>
      </c>
      <c r="M13" s="17">
        <f t="shared" si="2"/>
        <v>0</v>
      </c>
    </row>
    <row r="14" spans="1:13" ht="90" x14ac:dyDescent="0.25">
      <c r="A14" s="96" t="s">
        <v>105</v>
      </c>
      <c r="B14" s="96" t="s">
        <v>45</v>
      </c>
      <c r="C14" s="98" t="s">
        <v>298</v>
      </c>
      <c r="D14" s="98" t="s">
        <v>71</v>
      </c>
      <c r="E14" s="101" t="s">
        <v>88</v>
      </c>
      <c r="F14" s="98" t="s">
        <v>8</v>
      </c>
      <c r="G14" s="98">
        <v>40</v>
      </c>
      <c r="H14" s="99"/>
      <c r="I14" s="100">
        <f t="shared" si="0"/>
        <v>0</v>
      </c>
      <c r="J14" s="131"/>
      <c r="K14" s="138"/>
      <c r="L14" s="139" t="s">
        <v>554</v>
      </c>
      <c r="M14" s="17">
        <f t="shared" si="2"/>
        <v>0</v>
      </c>
    </row>
    <row r="15" spans="1:13" ht="45" x14ac:dyDescent="0.25">
      <c r="A15" s="96" t="s">
        <v>106</v>
      </c>
      <c r="B15" s="96" t="s">
        <v>45</v>
      </c>
      <c r="C15" s="98" t="s">
        <v>309</v>
      </c>
      <c r="D15" s="98" t="s">
        <v>74</v>
      </c>
      <c r="E15" s="98" t="s">
        <v>69</v>
      </c>
      <c r="F15" s="98" t="s">
        <v>12</v>
      </c>
      <c r="G15" s="98">
        <v>40</v>
      </c>
      <c r="H15" s="99"/>
      <c r="I15" s="100">
        <f t="shared" si="0"/>
        <v>0</v>
      </c>
      <c r="J15" s="131"/>
      <c r="K15" s="133" t="s">
        <v>575</v>
      </c>
      <c r="L15" s="140" t="s">
        <v>554</v>
      </c>
      <c r="M15" s="17">
        <f t="shared" si="2"/>
        <v>0</v>
      </c>
    </row>
    <row r="16" spans="1:13" ht="45" x14ac:dyDescent="0.25">
      <c r="A16" s="96" t="s">
        <v>107</v>
      </c>
      <c r="B16" s="96" t="s">
        <v>45</v>
      </c>
      <c r="C16" s="98" t="s">
        <v>299</v>
      </c>
      <c r="D16" s="98" t="s">
        <v>74</v>
      </c>
      <c r="E16" s="98" t="s">
        <v>69</v>
      </c>
      <c r="F16" s="98" t="s">
        <v>12</v>
      </c>
      <c r="G16" s="98">
        <v>25</v>
      </c>
      <c r="H16" s="99"/>
      <c r="I16" s="100">
        <f t="shared" si="0"/>
        <v>0</v>
      </c>
      <c r="J16" s="131"/>
      <c r="K16" s="133" t="s">
        <v>575</v>
      </c>
      <c r="L16" s="134" t="s">
        <v>554</v>
      </c>
      <c r="M16" s="17">
        <f t="shared" si="2"/>
        <v>0</v>
      </c>
    </row>
    <row r="17" spans="1:13" ht="45" x14ac:dyDescent="0.25">
      <c r="A17" s="96" t="s">
        <v>108</v>
      </c>
      <c r="B17" s="96" t="s">
        <v>45</v>
      </c>
      <c r="C17" s="98" t="s">
        <v>576</v>
      </c>
      <c r="D17" s="98" t="s">
        <v>74</v>
      </c>
      <c r="E17" s="98" t="s">
        <v>69</v>
      </c>
      <c r="F17" s="98" t="s">
        <v>12</v>
      </c>
      <c r="G17" s="98">
        <v>20</v>
      </c>
      <c r="H17" s="99"/>
      <c r="I17" s="100">
        <f t="shared" si="0"/>
        <v>0</v>
      </c>
      <c r="J17" s="131"/>
      <c r="K17" s="133" t="s">
        <v>575</v>
      </c>
      <c r="L17" s="134" t="s">
        <v>554</v>
      </c>
      <c r="M17" s="17">
        <f t="shared" si="2"/>
        <v>0</v>
      </c>
    </row>
    <row r="18" spans="1:13" ht="45" x14ac:dyDescent="0.25">
      <c r="A18" s="96" t="s">
        <v>109</v>
      </c>
      <c r="B18" s="96" t="s">
        <v>45</v>
      </c>
      <c r="C18" s="98" t="s">
        <v>301</v>
      </c>
      <c r="D18" s="98" t="s">
        <v>74</v>
      </c>
      <c r="E18" s="98" t="s">
        <v>69</v>
      </c>
      <c r="F18" s="98" t="s">
        <v>12</v>
      </c>
      <c r="G18" s="98">
        <v>70</v>
      </c>
      <c r="H18" s="99"/>
      <c r="I18" s="100">
        <f t="shared" si="0"/>
        <v>0</v>
      </c>
      <c r="J18" s="131"/>
      <c r="K18" s="133" t="s">
        <v>575</v>
      </c>
      <c r="L18" s="134" t="s">
        <v>554</v>
      </c>
      <c r="M18" s="17">
        <f t="shared" si="2"/>
        <v>0</v>
      </c>
    </row>
    <row r="19" spans="1:13" ht="45" x14ac:dyDescent="0.25">
      <c r="A19" s="96" t="s">
        <v>110</v>
      </c>
      <c r="B19" s="96" t="s">
        <v>45</v>
      </c>
      <c r="C19" s="98" t="s">
        <v>302</v>
      </c>
      <c r="D19" s="98" t="s">
        <v>74</v>
      </c>
      <c r="E19" s="98" t="s">
        <v>69</v>
      </c>
      <c r="F19" s="98" t="s">
        <v>12</v>
      </c>
      <c r="G19" s="98">
        <v>30</v>
      </c>
      <c r="H19" s="99"/>
      <c r="I19" s="100">
        <f t="shared" si="0"/>
        <v>0</v>
      </c>
      <c r="J19" s="141"/>
      <c r="K19" s="133" t="s">
        <v>575</v>
      </c>
      <c r="L19" s="134" t="s">
        <v>554</v>
      </c>
      <c r="M19" s="17">
        <f t="shared" si="2"/>
        <v>0</v>
      </c>
    </row>
    <row r="20" spans="1:13" ht="45" x14ac:dyDescent="0.25">
      <c r="A20" s="96" t="s">
        <v>111</v>
      </c>
      <c r="B20" s="96" t="s">
        <v>45</v>
      </c>
      <c r="C20" s="98" t="s">
        <v>303</v>
      </c>
      <c r="D20" s="98" t="s">
        <v>74</v>
      </c>
      <c r="E20" s="98" t="s">
        <v>69</v>
      </c>
      <c r="F20" s="98" t="s">
        <v>12</v>
      </c>
      <c r="G20" s="98">
        <v>25</v>
      </c>
      <c r="H20" s="99"/>
      <c r="I20" s="100">
        <f t="shared" si="0"/>
        <v>0</v>
      </c>
      <c r="J20" s="141"/>
      <c r="K20" s="133" t="s">
        <v>575</v>
      </c>
      <c r="L20" s="134" t="s">
        <v>554</v>
      </c>
      <c r="M20" s="17">
        <f t="shared" si="2"/>
        <v>0</v>
      </c>
    </row>
    <row r="21" spans="1:13" ht="45" x14ac:dyDescent="0.25">
      <c r="A21" s="96" t="s">
        <v>112</v>
      </c>
      <c r="B21" s="96" t="s">
        <v>45</v>
      </c>
      <c r="C21" s="101" t="s">
        <v>304</v>
      </c>
      <c r="D21" s="98" t="s">
        <v>74</v>
      </c>
      <c r="E21" s="98" t="s">
        <v>69</v>
      </c>
      <c r="F21" s="98" t="s">
        <v>12</v>
      </c>
      <c r="G21" s="98">
        <v>15</v>
      </c>
      <c r="H21" s="99"/>
      <c r="I21" s="100">
        <f t="shared" si="0"/>
        <v>0</v>
      </c>
      <c r="J21" s="142"/>
      <c r="K21" s="133" t="s">
        <v>575</v>
      </c>
      <c r="L21" s="134" t="s">
        <v>554</v>
      </c>
      <c r="M21" s="17">
        <f t="shared" si="2"/>
        <v>0</v>
      </c>
    </row>
    <row r="22" spans="1:13" ht="51" customHeight="1" x14ac:dyDescent="0.25">
      <c r="A22" s="96" t="s">
        <v>113</v>
      </c>
      <c r="B22" s="96" t="s">
        <v>45</v>
      </c>
      <c r="C22" s="101" t="s">
        <v>305</v>
      </c>
      <c r="D22" s="98" t="s">
        <v>74</v>
      </c>
      <c r="E22" s="98" t="s">
        <v>69</v>
      </c>
      <c r="F22" s="98" t="s">
        <v>12</v>
      </c>
      <c r="G22" s="98">
        <v>10</v>
      </c>
      <c r="H22" s="99"/>
      <c r="I22" s="100">
        <f t="shared" si="0"/>
        <v>0</v>
      </c>
      <c r="J22" s="142"/>
      <c r="K22" s="133" t="s">
        <v>575</v>
      </c>
      <c r="L22" s="134" t="s">
        <v>554</v>
      </c>
      <c r="M22" s="17">
        <f t="shared" si="2"/>
        <v>0</v>
      </c>
    </row>
    <row r="23" spans="1:13" ht="45" customHeight="1" x14ac:dyDescent="0.25">
      <c r="A23" s="96" t="s">
        <v>114</v>
      </c>
      <c r="B23" s="96" t="s">
        <v>45</v>
      </c>
      <c r="C23" s="98" t="s">
        <v>306</v>
      </c>
      <c r="D23" s="98" t="s">
        <v>74</v>
      </c>
      <c r="E23" s="98" t="s">
        <v>69</v>
      </c>
      <c r="F23" s="98" t="s">
        <v>12</v>
      </c>
      <c r="G23" s="98">
        <v>10</v>
      </c>
      <c r="H23" s="99"/>
      <c r="I23" s="100">
        <f t="shared" si="0"/>
        <v>0</v>
      </c>
      <c r="J23" s="142"/>
      <c r="K23" s="133" t="s">
        <v>575</v>
      </c>
      <c r="L23" s="134" t="s">
        <v>554</v>
      </c>
      <c r="M23" s="17">
        <f t="shared" si="2"/>
        <v>0</v>
      </c>
    </row>
    <row r="24" spans="1:13" ht="45" x14ac:dyDescent="0.25">
      <c r="A24" s="96" t="s">
        <v>115</v>
      </c>
      <c r="B24" s="96" t="s">
        <v>45</v>
      </c>
      <c r="C24" s="98" t="s">
        <v>307</v>
      </c>
      <c r="D24" s="98" t="s">
        <v>74</v>
      </c>
      <c r="E24" s="98" t="s">
        <v>69</v>
      </c>
      <c r="F24" s="98" t="s">
        <v>12</v>
      </c>
      <c r="G24" s="98">
        <v>60</v>
      </c>
      <c r="H24" s="99"/>
      <c r="I24" s="100">
        <f t="shared" si="0"/>
        <v>0</v>
      </c>
      <c r="J24" s="142"/>
      <c r="K24" s="133" t="s">
        <v>575</v>
      </c>
      <c r="L24" s="134" t="s">
        <v>554</v>
      </c>
      <c r="M24" s="17">
        <f t="shared" si="2"/>
        <v>0</v>
      </c>
    </row>
    <row r="25" spans="1:13" ht="45" x14ac:dyDescent="0.25">
      <c r="A25" s="96" t="s">
        <v>116</v>
      </c>
      <c r="B25" s="96" t="s">
        <v>45</v>
      </c>
      <c r="C25" s="98" t="s">
        <v>308</v>
      </c>
      <c r="D25" s="98" t="s">
        <v>74</v>
      </c>
      <c r="E25" s="98" t="s">
        <v>69</v>
      </c>
      <c r="F25" s="98" t="s">
        <v>12</v>
      </c>
      <c r="G25" s="98">
        <v>40</v>
      </c>
      <c r="H25" s="99"/>
      <c r="I25" s="100">
        <f t="shared" si="0"/>
        <v>0</v>
      </c>
      <c r="J25" s="142"/>
      <c r="K25" s="133" t="s">
        <v>575</v>
      </c>
      <c r="L25" s="134" t="s">
        <v>554</v>
      </c>
      <c r="M25" s="17">
        <f t="shared" si="2"/>
        <v>0</v>
      </c>
    </row>
    <row r="26" spans="1:13" ht="45" x14ac:dyDescent="0.25">
      <c r="A26" s="96" t="s">
        <v>117</v>
      </c>
      <c r="B26" s="96" t="s">
        <v>45</v>
      </c>
      <c r="C26" s="98" t="s">
        <v>310</v>
      </c>
      <c r="D26" s="98" t="s">
        <v>74</v>
      </c>
      <c r="E26" s="98" t="s">
        <v>69</v>
      </c>
      <c r="F26" s="98" t="s">
        <v>12</v>
      </c>
      <c r="G26" s="98">
        <v>25</v>
      </c>
      <c r="H26" s="99"/>
      <c r="I26" s="100">
        <f t="shared" si="0"/>
        <v>0</v>
      </c>
      <c r="J26" s="142"/>
      <c r="K26" s="133" t="s">
        <v>575</v>
      </c>
      <c r="L26" s="140" t="s">
        <v>554</v>
      </c>
      <c r="M26" s="17">
        <f t="shared" si="2"/>
        <v>0</v>
      </c>
    </row>
    <row r="27" spans="1:13" ht="45" x14ac:dyDescent="0.25">
      <c r="A27" s="96" t="s">
        <v>118</v>
      </c>
      <c r="B27" s="96" t="s">
        <v>45</v>
      </c>
      <c r="C27" s="98" t="s">
        <v>300</v>
      </c>
      <c r="D27" s="98" t="s">
        <v>74</v>
      </c>
      <c r="E27" s="98" t="s">
        <v>69</v>
      </c>
      <c r="F27" s="98" t="s">
        <v>12</v>
      </c>
      <c r="G27" s="101">
        <v>10</v>
      </c>
      <c r="H27" s="99"/>
      <c r="I27" s="100">
        <f t="shared" si="0"/>
        <v>0</v>
      </c>
      <c r="J27" s="142"/>
      <c r="K27" s="133" t="s">
        <v>575</v>
      </c>
      <c r="L27" s="134" t="s">
        <v>554</v>
      </c>
      <c r="M27" s="17">
        <f t="shared" si="2"/>
        <v>0</v>
      </c>
    </row>
    <row r="28" spans="1:13" ht="45" x14ac:dyDescent="0.25">
      <c r="A28" s="96" t="s">
        <v>119</v>
      </c>
      <c r="B28" s="96" t="s">
        <v>45</v>
      </c>
      <c r="C28" s="98" t="s">
        <v>303</v>
      </c>
      <c r="D28" s="98" t="s">
        <v>74</v>
      </c>
      <c r="E28" s="98" t="s">
        <v>69</v>
      </c>
      <c r="F28" s="98" t="s">
        <v>12</v>
      </c>
      <c r="G28" s="101">
        <v>10</v>
      </c>
      <c r="H28" s="99"/>
      <c r="I28" s="100">
        <f t="shared" si="0"/>
        <v>0</v>
      </c>
      <c r="J28" s="142"/>
      <c r="K28" s="133" t="s">
        <v>575</v>
      </c>
      <c r="L28" s="134" t="s">
        <v>554</v>
      </c>
      <c r="M28" s="17">
        <f t="shared" si="2"/>
        <v>0</v>
      </c>
    </row>
    <row r="29" spans="1:13" ht="59.25" customHeight="1" x14ac:dyDescent="0.25">
      <c r="A29" s="96" t="s">
        <v>172</v>
      </c>
      <c r="B29" s="96" t="s">
        <v>45</v>
      </c>
      <c r="C29" s="98" t="s">
        <v>306</v>
      </c>
      <c r="D29" s="98" t="s">
        <v>74</v>
      </c>
      <c r="E29" s="98" t="s">
        <v>69</v>
      </c>
      <c r="F29" s="98" t="s">
        <v>12</v>
      </c>
      <c r="G29" s="98">
        <v>10</v>
      </c>
      <c r="H29" s="99"/>
      <c r="I29" s="100">
        <f t="shared" si="0"/>
        <v>0</v>
      </c>
      <c r="J29" s="142"/>
      <c r="K29" s="133" t="s">
        <v>575</v>
      </c>
      <c r="L29" s="134" t="s">
        <v>554</v>
      </c>
      <c r="M29" s="17">
        <f t="shared" si="2"/>
        <v>0</v>
      </c>
    </row>
    <row r="30" spans="1:13" ht="59.25" customHeight="1" x14ac:dyDescent="0.25">
      <c r="A30" s="96" t="s">
        <v>401</v>
      </c>
      <c r="B30" s="96" t="s">
        <v>45</v>
      </c>
      <c r="C30" s="98" t="s">
        <v>480</v>
      </c>
      <c r="D30" s="98" t="s">
        <v>74</v>
      </c>
      <c r="E30" s="98" t="s">
        <v>85</v>
      </c>
      <c r="F30" s="98" t="s">
        <v>11</v>
      </c>
      <c r="G30" s="98">
        <v>5</v>
      </c>
      <c r="H30" s="99"/>
      <c r="I30" s="100">
        <f t="shared" si="0"/>
        <v>0</v>
      </c>
      <c r="J30" s="142"/>
      <c r="K30" s="132"/>
      <c r="L30" s="134" t="s">
        <v>554</v>
      </c>
      <c r="M30" s="17">
        <f t="shared" si="2"/>
        <v>0</v>
      </c>
    </row>
    <row r="31" spans="1:13" ht="59.25" customHeight="1" x14ac:dyDescent="0.25">
      <c r="A31" s="96" t="s">
        <v>478</v>
      </c>
      <c r="B31" s="96" t="s">
        <v>45</v>
      </c>
      <c r="C31" s="98" t="s">
        <v>481</v>
      </c>
      <c r="D31" s="98" t="s">
        <v>74</v>
      </c>
      <c r="E31" s="98" t="s">
        <v>85</v>
      </c>
      <c r="F31" s="98" t="s">
        <v>11</v>
      </c>
      <c r="G31" s="98">
        <v>6</v>
      </c>
      <c r="H31" s="99"/>
      <c r="I31" s="100">
        <f t="shared" si="0"/>
        <v>0</v>
      </c>
      <c r="J31" s="142"/>
      <c r="K31" s="132"/>
      <c r="L31" s="134" t="s">
        <v>554</v>
      </c>
      <c r="M31" s="17">
        <f t="shared" si="2"/>
        <v>0</v>
      </c>
    </row>
    <row r="32" spans="1:13" ht="59.25" customHeight="1" x14ac:dyDescent="0.25">
      <c r="A32" s="96" t="s">
        <v>479</v>
      </c>
      <c r="B32" s="96" t="s">
        <v>45</v>
      </c>
      <c r="C32" s="98" t="s">
        <v>482</v>
      </c>
      <c r="D32" s="98" t="s">
        <v>74</v>
      </c>
      <c r="E32" s="98" t="s">
        <v>69</v>
      </c>
      <c r="F32" s="98" t="s">
        <v>12</v>
      </c>
      <c r="G32" s="98">
        <v>30</v>
      </c>
      <c r="H32" s="99"/>
      <c r="I32" s="100">
        <f t="shared" si="0"/>
        <v>0</v>
      </c>
      <c r="J32" s="142"/>
      <c r="K32" s="132"/>
      <c r="L32" s="136" t="s">
        <v>555</v>
      </c>
      <c r="M32" s="17">
        <f t="shared" si="2"/>
        <v>0</v>
      </c>
    </row>
    <row r="33" spans="6:9" ht="18.75" x14ac:dyDescent="0.25">
      <c r="F33" s="21" t="s">
        <v>63</v>
      </c>
      <c r="G33" s="22"/>
      <c r="H33" s="22"/>
      <c r="I33" s="23">
        <f>SUM(I3:I32)-I34</f>
        <v>0</v>
      </c>
    </row>
    <row r="34" spans="6:9" ht="18.75" x14ac:dyDescent="0.25">
      <c r="F34" s="143" t="s">
        <v>557</v>
      </c>
      <c r="G34" s="144"/>
      <c r="H34" s="144"/>
      <c r="I34" s="78">
        <f>SUM(M3:M32)</f>
        <v>0</v>
      </c>
    </row>
  </sheetData>
  <mergeCells count="1">
    <mergeCell ref="F34:H34"/>
  </mergeCells>
  <pageMargins left="0.7" right="0.7" top="0.75" bottom="0.75" header="0.3" footer="0.3"/>
  <pageSetup paperSize="9" scale="31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6"/>
  <sheetViews>
    <sheetView topLeftCell="A46" zoomScaleNormal="100" workbookViewId="0">
      <selection activeCell="H3" sqref="H3:H54"/>
    </sheetView>
  </sheetViews>
  <sheetFormatPr defaultRowHeight="15" x14ac:dyDescent="0.25"/>
  <cols>
    <col min="3" max="4" width="18.28515625" customWidth="1"/>
    <col min="5" max="5" width="55.140625" customWidth="1"/>
    <col min="8" max="8" width="19" customWidth="1"/>
    <col min="9" max="9" width="19.28515625" customWidth="1"/>
    <col min="10" max="10" width="15.85546875" customWidth="1"/>
    <col min="11" max="12" width="34.5703125" customWidth="1"/>
    <col min="14" max="14" width="12.85546875" customWidth="1"/>
    <col min="15" max="15" width="11.28515625" customWidth="1"/>
    <col min="16" max="16" width="15.85546875" customWidth="1"/>
  </cols>
  <sheetData>
    <row r="1" spans="1:17" ht="47.25" x14ac:dyDescent="0.25">
      <c r="A1" s="27" t="s">
        <v>0</v>
      </c>
      <c r="B1" s="27" t="s">
        <v>58</v>
      </c>
      <c r="C1" s="16" t="s">
        <v>14</v>
      </c>
      <c r="D1" s="16" t="s">
        <v>78</v>
      </c>
      <c r="E1" s="16" t="s">
        <v>1</v>
      </c>
      <c r="F1" s="16" t="s">
        <v>2</v>
      </c>
      <c r="G1" s="16" t="s">
        <v>3</v>
      </c>
      <c r="H1" s="16" t="s">
        <v>4</v>
      </c>
      <c r="I1" s="72" t="s">
        <v>5</v>
      </c>
      <c r="J1" s="16" t="s">
        <v>62</v>
      </c>
      <c r="K1" s="16" t="s">
        <v>72</v>
      </c>
      <c r="L1" s="16" t="s">
        <v>553</v>
      </c>
      <c r="M1" s="16" t="s">
        <v>556</v>
      </c>
      <c r="N1" s="61" t="s">
        <v>165</v>
      </c>
      <c r="O1" s="61" t="s">
        <v>164</v>
      </c>
      <c r="P1" s="62" t="s">
        <v>181</v>
      </c>
    </row>
    <row r="2" spans="1:17" ht="31.5" x14ac:dyDescent="0.25">
      <c r="A2" s="1" t="s">
        <v>49</v>
      </c>
      <c r="B2" s="1" t="s">
        <v>49</v>
      </c>
      <c r="C2" s="2" t="s">
        <v>47</v>
      </c>
      <c r="D2" s="2"/>
      <c r="E2" s="3"/>
      <c r="F2" s="3"/>
      <c r="G2" s="3"/>
      <c r="H2" s="4"/>
      <c r="I2" s="5">
        <f t="shared" ref="I2" si="0">G2*H2</f>
        <v>0</v>
      </c>
      <c r="J2" s="7">
        <f>SUM(I3:I54)</f>
        <v>0</v>
      </c>
      <c r="K2" s="18"/>
      <c r="L2" s="18"/>
      <c r="M2" s="17"/>
      <c r="N2" s="43">
        <f>SUM(N3:N54)</f>
        <v>0</v>
      </c>
      <c r="O2" s="43">
        <f>SUM(O3:O54)</f>
        <v>0</v>
      </c>
      <c r="P2" s="43">
        <f>SUM(P3:P54)</f>
        <v>0</v>
      </c>
      <c r="Q2" t="str">
        <f>IF(SUM(N2:P2)=J2,"ok","błąd")</f>
        <v>ok</v>
      </c>
    </row>
    <row r="3" spans="1:17" ht="30" x14ac:dyDescent="0.25">
      <c r="A3" s="1" t="s">
        <v>121</v>
      </c>
      <c r="B3" s="1"/>
      <c r="C3" s="2" t="s">
        <v>311</v>
      </c>
      <c r="D3" s="2" t="s">
        <v>74</v>
      </c>
      <c r="E3" s="3" t="s">
        <v>70</v>
      </c>
      <c r="F3" s="3" t="s">
        <v>11</v>
      </c>
      <c r="G3" s="3">
        <v>200</v>
      </c>
      <c r="H3" s="4"/>
      <c r="I3" s="5">
        <f>G3*H3</f>
        <v>0</v>
      </c>
      <c r="J3" s="7"/>
      <c r="K3" s="18"/>
      <c r="L3" s="18" t="s">
        <v>554</v>
      </c>
      <c r="M3" s="17"/>
      <c r="N3" s="20">
        <f>IF(D3="droga",I3,0)</f>
        <v>0</v>
      </c>
      <c r="O3" s="20">
        <f>IF(D3="szlak",I3,0)</f>
        <v>0</v>
      </c>
      <c r="P3" s="17">
        <f>IF(D3="skład na drewno",I3,0)</f>
        <v>0</v>
      </c>
    </row>
    <row r="4" spans="1:17" ht="30" x14ac:dyDescent="0.25">
      <c r="A4" s="1" t="s">
        <v>122</v>
      </c>
      <c r="B4" s="1"/>
      <c r="C4" s="2" t="s">
        <v>312</v>
      </c>
      <c r="D4" s="2" t="s">
        <v>74</v>
      </c>
      <c r="E4" s="3" t="s">
        <v>70</v>
      </c>
      <c r="F4" s="3" t="s">
        <v>11</v>
      </c>
      <c r="G4" s="3">
        <v>150</v>
      </c>
      <c r="H4" s="4"/>
      <c r="I4" s="5">
        <f t="shared" ref="I4:I54" si="1">G4*H4</f>
        <v>0</v>
      </c>
      <c r="J4" s="7"/>
      <c r="K4" s="18"/>
      <c r="L4" s="18" t="s">
        <v>554</v>
      </c>
      <c r="M4" s="17">
        <f t="shared" ref="M4:M54" si="2">IF(L4="TAK",I4,0)</f>
        <v>0</v>
      </c>
      <c r="N4" s="20">
        <f t="shared" ref="N4:N54" si="3">IF(D4="droga",I4,0)</f>
        <v>0</v>
      </c>
      <c r="O4" s="20">
        <f t="shared" ref="O4:O54" si="4">IF(D4="szlak",I4,0)</f>
        <v>0</v>
      </c>
      <c r="P4" s="17">
        <f t="shared" ref="P4:P54" si="5">IF(D4="skład na drewno",I4,0)</f>
        <v>0</v>
      </c>
    </row>
    <row r="5" spans="1:17" ht="30" x14ac:dyDescent="0.25">
      <c r="A5" s="1" t="s">
        <v>123</v>
      </c>
      <c r="B5" s="1"/>
      <c r="C5" s="2" t="s">
        <v>313</v>
      </c>
      <c r="D5" s="2" t="s">
        <v>74</v>
      </c>
      <c r="E5" s="3" t="s">
        <v>70</v>
      </c>
      <c r="F5" s="3" t="s">
        <v>11</v>
      </c>
      <c r="G5" s="3">
        <v>200</v>
      </c>
      <c r="H5" s="4"/>
      <c r="I5" s="5">
        <f t="shared" si="1"/>
        <v>0</v>
      </c>
      <c r="J5" s="7"/>
      <c r="K5" s="18"/>
      <c r="L5" s="18" t="s">
        <v>554</v>
      </c>
      <c r="M5" s="17">
        <f t="shared" si="2"/>
        <v>0</v>
      </c>
      <c r="N5" s="20">
        <f t="shared" si="3"/>
        <v>0</v>
      </c>
      <c r="O5" s="20">
        <f t="shared" si="4"/>
        <v>0</v>
      </c>
      <c r="P5" s="17">
        <f t="shared" si="5"/>
        <v>0</v>
      </c>
    </row>
    <row r="6" spans="1:17" ht="30" x14ac:dyDescent="0.25">
      <c r="A6" s="1" t="s">
        <v>124</v>
      </c>
      <c r="B6" s="1"/>
      <c r="C6" s="2" t="s">
        <v>314</v>
      </c>
      <c r="D6" s="2" t="s">
        <v>74</v>
      </c>
      <c r="E6" s="3" t="s">
        <v>70</v>
      </c>
      <c r="F6" s="3" t="s">
        <v>11</v>
      </c>
      <c r="G6" s="3">
        <v>150</v>
      </c>
      <c r="H6" s="4"/>
      <c r="I6" s="5">
        <f t="shared" si="1"/>
        <v>0</v>
      </c>
      <c r="J6" s="7"/>
      <c r="K6" s="18"/>
      <c r="L6" s="18" t="s">
        <v>554</v>
      </c>
      <c r="M6" s="17">
        <f t="shared" si="2"/>
        <v>0</v>
      </c>
      <c r="N6" s="20">
        <f t="shared" si="3"/>
        <v>0</v>
      </c>
      <c r="O6" s="20">
        <f t="shared" si="4"/>
        <v>0</v>
      </c>
      <c r="P6" s="17">
        <f t="shared" si="5"/>
        <v>0</v>
      </c>
    </row>
    <row r="7" spans="1:17" ht="30" x14ac:dyDescent="0.25">
      <c r="A7" s="1" t="s">
        <v>125</v>
      </c>
      <c r="B7" s="1"/>
      <c r="C7" s="2" t="s">
        <v>315</v>
      </c>
      <c r="D7" s="2" t="s">
        <v>74</v>
      </c>
      <c r="E7" s="3" t="s">
        <v>70</v>
      </c>
      <c r="F7" s="3" t="s">
        <v>11</v>
      </c>
      <c r="G7" s="3">
        <v>180</v>
      </c>
      <c r="H7" s="4"/>
      <c r="I7" s="5">
        <f t="shared" si="1"/>
        <v>0</v>
      </c>
      <c r="J7" s="7"/>
      <c r="K7" s="18"/>
      <c r="L7" s="18" t="s">
        <v>554</v>
      </c>
      <c r="M7" s="17">
        <f t="shared" si="2"/>
        <v>0</v>
      </c>
      <c r="N7" s="20">
        <f t="shared" si="3"/>
        <v>0</v>
      </c>
      <c r="O7" s="20">
        <f t="shared" si="4"/>
        <v>0</v>
      </c>
      <c r="P7" s="17">
        <f t="shared" si="5"/>
        <v>0</v>
      </c>
    </row>
    <row r="8" spans="1:17" ht="30" x14ac:dyDescent="0.25">
      <c r="A8" s="1" t="s">
        <v>126</v>
      </c>
      <c r="B8" s="1"/>
      <c r="C8" s="2" t="s">
        <v>316</v>
      </c>
      <c r="D8" s="2" t="s">
        <v>74</v>
      </c>
      <c r="E8" s="3" t="s">
        <v>70</v>
      </c>
      <c r="F8" s="3" t="s">
        <v>11</v>
      </c>
      <c r="G8" s="3">
        <v>400</v>
      </c>
      <c r="H8" s="4"/>
      <c r="I8" s="5">
        <f t="shared" si="1"/>
        <v>0</v>
      </c>
      <c r="J8" s="7"/>
      <c r="K8" s="18"/>
      <c r="L8" s="18" t="s">
        <v>554</v>
      </c>
      <c r="M8" s="17">
        <f t="shared" si="2"/>
        <v>0</v>
      </c>
      <c r="N8" s="20">
        <f t="shared" si="3"/>
        <v>0</v>
      </c>
      <c r="O8" s="20">
        <f t="shared" si="4"/>
        <v>0</v>
      </c>
      <c r="P8" s="17">
        <f t="shared" si="5"/>
        <v>0</v>
      </c>
    </row>
    <row r="9" spans="1:17" ht="30" x14ac:dyDescent="0.25">
      <c r="A9" s="1" t="s">
        <v>127</v>
      </c>
      <c r="B9" s="1"/>
      <c r="C9" s="2" t="s">
        <v>317</v>
      </c>
      <c r="D9" s="2" t="s">
        <v>74</v>
      </c>
      <c r="E9" s="3" t="s">
        <v>70</v>
      </c>
      <c r="F9" s="3" t="s">
        <v>11</v>
      </c>
      <c r="G9" s="3">
        <v>200</v>
      </c>
      <c r="H9" s="4"/>
      <c r="I9" s="5">
        <f t="shared" si="1"/>
        <v>0</v>
      </c>
      <c r="J9" s="7"/>
      <c r="K9" s="18"/>
      <c r="L9" s="18" t="s">
        <v>554</v>
      </c>
      <c r="M9" s="17">
        <f t="shared" si="2"/>
        <v>0</v>
      </c>
      <c r="N9" s="20">
        <f t="shared" si="3"/>
        <v>0</v>
      </c>
      <c r="O9" s="20">
        <f t="shared" si="4"/>
        <v>0</v>
      </c>
      <c r="P9" s="17">
        <f t="shared" si="5"/>
        <v>0</v>
      </c>
    </row>
    <row r="10" spans="1:17" ht="30" x14ac:dyDescent="0.25">
      <c r="A10" s="1" t="s">
        <v>128</v>
      </c>
      <c r="B10" s="1"/>
      <c r="C10" s="2" t="s">
        <v>317</v>
      </c>
      <c r="D10" s="2" t="s">
        <v>74</v>
      </c>
      <c r="E10" s="3" t="s">
        <v>68</v>
      </c>
      <c r="F10" s="3" t="s">
        <v>11</v>
      </c>
      <c r="G10" s="3">
        <v>150</v>
      </c>
      <c r="H10" s="4"/>
      <c r="I10" s="5">
        <f t="shared" si="1"/>
        <v>0</v>
      </c>
      <c r="J10" s="7"/>
      <c r="K10" s="18"/>
      <c r="L10" s="18" t="s">
        <v>554</v>
      </c>
      <c r="M10" s="17">
        <f t="shared" si="2"/>
        <v>0</v>
      </c>
      <c r="N10" s="20">
        <f t="shared" si="3"/>
        <v>0</v>
      </c>
      <c r="O10" s="20">
        <f t="shared" si="4"/>
        <v>0</v>
      </c>
      <c r="P10" s="17">
        <f t="shared" si="5"/>
        <v>0</v>
      </c>
    </row>
    <row r="11" spans="1:17" ht="30" x14ac:dyDescent="0.25">
      <c r="A11" s="1" t="s">
        <v>129</v>
      </c>
      <c r="B11" s="1"/>
      <c r="C11" s="2" t="s">
        <v>318</v>
      </c>
      <c r="D11" s="2" t="s">
        <v>74</v>
      </c>
      <c r="E11" s="3" t="s">
        <v>70</v>
      </c>
      <c r="F11" s="3" t="s">
        <v>11</v>
      </c>
      <c r="G11" s="3">
        <v>150</v>
      </c>
      <c r="H11" s="4"/>
      <c r="I11" s="5">
        <f t="shared" si="1"/>
        <v>0</v>
      </c>
      <c r="J11" s="7"/>
      <c r="K11" s="18"/>
      <c r="L11" s="18" t="s">
        <v>554</v>
      </c>
      <c r="M11" s="17">
        <f t="shared" si="2"/>
        <v>0</v>
      </c>
      <c r="N11" s="20">
        <f t="shared" si="3"/>
        <v>0</v>
      </c>
      <c r="O11" s="20">
        <f t="shared" si="4"/>
        <v>0</v>
      </c>
      <c r="P11" s="17">
        <f t="shared" si="5"/>
        <v>0</v>
      </c>
    </row>
    <row r="12" spans="1:17" ht="30" x14ac:dyDescent="0.25">
      <c r="A12" s="1" t="s">
        <v>130</v>
      </c>
      <c r="B12" s="1"/>
      <c r="C12" s="2" t="s">
        <v>83</v>
      </c>
      <c r="D12" s="2" t="s">
        <v>74</v>
      </c>
      <c r="E12" s="3" t="s">
        <v>68</v>
      </c>
      <c r="F12" s="3" t="s">
        <v>11</v>
      </c>
      <c r="G12" s="3">
        <v>30</v>
      </c>
      <c r="H12" s="4"/>
      <c r="I12" s="5">
        <f t="shared" si="1"/>
        <v>0</v>
      </c>
      <c r="J12" s="7"/>
      <c r="K12" s="18"/>
      <c r="L12" s="18" t="s">
        <v>554</v>
      </c>
      <c r="M12" s="17">
        <f t="shared" si="2"/>
        <v>0</v>
      </c>
      <c r="N12" s="20">
        <f t="shared" si="3"/>
        <v>0</v>
      </c>
      <c r="O12" s="20">
        <f t="shared" si="4"/>
        <v>0</v>
      </c>
      <c r="P12" s="17">
        <f t="shared" si="5"/>
        <v>0</v>
      </c>
    </row>
    <row r="13" spans="1:17" ht="30" x14ac:dyDescent="0.25">
      <c r="A13" s="1" t="s">
        <v>131</v>
      </c>
      <c r="B13" s="1"/>
      <c r="C13" s="2" t="s">
        <v>82</v>
      </c>
      <c r="D13" s="2" t="s">
        <v>74</v>
      </c>
      <c r="E13" s="3" t="s">
        <v>70</v>
      </c>
      <c r="F13" s="3" t="s">
        <v>11</v>
      </c>
      <c r="G13" s="3">
        <v>500</v>
      </c>
      <c r="H13" s="4"/>
      <c r="I13" s="5">
        <f t="shared" si="1"/>
        <v>0</v>
      </c>
      <c r="J13" s="7"/>
      <c r="K13" s="18"/>
      <c r="L13" s="18" t="s">
        <v>554</v>
      </c>
      <c r="M13" s="17">
        <f t="shared" si="2"/>
        <v>0</v>
      </c>
      <c r="N13" s="20">
        <f t="shared" si="3"/>
        <v>0</v>
      </c>
      <c r="O13" s="20">
        <f t="shared" si="4"/>
        <v>0</v>
      </c>
      <c r="P13" s="17">
        <f t="shared" si="5"/>
        <v>0</v>
      </c>
    </row>
    <row r="14" spans="1:17" ht="30" x14ac:dyDescent="0.25">
      <c r="A14" s="1" t="s">
        <v>132</v>
      </c>
      <c r="B14" s="1"/>
      <c r="C14" s="2" t="s">
        <v>319</v>
      </c>
      <c r="D14" s="2" t="s">
        <v>74</v>
      </c>
      <c r="E14" s="3" t="s">
        <v>68</v>
      </c>
      <c r="F14" s="3" t="s">
        <v>11</v>
      </c>
      <c r="G14" s="3">
        <v>100</v>
      </c>
      <c r="H14" s="4"/>
      <c r="I14" s="5">
        <f t="shared" si="1"/>
        <v>0</v>
      </c>
      <c r="J14" s="7"/>
      <c r="K14" s="18"/>
      <c r="L14" s="18" t="s">
        <v>554</v>
      </c>
      <c r="M14" s="17">
        <f t="shared" si="2"/>
        <v>0</v>
      </c>
      <c r="N14" s="20">
        <f t="shared" si="3"/>
        <v>0</v>
      </c>
      <c r="O14" s="20">
        <f t="shared" si="4"/>
        <v>0</v>
      </c>
      <c r="P14" s="17">
        <f t="shared" si="5"/>
        <v>0</v>
      </c>
    </row>
    <row r="15" spans="1:17" ht="31.5" x14ac:dyDescent="0.25">
      <c r="A15" s="1" t="s">
        <v>133</v>
      </c>
      <c r="B15" s="1"/>
      <c r="C15" s="2" t="s">
        <v>512</v>
      </c>
      <c r="D15" s="2" t="s">
        <v>178</v>
      </c>
      <c r="E15" s="73" t="s">
        <v>358</v>
      </c>
      <c r="F15" s="3" t="s">
        <v>8</v>
      </c>
      <c r="G15" s="3">
        <v>45</v>
      </c>
      <c r="H15" s="4"/>
      <c r="I15" s="5">
        <f t="shared" si="1"/>
        <v>0</v>
      </c>
      <c r="J15" s="7"/>
      <c r="K15" s="18"/>
      <c r="L15" s="18" t="s">
        <v>554</v>
      </c>
      <c r="M15" s="17">
        <f t="shared" si="2"/>
        <v>0</v>
      </c>
      <c r="N15" s="20">
        <f t="shared" si="3"/>
        <v>0</v>
      </c>
      <c r="O15" s="20">
        <f t="shared" si="4"/>
        <v>0</v>
      </c>
      <c r="P15" s="17">
        <f t="shared" si="5"/>
        <v>0</v>
      </c>
    </row>
    <row r="16" spans="1:17" ht="75" x14ac:dyDescent="0.25">
      <c r="A16" s="1" t="s">
        <v>134</v>
      </c>
      <c r="B16" s="1"/>
      <c r="C16" s="2" t="s">
        <v>320</v>
      </c>
      <c r="D16" s="2" t="s">
        <v>71</v>
      </c>
      <c r="E16" s="24" t="s">
        <v>88</v>
      </c>
      <c r="F16" s="3" t="s">
        <v>8</v>
      </c>
      <c r="G16" s="3">
        <v>45</v>
      </c>
      <c r="H16" s="4"/>
      <c r="I16" s="5">
        <f t="shared" si="1"/>
        <v>0</v>
      </c>
      <c r="J16" s="7"/>
      <c r="K16" s="18"/>
      <c r="L16" s="18" t="s">
        <v>554</v>
      </c>
      <c r="M16" s="17">
        <f t="shared" si="2"/>
        <v>0</v>
      </c>
      <c r="N16" s="20">
        <f t="shared" si="3"/>
        <v>0</v>
      </c>
      <c r="O16" s="20">
        <f t="shared" si="4"/>
        <v>0</v>
      </c>
      <c r="P16" s="17">
        <f t="shared" si="5"/>
        <v>0</v>
      </c>
    </row>
    <row r="17" spans="1:16" ht="30" x14ac:dyDescent="0.25">
      <c r="A17" s="1" t="s">
        <v>135</v>
      </c>
      <c r="B17" s="1"/>
      <c r="C17" s="2" t="s">
        <v>84</v>
      </c>
      <c r="D17" s="2" t="s">
        <v>71</v>
      </c>
      <c r="E17" s="24" t="s">
        <v>358</v>
      </c>
      <c r="F17" s="3" t="s">
        <v>8</v>
      </c>
      <c r="G17" s="3">
        <v>45</v>
      </c>
      <c r="H17" s="4"/>
      <c r="I17" s="5">
        <f t="shared" si="1"/>
        <v>0</v>
      </c>
      <c r="J17" s="7"/>
      <c r="K17" s="18"/>
      <c r="L17" s="18" t="s">
        <v>554</v>
      </c>
      <c r="M17" s="17">
        <f t="shared" si="2"/>
        <v>0</v>
      </c>
      <c r="N17" s="20">
        <f t="shared" si="3"/>
        <v>0</v>
      </c>
      <c r="O17" s="20">
        <f t="shared" si="4"/>
        <v>0</v>
      </c>
      <c r="P17" s="17">
        <f t="shared" si="5"/>
        <v>0</v>
      </c>
    </row>
    <row r="18" spans="1:16" ht="75" x14ac:dyDescent="0.25">
      <c r="A18" s="1" t="s">
        <v>136</v>
      </c>
      <c r="B18" s="1"/>
      <c r="C18" s="2" t="s">
        <v>513</v>
      </c>
      <c r="D18" s="2" t="s">
        <v>178</v>
      </c>
      <c r="E18" s="24" t="s">
        <v>88</v>
      </c>
      <c r="F18" s="3" t="s">
        <v>8</v>
      </c>
      <c r="G18" s="3">
        <v>30</v>
      </c>
      <c r="H18" s="4"/>
      <c r="I18" s="5">
        <f t="shared" si="1"/>
        <v>0</v>
      </c>
      <c r="J18" s="7"/>
      <c r="K18" s="18"/>
      <c r="L18" s="18" t="s">
        <v>554</v>
      </c>
      <c r="M18" s="17">
        <f t="shared" si="2"/>
        <v>0</v>
      </c>
      <c r="N18" s="20">
        <f t="shared" si="3"/>
        <v>0</v>
      </c>
      <c r="O18" s="20">
        <f t="shared" si="4"/>
        <v>0</v>
      </c>
      <c r="P18" s="17">
        <f t="shared" si="5"/>
        <v>0</v>
      </c>
    </row>
    <row r="19" spans="1:16" ht="75" x14ac:dyDescent="0.25">
      <c r="A19" s="1" t="s">
        <v>137</v>
      </c>
      <c r="B19" s="1"/>
      <c r="C19" s="2" t="s">
        <v>514</v>
      </c>
      <c r="D19" s="2" t="s">
        <v>178</v>
      </c>
      <c r="E19" s="24" t="s">
        <v>76</v>
      </c>
      <c r="F19" s="3" t="s">
        <v>8</v>
      </c>
      <c r="G19" s="3">
        <v>30</v>
      </c>
      <c r="H19" s="4"/>
      <c r="I19" s="5">
        <f t="shared" si="1"/>
        <v>0</v>
      </c>
      <c r="J19" s="7"/>
      <c r="K19" s="18"/>
      <c r="L19" s="18" t="s">
        <v>554</v>
      </c>
      <c r="M19" s="17">
        <f t="shared" si="2"/>
        <v>0</v>
      </c>
      <c r="N19" s="20">
        <f t="shared" si="3"/>
        <v>0</v>
      </c>
      <c r="O19" s="20">
        <f t="shared" si="4"/>
        <v>0</v>
      </c>
      <c r="P19" s="17">
        <f t="shared" si="5"/>
        <v>0</v>
      </c>
    </row>
    <row r="20" spans="1:16" ht="75" x14ac:dyDescent="0.25">
      <c r="A20" s="1" t="s">
        <v>138</v>
      </c>
      <c r="B20" s="1"/>
      <c r="C20" s="2" t="s">
        <v>322</v>
      </c>
      <c r="D20" s="2" t="s">
        <v>71</v>
      </c>
      <c r="E20" s="24" t="s">
        <v>88</v>
      </c>
      <c r="F20" s="3" t="s">
        <v>8</v>
      </c>
      <c r="G20" s="3">
        <v>60</v>
      </c>
      <c r="H20" s="4"/>
      <c r="I20" s="5">
        <f t="shared" si="1"/>
        <v>0</v>
      </c>
      <c r="J20" s="7"/>
      <c r="K20" s="18"/>
      <c r="L20" s="18" t="s">
        <v>554</v>
      </c>
      <c r="M20" s="17">
        <f t="shared" si="2"/>
        <v>0</v>
      </c>
      <c r="N20" s="20">
        <f t="shared" si="3"/>
        <v>0</v>
      </c>
      <c r="O20" s="20">
        <f t="shared" si="4"/>
        <v>0</v>
      </c>
      <c r="P20" s="17">
        <f t="shared" si="5"/>
        <v>0</v>
      </c>
    </row>
    <row r="21" spans="1:16" ht="75" x14ac:dyDescent="0.25">
      <c r="A21" s="1" t="s">
        <v>139</v>
      </c>
      <c r="B21" s="1"/>
      <c r="C21" s="2" t="s">
        <v>323</v>
      </c>
      <c r="D21" s="2" t="s">
        <v>71</v>
      </c>
      <c r="E21" s="3" t="s">
        <v>325</v>
      </c>
      <c r="F21" s="3" t="s">
        <v>8</v>
      </c>
      <c r="G21" s="3">
        <v>45</v>
      </c>
      <c r="H21" s="4"/>
      <c r="I21" s="5">
        <f t="shared" si="1"/>
        <v>0</v>
      </c>
      <c r="J21" s="7"/>
      <c r="K21" s="18"/>
      <c r="L21" s="18" t="s">
        <v>554</v>
      </c>
      <c r="M21" s="17">
        <f t="shared" si="2"/>
        <v>0</v>
      </c>
      <c r="N21" s="20">
        <f t="shared" si="3"/>
        <v>0</v>
      </c>
      <c r="O21" s="20">
        <f t="shared" si="4"/>
        <v>0</v>
      </c>
      <c r="P21" s="17">
        <f t="shared" si="5"/>
        <v>0</v>
      </c>
    </row>
    <row r="22" spans="1:16" ht="75" x14ac:dyDescent="0.25">
      <c r="A22" s="1" t="s">
        <v>140</v>
      </c>
      <c r="B22" s="1"/>
      <c r="C22" s="2" t="s">
        <v>324</v>
      </c>
      <c r="D22" s="2" t="s">
        <v>71</v>
      </c>
      <c r="E22" s="3" t="s">
        <v>325</v>
      </c>
      <c r="F22" s="3" t="s">
        <v>8</v>
      </c>
      <c r="G22" s="3">
        <v>15</v>
      </c>
      <c r="H22" s="4"/>
      <c r="I22" s="5">
        <f t="shared" si="1"/>
        <v>0</v>
      </c>
      <c r="J22" s="7"/>
      <c r="K22" s="18"/>
      <c r="L22" s="18" t="s">
        <v>554</v>
      </c>
      <c r="M22" s="17">
        <f t="shared" si="2"/>
        <v>0</v>
      </c>
      <c r="N22" s="20">
        <f t="shared" si="3"/>
        <v>0</v>
      </c>
      <c r="O22" s="20">
        <f t="shared" si="4"/>
        <v>0</v>
      </c>
      <c r="P22" s="17">
        <f t="shared" si="5"/>
        <v>0</v>
      </c>
    </row>
    <row r="23" spans="1:16" ht="30" x14ac:dyDescent="0.25">
      <c r="A23" s="1" t="s">
        <v>141</v>
      </c>
      <c r="B23" s="1"/>
      <c r="C23" s="2" t="s">
        <v>75</v>
      </c>
      <c r="D23" s="2" t="s">
        <v>71</v>
      </c>
      <c r="E23" s="24" t="s">
        <v>69</v>
      </c>
      <c r="F23" s="3" t="s">
        <v>12</v>
      </c>
      <c r="G23" s="3">
        <v>20</v>
      </c>
      <c r="H23" s="4"/>
      <c r="I23" s="5">
        <f t="shared" si="1"/>
        <v>0</v>
      </c>
      <c r="J23" s="7"/>
      <c r="K23" s="18"/>
      <c r="L23" s="18" t="s">
        <v>554</v>
      </c>
      <c r="M23" s="17">
        <f t="shared" si="2"/>
        <v>0</v>
      </c>
      <c r="N23" s="20">
        <f t="shared" si="3"/>
        <v>0</v>
      </c>
      <c r="O23" s="20">
        <f t="shared" si="4"/>
        <v>0</v>
      </c>
      <c r="P23" s="17">
        <f t="shared" si="5"/>
        <v>0</v>
      </c>
    </row>
    <row r="24" spans="1:16" ht="45" x14ac:dyDescent="0.25">
      <c r="A24" s="1" t="s">
        <v>142</v>
      </c>
      <c r="B24" s="1"/>
      <c r="C24" s="2" t="s">
        <v>81</v>
      </c>
      <c r="D24" s="2" t="s">
        <v>74</v>
      </c>
      <c r="E24" s="3" t="s">
        <v>86</v>
      </c>
      <c r="F24" s="3" t="s">
        <v>11</v>
      </c>
      <c r="G24" s="3">
        <v>6</v>
      </c>
      <c r="H24" s="4"/>
      <c r="I24" s="5">
        <f t="shared" si="1"/>
        <v>0</v>
      </c>
      <c r="J24" s="7"/>
      <c r="K24" s="18" t="s">
        <v>326</v>
      </c>
      <c r="L24" s="18" t="s">
        <v>554</v>
      </c>
      <c r="M24" s="17">
        <f t="shared" si="2"/>
        <v>0</v>
      </c>
      <c r="N24" s="20">
        <f t="shared" si="3"/>
        <v>0</v>
      </c>
      <c r="O24" s="20">
        <f t="shared" si="4"/>
        <v>0</v>
      </c>
      <c r="P24" s="17">
        <f t="shared" si="5"/>
        <v>0</v>
      </c>
    </row>
    <row r="25" spans="1:16" ht="45" x14ac:dyDescent="0.25">
      <c r="A25" s="1" t="s">
        <v>143</v>
      </c>
      <c r="B25" s="1"/>
      <c r="C25" s="2" t="s">
        <v>87</v>
      </c>
      <c r="D25" s="2" t="s">
        <v>178</v>
      </c>
      <c r="E25" s="3" t="s">
        <v>86</v>
      </c>
      <c r="F25" s="3" t="s">
        <v>11</v>
      </c>
      <c r="G25" s="3">
        <v>6</v>
      </c>
      <c r="H25" s="4"/>
      <c r="I25" s="5">
        <f t="shared" si="1"/>
        <v>0</v>
      </c>
      <c r="J25" s="7"/>
      <c r="K25" s="18" t="s">
        <v>552</v>
      </c>
      <c r="L25" s="18" t="s">
        <v>554</v>
      </c>
      <c r="M25" s="17">
        <f t="shared" si="2"/>
        <v>0</v>
      </c>
      <c r="N25" s="20">
        <f t="shared" si="3"/>
        <v>0</v>
      </c>
      <c r="O25" s="20">
        <f t="shared" si="4"/>
        <v>0</v>
      </c>
      <c r="P25" s="17">
        <f t="shared" si="5"/>
        <v>0</v>
      </c>
    </row>
    <row r="26" spans="1:16" ht="45" x14ac:dyDescent="0.25">
      <c r="A26" s="1" t="s">
        <v>144</v>
      </c>
      <c r="B26" s="1"/>
      <c r="C26" s="2" t="s">
        <v>79</v>
      </c>
      <c r="D26" s="2" t="s">
        <v>74</v>
      </c>
      <c r="E26" s="3" t="s">
        <v>86</v>
      </c>
      <c r="F26" s="3" t="s">
        <v>11</v>
      </c>
      <c r="G26" s="3">
        <v>6</v>
      </c>
      <c r="H26" s="4"/>
      <c r="I26" s="5">
        <f t="shared" si="1"/>
        <v>0</v>
      </c>
      <c r="J26" s="7"/>
      <c r="K26" s="18" t="s">
        <v>74</v>
      </c>
      <c r="L26" s="18" t="s">
        <v>554</v>
      </c>
      <c r="M26" s="17">
        <f t="shared" si="2"/>
        <v>0</v>
      </c>
      <c r="N26" s="20">
        <f t="shared" si="3"/>
        <v>0</v>
      </c>
      <c r="O26" s="20">
        <f t="shared" si="4"/>
        <v>0</v>
      </c>
      <c r="P26" s="17">
        <f t="shared" si="5"/>
        <v>0</v>
      </c>
    </row>
    <row r="27" spans="1:16" ht="135" x14ac:dyDescent="0.25">
      <c r="A27" s="1" t="s">
        <v>145</v>
      </c>
      <c r="B27" s="1"/>
      <c r="C27" s="2" t="s">
        <v>84</v>
      </c>
      <c r="D27" s="2" t="s">
        <v>74</v>
      </c>
      <c r="E27" s="3" t="s">
        <v>17</v>
      </c>
      <c r="F27" s="3" t="s">
        <v>11</v>
      </c>
      <c r="G27" s="3">
        <v>25</v>
      </c>
      <c r="H27" s="4"/>
      <c r="I27" s="5">
        <f t="shared" si="1"/>
        <v>0</v>
      </c>
      <c r="J27" s="7"/>
      <c r="K27" s="18"/>
      <c r="L27" s="18" t="s">
        <v>554</v>
      </c>
      <c r="M27" s="17">
        <f t="shared" si="2"/>
        <v>0</v>
      </c>
      <c r="N27" s="20">
        <f t="shared" si="3"/>
        <v>0</v>
      </c>
      <c r="O27" s="20">
        <f t="shared" si="4"/>
        <v>0</v>
      </c>
      <c r="P27" s="17">
        <f t="shared" si="5"/>
        <v>0</v>
      </c>
    </row>
    <row r="28" spans="1:16" ht="135" x14ac:dyDescent="0.25">
      <c r="A28" s="1" t="s">
        <v>146</v>
      </c>
      <c r="B28" s="1"/>
      <c r="C28" s="2" t="s">
        <v>80</v>
      </c>
      <c r="D28" s="2" t="s">
        <v>74</v>
      </c>
      <c r="E28" s="3" t="s">
        <v>17</v>
      </c>
      <c r="F28" s="3" t="s">
        <v>11</v>
      </c>
      <c r="G28" s="3">
        <v>10</v>
      </c>
      <c r="H28" s="4"/>
      <c r="I28" s="5">
        <f t="shared" si="1"/>
        <v>0</v>
      </c>
      <c r="J28" s="7"/>
      <c r="K28" s="18"/>
      <c r="L28" s="18" t="s">
        <v>554</v>
      </c>
      <c r="M28" s="17">
        <f t="shared" si="2"/>
        <v>0</v>
      </c>
      <c r="N28" s="20">
        <f t="shared" si="3"/>
        <v>0</v>
      </c>
      <c r="O28" s="20">
        <f t="shared" si="4"/>
        <v>0</v>
      </c>
      <c r="P28" s="17">
        <f t="shared" si="5"/>
        <v>0</v>
      </c>
    </row>
    <row r="29" spans="1:16" ht="120" x14ac:dyDescent="0.25">
      <c r="A29" s="1" t="s">
        <v>147</v>
      </c>
      <c r="B29" s="1"/>
      <c r="C29" s="2" t="s">
        <v>327</v>
      </c>
      <c r="D29" s="2" t="s">
        <v>74</v>
      </c>
      <c r="E29" s="3" t="s">
        <v>331</v>
      </c>
      <c r="F29" s="3" t="s">
        <v>11</v>
      </c>
      <c r="G29" s="3">
        <v>10</v>
      </c>
      <c r="H29" s="4"/>
      <c r="I29" s="5">
        <f t="shared" si="1"/>
        <v>0</v>
      </c>
      <c r="J29" s="7"/>
      <c r="K29" s="18"/>
      <c r="L29" s="18" t="s">
        <v>554</v>
      </c>
      <c r="M29" s="17">
        <f t="shared" si="2"/>
        <v>0</v>
      </c>
      <c r="N29" s="20">
        <f t="shared" si="3"/>
        <v>0</v>
      </c>
      <c r="O29" s="20">
        <f t="shared" si="4"/>
        <v>0</v>
      </c>
      <c r="P29" s="17">
        <f t="shared" si="5"/>
        <v>0</v>
      </c>
    </row>
    <row r="30" spans="1:16" ht="120" x14ac:dyDescent="0.25">
      <c r="A30" s="1" t="s">
        <v>148</v>
      </c>
      <c r="B30" s="1"/>
      <c r="C30" s="2" t="s">
        <v>328</v>
      </c>
      <c r="D30" s="2" t="s">
        <v>74</v>
      </c>
      <c r="E30" s="3" t="s">
        <v>331</v>
      </c>
      <c r="F30" s="3" t="s">
        <v>11</v>
      </c>
      <c r="G30" s="3">
        <v>10</v>
      </c>
      <c r="H30" s="4"/>
      <c r="I30" s="5">
        <f t="shared" si="1"/>
        <v>0</v>
      </c>
      <c r="J30" s="7"/>
      <c r="K30" s="18"/>
      <c r="L30" s="18" t="s">
        <v>554</v>
      </c>
      <c r="M30" s="17">
        <f t="shared" si="2"/>
        <v>0</v>
      </c>
      <c r="N30" s="20">
        <f t="shared" si="3"/>
        <v>0</v>
      </c>
      <c r="O30" s="20">
        <f t="shared" si="4"/>
        <v>0</v>
      </c>
      <c r="P30" s="17">
        <f t="shared" si="5"/>
        <v>0</v>
      </c>
    </row>
    <row r="31" spans="1:16" ht="45" x14ac:dyDescent="0.25">
      <c r="A31" s="1" t="s">
        <v>149</v>
      </c>
      <c r="B31" s="1"/>
      <c r="C31" s="2" t="s">
        <v>329</v>
      </c>
      <c r="D31" s="2" t="s">
        <v>71</v>
      </c>
      <c r="E31" s="3" t="s">
        <v>330</v>
      </c>
      <c r="F31" s="3" t="s">
        <v>26</v>
      </c>
      <c r="G31" s="3">
        <v>30</v>
      </c>
      <c r="H31" s="4"/>
      <c r="I31" s="5">
        <f t="shared" si="1"/>
        <v>0</v>
      </c>
      <c r="J31" s="7"/>
      <c r="K31" s="19" t="s">
        <v>332</v>
      </c>
      <c r="L31" s="18" t="s">
        <v>554</v>
      </c>
      <c r="M31" s="17">
        <f t="shared" si="2"/>
        <v>0</v>
      </c>
      <c r="N31" s="20">
        <f t="shared" si="3"/>
        <v>0</v>
      </c>
      <c r="O31" s="20">
        <f t="shared" si="4"/>
        <v>0</v>
      </c>
      <c r="P31" s="17">
        <f t="shared" si="5"/>
        <v>0</v>
      </c>
    </row>
    <row r="32" spans="1:16" ht="15.75" x14ac:dyDescent="0.25">
      <c r="A32" s="1" t="s">
        <v>150</v>
      </c>
      <c r="B32" s="1"/>
      <c r="C32" s="3" t="s">
        <v>75</v>
      </c>
      <c r="D32" s="2" t="s">
        <v>74</v>
      </c>
      <c r="E32" s="3" t="s">
        <v>472</v>
      </c>
      <c r="F32" s="3" t="s">
        <v>18</v>
      </c>
      <c r="G32" s="3">
        <v>50</v>
      </c>
      <c r="H32" s="4"/>
      <c r="I32" s="5">
        <f t="shared" si="1"/>
        <v>0</v>
      </c>
      <c r="J32" s="7"/>
      <c r="K32" s="19"/>
      <c r="L32" s="18" t="s">
        <v>554</v>
      </c>
      <c r="M32" s="17">
        <f t="shared" si="2"/>
        <v>0</v>
      </c>
      <c r="N32" s="20">
        <f t="shared" si="3"/>
        <v>0</v>
      </c>
      <c r="O32" s="20">
        <f t="shared" si="4"/>
        <v>0</v>
      </c>
      <c r="P32" s="17">
        <f t="shared" si="5"/>
        <v>0</v>
      </c>
    </row>
    <row r="33" spans="1:16" ht="15.75" x14ac:dyDescent="0.25">
      <c r="A33" s="1" t="s">
        <v>151</v>
      </c>
      <c r="B33" s="1"/>
      <c r="C33" s="3" t="s">
        <v>75</v>
      </c>
      <c r="D33" s="2" t="s">
        <v>74</v>
      </c>
      <c r="E33" s="3" t="s">
        <v>484</v>
      </c>
      <c r="F33" s="3" t="s">
        <v>18</v>
      </c>
      <c r="G33" s="3">
        <v>50</v>
      </c>
      <c r="H33" s="4"/>
      <c r="I33" s="5">
        <f t="shared" si="1"/>
        <v>0</v>
      </c>
      <c r="J33" s="7"/>
      <c r="K33" s="19"/>
      <c r="L33" s="18" t="s">
        <v>554</v>
      </c>
      <c r="M33" s="17">
        <f t="shared" si="2"/>
        <v>0</v>
      </c>
      <c r="N33" s="20">
        <f t="shared" si="3"/>
        <v>0</v>
      </c>
      <c r="O33" s="20">
        <f t="shared" si="4"/>
        <v>0</v>
      </c>
      <c r="P33" s="17">
        <f t="shared" si="5"/>
        <v>0</v>
      </c>
    </row>
    <row r="34" spans="1:16" ht="15.75" x14ac:dyDescent="0.25">
      <c r="A34" s="1" t="s">
        <v>152</v>
      </c>
      <c r="B34" s="1"/>
      <c r="C34" s="3" t="s">
        <v>75</v>
      </c>
      <c r="D34" s="2" t="s">
        <v>74</v>
      </c>
      <c r="E34" s="3" t="s">
        <v>485</v>
      </c>
      <c r="F34" s="3" t="s">
        <v>18</v>
      </c>
      <c r="G34" s="3">
        <v>100</v>
      </c>
      <c r="H34" s="4"/>
      <c r="I34" s="5">
        <f t="shared" si="1"/>
        <v>0</v>
      </c>
      <c r="J34" s="7"/>
      <c r="K34" s="19"/>
      <c r="L34" s="18" t="s">
        <v>554</v>
      </c>
      <c r="M34" s="17">
        <f t="shared" si="2"/>
        <v>0</v>
      </c>
      <c r="N34" s="20">
        <f t="shared" si="3"/>
        <v>0</v>
      </c>
      <c r="O34" s="20">
        <f t="shared" si="4"/>
        <v>0</v>
      </c>
      <c r="P34" s="17">
        <f t="shared" si="5"/>
        <v>0</v>
      </c>
    </row>
    <row r="35" spans="1:16" ht="15.75" x14ac:dyDescent="0.25">
      <c r="A35" s="1" t="s">
        <v>402</v>
      </c>
      <c r="B35" s="1"/>
      <c r="C35" s="3" t="s">
        <v>75</v>
      </c>
      <c r="D35" s="2" t="s">
        <v>74</v>
      </c>
      <c r="E35" s="3" t="s">
        <v>486</v>
      </c>
      <c r="F35" s="3" t="s">
        <v>18</v>
      </c>
      <c r="G35" s="3">
        <v>50</v>
      </c>
      <c r="H35" s="4"/>
      <c r="I35" s="5">
        <f t="shared" si="1"/>
        <v>0</v>
      </c>
      <c r="J35" s="7"/>
      <c r="K35" s="19"/>
      <c r="L35" s="18" t="s">
        <v>554</v>
      </c>
      <c r="M35" s="17">
        <f t="shared" si="2"/>
        <v>0</v>
      </c>
      <c r="N35" s="20">
        <f t="shared" si="3"/>
        <v>0</v>
      </c>
      <c r="O35" s="20">
        <f t="shared" si="4"/>
        <v>0</v>
      </c>
      <c r="P35" s="17">
        <f t="shared" si="5"/>
        <v>0</v>
      </c>
    </row>
    <row r="36" spans="1:16" ht="120" x14ac:dyDescent="0.25">
      <c r="A36" s="1" t="s">
        <v>515</v>
      </c>
      <c r="B36" s="31"/>
      <c r="C36" s="24" t="s">
        <v>533</v>
      </c>
      <c r="D36" s="32" t="s">
        <v>74</v>
      </c>
      <c r="E36" s="24" t="s">
        <v>331</v>
      </c>
      <c r="F36" s="3" t="s">
        <v>11</v>
      </c>
      <c r="G36" s="3">
        <v>10</v>
      </c>
      <c r="H36" s="4"/>
      <c r="I36" s="5">
        <f t="shared" si="1"/>
        <v>0</v>
      </c>
      <c r="J36" s="7"/>
      <c r="K36" s="19"/>
      <c r="L36" s="92" t="s">
        <v>555</v>
      </c>
      <c r="M36" s="17">
        <f t="shared" si="2"/>
        <v>0</v>
      </c>
      <c r="N36" s="20">
        <f t="shared" si="3"/>
        <v>0</v>
      </c>
      <c r="O36" s="20">
        <f t="shared" si="4"/>
        <v>0</v>
      </c>
      <c r="P36" s="17">
        <f t="shared" si="5"/>
        <v>0</v>
      </c>
    </row>
    <row r="37" spans="1:16" ht="30" x14ac:dyDescent="0.25">
      <c r="A37" s="1" t="s">
        <v>516</v>
      </c>
      <c r="B37" s="31"/>
      <c r="C37" s="24" t="s">
        <v>534</v>
      </c>
      <c r="D37" s="32" t="s">
        <v>74</v>
      </c>
      <c r="E37" s="24" t="s">
        <v>70</v>
      </c>
      <c r="F37" s="3" t="s">
        <v>11</v>
      </c>
      <c r="G37" s="3">
        <v>120</v>
      </c>
      <c r="H37" s="4"/>
      <c r="I37" s="5">
        <f t="shared" si="1"/>
        <v>0</v>
      </c>
      <c r="J37" s="7"/>
      <c r="K37" s="19"/>
      <c r="L37" s="92" t="s">
        <v>555</v>
      </c>
      <c r="M37" s="17">
        <f t="shared" si="2"/>
        <v>0</v>
      </c>
      <c r="N37" s="20">
        <f t="shared" si="3"/>
        <v>0</v>
      </c>
      <c r="O37" s="20">
        <f t="shared" si="4"/>
        <v>0</v>
      </c>
      <c r="P37" s="17">
        <f t="shared" si="5"/>
        <v>0</v>
      </c>
    </row>
    <row r="38" spans="1:16" ht="30" x14ac:dyDescent="0.25">
      <c r="A38" s="1" t="s">
        <v>517</v>
      </c>
      <c r="B38" s="31"/>
      <c r="C38" s="24" t="s">
        <v>535</v>
      </c>
      <c r="D38" s="32" t="s">
        <v>74</v>
      </c>
      <c r="E38" s="24" t="s">
        <v>70</v>
      </c>
      <c r="F38" s="3" t="s">
        <v>11</v>
      </c>
      <c r="G38" s="3">
        <v>50</v>
      </c>
      <c r="H38" s="4"/>
      <c r="I38" s="5">
        <f t="shared" si="1"/>
        <v>0</v>
      </c>
      <c r="J38" s="7"/>
      <c r="K38" s="19"/>
      <c r="L38" s="92" t="s">
        <v>555</v>
      </c>
      <c r="M38" s="17">
        <f t="shared" si="2"/>
        <v>0</v>
      </c>
      <c r="N38" s="20">
        <f t="shared" si="3"/>
        <v>0</v>
      </c>
      <c r="O38" s="20">
        <f t="shared" si="4"/>
        <v>0</v>
      </c>
      <c r="P38" s="17">
        <f t="shared" si="5"/>
        <v>0</v>
      </c>
    </row>
    <row r="39" spans="1:16" ht="45" x14ac:dyDescent="0.25">
      <c r="A39" s="1" t="s">
        <v>518</v>
      </c>
      <c r="B39" s="31"/>
      <c r="C39" s="24" t="s">
        <v>536</v>
      </c>
      <c r="D39" s="32" t="s">
        <v>74</v>
      </c>
      <c r="E39" s="24" t="s">
        <v>86</v>
      </c>
      <c r="F39" s="3" t="s">
        <v>11</v>
      </c>
      <c r="G39" s="3">
        <v>6</v>
      </c>
      <c r="H39" s="4"/>
      <c r="I39" s="5">
        <f t="shared" si="1"/>
        <v>0</v>
      </c>
      <c r="J39" s="7"/>
      <c r="K39" s="19"/>
      <c r="L39" s="92" t="s">
        <v>555</v>
      </c>
      <c r="M39" s="17">
        <f t="shared" si="2"/>
        <v>0</v>
      </c>
      <c r="N39" s="20">
        <f t="shared" si="3"/>
        <v>0</v>
      </c>
      <c r="O39" s="20">
        <f t="shared" si="4"/>
        <v>0</v>
      </c>
      <c r="P39" s="17">
        <f t="shared" si="5"/>
        <v>0</v>
      </c>
    </row>
    <row r="40" spans="1:16" ht="45" x14ac:dyDescent="0.25">
      <c r="A40" s="1" t="s">
        <v>519</v>
      </c>
      <c r="B40" s="31"/>
      <c r="C40" s="24" t="s">
        <v>537</v>
      </c>
      <c r="D40" s="32" t="s">
        <v>74</v>
      </c>
      <c r="E40" s="24" t="s">
        <v>86</v>
      </c>
      <c r="F40" s="3" t="s">
        <v>11</v>
      </c>
      <c r="G40" s="3">
        <v>6</v>
      </c>
      <c r="H40" s="4"/>
      <c r="I40" s="5">
        <f t="shared" si="1"/>
        <v>0</v>
      </c>
      <c r="J40" s="7"/>
      <c r="K40" s="19"/>
      <c r="L40" s="92" t="s">
        <v>555</v>
      </c>
      <c r="M40" s="17">
        <f t="shared" si="2"/>
        <v>0</v>
      </c>
      <c r="N40" s="20">
        <f t="shared" si="3"/>
        <v>0</v>
      </c>
      <c r="O40" s="20">
        <f t="shared" si="4"/>
        <v>0</v>
      </c>
      <c r="P40" s="17">
        <f t="shared" si="5"/>
        <v>0</v>
      </c>
    </row>
    <row r="41" spans="1:16" ht="30" x14ac:dyDescent="0.25">
      <c r="A41" s="1" t="s">
        <v>520</v>
      </c>
      <c r="B41" s="31"/>
      <c r="C41" s="24" t="s">
        <v>536</v>
      </c>
      <c r="D41" s="32" t="s">
        <v>74</v>
      </c>
      <c r="E41" s="24" t="s">
        <v>68</v>
      </c>
      <c r="F41" s="3" t="s">
        <v>11</v>
      </c>
      <c r="G41" s="3">
        <v>350</v>
      </c>
      <c r="H41" s="4"/>
      <c r="I41" s="5">
        <f t="shared" si="1"/>
        <v>0</v>
      </c>
      <c r="J41" s="7"/>
      <c r="K41" s="19"/>
      <c r="L41" s="92" t="s">
        <v>555</v>
      </c>
      <c r="M41" s="17">
        <f t="shared" si="2"/>
        <v>0</v>
      </c>
      <c r="N41" s="20">
        <f t="shared" si="3"/>
        <v>0</v>
      </c>
      <c r="O41" s="20">
        <f t="shared" si="4"/>
        <v>0</v>
      </c>
      <c r="P41" s="17">
        <f t="shared" si="5"/>
        <v>0</v>
      </c>
    </row>
    <row r="42" spans="1:16" ht="30" x14ac:dyDescent="0.25">
      <c r="A42" s="1" t="s">
        <v>521</v>
      </c>
      <c r="B42" s="31"/>
      <c r="C42" s="24" t="s">
        <v>538</v>
      </c>
      <c r="D42" s="32" t="s">
        <v>74</v>
      </c>
      <c r="E42" s="24" t="s">
        <v>68</v>
      </c>
      <c r="F42" s="3" t="s">
        <v>11</v>
      </c>
      <c r="G42" s="3">
        <v>100</v>
      </c>
      <c r="H42" s="4"/>
      <c r="I42" s="5">
        <f t="shared" si="1"/>
        <v>0</v>
      </c>
      <c r="J42" s="7"/>
      <c r="K42" s="19"/>
      <c r="L42" s="92" t="s">
        <v>555</v>
      </c>
      <c r="M42" s="17">
        <f t="shared" si="2"/>
        <v>0</v>
      </c>
      <c r="N42" s="20">
        <f t="shared" si="3"/>
        <v>0</v>
      </c>
      <c r="O42" s="20">
        <f t="shared" si="4"/>
        <v>0</v>
      </c>
      <c r="P42" s="17">
        <f t="shared" si="5"/>
        <v>0</v>
      </c>
    </row>
    <row r="43" spans="1:16" ht="30" x14ac:dyDescent="0.25">
      <c r="A43" s="1" t="s">
        <v>522</v>
      </c>
      <c r="B43" s="31"/>
      <c r="C43" s="24" t="s">
        <v>82</v>
      </c>
      <c r="D43" s="32" t="s">
        <v>74</v>
      </c>
      <c r="E43" s="24" t="s">
        <v>68</v>
      </c>
      <c r="F43" s="3" t="s">
        <v>11</v>
      </c>
      <c r="G43" s="3">
        <v>100</v>
      </c>
      <c r="H43" s="4"/>
      <c r="I43" s="5">
        <f t="shared" si="1"/>
        <v>0</v>
      </c>
      <c r="J43" s="7"/>
      <c r="K43" s="19"/>
      <c r="L43" s="92" t="s">
        <v>555</v>
      </c>
      <c r="M43" s="17">
        <f t="shared" si="2"/>
        <v>0</v>
      </c>
      <c r="N43" s="20">
        <f t="shared" si="3"/>
        <v>0</v>
      </c>
      <c r="O43" s="20">
        <f t="shared" si="4"/>
        <v>0</v>
      </c>
      <c r="P43" s="17">
        <f t="shared" si="5"/>
        <v>0</v>
      </c>
    </row>
    <row r="44" spans="1:16" ht="30" x14ac:dyDescent="0.25">
      <c r="A44" s="1" t="s">
        <v>523</v>
      </c>
      <c r="B44" s="31"/>
      <c r="C44" s="24" t="s">
        <v>539</v>
      </c>
      <c r="D44" s="32" t="s">
        <v>74</v>
      </c>
      <c r="E44" s="24" t="s">
        <v>68</v>
      </c>
      <c r="F44" s="3" t="s">
        <v>11</v>
      </c>
      <c r="G44" s="3">
        <v>200</v>
      </c>
      <c r="H44" s="4"/>
      <c r="I44" s="5">
        <f t="shared" si="1"/>
        <v>0</v>
      </c>
      <c r="J44" s="7"/>
      <c r="K44" s="19"/>
      <c r="L44" s="92" t="s">
        <v>555</v>
      </c>
      <c r="M44" s="17">
        <f t="shared" si="2"/>
        <v>0</v>
      </c>
      <c r="N44" s="20">
        <f t="shared" si="3"/>
        <v>0</v>
      </c>
      <c r="O44" s="20">
        <f t="shared" si="4"/>
        <v>0</v>
      </c>
      <c r="P44" s="17">
        <f t="shared" si="5"/>
        <v>0</v>
      </c>
    </row>
    <row r="45" spans="1:16" ht="45" x14ac:dyDescent="0.25">
      <c r="A45" s="1" t="s">
        <v>524</v>
      </c>
      <c r="B45" s="31"/>
      <c r="C45" s="24" t="s">
        <v>84</v>
      </c>
      <c r="D45" s="32" t="s">
        <v>74</v>
      </c>
      <c r="E45" s="24" t="s">
        <v>90</v>
      </c>
      <c r="F45" s="3" t="s">
        <v>11</v>
      </c>
      <c r="G45" s="3">
        <v>700</v>
      </c>
      <c r="H45" s="4"/>
      <c r="I45" s="5">
        <f t="shared" si="1"/>
        <v>0</v>
      </c>
      <c r="J45" s="7"/>
      <c r="K45" s="19"/>
      <c r="L45" s="92" t="s">
        <v>555</v>
      </c>
      <c r="M45" s="17">
        <f t="shared" si="2"/>
        <v>0</v>
      </c>
      <c r="N45" s="20">
        <f t="shared" si="3"/>
        <v>0</v>
      </c>
      <c r="O45" s="20">
        <f t="shared" si="4"/>
        <v>0</v>
      </c>
      <c r="P45" s="17">
        <f t="shared" si="5"/>
        <v>0</v>
      </c>
    </row>
    <row r="46" spans="1:16" ht="45" x14ac:dyDescent="0.25">
      <c r="A46" s="1" t="s">
        <v>525</v>
      </c>
      <c r="B46" s="31"/>
      <c r="C46" s="24" t="s">
        <v>541</v>
      </c>
      <c r="D46" s="32" t="s">
        <v>71</v>
      </c>
      <c r="E46" s="24" t="s">
        <v>543</v>
      </c>
      <c r="F46" s="3" t="s">
        <v>11</v>
      </c>
      <c r="G46" s="3">
        <v>500</v>
      </c>
      <c r="H46" s="4"/>
      <c r="I46" s="5">
        <f t="shared" si="1"/>
        <v>0</v>
      </c>
      <c r="J46" s="7"/>
      <c r="K46" s="19"/>
      <c r="L46" s="92" t="s">
        <v>555</v>
      </c>
      <c r="M46" s="17">
        <f t="shared" si="2"/>
        <v>0</v>
      </c>
      <c r="N46" s="20">
        <f t="shared" si="3"/>
        <v>0</v>
      </c>
      <c r="O46" s="20">
        <f t="shared" si="4"/>
        <v>0</v>
      </c>
      <c r="P46" s="17">
        <f t="shared" si="5"/>
        <v>0</v>
      </c>
    </row>
    <row r="47" spans="1:16" ht="45" x14ac:dyDescent="0.25">
      <c r="A47" s="1" t="s">
        <v>526</v>
      </c>
      <c r="B47" s="31"/>
      <c r="C47" s="24" t="s">
        <v>324</v>
      </c>
      <c r="D47" s="32" t="s">
        <v>71</v>
      </c>
      <c r="E47" s="24" t="s">
        <v>543</v>
      </c>
      <c r="F47" s="3" t="s">
        <v>11</v>
      </c>
      <c r="G47" s="3">
        <v>2000</v>
      </c>
      <c r="H47" s="4"/>
      <c r="I47" s="5">
        <f t="shared" si="1"/>
        <v>0</v>
      </c>
      <c r="J47" s="7"/>
      <c r="K47" s="19"/>
      <c r="L47" s="92" t="s">
        <v>555</v>
      </c>
      <c r="M47" s="17">
        <f t="shared" si="2"/>
        <v>0</v>
      </c>
      <c r="N47" s="20">
        <f t="shared" si="3"/>
        <v>0</v>
      </c>
      <c r="O47" s="20">
        <f t="shared" si="4"/>
        <v>0</v>
      </c>
      <c r="P47" s="17">
        <f t="shared" si="5"/>
        <v>0</v>
      </c>
    </row>
    <row r="48" spans="1:16" ht="45" x14ac:dyDescent="0.25">
      <c r="A48" s="1" t="s">
        <v>527</v>
      </c>
      <c r="B48" s="31"/>
      <c r="C48" s="24" t="s">
        <v>323</v>
      </c>
      <c r="D48" s="32" t="s">
        <v>71</v>
      </c>
      <c r="E48" s="24" t="s">
        <v>543</v>
      </c>
      <c r="F48" s="3" t="s">
        <v>11</v>
      </c>
      <c r="G48" s="3">
        <v>4000</v>
      </c>
      <c r="H48" s="4"/>
      <c r="I48" s="5">
        <f t="shared" si="1"/>
        <v>0</v>
      </c>
      <c r="J48" s="7"/>
      <c r="K48" s="19"/>
      <c r="L48" s="92" t="s">
        <v>555</v>
      </c>
      <c r="M48" s="17">
        <f t="shared" si="2"/>
        <v>0</v>
      </c>
      <c r="N48" s="20">
        <f t="shared" si="3"/>
        <v>0</v>
      </c>
      <c r="O48" s="20">
        <f t="shared" si="4"/>
        <v>0</v>
      </c>
      <c r="P48" s="17">
        <f t="shared" si="5"/>
        <v>0</v>
      </c>
    </row>
    <row r="49" spans="1:16" ht="45" x14ac:dyDescent="0.25">
      <c r="A49" s="1" t="s">
        <v>528</v>
      </c>
      <c r="B49" s="31"/>
      <c r="C49" s="24" t="s">
        <v>542</v>
      </c>
      <c r="D49" s="32" t="s">
        <v>71</v>
      </c>
      <c r="E49" s="24" t="s">
        <v>543</v>
      </c>
      <c r="F49" s="3" t="s">
        <v>11</v>
      </c>
      <c r="G49" s="3">
        <v>800</v>
      </c>
      <c r="H49" s="4"/>
      <c r="I49" s="5">
        <f t="shared" si="1"/>
        <v>0</v>
      </c>
      <c r="J49" s="7"/>
      <c r="K49" s="19"/>
      <c r="L49" s="92" t="s">
        <v>555</v>
      </c>
      <c r="M49" s="17">
        <f t="shared" si="2"/>
        <v>0</v>
      </c>
      <c r="N49" s="20">
        <f t="shared" si="3"/>
        <v>0</v>
      </c>
      <c r="O49" s="20">
        <f t="shared" si="4"/>
        <v>0</v>
      </c>
      <c r="P49" s="17">
        <f t="shared" si="5"/>
        <v>0</v>
      </c>
    </row>
    <row r="50" spans="1:16" ht="31.5" x14ac:dyDescent="0.25">
      <c r="A50" s="1" t="s">
        <v>529</v>
      </c>
      <c r="B50" s="31"/>
      <c r="C50" s="24" t="s">
        <v>540</v>
      </c>
      <c r="D50" s="32" t="s">
        <v>178</v>
      </c>
      <c r="E50" s="24" t="s">
        <v>358</v>
      </c>
      <c r="F50" s="3" t="s">
        <v>8</v>
      </c>
      <c r="G50" s="3">
        <v>45</v>
      </c>
      <c r="H50" s="4"/>
      <c r="I50" s="5">
        <f t="shared" si="1"/>
        <v>0</v>
      </c>
      <c r="J50" s="7"/>
      <c r="K50" s="19"/>
      <c r="L50" s="92" t="s">
        <v>555</v>
      </c>
      <c r="M50" s="17">
        <f t="shared" si="2"/>
        <v>0</v>
      </c>
      <c r="N50" s="20">
        <f t="shared" si="3"/>
        <v>0</v>
      </c>
      <c r="O50" s="20">
        <f t="shared" si="4"/>
        <v>0</v>
      </c>
      <c r="P50" s="17">
        <f t="shared" si="5"/>
        <v>0</v>
      </c>
    </row>
    <row r="51" spans="1:16" ht="31.5" x14ac:dyDescent="0.25">
      <c r="A51" s="1" t="s">
        <v>530</v>
      </c>
      <c r="B51" s="31"/>
      <c r="C51" s="24" t="s">
        <v>319</v>
      </c>
      <c r="D51" s="32" t="s">
        <v>178</v>
      </c>
      <c r="E51" s="24" t="s">
        <v>358</v>
      </c>
      <c r="F51" s="3" t="s">
        <v>8</v>
      </c>
      <c r="G51" s="3">
        <v>45</v>
      </c>
      <c r="H51" s="4"/>
      <c r="I51" s="5">
        <f t="shared" si="1"/>
        <v>0</v>
      </c>
      <c r="J51" s="7"/>
      <c r="K51" s="19"/>
      <c r="L51" s="92" t="s">
        <v>555</v>
      </c>
      <c r="M51" s="17">
        <f t="shared" si="2"/>
        <v>0</v>
      </c>
      <c r="N51" s="20">
        <f t="shared" si="3"/>
        <v>0</v>
      </c>
      <c r="O51" s="20">
        <f t="shared" si="4"/>
        <v>0</v>
      </c>
      <c r="P51" s="17">
        <f t="shared" si="5"/>
        <v>0</v>
      </c>
    </row>
    <row r="52" spans="1:16" ht="31.5" x14ac:dyDescent="0.25">
      <c r="A52" s="1" t="s">
        <v>531</v>
      </c>
      <c r="B52" s="31"/>
      <c r="C52" s="24" t="s">
        <v>319</v>
      </c>
      <c r="D52" s="32" t="s">
        <v>178</v>
      </c>
      <c r="E52" s="24" t="s">
        <v>69</v>
      </c>
      <c r="F52" s="3" t="s">
        <v>12</v>
      </c>
      <c r="G52" s="3">
        <v>10</v>
      </c>
      <c r="H52" s="4"/>
      <c r="I52" s="5">
        <f t="shared" si="1"/>
        <v>0</v>
      </c>
      <c r="J52" s="7"/>
      <c r="K52" s="19"/>
      <c r="L52" s="92" t="s">
        <v>555</v>
      </c>
      <c r="M52" s="17">
        <f t="shared" si="2"/>
        <v>0</v>
      </c>
      <c r="N52" s="20">
        <f t="shared" si="3"/>
        <v>0</v>
      </c>
      <c r="O52" s="20">
        <f t="shared" si="4"/>
        <v>0</v>
      </c>
      <c r="P52" s="17">
        <f t="shared" si="5"/>
        <v>0</v>
      </c>
    </row>
    <row r="53" spans="1:16" ht="45" x14ac:dyDescent="0.25">
      <c r="A53" s="1" t="s">
        <v>532</v>
      </c>
      <c r="B53" s="31"/>
      <c r="C53" s="24" t="s">
        <v>318</v>
      </c>
      <c r="D53" s="32" t="s">
        <v>74</v>
      </c>
      <c r="E53" s="24" t="s">
        <v>85</v>
      </c>
      <c r="F53" s="3" t="s">
        <v>11</v>
      </c>
      <c r="G53" s="3">
        <v>6</v>
      </c>
      <c r="H53" s="4"/>
      <c r="I53" s="5">
        <f t="shared" si="1"/>
        <v>0</v>
      </c>
      <c r="J53" s="7"/>
      <c r="K53" s="19"/>
      <c r="L53" s="92" t="s">
        <v>555</v>
      </c>
      <c r="M53" s="17">
        <f t="shared" si="2"/>
        <v>0</v>
      </c>
      <c r="N53" s="20">
        <f t="shared" si="3"/>
        <v>0</v>
      </c>
      <c r="O53" s="20">
        <f t="shared" si="4"/>
        <v>0</v>
      </c>
      <c r="P53" s="17">
        <f t="shared" si="5"/>
        <v>0</v>
      </c>
    </row>
    <row r="54" spans="1:16" ht="30" x14ac:dyDescent="0.25">
      <c r="A54" s="1" t="s">
        <v>551</v>
      </c>
      <c r="B54" s="1"/>
      <c r="C54" s="3" t="s">
        <v>183</v>
      </c>
      <c r="D54" s="3" t="s">
        <v>178</v>
      </c>
      <c r="E54" s="24" t="s">
        <v>358</v>
      </c>
      <c r="F54" s="3" t="s">
        <v>8</v>
      </c>
      <c r="G54" s="3">
        <v>20</v>
      </c>
      <c r="H54" s="4"/>
      <c r="I54" s="5">
        <f t="shared" si="1"/>
        <v>0</v>
      </c>
      <c r="J54" s="7"/>
      <c r="K54" s="19"/>
      <c r="L54" s="92" t="s">
        <v>555</v>
      </c>
      <c r="M54" s="17">
        <f t="shared" si="2"/>
        <v>0</v>
      </c>
      <c r="N54" s="20">
        <f t="shared" si="3"/>
        <v>0</v>
      </c>
      <c r="O54" s="20">
        <f t="shared" si="4"/>
        <v>0</v>
      </c>
      <c r="P54" s="17">
        <f t="shared" si="5"/>
        <v>0</v>
      </c>
    </row>
    <row r="55" spans="1:16" ht="18.75" x14ac:dyDescent="0.25">
      <c r="F55" s="21" t="s">
        <v>63</v>
      </c>
      <c r="G55" s="22"/>
      <c r="H55" s="22"/>
      <c r="I55" s="23">
        <f>SUM(I2:I54)-I56</f>
        <v>0</v>
      </c>
    </row>
    <row r="56" spans="1:16" ht="18.75" x14ac:dyDescent="0.25">
      <c r="F56" s="143" t="s">
        <v>557</v>
      </c>
      <c r="G56" s="144"/>
      <c r="H56" s="144"/>
      <c r="I56" s="78">
        <f>SUM(M3:M54)</f>
        <v>0</v>
      </c>
    </row>
  </sheetData>
  <mergeCells count="1">
    <mergeCell ref="F56:H56"/>
  </mergeCells>
  <pageMargins left="0.7" right="0.7" top="0.75" bottom="0.75" header="0.3" footer="0.3"/>
  <pageSetup paperSize="9" scale="3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13</vt:i4>
      </vt:variant>
      <vt:variant>
        <vt:lpstr>Zakresy nazwane</vt:lpstr>
      </vt:variant>
      <vt:variant>
        <vt:i4>20</vt:i4>
      </vt:variant>
    </vt:vector>
  </HeadingPairs>
  <TitlesOfParts>
    <vt:vector size="33" baseType="lpstr">
      <vt:lpstr>01</vt:lpstr>
      <vt:lpstr>02</vt:lpstr>
      <vt:lpstr>K.I. RAZEM</vt:lpstr>
      <vt:lpstr>03</vt:lpstr>
      <vt:lpstr>04</vt:lpstr>
      <vt:lpstr>05</vt:lpstr>
      <vt:lpstr>06</vt:lpstr>
      <vt:lpstr>07</vt:lpstr>
      <vt:lpstr>08</vt:lpstr>
      <vt:lpstr>09</vt:lpstr>
      <vt:lpstr>10</vt:lpstr>
      <vt:lpstr>11</vt:lpstr>
      <vt:lpstr>12</vt:lpstr>
      <vt:lpstr>'05'!__UnoMark__255_844978126</vt:lpstr>
      <vt:lpstr>'05'!__UnoMark__265_844978126</vt:lpstr>
      <vt:lpstr>'05'!__UnoMark__276_844978126</vt:lpstr>
      <vt:lpstr>'05'!__UnoMark__286_844978126</vt:lpstr>
      <vt:lpstr>'05'!__UnoMark__296_844978126</vt:lpstr>
      <vt:lpstr>'05'!__UnoMark__306_844978126</vt:lpstr>
      <vt:lpstr>'05'!__UnoMark__316_844978126</vt:lpstr>
      <vt:lpstr>'05'!__UnoMark__326_844978126</vt:lpstr>
      <vt:lpstr>'05'!__UnoMark__336_844978126</vt:lpstr>
      <vt:lpstr>'05'!__UnoMark__346_844978126</vt:lpstr>
      <vt:lpstr>'05'!__UnoMark__356_844978126</vt:lpstr>
      <vt:lpstr>'05'!__UnoMark__366_844978126</vt:lpstr>
      <vt:lpstr>'05'!__UnoMark__376_844978126</vt:lpstr>
      <vt:lpstr>'01'!Obszar_wydruku</vt:lpstr>
      <vt:lpstr>'04'!Obszar_wydruku</vt:lpstr>
      <vt:lpstr>'05'!Obszar_wydruku</vt:lpstr>
      <vt:lpstr>'09'!Obszar_wydruku</vt:lpstr>
      <vt:lpstr>'10'!Obszar_wydruku</vt:lpstr>
      <vt:lpstr>'11'!Obszar_wydruku</vt:lpstr>
      <vt:lpstr>'12'!Obszar_wydruku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2023-05-23T09:50:39Z</dcterms:modified>
</cp:coreProperties>
</file>