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A:\2024\18_2024_Zarządzanie+zastępstwo inwestycyjne_OTWARCIE_20-06-2024\PUBLIKACJA\"/>
    </mc:Choice>
  </mc:AlternateContent>
  <xr:revisionPtr revIDLastSave="0" documentId="13_ncr:1_{FD8303FF-C6A1-4515-B040-E7FCE66B86B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zarządzanie 2018" sheetId="2" state="hidden" r:id="rId1"/>
    <sheet name="Formularz cenow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L8" i="3" s="1"/>
  <c r="I9" i="3"/>
  <c r="L9" i="3" s="1"/>
  <c r="H8" i="3"/>
  <c r="J8" i="3" s="1"/>
  <c r="M8" i="3" s="1"/>
  <c r="H9" i="3"/>
  <c r="J9" i="3" s="1"/>
  <c r="M9" i="3" s="1"/>
  <c r="E7" i="3"/>
  <c r="L14" i="3" l="1"/>
  <c r="L15" i="3" s="1"/>
  <c r="D21" i="3" s="1"/>
  <c r="J14" i="3"/>
  <c r="M14" i="3" s="1"/>
  <c r="M15" i="3" l="1"/>
  <c r="E21" i="3" s="1"/>
  <c r="I10" i="3"/>
  <c r="L10" i="3" s="1"/>
  <c r="I7" i="3"/>
  <c r="L7" i="3" s="1"/>
  <c r="I6" i="3"/>
  <c r="L6" i="3" s="1"/>
  <c r="I11" i="3" l="1"/>
  <c r="L11" i="3" l="1"/>
  <c r="D20" i="3" s="1"/>
  <c r="D22" i="3" s="1"/>
  <c r="H6" i="3"/>
  <c r="J6" i="3" s="1"/>
  <c r="M6" i="3" s="1"/>
  <c r="H7" i="3"/>
  <c r="J7" i="3" s="1"/>
  <c r="M7" i="3" s="1"/>
  <c r="H10" i="3"/>
  <c r="J10" i="3" s="1"/>
  <c r="M10" i="3" s="1"/>
  <c r="J11" i="3" l="1"/>
  <c r="M11" i="3" l="1"/>
  <c r="E20" i="3" s="1"/>
  <c r="E22" i="3" s="1"/>
  <c r="I7" i="2"/>
  <c r="H20" i="2" l="1"/>
  <c r="E20" i="2"/>
  <c r="D20" i="2"/>
  <c r="I20" i="2" s="1"/>
  <c r="H6" i="2" l="1"/>
  <c r="H8" i="2"/>
  <c r="J8" i="2" s="1"/>
  <c r="K7" i="2"/>
  <c r="H7" i="2"/>
  <c r="J7" i="2" s="1"/>
  <c r="F7" i="2"/>
  <c r="I8" i="2" l="1"/>
  <c r="K8" i="2" s="1"/>
  <c r="H9" i="2"/>
  <c r="J6" i="2"/>
  <c r="J9" i="2" s="1"/>
  <c r="I6" i="2"/>
  <c r="K6" i="2" l="1"/>
  <c r="K9" i="2" s="1"/>
  <c r="I9" i="2"/>
</calcChain>
</file>

<file path=xl/sharedStrings.xml><?xml version="1.0" encoding="utf-8"?>
<sst xmlns="http://schemas.openxmlformats.org/spreadsheetml/2006/main" count="95" uniqueCount="73">
  <si>
    <t>Kalkulacja wynagrodzenia</t>
  </si>
  <si>
    <t>Powierzchnia do przetargu</t>
  </si>
  <si>
    <t>wg załącznika</t>
  </si>
  <si>
    <t>m2</t>
  </si>
  <si>
    <r>
      <t>stawka netto zł/m</t>
    </r>
    <r>
      <rPr>
        <vertAlign val="superscript"/>
        <sz val="10"/>
        <rFont val="Arial CE"/>
        <charset val="238"/>
      </rPr>
      <t>2</t>
    </r>
  </si>
  <si>
    <t>VAT</t>
  </si>
  <si>
    <r>
      <t>stawka brutto zł/m</t>
    </r>
    <r>
      <rPr>
        <vertAlign val="superscript"/>
        <sz val="10"/>
        <rFont val="Arial CE"/>
        <charset val="238"/>
      </rPr>
      <t>2</t>
    </r>
  </si>
  <si>
    <t>ilość m-cy</t>
  </si>
  <si>
    <t>Powierzchnia lokali mieszkalnych</t>
  </si>
  <si>
    <t>nr 1</t>
  </si>
  <si>
    <t>zw.</t>
  </si>
  <si>
    <t>Powierzchnia lokali użytkowych              i garaży</t>
  </si>
  <si>
    <t>Powierzchnia niezamieszkała</t>
  </si>
  <si>
    <t>nr 2</t>
  </si>
  <si>
    <t>Koszty za zarządzanie</t>
  </si>
  <si>
    <t>ogółem</t>
  </si>
  <si>
    <t>Starowarszawska 20/Pereca 10</t>
  </si>
  <si>
    <t>ilość budynków</t>
  </si>
  <si>
    <t>pow miesz</t>
  </si>
  <si>
    <t>pow.uż</t>
  </si>
  <si>
    <t>Wspólna 8</t>
  </si>
  <si>
    <t>Wspólna 10/Pereca 2</t>
  </si>
  <si>
    <t>ilość lokali wyłączonych</t>
  </si>
  <si>
    <t>ilośc lok uż</t>
  </si>
  <si>
    <t>ilość lokali miesz do wyłączenia</t>
  </si>
  <si>
    <t>pow do wył</t>
  </si>
  <si>
    <t>Zamurowa 16</t>
  </si>
  <si>
    <t>Garncarska 4</t>
  </si>
  <si>
    <t>Ogółem  brutto zł 2018-2019</t>
  </si>
  <si>
    <t>Ogółem  netto zł       2018-2019</t>
  </si>
  <si>
    <t>Ogółem  netto zł rocznie</t>
  </si>
  <si>
    <t>Ogółem  brutto zł rocznie</t>
  </si>
  <si>
    <t>adres -przewidziane do wyłączenia</t>
  </si>
  <si>
    <t>Założono wzrost o dynamikę  cen towarów i usług 102,3%  dla pow.mieszkalnei i użytkowej. Stawkę dla powierzchni niezamieszkałej pozostawiono na poziomie roku 2014.                                                           Założono wzrost powierzchni niezamieszkałej budynków przewidzianych do wyłączenia</t>
  </si>
  <si>
    <r>
      <t>stawka brutto zł/m</t>
    </r>
    <r>
      <rPr>
        <b/>
        <vertAlign val="superscript"/>
        <sz val="10"/>
        <rFont val="Arial CE"/>
        <charset val="238"/>
      </rPr>
      <t>2</t>
    </r>
  </si>
  <si>
    <t>Lp.</t>
  </si>
  <si>
    <t>1.</t>
  </si>
  <si>
    <t>2.</t>
  </si>
  <si>
    <t>3.</t>
  </si>
  <si>
    <t>4.</t>
  </si>
  <si>
    <t>Lokale mieszkalne</t>
  </si>
  <si>
    <t>nr 1 i 2</t>
  </si>
  <si>
    <t>nr 3</t>
  </si>
  <si>
    <t>FORMULARZ  CENOWY</t>
  </si>
  <si>
    <t>ryczałt</t>
  </si>
  <si>
    <r>
      <t xml:space="preserve">Kwota miesięczna </t>
    </r>
    <r>
      <rPr>
        <sz val="10"/>
        <rFont val="Arial CE"/>
        <charset val="238"/>
      </rPr>
      <t>netto</t>
    </r>
  </si>
  <si>
    <r>
      <t xml:space="preserve">Kwota miesięczna </t>
    </r>
    <r>
      <rPr>
        <sz val="10"/>
        <rFont val="Arial CE"/>
        <charset val="238"/>
      </rPr>
      <t>brutto</t>
    </r>
  </si>
  <si>
    <r>
      <t>Stawka netto zł/m</t>
    </r>
    <r>
      <rPr>
        <b/>
        <vertAlign val="superscript"/>
        <sz val="10"/>
        <rFont val="Arial CE"/>
        <charset val="238"/>
      </rPr>
      <t>2</t>
    </r>
  </si>
  <si>
    <t>nd.</t>
  </si>
  <si>
    <t>Zarządzanie nieruchomości lokalowe</t>
  </si>
  <si>
    <t>Do przetargu</t>
  </si>
  <si>
    <t>ŁĄCZNIE:</t>
  </si>
  <si>
    <t>Zastępstwo inwestycyjne nieruch. lokalowe</t>
  </si>
  <si>
    <t>Zastępstwo inwestycyjne nieruchomości</t>
  </si>
  <si>
    <t>7.</t>
  </si>
  <si>
    <r>
      <t>pow.        m</t>
    </r>
    <r>
      <rPr>
        <b/>
        <vertAlign val="superscript"/>
        <sz val="10"/>
        <rFont val="Arial CE"/>
        <charset val="238"/>
      </rPr>
      <t>2</t>
    </r>
  </si>
  <si>
    <r>
      <t>pow.       m</t>
    </r>
    <r>
      <rPr>
        <b/>
        <vertAlign val="superscript"/>
        <sz val="10"/>
        <rFont val="Arial CE"/>
        <charset val="238"/>
      </rPr>
      <t>2</t>
    </r>
  </si>
  <si>
    <t>Ilosć miesięcy</t>
  </si>
  <si>
    <t>5.</t>
  </si>
  <si>
    <t>Budynki wyłączone z użytkowania</t>
  </si>
  <si>
    <t>nr 4</t>
  </si>
  <si>
    <r>
      <t xml:space="preserve">Ogółem </t>
    </r>
    <r>
      <rPr>
        <sz val="10"/>
        <rFont val="Arial CE"/>
        <charset val="238"/>
      </rPr>
      <t xml:space="preserve"> netto</t>
    </r>
    <r>
      <rPr>
        <b/>
        <sz val="10"/>
        <rFont val="Arial CE"/>
        <charset val="238"/>
      </rPr>
      <t xml:space="preserve">            II półrocze 2024 r.</t>
    </r>
  </si>
  <si>
    <r>
      <t xml:space="preserve">Ogółem </t>
    </r>
    <r>
      <rPr>
        <sz val="10"/>
        <rFont val="Arial CE"/>
        <charset val="238"/>
      </rPr>
      <t xml:space="preserve"> brutto</t>
    </r>
    <r>
      <rPr>
        <b/>
        <sz val="10"/>
        <rFont val="Arial CE"/>
        <charset val="238"/>
      </rPr>
      <t xml:space="preserve">           II półrocze 2024 r.</t>
    </r>
  </si>
  <si>
    <r>
      <t xml:space="preserve">Ogółem                  II półrocze 2024 r.  </t>
    </r>
    <r>
      <rPr>
        <sz val="10"/>
        <rFont val="Arial CE"/>
        <charset val="238"/>
      </rPr>
      <t>netto</t>
    </r>
  </si>
  <si>
    <r>
      <t xml:space="preserve">Ogółem           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 xml:space="preserve">   II półrocze 2024 r. </t>
    </r>
    <r>
      <rPr>
        <sz val="10"/>
        <rFont val="Arial CE"/>
        <charset val="238"/>
      </rPr>
      <t>brutto</t>
    </r>
  </si>
  <si>
    <r>
      <t xml:space="preserve"> Kalkulacja wynagrodzenia na rok II półrocze roku 2024 - </t>
    </r>
    <r>
      <rPr>
        <sz val="10"/>
        <rFont val="Arial CE"/>
        <charset val="238"/>
      </rPr>
      <t>powierzchnia wg. stanu na dzień 01.05.2024 r.</t>
    </r>
  </si>
  <si>
    <t xml:space="preserve">Lokale mieszkalne nabyte w zasobie obcym </t>
  </si>
  <si>
    <t>Lokale użytkowe i garaże</t>
  </si>
  <si>
    <r>
      <t xml:space="preserve">Ogółem </t>
    </r>
    <r>
      <rPr>
        <sz val="10"/>
        <rFont val="Arial CE"/>
        <charset val="238"/>
      </rPr>
      <t xml:space="preserve">    </t>
    </r>
    <r>
      <rPr>
        <b/>
        <sz val="10"/>
        <rFont val="Arial CE"/>
        <charset val="238"/>
      </rPr>
      <t xml:space="preserve">             II półrocze 2024 r. </t>
    </r>
    <r>
      <rPr>
        <sz val="10"/>
        <rFont val="Arial CE"/>
        <charset val="238"/>
      </rPr>
      <t>brutto</t>
    </r>
  </si>
  <si>
    <r>
      <t xml:space="preserve">Ogółem </t>
    </r>
    <r>
      <rPr>
        <sz val="10"/>
        <rFont val="Arial CE"/>
        <charset val="238"/>
      </rPr>
      <t xml:space="preserve">     </t>
    </r>
    <r>
      <rPr>
        <b/>
        <sz val="10"/>
        <rFont val="Arial CE"/>
        <charset val="238"/>
      </rPr>
      <t xml:space="preserve">           II półrocze 2024 r. </t>
    </r>
    <r>
      <rPr>
        <sz val="10"/>
        <rFont val="Arial CE"/>
        <charset val="238"/>
      </rPr>
      <t xml:space="preserve">netto </t>
    </r>
  </si>
  <si>
    <t>Ilosć m-cy</t>
  </si>
  <si>
    <t xml:space="preserve"> wg zał.</t>
  </si>
  <si>
    <r>
      <t xml:space="preserve">PUSTOSTANY - Lokale mieszkalne </t>
    </r>
    <r>
      <rPr>
        <b/>
        <sz val="8"/>
        <rFont val="Arial CE"/>
        <charset val="238"/>
      </rPr>
      <t>niezamieszkałe</t>
    </r>
    <r>
      <rPr>
        <sz val="8"/>
        <rFont val="Arial CE"/>
        <charset val="238"/>
      </rPr>
      <t xml:space="preserve"> i lokale użytkowe </t>
    </r>
    <r>
      <rPr>
        <b/>
        <sz val="8"/>
        <rFont val="Arial CE"/>
        <charset val="238"/>
      </rPr>
      <t>niezagospodarowane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</si>
</sst>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0"/>
      <name val="Arial CE"/>
      <charset val="238"/>
    </font>
    <font>
      <vertAlign val="superscript"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vertAlign val="superscript"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4" fontId="0" fillId="0" borderId="0" xfId="0" applyNumberFormat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right"/>
    </xf>
    <xf numFmtId="1" fontId="0" fillId="0" borderId="1" xfId="0" applyNumberFormat="1" applyBorder="1"/>
    <xf numFmtId="0" fontId="5" fillId="0" borderId="0" xfId="0" applyFont="1" applyAlignment="1">
      <alignment wrapText="1"/>
    </xf>
    <xf numFmtId="0" fontId="0" fillId="0" borderId="2" xfId="0" applyBorder="1"/>
    <xf numFmtId="1" fontId="0" fillId="0" borderId="2" xfId="0" applyNumberFormat="1" applyBorder="1"/>
    <xf numFmtId="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7"/>
  <sheetViews>
    <sheetView workbookViewId="0">
      <selection activeCell="A15" sqref="A15"/>
    </sheetView>
  </sheetViews>
  <sheetFormatPr defaultRowHeight="12.75" x14ac:dyDescent="0.2"/>
  <cols>
    <col min="1" max="1" width="31.140625" customWidth="1"/>
    <col min="2" max="2" width="10.140625" bestFit="1" customWidth="1"/>
    <col min="3" max="3" width="8.85546875" customWidth="1"/>
    <col min="4" max="4" width="8.28515625" customWidth="1"/>
    <col min="5" max="5" width="6" customWidth="1"/>
    <col min="6" max="6" width="8" customWidth="1"/>
    <col min="7" max="7" width="6" customWidth="1"/>
    <col min="8" max="8" width="10" customWidth="1"/>
    <col min="9" max="9" width="11.5703125" style="2" customWidth="1"/>
    <col min="10" max="10" width="11.28515625" customWidth="1"/>
    <col min="11" max="11" width="15.7109375" customWidth="1"/>
    <col min="12" max="12" width="25.140625" customWidth="1"/>
  </cols>
  <sheetData>
    <row r="2" spans="1:13" x14ac:dyDescent="0.2">
      <c r="I2"/>
      <c r="K2" s="2"/>
    </row>
    <row r="3" spans="1:13" ht="18" customHeight="1" x14ac:dyDescent="0.2">
      <c r="A3" s="1" t="s">
        <v>0</v>
      </c>
      <c r="I3"/>
      <c r="K3" s="2"/>
    </row>
    <row r="4" spans="1:13" ht="3" customHeight="1" x14ac:dyDescent="0.2"/>
    <row r="5" spans="1:13" ht="54.75" customHeight="1" x14ac:dyDescent="0.2">
      <c r="A5" s="3" t="s">
        <v>1</v>
      </c>
      <c r="B5" s="4" t="s">
        <v>2</v>
      </c>
      <c r="C5" s="5" t="s">
        <v>3</v>
      </c>
      <c r="D5" s="4" t="s">
        <v>4</v>
      </c>
      <c r="E5" s="3" t="s">
        <v>5</v>
      </c>
      <c r="F5" s="4" t="s">
        <v>6</v>
      </c>
      <c r="G5" s="4" t="s">
        <v>7</v>
      </c>
      <c r="H5" s="6" t="s">
        <v>30</v>
      </c>
      <c r="I5" s="4" t="s">
        <v>31</v>
      </c>
      <c r="J5" s="7" t="s">
        <v>29</v>
      </c>
      <c r="K5" s="8" t="s">
        <v>28</v>
      </c>
    </row>
    <row r="6" spans="1:13" ht="20.25" customHeight="1" x14ac:dyDescent="0.2">
      <c r="A6" s="3" t="s">
        <v>8</v>
      </c>
      <c r="B6" s="5" t="s">
        <v>9</v>
      </c>
      <c r="C6" s="9">
        <v>11980</v>
      </c>
      <c r="D6" s="10">
        <v>0.92</v>
      </c>
      <c r="E6" s="5" t="s">
        <v>10</v>
      </c>
      <c r="F6" s="11">
        <v>0.92</v>
      </c>
      <c r="G6" s="5">
        <v>12</v>
      </c>
      <c r="H6" s="12">
        <f>C6*0.92*G6</f>
        <v>132259.20000000001</v>
      </c>
      <c r="I6" s="9">
        <f>H6</f>
        <v>132259.20000000001</v>
      </c>
      <c r="J6" s="9">
        <f t="shared" ref="J6:K8" si="0">H6*2</f>
        <v>264518.40000000002</v>
      </c>
      <c r="K6" s="9">
        <f t="shared" si="0"/>
        <v>264518.40000000002</v>
      </c>
      <c r="L6" s="13"/>
      <c r="M6" s="13"/>
    </row>
    <row r="7" spans="1:13" ht="25.5" x14ac:dyDescent="0.2">
      <c r="A7" s="4" t="s">
        <v>11</v>
      </c>
      <c r="B7" s="5" t="s">
        <v>9</v>
      </c>
      <c r="C7" s="9">
        <v>490</v>
      </c>
      <c r="D7" s="10">
        <v>0.37</v>
      </c>
      <c r="E7" s="14">
        <v>0.23</v>
      </c>
      <c r="F7" s="11">
        <f>D7*1.23</f>
        <v>0.4551</v>
      </c>
      <c r="G7" s="5">
        <v>12</v>
      </c>
      <c r="H7" s="12">
        <f>C7*D7*G7</f>
        <v>2175.6000000000004</v>
      </c>
      <c r="I7" s="9">
        <f>C7*0.46*G7</f>
        <v>2704.8</v>
      </c>
      <c r="J7" s="9">
        <f t="shared" si="0"/>
        <v>4351.2000000000007</v>
      </c>
      <c r="K7" s="9">
        <f t="shared" si="0"/>
        <v>5409.6</v>
      </c>
      <c r="M7" s="13"/>
    </row>
    <row r="8" spans="1:13" ht="20.25" customHeight="1" x14ac:dyDescent="0.2">
      <c r="A8" s="3" t="s">
        <v>12</v>
      </c>
      <c r="B8" s="5" t="s">
        <v>13</v>
      </c>
      <c r="C8" s="9">
        <v>4400</v>
      </c>
      <c r="D8" s="10">
        <v>0.2</v>
      </c>
      <c r="E8" s="5" t="s">
        <v>10</v>
      </c>
      <c r="F8" s="11">
        <v>0.2</v>
      </c>
      <c r="G8" s="5">
        <v>12</v>
      </c>
      <c r="H8" s="12">
        <f>C8*0.2*G8</f>
        <v>10560</v>
      </c>
      <c r="I8" s="9">
        <f>H8</f>
        <v>10560</v>
      </c>
      <c r="J8" s="9">
        <f t="shared" si="0"/>
        <v>21120</v>
      </c>
      <c r="K8" s="9">
        <f t="shared" si="0"/>
        <v>21120</v>
      </c>
      <c r="L8" s="13"/>
      <c r="M8" s="13"/>
    </row>
    <row r="9" spans="1:13" ht="28.5" customHeight="1" x14ac:dyDescent="0.2">
      <c r="A9" s="3" t="s">
        <v>14</v>
      </c>
      <c r="B9" s="5"/>
      <c r="C9" s="3"/>
      <c r="D9" s="10"/>
      <c r="E9" s="3"/>
      <c r="F9" s="3"/>
      <c r="G9" s="5"/>
      <c r="H9" s="12">
        <f>SUM(H6:H8)</f>
        <v>144994.80000000002</v>
      </c>
      <c r="I9" s="9">
        <f>SUM(I6:I8)</f>
        <v>145524</v>
      </c>
      <c r="J9" s="9">
        <f>SUM(J6:J8)</f>
        <v>289989.60000000003</v>
      </c>
      <c r="K9" s="9">
        <f>SUM(K6:K8)</f>
        <v>291048</v>
      </c>
    </row>
    <row r="10" spans="1:13" x14ac:dyDescent="0.2">
      <c r="A10" s="15"/>
      <c r="B10" s="16"/>
      <c r="C10" s="17"/>
      <c r="D10" s="18"/>
      <c r="E10" s="16"/>
      <c r="F10" s="16"/>
      <c r="G10" s="16"/>
      <c r="H10" s="19"/>
    </row>
    <row r="11" spans="1:13" s="2" customFormat="1" ht="48.75" customHeight="1" x14ac:dyDescent="0.2">
      <c r="A11" s="47" t="s">
        <v>33</v>
      </c>
      <c r="B11" s="47"/>
      <c r="C11" s="47"/>
      <c r="D11" s="47"/>
      <c r="E11" s="47"/>
      <c r="F11" s="47"/>
      <c r="G11" s="47"/>
      <c r="H11" s="47"/>
      <c r="J11"/>
      <c r="K11"/>
      <c r="L11"/>
      <c r="M11"/>
    </row>
    <row r="12" spans="1:13" s="2" customFormat="1" ht="12.75" customHeight="1" x14ac:dyDescent="0.2">
      <c r="A12" s="47"/>
      <c r="B12" s="47"/>
      <c r="C12" s="47"/>
      <c r="D12" s="47"/>
      <c r="E12" s="47"/>
      <c r="F12" s="47"/>
      <c r="G12" s="47"/>
      <c r="H12" s="47"/>
      <c r="J12"/>
      <c r="K12"/>
      <c r="L12"/>
      <c r="M12"/>
    </row>
    <row r="14" spans="1:13" ht="67.5" x14ac:dyDescent="0.2">
      <c r="A14" s="4" t="s">
        <v>32</v>
      </c>
      <c r="B14" s="24" t="s">
        <v>17</v>
      </c>
      <c r="C14" s="25" t="s">
        <v>22</v>
      </c>
      <c r="D14" s="25" t="s">
        <v>18</v>
      </c>
      <c r="E14" s="25" t="s">
        <v>19</v>
      </c>
      <c r="F14" s="25" t="s">
        <v>23</v>
      </c>
      <c r="G14" s="25" t="s">
        <v>24</v>
      </c>
      <c r="H14" s="25" t="s">
        <v>25</v>
      </c>
      <c r="I14" s="26" t="s">
        <v>15</v>
      </c>
      <c r="J14" s="21"/>
      <c r="K14" s="21"/>
    </row>
    <row r="15" spans="1:13" x14ac:dyDescent="0.2">
      <c r="A15" s="4" t="s">
        <v>16</v>
      </c>
      <c r="B15" s="3">
        <v>1</v>
      </c>
      <c r="C15" s="3">
        <v>9</v>
      </c>
      <c r="D15" s="3">
        <v>308.93</v>
      </c>
      <c r="E15" s="3">
        <v>42.89</v>
      </c>
      <c r="F15" s="3">
        <v>3</v>
      </c>
      <c r="G15" s="3"/>
      <c r="H15" s="3"/>
      <c r="I15" s="20"/>
    </row>
    <row r="16" spans="1:13" x14ac:dyDescent="0.2">
      <c r="A16" s="4" t="s">
        <v>20</v>
      </c>
      <c r="B16" s="3">
        <v>1</v>
      </c>
      <c r="C16" s="3">
        <v>5</v>
      </c>
      <c r="D16" s="3">
        <v>147.34</v>
      </c>
      <c r="E16" s="3"/>
      <c r="F16" s="3"/>
      <c r="G16" s="3">
        <v>3</v>
      </c>
      <c r="H16" s="3">
        <v>78.39</v>
      </c>
      <c r="I16" s="20"/>
    </row>
    <row r="17" spans="1:9" x14ac:dyDescent="0.2">
      <c r="A17" s="4" t="s">
        <v>21</v>
      </c>
      <c r="B17" s="3">
        <v>3</v>
      </c>
      <c r="C17" s="3">
        <v>11</v>
      </c>
      <c r="D17" s="3">
        <v>384.47</v>
      </c>
      <c r="E17" s="3"/>
      <c r="F17" s="3"/>
      <c r="G17" s="3">
        <v>1</v>
      </c>
      <c r="H17" s="3">
        <v>49.84</v>
      </c>
      <c r="I17" s="20"/>
    </row>
    <row r="18" spans="1:9" x14ac:dyDescent="0.2">
      <c r="A18" s="4" t="s">
        <v>26</v>
      </c>
      <c r="B18" s="3">
        <v>1</v>
      </c>
      <c r="C18" s="3">
        <v>10</v>
      </c>
      <c r="D18" s="3">
        <v>389.01</v>
      </c>
      <c r="E18" s="3">
        <v>29.07</v>
      </c>
      <c r="F18" s="3">
        <v>2</v>
      </c>
      <c r="G18" s="3">
        <v>5</v>
      </c>
      <c r="H18" s="3">
        <v>202.7</v>
      </c>
      <c r="I18" s="20"/>
    </row>
    <row r="19" spans="1:9" ht="16.5" customHeight="1" x14ac:dyDescent="0.2">
      <c r="A19" s="4" t="s">
        <v>27</v>
      </c>
      <c r="B19" s="3">
        <v>1</v>
      </c>
      <c r="C19" s="3">
        <v>10</v>
      </c>
      <c r="D19" s="3">
        <v>459.18</v>
      </c>
      <c r="E19" s="3"/>
      <c r="F19" s="3"/>
      <c r="G19" s="3"/>
      <c r="H19" s="3"/>
      <c r="I19" s="20"/>
    </row>
    <row r="20" spans="1:9" x14ac:dyDescent="0.2">
      <c r="D20" s="22">
        <f>SUM(D15:D19)</f>
        <v>1688.93</v>
      </c>
      <c r="E20" s="22">
        <f>SUM(E15:E19)</f>
        <v>71.960000000000008</v>
      </c>
      <c r="F20" s="22"/>
      <c r="G20" s="22"/>
      <c r="H20" s="22">
        <f>SUM(H16:H19)</f>
        <v>330.93</v>
      </c>
      <c r="I20" s="23">
        <f>D20+E20+H20</f>
        <v>2091.8200000000002</v>
      </c>
    </row>
    <row r="21" spans="1:9" x14ac:dyDescent="0.2">
      <c r="I21" s="20"/>
    </row>
    <row r="22" spans="1:9" x14ac:dyDescent="0.2">
      <c r="A22" s="27">
        <v>43038</v>
      </c>
    </row>
    <row r="37" spans="13:13" x14ac:dyDescent="0.2">
      <c r="M37" s="13"/>
    </row>
  </sheetData>
  <mergeCells count="2">
    <mergeCell ref="A11:H11"/>
    <mergeCell ref="A12:H12"/>
  </mergeCells>
  <pageMargins left="0" right="0" top="0.55118110236220474" bottom="0.78740157480314965" header="0.39370078740157483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49"/>
  <sheetViews>
    <sheetView tabSelected="1" zoomScaleNormal="100" workbookViewId="0">
      <selection activeCell="C5" sqref="C5"/>
    </sheetView>
  </sheetViews>
  <sheetFormatPr defaultRowHeight="12.75" x14ac:dyDescent="0.2"/>
  <cols>
    <col min="1" max="1" width="4.140625" style="36" customWidth="1"/>
    <col min="2" max="2" width="5" style="36" customWidth="1"/>
    <col min="3" max="3" width="27.7109375" style="36" customWidth="1"/>
    <col min="4" max="4" width="11" style="36" customWidth="1"/>
    <col min="5" max="5" width="10.7109375" style="36" customWidth="1"/>
    <col min="6" max="6" width="9.42578125" style="36" customWidth="1"/>
    <col min="7" max="7" width="10.7109375" style="36" customWidth="1"/>
    <col min="8" max="8" width="9.140625" style="36" customWidth="1"/>
    <col min="9" max="10" width="11.28515625" style="36" customWidth="1"/>
    <col min="11" max="11" width="6.28515625" style="36" customWidth="1"/>
    <col min="12" max="12" width="13.7109375" style="36" customWidth="1"/>
    <col min="13" max="13" width="13.85546875" style="50" customWidth="1"/>
    <col min="14" max="14" width="11.28515625" style="36" customWidth="1"/>
    <col min="15" max="15" width="11.7109375" style="36" customWidth="1"/>
    <col min="16" max="16" width="11.5703125" style="36" customWidth="1"/>
    <col min="17" max="17" width="10.140625" style="36" customWidth="1"/>
    <col min="18" max="16384" width="9.140625" style="36"/>
  </cols>
  <sheetData>
    <row r="1" spans="2:17" ht="15.75" x14ac:dyDescent="0.2">
      <c r="C1" s="49" t="s">
        <v>43</v>
      </c>
      <c r="D1" s="49"/>
      <c r="E1" s="49"/>
      <c r="F1" s="49"/>
      <c r="G1" s="49"/>
      <c r="H1" s="49"/>
      <c r="I1" s="49"/>
      <c r="J1" s="49"/>
      <c r="K1" s="49"/>
      <c r="L1" s="49"/>
      <c r="M1" s="36"/>
      <c r="O1" s="50"/>
    </row>
    <row r="2" spans="2:17" ht="14.25" customHeight="1" x14ac:dyDescent="0.2"/>
    <row r="3" spans="2:17" ht="20.25" customHeight="1" x14ac:dyDescent="0.2">
      <c r="C3" s="41" t="s">
        <v>65</v>
      </c>
      <c r="D3" s="41"/>
      <c r="E3" s="41"/>
      <c r="M3" s="36"/>
      <c r="O3" s="50"/>
      <c r="P3" s="51"/>
      <c r="Q3" s="51"/>
    </row>
    <row r="4" spans="2:17" ht="15" customHeight="1" x14ac:dyDescent="0.2">
      <c r="P4" s="51"/>
      <c r="Q4" s="51"/>
    </row>
    <row r="5" spans="2:17" ht="47.25" customHeight="1" x14ac:dyDescent="0.2">
      <c r="B5" s="32" t="s">
        <v>35</v>
      </c>
      <c r="C5" s="31" t="s">
        <v>50</v>
      </c>
      <c r="D5" s="31" t="s">
        <v>71</v>
      </c>
      <c r="E5" s="31" t="s">
        <v>55</v>
      </c>
      <c r="F5" s="31" t="s">
        <v>47</v>
      </c>
      <c r="G5" s="32" t="s">
        <v>5</v>
      </c>
      <c r="H5" s="31" t="s">
        <v>34</v>
      </c>
      <c r="I5" s="31" t="s">
        <v>45</v>
      </c>
      <c r="J5" s="31" t="s">
        <v>46</v>
      </c>
      <c r="K5" s="31" t="s">
        <v>70</v>
      </c>
      <c r="L5" s="31" t="s">
        <v>63</v>
      </c>
      <c r="M5" s="31" t="s">
        <v>64</v>
      </c>
      <c r="N5" s="38"/>
      <c r="O5" s="38"/>
      <c r="P5" s="38"/>
      <c r="Q5" s="38"/>
    </row>
    <row r="6" spans="2:17" s="55" customFormat="1" ht="36" customHeight="1" x14ac:dyDescent="0.2">
      <c r="B6" s="30" t="s">
        <v>36</v>
      </c>
      <c r="C6" s="28" t="s">
        <v>40</v>
      </c>
      <c r="D6" s="30" t="s">
        <v>41</v>
      </c>
      <c r="E6" s="42">
        <v>10969.75</v>
      </c>
      <c r="F6" s="43"/>
      <c r="G6" s="30" t="s">
        <v>10</v>
      </c>
      <c r="H6" s="44">
        <f>F6</f>
        <v>0</v>
      </c>
      <c r="I6" s="52">
        <f>E6*F6</f>
        <v>0</v>
      </c>
      <c r="J6" s="52">
        <f>E6*H6</f>
        <v>0</v>
      </c>
      <c r="K6" s="30">
        <v>6</v>
      </c>
      <c r="L6" s="53">
        <f>I6*K6</f>
        <v>0</v>
      </c>
      <c r="M6" s="53">
        <f>J6*K6</f>
        <v>0</v>
      </c>
      <c r="N6" s="54"/>
      <c r="O6" s="54"/>
      <c r="P6" s="54"/>
      <c r="Q6" s="54"/>
    </row>
    <row r="7" spans="2:17" s="55" customFormat="1" ht="40.5" customHeight="1" x14ac:dyDescent="0.2">
      <c r="B7" s="30" t="s">
        <v>37</v>
      </c>
      <c r="C7" s="29" t="s">
        <v>67</v>
      </c>
      <c r="D7" s="30" t="s">
        <v>41</v>
      </c>
      <c r="E7" s="42">
        <f>516.86+48.13</f>
        <v>564.99</v>
      </c>
      <c r="F7" s="43"/>
      <c r="G7" s="56">
        <v>0.23</v>
      </c>
      <c r="H7" s="44">
        <f>F7*1.23</f>
        <v>0</v>
      </c>
      <c r="I7" s="52">
        <f>E7*F7</f>
        <v>0</v>
      </c>
      <c r="J7" s="52">
        <f>E7*H7</f>
        <v>0</v>
      </c>
      <c r="K7" s="30">
        <v>6</v>
      </c>
      <c r="L7" s="53">
        <f>I7*K7</f>
        <v>0</v>
      </c>
      <c r="M7" s="53">
        <f>J7*K7</f>
        <v>0</v>
      </c>
      <c r="N7" s="54"/>
      <c r="O7" s="54"/>
      <c r="P7" s="54"/>
      <c r="Q7" s="54"/>
    </row>
    <row r="8" spans="2:17" s="55" customFormat="1" ht="40.5" customHeight="1" x14ac:dyDescent="0.2">
      <c r="B8" s="30" t="s">
        <v>38</v>
      </c>
      <c r="C8" s="46" t="s">
        <v>72</v>
      </c>
      <c r="D8" s="30" t="s">
        <v>41</v>
      </c>
      <c r="E8" s="42">
        <v>2168.11</v>
      </c>
      <c r="F8" s="43"/>
      <c r="G8" s="30" t="s">
        <v>10</v>
      </c>
      <c r="H8" s="44">
        <f>F8</f>
        <v>0</v>
      </c>
      <c r="I8" s="52">
        <f t="shared" ref="I8:I9" si="0">E8*F8</f>
        <v>0</v>
      </c>
      <c r="J8" s="52">
        <f t="shared" ref="J8:J9" si="1">E8*H8</f>
        <v>0</v>
      </c>
      <c r="K8" s="30">
        <v>6</v>
      </c>
      <c r="L8" s="53">
        <f t="shared" ref="L8:L9" si="2">I8*K8</f>
        <v>0</v>
      </c>
      <c r="M8" s="53">
        <f t="shared" ref="M8:M9" si="3">J8*K8</f>
        <v>0</v>
      </c>
      <c r="N8" s="54"/>
      <c r="O8" s="54"/>
      <c r="P8" s="54"/>
      <c r="Q8" s="54"/>
    </row>
    <row r="9" spans="2:17" s="55" customFormat="1" ht="36.75" customHeight="1" x14ac:dyDescent="0.2">
      <c r="B9" s="30" t="s">
        <v>39</v>
      </c>
      <c r="C9" s="29" t="s">
        <v>66</v>
      </c>
      <c r="D9" s="30" t="s">
        <v>60</v>
      </c>
      <c r="E9" s="42">
        <v>129.55000000000001</v>
      </c>
      <c r="F9" s="43"/>
      <c r="G9" s="30" t="s">
        <v>10</v>
      </c>
      <c r="H9" s="44">
        <f>F9</f>
        <v>0</v>
      </c>
      <c r="I9" s="52">
        <f t="shared" si="0"/>
        <v>0</v>
      </c>
      <c r="J9" s="52">
        <f t="shared" si="1"/>
        <v>0</v>
      </c>
      <c r="K9" s="30">
        <v>6</v>
      </c>
      <c r="L9" s="53">
        <f t="shared" si="2"/>
        <v>0</v>
      </c>
      <c r="M9" s="53">
        <f t="shared" si="3"/>
        <v>0</v>
      </c>
      <c r="N9" s="54"/>
      <c r="O9" s="54"/>
      <c r="P9" s="54"/>
      <c r="Q9" s="54"/>
    </row>
    <row r="10" spans="2:17" ht="39" customHeight="1" x14ac:dyDescent="0.2">
      <c r="B10" s="30" t="s">
        <v>58</v>
      </c>
      <c r="C10" s="29" t="s">
        <v>59</v>
      </c>
      <c r="D10" s="30" t="s">
        <v>42</v>
      </c>
      <c r="E10" s="42">
        <v>1942.88</v>
      </c>
      <c r="F10" s="43"/>
      <c r="G10" s="30" t="s">
        <v>10</v>
      </c>
      <c r="H10" s="44">
        <f>F10</f>
        <v>0</v>
      </c>
      <c r="I10" s="52">
        <f>E10*F10</f>
        <v>0</v>
      </c>
      <c r="J10" s="52">
        <f>E10*H10</f>
        <v>0</v>
      </c>
      <c r="K10" s="30">
        <v>6</v>
      </c>
      <c r="L10" s="53">
        <f t="shared" ref="L10" si="4">I10*K10</f>
        <v>0</v>
      </c>
      <c r="M10" s="53">
        <f t="shared" ref="M10" si="5">J10*K10</f>
        <v>0</v>
      </c>
      <c r="N10" s="54"/>
      <c r="O10" s="54"/>
      <c r="P10" s="54"/>
      <c r="Q10" s="54"/>
    </row>
    <row r="11" spans="2:17" ht="33" customHeight="1" x14ac:dyDescent="0.2">
      <c r="B11" s="33"/>
      <c r="C11" s="34"/>
      <c r="D11" s="33"/>
      <c r="E11" s="57"/>
      <c r="F11" s="58"/>
      <c r="G11" s="33"/>
      <c r="H11" s="59"/>
      <c r="I11" s="45">
        <f>SUM(I6:I10)</f>
        <v>0</v>
      </c>
      <c r="J11" s="45">
        <f>SUM(J6:J10)</f>
        <v>0</v>
      </c>
      <c r="K11" s="45"/>
      <c r="L11" s="45">
        <f>SUM(L6:L10)</f>
        <v>0</v>
      </c>
      <c r="M11" s="45">
        <f>SUM(M6:M10)</f>
        <v>0</v>
      </c>
      <c r="N11" s="54"/>
      <c r="O11" s="54"/>
      <c r="P11" s="54"/>
      <c r="Q11" s="54"/>
    </row>
    <row r="12" spans="2:17" ht="20.25" customHeight="1" x14ac:dyDescent="0.2">
      <c r="B12" s="35"/>
      <c r="D12" s="35"/>
      <c r="E12" s="51"/>
      <c r="F12" s="60"/>
      <c r="G12" s="35"/>
      <c r="H12" s="61"/>
      <c r="I12" s="61"/>
      <c r="J12" s="61"/>
      <c r="K12" s="61"/>
      <c r="L12" s="54"/>
      <c r="M12" s="54"/>
      <c r="N12" s="54"/>
      <c r="O12" s="54"/>
      <c r="P12" s="54"/>
      <c r="Q12" s="54"/>
    </row>
    <row r="13" spans="2:17" ht="42.75" customHeight="1" x14ac:dyDescent="0.2">
      <c r="B13" s="32" t="s">
        <v>35</v>
      </c>
      <c r="C13" s="31" t="s">
        <v>50</v>
      </c>
      <c r="D13" s="31" t="s">
        <v>2</v>
      </c>
      <c r="E13" s="31" t="s">
        <v>56</v>
      </c>
      <c r="F13" s="31" t="s">
        <v>47</v>
      </c>
      <c r="G13" s="32" t="s">
        <v>5</v>
      </c>
      <c r="H13" s="31" t="s">
        <v>34</v>
      </c>
      <c r="I13" s="31" t="s">
        <v>45</v>
      </c>
      <c r="J13" s="31" t="s">
        <v>46</v>
      </c>
      <c r="K13" s="31" t="s">
        <v>57</v>
      </c>
      <c r="L13" s="31" t="s">
        <v>69</v>
      </c>
      <c r="M13" s="31" t="s">
        <v>68</v>
      </c>
      <c r="N13" s="38"/>
      <c r="O13" s="38"/>
      <c r="P13" s="38"/>
      <c r="Q13" s="38"/>
    </row>
    <row r="14" spans="2:17" s="55" customFormat="1" ht="27" customHeight="1" x14ac:dyDescent="0.2">
      <c r="B14" s="30" t="s">
        <v>54</v>
      </c>
      <c r="C14" s="39" t="s">
        <v>53</v>
      </c>
      <c r="D14" s="30"/>
      <c r="E14" s="30" t="s">
        <v>44</v>
      </c>
      <c r="F14" s="52" t="s">
        <v>48</v>
      </c>
      <c r="G14" s="56">
        <v>0.23</v>
      </c>
      <c r="H14" s="52" t="s">
        <v>48</v>
      </c>
      <c r="I14" s="62"/>
      <c r="J14" s="52">
        <f>I14*1.23</f>
        <v>0</v>
      </c>
      <c r="K14" s="30">
        <v>6</v>
      </c>
      <c r="L14" s="63">
        <f>I14*K14</f>
        <v>0</v>
      </c>
      <c r="M14" s="63">
        <f>J14*K14</f>
        <v>0</v>
      </c>
      <c r="N14" s="54"/>
      <c r="O14" s="54"/>
      <c r="P14" s="54"/>
      <c r="Q14" s="54"/>
    </row>
    <row r="15" spans="2:17" ht="30.75" customHeight="1" x14ac:dyDescent="0.2">
      <c r="F15" s="35"/>
      <c r="G15" s="35"/>
      <c r="H15" s="35"/>
      <c r="I15" s="35"/>
      <c r="J15" s="35"/>
      <c r="K15" s="35"/>
      <c r="L15" s="64">
        <f>SUM(L14:L14)</f>
        <v>0</v>
      </c>
      <c r="M15" s="65">
        <f>SUM(M14:M14)</f>
        <v>0</v>
      </c>
      <c r="N15" s="54"/>
      <c r="O15" s="54"/>
      <c r="P15" s="54"/>
      <c r="Q15" s="54"/>
    </row>
    <row r="16" spans="2:17" ht="20.25" customHeight="1" x14ac:dyDescent="0.2">
      <c r="B16" s="35"/>
      <c r="D16" s="35"/>
      <c r="E16" s="51"/>
      <c r="F16" s="60"/>
      <c r="G16" s="35"/>
      <c r="H16" s="61"/>
      <c r="I16" s="61"/>
      <c r="J16" s="61"/>
      <c r="K16" s="61"/>
      <c r="L16" s="54"/>
      <c r="M16" s="54"/>
      <c r="N16" s="54"/>
      <c r="O16" s="54"/>
      <c r="P16" s="54"/>
      <c r="Q16" s="54"/>
    </row>
    <row r="17" spans="2:21" ht="20.25" customHeight="1" x14ac:dyDescent="0.2">
      <c r="B17" s="35"/>
      <c r="D17" s="35"/>
      <c r="E17" s="51"/>
      <c r="F17" s="60"/>
      <c r="G17" s="35"/>
      <c r="H17" s="61"/>
      <c r="I17" s="61"/>
      <c r="J17" s="61"/>
      <c r="K17" s="61"/>
      <c r="L17" s="54"/>
      <c r="M17" s="54"/>
      <c r="N17" s="51"/>
      <c r="O17" s="51"/>
      <c r="P17" s="51"/>
      <c r="Q17" s="51"/>
      <c r="U17" s="51"/>
    </row>
    <row r="18" spans="2:21" ht="20.25" customHeight="1" x14ac:dyDescent="0.2">
      <c r="P18" s="51"/>
      <c r="Q18" s="51"/>
    </row>
    <row r="19" spans="2:21" ht="55.5" customHeight="1" x14ac:dyDescent="0.2">
      <c r="B19" s="32" t="s">
        <v>35</v>
      </c>
      <c r="C19" s="32" t="s">
        <v>50</v>
      </c>
      <c r="D19" s="31" t="s">
        <v>61</v>
      </c>
      <c r="E19" s="31" t="s">
        <v>62</v>
      </c>
      <c r="F19" s="40"/>
      <c r="G19" s="38"/>
      <c r="H19" s="38"/>
      <c r="I19" s="38"/>
      <c r="J19" s="38"/>
      <c r="K19" s="38"/>
      <c r="L19" s="38"/>
      <c r="P19" s="51"/>
      <c r="Q19" s="51"/>
    </row>
    <row r="20" spans="2:21" ht="27.75" customHeight="1" x14ac:dyDescent="0.2">
      <c r="B20" s="28" t="s">
        <v>36</v>
      </c>
      <c r="C20" s="37" t="s">
        <v>49</v>
      </c>
      <c r="D20" s="66">
        <f>L11</f>
        <v>0</v>
      </c>
      <c r="E20" s="66">
        <f>M11</f>
        <v>0</v>
      </c>
      <c r="F20" s="67"/>
      <c r="G20" s="51"/>
      <c r="H20" s="51"/>
      <c r="I20" s="51"/>
      <c r="J20" s="51"/>
      <c r="K20" s="51"/>
      <c r="L20" s="51"/>
      <c r="P20" s="51"/>
      <c r="Q20" s="51"/>
    </row>
    <row r="21" spans="2:21" ht="34.5" customHeight="1" thickBot="1" x14ac:dyDescent="0.25">
      <c r="B21" s="28" t="s">
        <v>37</v>
      </c>
      <c r="C21" s="37" t="s">
        <v>52</v>
      </c>
      <c r="D21" s="66">
        <f>L15</f>
        <v>0</v>
      </c>
      <c r="E21" s="66">
        <f>M15</f>
        <v>0</v>
      </c>
      <c r="F21" s="67"/>
      <c r="G21" s="51"/>
      <c r="H21" s="51"/>
      <c r="I21" s="51"/>
      <c r="J21" s="51"/>
      <c r="K21" s="51"/>
      <c r="L21" s="51"/>
      <c r="P21" s="51"/>
      <c r="Q21" s="51"/>
    </row>
    <row r="22" spans="2:21" ht="26.25" customHeight="1" thickBot="1" x14ac:dyDescent="0.25">
      <c r="B22" s="48" t="s">
        <v>51</v>
      </c>
      <c r="C22" s="48"/>
      <c r="D22" s="68">
        <f>SUM(D20:D21)</f>
        <v>0</v>
      </c>
      <c r="E22" s="68">
        <f>SUM(E20:E21)</f>
        <v>0</v>
      </c>
      <c r="F22" s="54"/>
      <c r="G22" s="54"/>
      <c r="H22" s="54"/>
      <c r="I22" s="54"/>
      <c r="J22" s="54"/>
      <c r="K22" s="54"/>
      <c r="L22" s="54"/>
      <c r="P22" s="51"/>
      <c r="Q22" s="51"/>
    </row>
    <row r="23" spans="2:21" s="55" customFormat="1" ht="20.25" customHeight="1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50"/>
      <c r="N23" s="36"/>
      <c r="O23" s="36"/>
      <c r="P23" s="69"/>
      <c r="Q23" s="69"/>
    </row>
    <row r="25" spans="2:21" s="41" customFormat="1" ht="63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50"/>
      <c r="N25" s="36"/>
      <c r="O25" s="36"/>
    </row>
    <row r="26" spans="2:21" ht="16.5" customHeight="1" x14ac:dyDescent="0.2"/>
    <row r="30" spans="2:21" ht="23.25" customHeight="1" x14ac:dyDescent="0.2"/>
    <row r="31" spans="2:21" ht="27" customHeight="1" x14ac:dyDescent="0.2"/>
    <row r="33" ht="26.25" customHeight="1" x14ac:dyDescent="0.2"/>
    <row r="34" ht="28.5" customHeight="1" x14ac:dyDescent="0.2"/>
    <row r="35" ht="29.25" customHeight="1" x14ac:dyDescent="0.2"/>
    <row r="36" ht="29.25" customHeight="1" x14ac:dyDescent="0.2"/>
    <row r="37" ht="28.5" customHeight="1" x14ac:dyDescent="0.2"/>
    <row r="42" ht="27.75" customHeight="1" x14ac:dyDescent="0.2"/>
    <row r="43" ht="26.25" customHeight="1" x14ac:dyDescent="0.2"/>
    <row r="45" ht="25.5" customHeight="1" x14ac:dyDescent="0.2"/>
    <row r="46" ht="25.5" customHeight="1" x14ac:dyDescent="0.2"/>
    <row r="47" ht="25.5" customHeight="1" x14ac:dyDescent="0.2"/>
    <row r="48" ht="25.5" customHeight="1" x14ac:dyDescent="0.2"/>
    <row r="49" ht="25.5" customHeight="1" x14ac:dyDescent="0.2"/>
  </sheetData>
  <mergeCells count="2">
    <mergeCell ref="B22:C22"/>
    <mergeCell ref="C1:L1"/>
  </mergeCells>
  <pageMargins left="0" right="0" top="0.39370078740157483" bottom="0.39370078740157483" header="0.39370078740157483" footer="0.31496062992125984"/>
  <pageSetup paperSize="9" scale="83" orientation="landscape" r:id="rId1"/>
  <headerFooter alignWithMargins="0">
    <oddHeader>&amp;LSPZ.271.18.2024&amp;R&amp;D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zarządzanie 2018</vt:lpstr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Strąkowska Elżbieta</dc:creator>
  <cp:lastModifiedBy>Tymińska Ewa</cp:lastModifiedBy>
  <cp:lastPrinted>2024-06-11T13:47:30Z</cp:lastPrinted>
  <dcterms:created xsi:type="dcterms:W3CDTF">2017-09-04T08:25:27Z</dcterms:created>
  <dcterms:modified xsi:type="dcterms:W3CDTF">2024-06-11T13:48:43Z</dcterms:modified>
</cp:coreProperties>
</file>