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 most Żdżary\"/>
    </mc:Choice>
  </mc:AlternateContent>
  <xr:revisionPtr revIDLastSave="0" documentId="13_ncr:1_{87437EC6-11C6-47D9-8256-096FC3D6C8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38" i="1"/>
  <c r="E34" i="1"/>
  <c r="E32" i="1"/>
  <c r="E31" i="1"/>
  <c r="E20" i="1"/>
  <c r="E18" i="1"/>
  <c r="E16" i="1"/>
  <c r="E15" i="1"/>
  <c r="E9" i="1"/>
  <c r="E14" i="1"/>
  <c r="E41" i="1" l="1"/>
  <c r="E40" i="1"/>
  <c r="E42" i="1" s="1"/>
  <c r="E37" i="1"/>
  <c r="E33" i="1" l="1"/>
  <c r="E23" i="1"/>
  <c r="E22" i="1"/>
  <c r="E29" i="1"/>
  <c r="E12" i="1"/>
  <c r="E11" i="1"/>
</calcChain>
</file>

<file path=xl/sharedStrings.xml><?xml version="1.0" encoding="utf-8"?>
<sst xmlns="http://schemas.openxmlformats.org/spreadsheetml/2006/main" count="111" uniqueCount="86">
  <si>
    <t>Lp.</t>
  </si>
  <si>
    <t>1</t>
  </si>
  <si>
    <t>2</t>
  </si>
  <si>
    <t>3</t>
  </si>
  <si>
    <t>4</t>
  </si>
  <si>
    <t>10</t>
  </si>
  <si>
    <t>12</t>
  </si>
  <si>
    <t>13</t>
  </si>
  <si>
    <t>Opis robót</t>
  </si>
  <si>
    <t>PODPORY</t>
  </si>
  <si>
    <t>Montaz łożysk stalowych pod dźwigary główne</t>
  </si>
  <si>
    <t>Montaż opórek zespalających stalowych na dźwigarach głównych</t>
  </si>
  <si>
    <t>Montaż zbrojenia prętami o śr. 8-16 mm płyt ustrojów niosących</t>
  </si>
  <si>
    <t>Izolacje przeciwwilgociowe z papy zgrzewalnej</t>
  </si>
  <si>
    <t>Jedn. obm.</t>
  </si>
  <si>
    <t>m2</t>
  </si>
  <si>
    <t>m3</t>
  </si>
  <si>
    <t>t</t>
  </si>
  <si>
    <t>m</t>
  </si>
  <si>
    <t>kg</t>
  </si>
  <si>
    <t>szt.</t>
  </si>
  <si>
    <t>elem.</t>
  </si>
  <si>
    <t>Przedmiar</t>
  </si>
  <si>
    <t>4,0*5,0 + 4,0*4,0</t>
  </si>
  <si>
    <t>2*1,5+0,35*4,9*14</t>
  </si>
  <si>
    <t>4*14*0,166+3*1,4*4*0,046</t>
  </si>
  <si>
    <t>(5,0*1,2*1,5)*2</t>
  </si>
  <si>
    <t>2*7*1,5+2*6*1,5</t>
  </si>
  <si>
    <t>2*5,1*117+2*4*0,5*0,5*115+2*5*0,27*0,24*115</t>
  </si>
  <si>
    <t>2*5</t>
  </si>
  <si>
    <t>5*9,0*0,166+16*1,09*0,0462+16*2*0,35*0,00457</t>
  </si>
  <si>
    <t>25*5</t>
  </si>
  <si>
    <t>wg rys.</t>
  </si>
  <si>
    <t>1,33m2*9m - wg rys.</t>
  </si>
  <si>
    <t>6,0*9,0</t>
  </si>
  <si>
    <t>2*9,4*0,045</t>
  </si>
  <si>
    <t>7,5*4,8+9,0*5,9+7,5*5,5</t>
  </si>
  <si>
    <t>2*7,5*0,75*2</t>
  </si>
  <si>
    <t>Ilość razem</t>
  </si>
  <si>
    <t>Cena jednostkowa</t>
  </si>
  <si>
    <t>Wartość (netto)</t>
  </si>
  <si>
    <t>RAZEM (netto)</t>
  </si>
  <si>
    <t>Podatek VAT 23%</t>
  </si>
  <si>
    <t>RAZEM (brutto)</t>
  </si>
  <si>
    <t>PŁYTA POMOSTU</t>
  </si>
  <si>
    <t>dojazdy</t>
  </si>
  <si>
    <t>most</t>
  </si>
  <si>
    <t>RAZEM</t>
  </si>
  <si>
    <t>Oczyszczenie i zabezpieczenie widocznych powierzchni betonowych istniejących podpór mieszankami na bazie cementu i zapraw PCC poprzez szlamowanie gr. 5mm</t>
  </si>
  <si>
    <t>koszt nowych żeber</t>
  </si>
  <si>
    <t>spawanie żeber</t>
  </si>
  <si>
    <t>r-g</t>
  </si>
  <si>
    <t>montaż</t>
  </si>
  <si>
    <t>transport</t>
  </si>
  <si>
    <t>RAZEM z zyskiem</t>
  </si>
  <si>
    <t>Deskowanie i betonowanie płyty mostu - Beton C30/37</t>
  </si>
  <si>
    <t>Wykonanie podparcia konstrukcji stalowej w środku rozpiętości na czas betonowania i dojrzewania betonu</t>
  </si>
  <si>
    <t>ryczałt</t>
  </si>
  <si>
    <t>Wytworzenie i montaż poręczy mostowych typu P-1</t>
  </si>
  <si>
    <t>beton C30/37</t>
  </si>
  <si>
    <t>deskowanie</t>
  </si>
  <si>
    <t>betonowanie</t>
  </si>
  <si>
    <t>WYPOSARZENIE POMOSTU I ROBOTY WYKOŃCZENIOWE</t>
  </si>
  <si>
    <t>Montaż sączków odwodnienia izolacji</t>
  </si>
  <si>
    <t>Koszt dostosowania się do warunków kontraktu oraz koszty ogólne</t>
  </si>
  <si>
    <t>Koszt wykonania projektu oraz wykonanie i demontaż tymczasowej organizacji ruchu</t>
  </si>
  <si>
    <t>Wykonanie zalewki bitumicznej strefy dylatacyjnej</t>
  </si>
  <si>
    <t>mb</t>
  </si>
  <si>
    <t>Oczyszczenie i malowanie konstrukcji stalowej zestawem farb z aprobatą IBDiM  - kolor RAL do ustalenia z Inwestorem</t>
  </si>
  <si>
    <t>Remont mostu na potoku Ruda w miejscowości Żdżary</t>
  </si>
  <si>
    <t>Rozebranie poręczy drewnianych wraz z ich utylizacją</t>
  </si>
  <si>
    <t>Rozbiórka nawierzchni bitumicznej na dojazdach wraz z jej wywozem i utylizacją (przyjęto śr. gr. 6cm)</t>
  </si>
  <si>
    <t>Rozebranie pomostu drewnianego tj. dyliny górnej i dolnej oraz poprzecznic wraz z utylizacją - materiał z rozbiórki przechodzi na własność Wykonawcy</t>
  </si>
  <si>
    <t>Rozebranie konstrukcji stalowej z dwuteowników zwykłych IPN360 dł. 8,83m szt. 4 oraz poprzecznic z ceowników [160 dł. 4m szt.3. Konstrukcja do ponownego wykorzystania. Przewiezienie w miejsce wytwarzania konstrukcji stalowej nowego pomostu.</t>
  </si>
  <si>
    <t>Wykonanie ciosów podłożyskowych o wym. 0,4m*0,4m*0,22m szt. 8 z osadzeniem w istniejących przyczółkach</t>
  </si>
  <si>
    <t>Zabezpieczenie powierzchni betonowej ciosów podłozyskowych poprzez malowanie farbami do betonu</t>
  </si>
  <si>
    <t>Wytworzenie i montaż konstrukcji stalowej - dźwigary główne INP360 szt.4 (materiał z odzysku) oraz INP550 szt. 2 dł. 8,83m (materiał nowy)</t>
  </si>
  <si>
    <t>Wytworzenie i montaż konstrukcji stalowej - poprzecznice [160 - materiał z odzysku oraz nowy</t>
  </si>
  <si>
    <t>Nawierzchnia z mieszanek mineralno-bitumicznych grysowych - warstwa ohronna i ścieralna asfaltowa - grubość po zagęszcz. 4 cm dla KR1-2</t>
  </si>
  <si>
    <t>Nawierzchnia opasek bezpieczeństwa (gzymsów) z żywic</t>
  </si>
  <si>
    <t>Wykonanie koszy kamienno-siatkowych</t>
  </si>
  <si>
    <t>Wykonanie narzutu z kamienia łamanego średniego śr. grubości 30cm w dnie potoku</t>
  </si>
  <si>
    <t>ROBOTY ROZBIÓRKOWE I KOSZTY OGÓLNE</t>
  </si>
  <si>
    <t>KOSZTORYS OFERTOWY Z PRZEDMIAREM ROBÓT</t>
  </si>
  <si>
    <t xml:space="preserve"> </t>
  </si>
  <si>
    <t>Wykonanie uzupełnienia nawierzchni drogi dojazdowej do mostu mieszanką kruszyw łamanych 0-31,5mm wraz z zagęszczeniem mechanicznym w ilości ok. 60,0m3 tj. 108 t w tym 40,0 m3 przed rozpoczęciem robót i 20,0 m3 na uzupełnienia w czasie utrzymania drogi przez okres trwania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</si>
</sst>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7">
    <xf numFmtId="0" fontId="0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4" fontId="3" fillId="2" borderId="6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left" vertical="center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4" fontId="3" fillId="2" borderId="11" xfId="0" applyNumberFormat="1" applyFont="1" applyFill="1" applyBorder="1" applyAlignment="1" applyProtection="1">
      <alignment horizontal="right" vertical="center"/>
    </xf>
    <xf numFmtId="4" fontId="3" fillId="2" borderId="11" xfId="0" applyNumberFormat="1" applyFont="1" applyFill="1" applyBorder="1" applyAlignment="1" applyProtection="1">
      <alignment vertical="center"/>
    </xf>
    <xf numFmtId="4" fontId="3" fillId="2" borderId="12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vertical="center" wrapText="1"/>
    </xf>
    <xf numFmtId="4" fontId="2" fillId="0" borderId="8" xfId="0" applyNumberFormat="1" applyFont="1" applyFill="1" applyBorder="1" applyAlignment="1" applyProtection="1">
      <alignment horizontal="right" vertical="center"/>
    </xf>
    <xf numFmtId="4" fontId="2" fillId="0" borderId="8" xfId="0" applyNumberFormat="1" applyFont="1" applyFill="1" applyBorder="1" applyAlignment="1" applyProtection="1">
      <alignment vertical="center"/>
    </xf>
    <xf numFmtId="4" fontId="2" fillId="0" borderId="9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vertical="center"/>
    </xf>
    <xf numFmtId="4" fontId="6" fillId="0" borderId="6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lef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vertical="center"/>
    </xf>
    <xf numFmtId="4" fontId="1" fillId="0" borderId="12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BreakPreview" zoomScale="115" zoomScaleNormal="115" zoomScaleSheetLayoutView="115" workbookViewId="0">
      <selection activeCell="K15" sqref="K15"/>
    </sheetView>
  </sheetViews>
  <sheetFormatPr defaultRowHeight="12.75" outlineLevelRow="1" outlineLevelCol="1" x14ac:dyDescent="0.2"/>
  <cols>
    <col min="1" max="1" width="4.140625" style="4" customWidth="1"/>
    <col min="2" max="2" width="54" style="6" customWidth="1"/>
    <col min="3" max="3" width="5.7109375" style="5" customWidth="1"/>
    <col min="4" max="4" width="24.140625" style="6" hidden="1" customWidth="1" outlineLevel="1"/>
    <col min="5" max="5" width="7.5703125" style="7" customWidth="1" collapsed="1"/>
    <col min="6" max="6" width="11.140625" style="8" customWidth="1"/>
    <col min="7" max="7" width="11.85546875" style="8" customWidth="1"/>
    <col min="8" max="16384" width="9.140625" style="5"/>
  </cols>
  <sheetData>
    <row r="1" spans="1:7" ht="25.5" customHeight="1" x14ac:dyDescent="0.2">
      <c r="A1" s="66" t="s">
        <v>83</v>
      </c>
      <c r="B1" s="66"/>
      <c r="C1" s="66"/>
      <c r="D1" s="66"/>
      <c r="E1" s="66"/>
      <c r="F1" s="66"/>
      <c r="G1" s="66"/>
    </row>
    <row r="3" spans="1:7" ht="15.75" x14ac:dyDescent="0.2">
      <c r="A3" s="65" t="s">
        <v>69</v>
      </c>
      <c r="B3" s="65"/>
      <c r="C3" s="65"/>
      <c r="D3" s="65"/>
      <c r="E3" s="65"/>
      <c r="F3" s="65"/>
      <c r="G3" s="65"/>
    </row>
    <row r="4" spans="1:7" ht="13.5" thickBot="1" x14ac:dyDescent="0.25"/>
    <row r="5" spans="1:7" ht="34.5" customHeight="1" thickBot="1" x14ac:dyDescent="0.25">
      <c r="A5" s="25" t="s">
        <v>0</v>
      </c>
      <c r="B5" s="26" t="s">
        <v>8</v>
      </c>
      <c r="C5" s="26" t="s">
        <v>14</v>
      </c>
      <c r="D5" s="26" t="s">
        <v>22</v>
      </c>
      <c r="E5" s="27" t="s">
        <v>38</v>
      </c>
      <c r="F5" s="27" t="s">
        <v>39</v>
      </c>
      <c r="G5" s="28" t="s">
        <v>40</v>
      </c>
    </row>
    <row r="6" spans="1:7" x14ac:dyDescent="0.2">
      <c r="A6" s="19" t="s">
        <v>1</v>
      </c>
      <c r="B6" s="21" t="s">
        <v>82</v>
      </c>
      <c r="C6" s="20"/>
      <c r="D6" s="21"/>
      <c r="E6" s="22"/>
      <c r="F6" s="23"/>
      <c r="G6" s="24"/>
    </row>
    <row r="7" spans="1:7" ht="25.5" x14ac:dyDescent="0.2">
      <c r="A7" s="57">
        <v>1</v>
      </c>
      <c r="B7" s="58" t="s">
        <v>64</v>
      </c>
      <c r="C7" s="59" t="s">
        <v>57</v>
      </c>
      <c r="D7" s="58"/>
      <c r="E7" s="60">
        <v>1</v>
      </c>
      <c r="F7" s="61"/>
      <c r="G7" s="62"/>
    </row>
    <row r="8" spans="1:7" ht="25.5" x14ac:dyDescent="0.2">
      <c r="A8" s="57">
        <v>2</v>
      </c>
      <c r="B8" s="58" t="s">
        <v>65</v>
      </c>
      <c r="C8" s="59" t="s">
        <v>57</v>
      </c>
      <c r="D8" s="58"/>
      <c r="E8" s="60">
        <v>1</v>
      </c>
      <c r="F8" s="61"/>
      <c r="G8" s="62"/>
    </row>
    <row r="9" spans="1:7" ht="25.5" x14ac:dyDescent="0.2">
      <c r="A9" s="17">
        <v>3</v>
      </c>
      <c r="B9" s="3" t="s">
        <v>71</v>
      </c>
      <c r="C9" s="1" t="s">
        <v>15</v>
      </c>
      <c r="D9" s="2" t="s">
        <v>23</v>
      </c>
      <c r="E9" s="13">
        <f>2*5*1</f>
        <v>10</v>
      </c>
      <c r="F9" s="14"/>
      <c r="G9" s="18"/>
    </row>
    <row r="10" spans="1:7" hidden="1" outlineLevel="1" x14ac:dyDescent="0.2">
      <c r="A10" s="50"/>
      <c r="B10" s="52"/>
      <c r="C10" s="51"/>
      <c r="D10" s="53"/>
      <c r="E10" s="54"/>
      <c r="F10" s="55"/>
      <c r="G10" s="56"/>
    </row>
    <row r="11" spans="1:7" hidden="1" outlineLevel="1" x14ac:dyDescent="0.2">
      <c r="A11" s="50"/>
      <c r="B11" s="52" t="s">
        <v>45</v>
      </c>
      <c r="C11" s="51" t="s">
        <v>15</v>
      </c>
      <c r="D11" s="53"/>
      <c r="E11" s="54">
        <f>4*5*2</f>
        <v>40</v>
      </c>
      <c r="F11" s="55"/>
      <c r="G11" s="56"/>
    </row>
    <row r="12" spans="1:7" hidden="1" outlineLevel="1" x14ac:dyDescent="0.2">
      <c r="A12" s="50"/>
      <c r="B12" s="52" t="s">
        <v>46</v>
      </c>
      <c r="C12" s="51" t="s">
        <v>15</v>
      </c>
      <c r="D12" s="53"/>
      <c r="E12" s="54">
        <f>11.3*4</f>
        <v>45.2</v>
      </c>
      <c r="F12" s="55"/>
      <c r="G12" s="56"/>
    </row>
    <row r="13" spans="1:7" hidden="1" outlineLevel="1" x14ac:dyDescent="0.2">
      <c r="A13" s="50"/>
      <c r="B13" s="52"/>
      <c r="C13" s="51"/>
      <c r="D13" s="53"/>
      <c r="E13" s="54"/>
      <c r="F13" s="55"/>
      <c r="G13" s="56"/>
    </row>
    <row r="14" spans="1:7" collapsed="1" x14ac:dyDescent="0.2">
      <c r="A14" s="17">
        <v>4</v>
      </c>
      <c r="B14" s="3" t="s">
        <v>70</v>
      </c>
      <c r="C14" s="1" t="s">
        <v>18</v>
      </c>
      <c r="D14" s="2" t="s">
        <v>24</v>
      </c>
      <c r="E14" s="13">
        <f>2*9</f>
        <v>18</v>
      </c>
      <c r="F14" s="14"/>
      <c r="G14" s="18"/>
    </row>
    <row r="15" spans="1:7" ht="38.25" x14ac:dyDescent="0.2">
      <c r="A15" s="17">
        <v>5</v>
      </c>
      <c r="B15" s="3" t="s">
        <v>72</v>
      </c>
      <c r="C15" s="1" t="s">
        <v>17</v>
      </c>
      <c r="D15" s="2" t="s">
        <v>25</v>
      </c>
      <c r="E15" s="13">
        <f>5.5*0.25*9*0.75</f>
        <v>9.28125</v>
      </c>
      <c r="F15" s="14"/>
      <c r="G15" s="18"/>
    </row>
    <row r="16" spans="1:7" ht="51" x14ac:dyDescent="0.2">
      <c r="A16" s="17">
        <v>6</v>
      </c>
      <c r="B16" s="3" t="s">
        <v>73</v>
      </c>
      <c r="C16" s="1" t="s">
        <v>17</v>
      </c>
      <c r="D16" s="2" t="s">
        <v>26</v>
      </c>
      <c r="E16" s="13">
        <f>(4*8.83*0.0571)+(4*3*0.0158)</f>
        <v>2.206372</v>
      </c>
      <c r="F16" s="14"/>
      <c r="G16" s="18"/>
    </row>
    <row r="17" spans="1:9" x14ac:dyDescent="0.2">
      <c r="A17" s="15" t="s">
        <v>2</v>
      </c>
      <c r="B17" s="10" t="s">
        <v>9</v>
      </c>
      <c r="C17" s="9"/>
      <c r="D17" s="10"/>
      <c r="E17" s="11"/>
      <c r="F17" s="12"/>
      <c r="G17" s="16"/>
    </row>
    <row r="18" spans="1:9" ht="38.25" x14ac:dyDescent="0.2">
      <c r="A18" s="17">
        <v>7</v>
      </c>
      <c r="B18" s="3" t="s">
        <v>48</v>
      </c>
      <c r="C18" s="1" t="s">
        <v>15</v>
      </c>
      <c r="D18" s="2" t="s">
        <v>27</v>
      </c>
      <c r="E18" s="13">
        <f>((1.05+1.4)*5+2*3.14*0.5*1)*2</f>
        <v>30.78</v>
      </c>
      <c r="F18" s="14"/>
      <c r="G18" s="18"/>
    </row>
    <row r="19" spans="1:9" ht="25.5" x14ac:dyDescent="0.2">
      <c r="A19" s="17">
        <v>8</v>
      </c>
      <c r="B19" s="3" t="s">
        <v>74</v>
      </c>
      <c r="C19" s="1" t="s">
        <v>20</v>
      </c>
      <c r="D19" s="2"/>
      <c r="E19" s="13">
        <v>8</v>
      </c>
      <c r="F19" s="14"/>
      <c r="G19" s="18"/>
    </row>
    <row r="20" spans="1:9" ht="25.5" x14ac:dyDescent="0.2">
      <c r="A20" s="17">
        <v>9</v>
      </c>
      <c r="B20" s="3" t="s">
        <v>75</v>
      </c>
      <c r="C20" s="1" t="s">
        <v>15</v>
      </c>
      <c r="D20" s="2" t="s">
        <v>28</v>
      </c>
      <c r="E20" s="13">
        <f>8*1.2*0.22</f>
        <v>2.1120000000000001</v>
      </c>
      <c r="F20" s="14"/>
      <c r="G20" s="18"/>
    </row>
    <row r="21" spans="1:9" hidden="1" outlineLevel="1" x14ac:dyDescent="0.2">
      <c r="A21" s="50"/>
      <c r="B21" s="52"/>
      <c r="C21" s="51"/>
      <c r="D21" s="53"/>
      <c r="E21" s="54"/>
      <c r="F21" s="55"/>
      <c r="G21" s="56"/>
    </row>
    <row r="22" spans="1:9" hidden="1" outlineLevel="1" x14ac:dyDescent="0.2">
      <c r="A22" s="50"/>
      <c r="B22" s="52" t="s">
        <v>49</v>
      </c>
      <c r="C22" s="51" t="s">
        <v>17</v>
      </c>
      <c r="D22" s="53"/>
      <c r="E22" s="54">
        <f>(0.012*0.27*0.07*7.85)*6*2*2</f>
        <v>4.2729120000000009E-2</v>
      </c>
      <c r="F22" s="55"/>
      <c r="G22" s="56"/>
    </row>
    <row r="23" spans="1:9" hidden="1" outlineLevel="1" x14ac:dyDescent="0.2">
      <c r="A23" s="50"/>
      <c r="B23" s="52" t="s">
        <v>50</v>
      </c>
      <c r="C23" s="51" t="s">
        <v>51</v>
      </c>
      <c r="D23" s="53"/>
      <c r="E23" s="54">
        <f>2*10</f>
        <v>20</v>
      </c>
      <c r="F23" s="55"/>
      <c r="G23" s="56"/>
    </row>
    <row r="24" spans="1:9" hidden="1" outlineLevel="1" x14ac:dyDescent="0.2">
      <c r="A24" s="50"/>
      <c r="B24" s="52" t="s">
        <v>52</v>
      </c>
      <c r="C24" s="51"/>
      <c r="D24" s="53"/>
      <c r="E24" s="54"/>
      <c r="F24" s="55"/>
      <c r="G24" s="56"/>
    </row>
    <row r="25" spans="1:9" hidden="1" outlineLevel="1" x14ac:dyDescent="0.2">
      <c r="A25" s="50"/>
      <c r="B25" s="52" t="s">
        <v>53</v>
      </c>
      <c r="C25" s="51"/>
      <c r="D25" s="53"/>
      <c r="E25" s="54"/>
      <c r="F25" s="55"/>
      <c r="G25" s="56"/>
    </row>
    <row r="26" spans="1:9" hidden="1" outlineLevel="1" x14ac:dyDescent="0.2">
      <c r="A26" s="50"/>
      <c r="B26" s="52" t="s">
        <v>47</v>
      </c>
      <c r="C26" s="51"/>
      <c r="D26" s="53"/>
      <c r="E26" s="54"/>
      <c r="F26" s="55"/>
      <c r="G26" s="56"/>
    </row>
    <row r="27" spans="1:9" hidden="1" outlineLevel="1" x14ac:dyDescent="0.2">
      <c r="A27" s="50"/>
      <c r="B27" s="52" t="s">
        <v>54</v>
      </c>
      <c r="C27" s="51"/>
      <c r="D27" s="53"/>
      <c r="E27" s="54"/>
      <c r="F27" s="55"/>
      <c r="G27" s="56"/>
    </row>
    <row r="28" spans="1:9" hidden="1" outlineLevel="1" x14ac:dyDescent="0.2">
      <c r="A28" s="50"/>
      <c r="B28" s="52"/>
      <c r="C28" s="51"/>
      <c r="D28" s="53"/>
      <c r="E28" s="54"/>
      <c r="F28" s="55"/>
      <c r="G28" s="56"/>
    </row>
    <row r="29" spans="1:9" collapsed="1" x14ac:dyDescent="0.2">
      <c r="A29" s="17" t="s">
        <v>5</v>
      </c>
      <c r="B29" s="3" t="s">
        <v>10</v>
      </c>
      <c r="C29" s="1" t="s">
        <v>20</v>
      </c>
      <c r="D29" s="2" t="s">
        <v>29</v>
      </c>
      <c r="E29" s="13">
        <f>2*6</f>
        <v>12</v>
      </c>
      <c r="F29" s="14"/>
      <c r="G29" s="18"/>
    </row>
    <row r="30" spans="1:9" x14ac:dyDescent="0.2">
      <c r="A30" s="15" t="s">
        <v>3</v>
      </c>
      <c r="B30" s="10" t="s">
        <v>44</v>
      </c>
      <c r="C30" s="9"/>
      <c r="D30" s="10"/>
      <c r="E30" s="11"/>
      <c r="F30" s="12"/>
      <c r="G30" s="16"/>
    </row>
    <row r="31" spans="1:9" ht="38.25" x14ac:dyDescent="0.2">
      <c r="A31" s="17">
        <v>11</v>
      </c>
      <c r="B31" s="3" t="s">
        <v>76</v>
      </c>
      <c r="C31" s="1" t="s">
        <v>17</v>
      </c>
      <c r="D31" s="2" t="s">
        <v>30</v>
      </c>
      <c r="E31" s="13">
        <f>4*8.83*0.0571+2*8.83*0.106</f>
        <v>3.8887320000000001</v>
      </c>
      <c r="F31" s="14"/>
      <c r="G31" s="18"/>
      <c r="I31" s="8"/>
    </row>
    <row r="32" spans="1:9" ht="25.5" x14ac:dyDescent="0.2">
      <c r="A32" s="17" t="s">
        <v>6</v>
      </c>
      <c r="B32" s="3" t="s">
        <v>77</v>
      </c>
      <c r="C32" s="1" t="s">
        <v>17</v>
      </c>
      <c r="D32" s="2" t="s">
        <v>30</v>
      </c>
      <c r="E32" s="13">
        <f>4*5*0.84*0.0188</f>
        <v>0.31584000000000001</v>
      </c>
      <c r="F32" s="14"/>
      <c r="G32" s="18"/>
    </row>
    <row r="33" spans="1:7" x14ac:dyDescent="0.2">
      <c r="A33" s="17" t="s">
        <v>7</v>
      </c>
      <c r="B33" s="3" t="s">
        <v>11</v>
      </c>
      <c r="C33" s="1" t="s">
        <v>21</v>
      </c>
      <c r="D33" s="2" t="s">
        <v>31</v>
      </c>
      <c r="E33" s="13">
        <f>6*30</f>
        <v>180</v>
      </c>
      <c r="F33" s="14"/>
      <c r="G33" s="18"/>
    </row>
    <row r="34" spans="1:7" ht="25.5" x14ac:dyDescent="0.2">
      <c r="A34" s="17">
        <v>14</v>
      </c>
      <c r="B34" s="3" t="s">
        <v>68</v>
      </c>
      <c r="C34" s="1" t="s">
        <v>15</v>
      </c>
      <c r="D34" s="2"/>
      <c r="E34" s="13">
        <f>(17.66*2)+(35.32*1.2)+(16.8*0.6)</f>
        <v>87.784000000000006</v>
      </c>
      <c r="F34" s="14"/>
      <c r="G34" s="18"/>
    </row>
    <row r="35" spans="1:7" ht="25.5" x14ac:dyDescent="0.2">
      <c r="A35" s="17">
        <v>15</v>
      </c>
      <c r="B35" s="3" t="s">
        <v>56</v>
      </c>
      <c r="C35" s="1" t="s">
        <v>57</v>
      </c>
      <c r="D35" s="2"/>
      <c r="E35" s="13">
        <v>1</v>
      </c>
      <c r="F35" s="14"/>
      <c r="G35" s="18"/>
    </row>
    <row r="36" spans="1:7" x14ac:dyDescent="0.2">
      <c r="A36" s="17">
        <v>16</v>
      </c>
      <c r="B36" s="3" t="s">
        <v>63</v>
      </c>
      <c r="C36" s="1" t="s">
        <v>20</v>
      </c>
      <c r="D36" s="2"/>
      <c r="E36" s="13">
        <v>8</v>
      </c>
      <c r="F36" s="14"/>
      <c r="G36" s="18"/>
    </row>
    <row r="37" spans="1:7" x14ac:dyDescent="0.2">
      <c r="A37" s="17">
        <v>17</v>
      </c>
      <c r="B37" s="3" t="s">
        <v>12</v>
      </c>
      <c r="C37" s="1" t="s">
        <v>19</v>
      </c>
      <c r="D37" s="2" t="s">
        <v>32</v>
      </c>
      <c r="E37" s="13">
        <f>E38*160</f>
        <v>1643.2639999999997</v>
      </c>
      <c r="F37" s="14"/>
      <c r="G37" s="18"/>
    </row>
    <row r="38" spans="1:7" x14ac:dyDescent="0.2">
      <c r="A38" s="17">
        <v>18</v>
      </c>
      <c r="B38" s="3" t="s">
        <v>55</v>
      </c>
      <c r="C38" s="1" t="s">
        <v>16</v>
      </c>
      <c r="D38" s="2" t="s">
        <v>33</v>
      </c>
      <c r="E38" s="13">
        <f>5.6*0.2*9.17</f>
        <v>10.270399999999999</v>
      </c>
      <c r="F38" s="14"/>
      <c r="G38" s="18"/>
    </row>
    <row r="39" spans="1:7" hidden="1" outlineLevel="1" x14ac:dyDescent="0.2">
      <c r="A39" s="50"/>
      <c r="B39" s="52"/>
      <c r="C39" s="51"/>
      <c r="D39" s="53"/>
      <c r="E39" s="54"/>
      <c r="F39" s="55"/>
      <c r="G39" s="56"/>
    </row>
    <row r="40" spans="1:7" hidden="1" outlineLevel="1" x14ac:dyDescent="0.2">
      <c r="A40" s="50"/>
      <c r="B40" s="52" t="s">
        <v>59</v>
      </c>
      <c r="C40" s="51" t="s">
        <v>16</v>
      </c>
      <c r="D40" s="53"/>
      <c r="E40" s="54">
        <f>E38</f>
        <v>10.270399999999999</v>
      </c>
      <c r="F40" s="55"/>
      <c r="G40" s="56"/>
    </row>
    <row r="41" spans="1:7" hidden="1" outlineLevel="1" x14ac:dyDescent="0.2">
      <c r="A41" s="50"/>
      <c r="B41" s="52" t="s">
        <v>60</v>
      </c>
      <c r="C41" s="51" t="s">
        <v>15</v>
      </c>
      <c r="D41" s="53"/>
      <c r="E41" s="54">
        <f>5.8*12</f>
        <v>69.599999999999994</v>
      </c>
      <c r="F41" s="55"/>
      <c r="G41" s="56"/>
    </row>
    <row r="42" spans="1:7" hidden="1" outlineLevel="1" x14ac:dyDescent="0.2">
      <c r="A42" s="50"/>
      <c r="B42" s="52" t="s">
        <v>61</v>
      </c>
      <c r="C42" s="51" t="s">
        <v>16</v>
      </c>
      <c r="D42" s="53"/>
      <c r="E42" s="54">
        <f>E40</f>
        <v>10.270399999999999</v>
      </c>
      <c r="F42" s="55"/>
      <c r="G42" s="56"/>
    </row>
    <row r="43" spans="1:7" hidden="1" outlineLevel="1" x14ac:dyDescent="0.2">
      <c r="A43" s="50"/>
      <c r="B43" s="52" t="s">
        <v>47</v>
      </c>
      <c r="C43" s="51"/>
      <c r="D43" s="53"/>
      <c r="E43" s="54"/>
      <c r="F43" s="55"/>
      <c r="G43" s="56"/>
    </row>
    <row r="44" spans="1:7" hidden="1" outlineLevel="1" x14ac:dyDescent="0.2">
      <c r="A44" s="50"/>
      <c r="B44" s="52"/>
      <c r="C44" s="51"/>
      <c r="D44" s="53"/>
      <c r="E44" s="54"/>
      <c r="F44" s="55"/>
      <c r="G44" s="56"/>
    </row>
    <row r="45" spans="1:7" collapsed="1" x14ac:dyDescent="0.2">
      <c r="A45" s="15" t="s">
        <v>4</v>
      </c>
      <c r="B45" s="10" t="s">
        <v>62</v>
      </c>
      <c r="C45" s="9"/>
      <c r="D45" s="10"/>
      <c r="E45" s="11"/>
      <c r="F45" s="12"/>
      <c r="G45" s="16"/>
    </row>
    <row r="46" spans="1:7" x14ac:dyDescent="0.2">
      <c r="A46" s="17">
        <v>19</v>
      </c>
      <c r="B46" s="3" t="s">
        <v>13</v>
      </c>
      <c r="C46" s="1" t="s">
        <v>15</v>
      </c>
      <c r="D46" s="2" t="s">
        <v>34</v>
      </c>
      <c r="E46" s="13">
        <f>5.1*9.17</f>
        <v>46.766999999999996</v>
      </c>
      <c r="F46" s="14"/>
      <c r="G46" s="18"/>
    </row>
    <row r="47" spans="1:7" x14ac:dyDescent="0.2">
      <c r="A47" s="17">
        <v>20</v>
      </c>
      <c r="B47" s="3" t="s">
        <v>58</v>
      </c>
      <c r="C47" s="1" t="s">
        <v>18</v>
      </c>
      <c r="D47" s="2" t="s">
        <v>35</v>
      </c>
      <c r="E47" s="13">
        <f>9*2</f>
        <v>18</v>
      </c>
      <c r="F47" s="14"/>
      <c r="G47" s="18"/>
    </row>
    <row r="48" spans="1:7" ht="38.25" x14ac:dyDescent="0.2">
      <c r="A48" s="17">
        <v>21</v>
      </c>
      <c r="B48" s="3" t="s">
        <v>78</v>
      </c>
      <c r="C48" s="1" t="s">
        <v>15</v>
      </c>
      <c r="D48" s="2" t="s">
        <v>36</v>
      </c>
      <c r="E48" s="13">
        <f>9.17*5</f>
        <v>45.85</v>
      </c>
      <c r="F48" s="14"/>
      <c r="G48" s="18"/>
    </row>
    <row r="49" spans="1:7" x14ac:dyDescent="0.2">
      <c r="A49" s="17"/>
      <c r="B49" s="3" t="s">
        <v>66</v>
      </c>
      <c r="C49" s="1" t="s">
        <v>67</v>
      </c>
      <c r="D49" s="2"/>
      <c r="E49" s="13">
        <f>2*5</f>
        <v>10</v>
      </c>
      <c r="F49" s="14"/>
      <c r="G49" s="18"/>
    </row>
    <row r="50" spans="1:7" x14ac:dyDescent="0.2">
      <c r="A50" s="17">
        <v>22</v>
      </c>
      <c r="B50" s="3" t="s">
        <v>79</v>
      </c>
      <c r="C50" s="1" t="s">
        <v>15</v>
      </c>
      <c r="D50" s="2"/>
      <c r="E50" s="13">
        <f>9.17*0.6</f>
        <v>5.5019999999999998</v>
      </c>
      <c r="F50" s="14"/>
      <c r="G50" s="18"/>
    </row>
    <row r="51" spans="1:7" x14ac:dyDescent="0.2">
      <c r="A51" s="17">
        <v>23</v>
      </c>
      <c r="B51" s="3" t="s">
        <v>80</v>
      </c>
      <c r="C51" s="1" t="s">
        <v>16</v>
      </c>
      <c r="D51" s="2"/>
      <c r="E51" s="13">
        <f>2*(0.5*0.75+0.5*1)*8</f>
        <v>14</v>
      </c>
      <c r="F51" s="14"/>
      <c r="G51" s="18"/>
    </row>
    <row r="52" spans="1:7" ht="25.5" x14ac:dyDescent="0.2">
      <c r="A52" s="17">
        <v>24</v>
      </c>
      <c r="B52" s="3" t="s">
        <v>81</v>
      </c>
      <c r="C52" s="1" t="s">
        <v>16</v>
      </c>
      <c r="D52" s="2" t="s">
        <v>37</v>
      </c>
      <c r="E52" s="13">
        <v>16.2</v>
      </c>
      <c r="F52" s="14"/>
      <c r="G52" s="18"/>
    </row>
    <row r="53" spans="1:7" ht="64.5" thickBot="1" x14ac:dyDescent="0.25">
      <c r="A53" s="57">
        <v>25</v>
      </c>
      <c r="B53" s="58" t="s">
        <v>85</v>
      </c>
      <c r="C53" s="63" t="s">
        <v>17</v>
      </c>
      <c r="D53" s="64"/>
      <c r="E53" s="60">
        <v>108</v>
      </c>
      <c r="F53" s="61"/>
      <c r="G53" s="18"/>
    </row>
    <row r="54" spans="1:7" ht="16.5" customHeight="1" x14ac:dyDescent="0.2">
      <c r="A54" s="29"/>
      <c r="B54" s="31" t="s">
        <v>41</v>
      </c>
      <c r="C54" s="30"/>
      <c r="D54" s="32"/>
      <c r="E54" s="33"/>
      <c r="F54" s="34"/>
      <c r="G54" s="35"/>
    </row>
    <row r="55" spans="1:7" ht="15.75" x14ac:dyDescent="0.2">
      <c r="A55" s="36"/>
      <c r="B55" s="38" t="s">
        <v>42</v>
      </c>
      <c r="C55" s="37"/>
      <c r="D55" s="39"/>
      <c r="E55" s="40" t="s">
        <v>84</v>
      </c>
      <c r="F55" s="41"/>
      <c r="G55" s="42"/>
    </row>
    <row r="56" spans="1:7" ht="18.75" customHeight="1" thickBot="1" x14ac:dyDescent="0.25">
      <c r="A56" s="43"/>
      <c r="B56" s="45" t="s">
        <v>43</v>
      </c>
      <c r="C56" s="44"/>
      <c r="D56" s="46"/>
      <c r="E56" s="47"/>
      <c r="F56" s="48"/>
      <c r="G56" s="49"/>
    </row>
  </sheetData>
  <mergeCells count="2">
    <mergeCell ref="A3:G3"/>
    <mergeCell ref="A1:G1"/>
  </mergeCells>
  <printOptions horizontalCentered="1"/>
  <pageMargins left="1.1417322834645669" right="0.74803149606299213" top="0.98425196850393704" bottom="0.98425196850393704" header="0.51181102362204722" footer="0.51181102362204722"/>
  <pageSetup paperSize="9"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REMOST</dc:creator>
  <cp:lastModifiedBy>Tomasz Cyboran</cp:lastModifiedBy>
  <cp:lastPrinted>2014-05-20T08:03:15Z</cp:lastPrinted>
  <dcterms:created xsi:type="dcterms:W3CDTF">2014-05-09T08:49:58Z</dcterms:created>
  <dcterms:modified xsi:type="dcterms:W3CDTF">2024-06-21T11:35:57Z</dcterms:modified>
</cp:coreProperties>
</file>