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wenus.ilim.poznan.pl\Komisja Przetargowa\1 POSTĘPOWANIA\2023\PRZ ENERGIA GRUPOWA\TU PRACOWAĆ\SWZ do publikacji\"/>
    </mc:Choice>
  </mc:AlternateContent>
  <xr:revisionPtr revIDLastSave="0" documentId="13_ncr:1_{E3FCC084-2997-4B2E-B064-1F5874C68185}" xr6:coauthVersionLast="47" xr6:coauthVersionMax="47" xr10:uidLastSave="{00000000-0000-0000-0000-000000000000}"/>
  <bookViews>
    <workbookView xWindow="-120" yWindow="-120" windowWidth="29040" windowHeight="15840" tabRatio="601" activeTab="1" xr2:uid="{00000000-000D-0000-FFFF-FFFF00000000}"/>
  </bookViews>
  <sheets>
    <sheet name="2024_12 m-cy" sheetId="31" r:id="rId1"/>
    <sheet name="2025_12 m-cy" sheetId="32" r:id="rId2"/>
  </sheets>
  <definedNames>
    <definedName name="_xlnm.Print_Area" localSheetId="0">'2024_12 m-cy'!$A$1:$DV$97</definedName>
    <definedName name="_xlnm.Print_Area" localSheetId="1">'2025_12 m-cy'!$A$1:$DV$96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97" i="32" l="1"/>
  <c r="CQ97" i="32"/>
  <c r="CR97" i="32"/>
  <c r="CP98" i="32"/>
  <c r="CQ98" i="32"/>
  <c r="CR98" i="32"/>
  <c r="CP99" i="32"/>
  <c r="CQ99" i="32"/>
  <c r="CR99" i="32"/>
  <c r="CJ97" i="32"/>
  <c r="CV97" i="32" s="1"/>
  <c r="CK97" i="32"/>
  <c r="CL97" i="32"/>
  <c r="CJ98" i="32"/>
  <c r="CK98" i="32"/>
  <c r="CW98" i="32" s="1"/>
  <c r="CL98" i="32"/>
  <c r="CJ99" i="32"/>
  <c r="CK99" i="32"/>
  <c r="CL99" i="32"/>
  <c r="CR96" i="32"/>
  <c r="CQ96" i="32"/>
  <c r="CP96" i="32"/>
  <c r="CL96" i="32"/>
  <c r="CK96" i="32"/>
  <c r="CJ96" i="32"/>
  <c r="CR95" i="32"/>
  <c r="CQ95" i="32"/>
  <c r="CP95" i="32"/>
  <c r="CL95" i="32"/>
  <c r="CK95" i="32"/>
  <c r="CJ95" i="32"/>
  <c r="CR94" i="32"/>
  <c r="CQ94" i="32"/>
  <c r="CP94" i="32"/>
  <c r="CL94" i="32"/>
  <c r="CK94" i="32"/>
  <c r="CJ94" i="32"/>
  <c r="CR93" i="32"/>
  <c r="CQ93" i="32"/>
  <c r="CP93" i="32"/>
  <c r="CL93" i="32"/>
  <c r="CK93" i="32"/>
  <c r="CJ93" i="32"/>
  <c r="CR92" i="32"/>
  <c r="CQ92" i="32"/>
  <c r="CP92" i="32"/>
  <c r="CL92" i="32"/>
  <c r="CK92" i="32"/>
  <c r="CJ92" i="32"/>
  <c r="CR91" i="32"/>
  <c r="CQ91" i="32"/>
  <c r="CP91" i="32"/>
  <c r="CL91" i="32"/>
  <c r="CK91" i="32"/>
  <c r="CJ91" i="32"/>
  <c r="CR90" i="32"/>
  <c r="CQ90" i="32"/>
  <c r="CP90" i="32"/>
  <c r="CL90" i="32"/>
  <c r="CK90" i="32"/>
  <c r="CJ90" i="32"/>
  <c r="CR89" i="32"/>
  <c r="CQ89" i="32"/>
  <c r="CP89" i="32"/>
  <c r="CL89" i="32"/>
  <c r="CK89" i="32"/>
  <c r="CJ89" i="32"/>
  <c r="CR88" i="32"/>
  <c r="CQ88" i="32"/>
  <c r="CP88" i="32"/>
  <c r="CL88" i="32"/>
  <c r="CK88" i="32"/>
  <c r="CJ88" i="32"/>
  <c r="CR87" i="32"/>
  <c r="CQ87" i="32"/>
  <c r="CP87" i="32"/>
  <c r="CL87" i="32"/>
  <c r="CK87" i="32"/>
  <c r="CJ87" i="32"/>
  <c r="CR86" i="32"/>
  <c r="CQ86" i="32"/>
  <c r="CP86" i="32"/>
  <c r="CL86" i="32"/>
  <c r="CK86" i="32"/>
  <c r="CJ86" i="32"/>
  <c r="CR85" i="32"/>
  <c r="CQ85" i="32"/>
  <c r="CP85" i="32"/>
  <c r="CL85" i="32"/>
  <c r="CK85" i="32"/>
  <c r="CJ85" i="32"/>
  <c r="CR84" i="32"/>
  <c r="CQ84" i="32"/>
  <c r="CP84" i="32"/>
  <c r="CL84" i="32"/>
  <c r="CK84" i="32"/>
  <c r="CJ84" i="32"/>
  <c r="CR83" i="32"/>
  <c r="CQ83" i="32"/>
  <c r="CP83" i="32"/>
  <c r="CL83" i="32"/>
  <c r="CK83" i="32"/>
  <c r="CJ83" i="32"/>
  <c r="CR82" i="32"/>
  <c r="CQ82" i="32"/>
  <c r="CP82" i="32"/>
  <c r="CL82" i="32"/>
  <c r="CK82" i="32"/>
  <c r="CJ82" i="32"/>
  <c r="CR81" i="32"/>
  <c r="CQ81" i="32"/>
  <c r="CP81" i="32"/>
  <c r="CL81" i="32"/>
  <c r="CK81" i="32"/>
  <c r="CJ81" i="32"/>
  <c r="CR80" i="32"/>
  <c r="CQ80" i="32"/>
  <c r="CP80" i="32"/>
  <c r="CL80" i="32"/>
  <c r="CK80" i="32"/>
  <c r="CJ80" i="32"/>
  <c r="CR79" i="32"/>
  <c r="CQ79" i="32"/>
  <c r="CP79" i="32"/>
  <c r="CL79" i="32"/>
  <c r="CK79" i="32"/>
  <c r="CJ79" i="32"/>
  <c r="CR78" i="32"/>
  <c r="CQ78" i="32"/>
  <c r="CP78" i="32"/>
  <c r="CL78" i="32"/>
  <c r="CK78" i="32"/>
  <c r="CJ78" i="32"/>
  <c r="CR77" i="32"/>
  <c r="CQ77" i="32"/>
  <c r="CP77" i="32"/>
  <c r="CL77" i="32"/>
  <c r="CK77" i="32"/>
  <c r="CJ77" i="32"/>
  <c r="CR76" i="32"/>
  <c r="CQ76" i="32"/>
  <c r="CP76" i="32"/>
  <c r="CL76" i="32"/>
  <c r="CK76" i="32"/>
  <c r="CJ76" i="32"/>
  <c r="CR75" i="32"/>
  <c r="CQ75" i="32"/>
  <c r="CP75" i="32"/>
  <c r="CL75" i="32"/>
  <c r="CK75" i="32"/>
  <c r="CJ75" i="32"/>
  <c r="CR74" i="32"/>
  <c r="CQ74" i="32"/>
  <c r="CP74" i="32"/>
  <c r="CL74" i="32"/>
  <c r="CK74" i="32"/>
  <c r="CJ74" i="32"/>
  <c r="CR73" i="32"/>
  <c r="CQ73" i="32"/>
  <c r="CP73" i="32"/>
  <c r="CL73" i="32"/>
  <c r="CK73" i="32"/>
  <c r="CJ73" i="32"/>
  <c r="CR72" i="32"/>
  <c r="CQ72" i="32"/>
  <c r="CP72" i="32"/>
  <c r="CL72" i="32"/>
  <c r="CK72" i="32"/>
  <c r="CJ72" i="32"/>
  <c r="CR71" i="32"/>
  <c r="CQ71" i="32"/>
  <c r="CP71" i="32"/>
  <c r="CL71" i="32"/>
  <c r="CK71" i="32"/>
  <c r="CJ71" i="32"/>
  <c r="CR70" i="32"/>
  <c r="CQ70" i="32"/>
  <c r="CP70" i="32"/>
  <c r="CL70" i="32"/>
  <c r="CK70" i="32"/>
  <c r="CJ70" i="32"/>
  <c r="CR69" i="32"/>
  <c r="CQ69" i="32"/>
  <c r="CP69" i="32"/>
  <c r="CL69" i="32"/>
  <c r="CK69" i="32"/>
  <c r="CJ69" i="32"/>
  <c r="CR68" i="32"/>
  <c r="CQ68" i="32"/>
  <c r="CP68" i="32"/>
  <c r="CL68" i="32"/>
  <c r="CK68" i="32"/>
  <c r="CJ68" i="32"/>
  <c r="CR67" i="32"/>
  <c r="CQ67" i="32"/>
  <c r="CP67" i="32"/>
  <c r="CL67" i="32"/>
  <c r="CK67" i="32"/>
  <c r="CJ67" i="32"/>
  <c r="CR66" i="32"/>
  <c r="CQ66" i="32"/>
  <c r="CP66" i="32"/>
  <c r="CL66" i="32"/>
  <c r="CK66" i="32"/>
  <c r="CJ66" i="32"/>
  <c r="CR65" i="32"/>
  <c r="CQ65" i="32"/>
  <c r="CP65" i="32"/>
  <c r="CL65" i="32"/>
  <c r="CK65" i="32"/>
  <c r="CJ65" i="32"/>
  <c r="CR64" i="32"/>
  <c r="CQ64" i="32"/>
  <c r="CP64" i="32"/>
  <c r="CL64" i="32"/>
  <c r="CK64" i="32"/>
  <c r="CJ64" i="32"/>
  <c r="CR63" i="32"/>
  <c r="CQ63" i="32"/>
  <c r="CP63" i="32"/>
  <c r="CL63" i="32"/>
  <c r="CK63" i="32"/>
  <c r="CJ63" i="32"/>
  <c r="CR62" i="32"/>
  <c r="CQ62" i="32"/>
  <c r="CP62" i="32"/>
  <c r="CL62" i="32"/>
  <c r="CK62" i="32"/>
  <c r="CJ62" i="32"/>
  <c r="CR61" i="32"/>
  <c r="CQ61" i="32"/>
  <c r="CP61" i="32"/>
  <c r="CL61" i="32"/>
  <c r="CK61" i="32"/>
  <c r="CJ61" i="32"/>
  <c r="CR60" i="32"/>
  <c r="CQ60" i="32"/>
  <c r="CP60" i="32"/>
  <c r="CL60" i="32"/>
  <c r="CK60" i="32"/>
  <c r="CJ60" i="32"/>
  <c r="CR59" i="32"/>
  <c r="CQ59" i="32"/>
  <c r="CP59" i="32"/>
  <c r="CL59" i="32"/>
  <c r="CK59" i="32"/>
  <c r="CJ59" i="32"/>
  <c r="CR58" i="32"/>
  <c r="CQ58" i="32"/>
  <c r="CP58" i="32"/>
  <c r="CL58" i="32"/>
  <c r="CK58" i="32"/>
  <c r="CJ58" i="32"/>
  <c r="CR57" i="32"/>
  <c r="CQ57" i="32"/>
  <c r="CP57" i="32"/>
  <c r="CL57" i="32"/>
  <c r="CK57" i="32"/>
  <c r="CJ57" i="32"/>
  <c r="CR56" i="32"/>
  <c r="CQ56" i="32"/>
  <c r="CP56" i="32"/>
  <c r="CL56" i="32"/>
  <c r="CK56" i="32"/>
  <c r="CJ56" i="32"/>
  <c r="CR55" i="32"/>
  <c r="CQ55" i="32"/>
  <c r="CP55" i="32"/>
  <c r="CL55" i="32"/>
  <c r="CK55" i="32"/>
  <c r="CJ55" i="32"/>
  <c r="CR54" i="32"/>
  <c r="CQ54" i="32"/>
  <c r="CP54" i="32"/>
  <c r="CL54" i="32"/>
  <c r="CK54" i="32"/>
  <c r="CJ54" i="32"/>
  <c r="CR53" i="32"/>
  <c r="CQ53" i="32"/>
  <c r="CP53" i="32"/>
  <c r="CL53" i="32"/>
  <c r="CK53" i="32"/>
  <c r="CJ53" i="32"/>
  <c r="CR52" i="32"/>
  <c r="CQ52" i="32"/>
  <c r="CP52" i="32"/>
  <c r="CL52" i="32"/>
  <c r="CK52" i="32"/>
  <c r="CJ52" i="32"/>
  <c r="CR51" i="32"/>
  <c r="CQ51" i="32"/>
  <c r="CP51" i="32"/>
  <c r="CL51" i="32"/>
  <c r="CK51" i="32"/>
  <c r="CJ51" i="32"/>
  <c r="CR50" i="32"/>
  <c r="CQ50" i="32"/>
  <c r="CP50" i="32"/>
  <c r="CL50" i="32"/>
  <c r="CK50" i="32"/>
  <c r="CJ50" i="32"/>
  <c r="CR49" i="32"/>
  <c r="CQ49" i="32"/>
  <c r="CP49" i="32"/>
  <c r="CL49" i="32"/>
  <c r="CK49" i="32"/>
  <c r="CJ49" i="32"/>
  <c r="CR48" i="32"/>
  <c r="CQ48" i="32"/>
  <c r="CP48" i="32"/>
  <c r="CL48" i="32"/>
  <c r="CK48" i="32"/>
  <c r="CJ48" i="32"/>
  <c r="CR47" i="32"/>
  <c r="CQ47" i="32"/>
  <c r="CP47" i="32"/>
  <c r="CL47" i="32"/>
  <c r="CK47" i="32"/>
  <c r="CJ47" i="32"/>
  <c r="CR46" i="32"/>
  <c r="CQ46" i="32"/>
  <c r="CP46" i="32"/>
  <c r="CL46" i="32"/>
  <c r="CK46" i="32"/>
  <c r="CJ46" i="32"/>
  <c r="CR45" i="32"/>
  <c r="CQ45" i="32"/>
  <c r="CP45" i="32"/>
  <c r="CL45" i="32"/>
  <c r="CK45" i="32"/>
  <c r="CJ45" i="32"/>
  <c r="CR44" i="32"/>
  <c r="CQ44" i="32"/>
  <c r="CP44" i="32"/>
  <c r="CL44" i="32"/>
  <c r="CK44" i="32"/>
  <c r="CJ44" i="32"/>
  <c r="CR43" i="32"/>
  <c r="CQ43" i="32"/>
  <c r="CP43" i="32"/>
  <c r="CL43" i="32"/>
  <c r="CK43" i="32"/>
  <c r="CJ43" i="32"/>
  <c r="CR42" i="32"/>
  <c r="CQ42" i="32"/>
  <c r="CP42" i="32"/>
  <c r="CL42" i="32"/>
  <c r="CK42" i="32"/>
  <c r="CJ42" i="32"/>
  <c r="CR41" i="32"/>
  <c r="CQ41" i="32"/>
  <c r="CP41" i="32"/>
  <c r="CL41" i="32"/>
  <c r="CK41" i="32"/>
  <c r="CJ41" i="32"/>
  <c r="CR40" i="32"/>
  <c r="CQ40" i="32"/>
  <c r="CP40" i="32"/>
  <c r="CL40" i="32"/>
  <c r="CK40" i="32"/>
  <c r="CJ40" i="32"/>
  <c r="CR39" i="32"/>
  <c r="CQ39" i="32"/>
  <c r="CP39" i="32"/>
  <c r="CL39" i="32"/>
  <c r="CK39" i="32"/>
  <c r="CJ39" i="32"/>
  <c r="CR38" i="32"/>
  <c r="CQ38" i="32"/>
  <c r="CP38" i="32"/>
  <c r="CL38" i="32"/>
  <c r="CK38" i="32"/>
  <c r="CJ38" i="32"/>
  <c r="CR37" i="32"/>
  <c r="CQ37" i="32"/>
  <c r="CP37" i="32"/>
  <c r="CL37" i="32"/>
  <c r="CK37" i="32"/>
  <c r="CJ37" i="32"/>
  <c r="CR36" i="32"/>
  <c r="CQ36" i="32"/>
  <c r="CP36" i="32"/>
  <c r="CL36" i="32"/>
  <c r="CK36" i="32"/>
  <c r="CJ36" i="32"/>
  <c r="CR35" i="32"/>
  <c r="CQ35" i="32"/>
  <c r="CP35" i="32"/>
  <c r="CL35" i="32"/>
  <c r="CK35" i="32"/>
  <c r="CJ35" i="32"/>
  <c r="CR34" i="32"/>
  <c r="CQ34" i="32"/>
  <c r="CP34" i="32"/>
  <c r="CL34" i="32"/>
  <c r="CK34" i="32"/>
  <c r="CJ34" i="32"/>
  <c r="CR33" i="32"/>
  <c r="CQ33" i="32"/>
  <c r="CP33" i="32"/>
  <c r="CL33" i="32"/>
  <c r="CK33" i="32"/>
  <c r="CJ33" i="32"/>
  <c r="CR32" i="32"/>
  <c r="CQ32" i="32"/>
  <c r="CP32" i="32"/>
  <c r="CL32" i="32"/>
  <c r="CK32" i="32"/>
  <c r="CJ32" i="32"/>
  <c r="CR31" i="32"/>
  <c r="CQ31" i="32"/>
  <c r="CP31" i="32"/>
  <c r="CL31" i="32"/>
  <c r="CK31" i="32"/>
  <c r="CJ31" i="32"/>
  <c r="CR30" i="32"/>
  <c r="CQ30" i="32"/>
  <c r="CP30" i="32"/>
  <c r="CL30" i="32"/>
  <c r="CK30" i="32"/>
  <c r="CJ30" i="32"/>
  <c r="CR29" i="32"/>
  <c r="CQ29" i="32"/>
  <c r="CP29" i="32"/>
  <c r="CL29" i="32"/>
  <c r="CK29" i="32"/>
  <c r="CJ29" i="32"/>
  <c r="CR28" i="32"/>
  <c r="CQ28" i="32"/>
  <c r="CP28" i="32"/>
  <c r="CL28" i="32"/>
  <c r="CK28" i="32"/>
  <c r="CJ28" i="32"/>
  <c r="CR27" i="32"/>
  <c r="CQ27" i="32"/>
  <c r="CP27" i="32"/>
  <c r="CL27" i="32"/>
  <c r="CK27" i="32"/>
  <c r="CJ27" i="32"/>
  <c r="CR26" i="32"/>
  <c r="CQ26" i="32"/>
  <c r="CP26" i="32"/>
  <c r="CL26" i="32"/>
  <c r="CK26" i="32"/>
  <c r="CJ26" i="32"/>
  <c r="CR25" i="32"/>
  <c r="CQ25" i="32"/>
  <c r="CP25" i="32"/>
  <c r="CL25" i="32"/>
  <c r="CK25" i="32"/>
  <c r="CJ25" i="32"/>
  <c r="CR24" i="32"/>
  <c r="CQ24" i="32"/>
  <c r="CP24" i="32"/>
  <c r="CL24" i="32"/>
  <c r="CK24" i="32"/>
  <c r="CJ24" i="32"/>
  <c r="CR23" i="32"/>
  <c r="CQ23" i="32"/>
  <c r="CP23" i="32"/>
  <c r="CL23" i="32"/>
  <c r="CK23" i="32"/>
  <c r="CJ23" i="32"/>
  <c r="CR22" i="32"/>
  <c r="CQ22" i="32"/>
  <c r="CP22" i="32"/>
  <c r="CL22" i="32"/>
  <c r="CK22" i="32"/>
  <c r="CJ22" i="32"/>
  <c r="CR21" i="32"/>
  <c r="CQ21" i="32"/>
  <c r="CP21" i="32"/>
  <c r="CL21" i="32"/>
  <c r="CK21" i="32"/>
  <c r="BX21" i="32"/>
  <c r="BR21" i="32"/>
  <c r="BL21" i="32"/>
  <c r="CR20" i="32"/>
  <c r="CQ20" i="32"/>
  <c r="CP20" i="32"/>
  <c r="CL20" i="32"/>
  <c r="CK20" i="32"/>
  <c r="CJ20" i="32"/>
  <c r="CR19" i="32"/>
  <c r="CQ19" i="32"/>
  <c r="CP19" i="32"/>
  <c r="CL19" i="32"/>
  <c r="CK19" i="32"/>
  <c r="CJ19" i="32"/>
  <c r="CR18" i="32"/>
  <c r="CQ18" i="32"/>
  <c r="CP18" i="32"/>
  <c r="CL18" i="32"/>
  <c r="CK18" i="32"/>
  <c r="CJ18" i="32"/>
  <c r="CR17" i="32"/>
  <c r="CQ17" i="32"/>
  <c r="CP17" i="32"/>
  <c r="CL17" i="32"/>
  <c r="CK17" i="32"/>
  <c r="CJ17" i="32"/>
  <c r="CR16" i="32"/>
  <c r="CQ16" i="32"/>
  <c r="CP16" i="32"/>
  <c r="CL16" i="32"/>
  <c r="CK16" i="32"/>
  <c r="CJ16" i="32"/>
  <c r="CR15" i="32"/>
  <c r="CQ15" i="32"/>
  <c r="CP15" i="32"/>
  <c r="CL15" i="32"/>
  <c r="CK15" i="32"/>
  <c r="CJ15" i="32"/>
  <c r="CR70" i="31"/>
  <c r="CR71" i="31"/>
  <c r="CR72" i="31"/>
  <c r="CR73" i="31"/>
  <c r="CR74" i="31"/>
  <c r="CR75" i="31"/>
  <c r="CQ70" i="31"/>
  <c r="CQ71" i="31"/>
  <c r="CQ72" i="31"/>
  <c r="CQ73" i="31"/>
  <c r="CQ74" i="31"/>
  <c r="CQ75" i="31"/>
  <c r="CP70" i="31"/>
  <c r="CP71" i="31"/>
  <c r="CP72" i="31"/>
  <c r="CP73" i="31"/>
  <c r="CP74" i="31"/>
  <c r="CP75" i="31"/>
  <c r="CL70" i="31"/>
  <c r="CL71" i="31"/>
  <c r="CL72" i="31"/>
  <c r="CL73" i="31"/>
  <c r="CL74" i="31"/>
  <c r="CL75" i="31"/>
  <c r="CK70" i="31"/>
  <c r="CK71" i="31"/>
  <c r="CK72" i="31"/>
  <c r="CK73" i="31"/>
  <c r="CK74" i="31"/>
  <c r="CK75" i="31"/>
  <c r="CJ70" i="31"/>
  <c r="CJ71" i="31"/>
  <c r="CJ72" i="31"/>
  <c r="CJ73" i="31"/>
  <c r="CJ74" i="31"/>
  <c r="CJ75" i="31"/>
  <c r="CM97" i="32" l="1"/>
  <c r="CW97" i="32"/>
  <c r="CV79" i="32"/>
  <c r="CX96" i="32"/>
  <c r="CW99" i="32"/>
  <c r="CM98" i="32"/>
  <c r="CN98" i="32" s="1"/>
  <c r="CN97" i="32"/>
  <c r="CO97" i="32"/>
  <c r="CW96" i="32"/>
  <c r="CV98" i="32"/>
  <c r="CM99" i="32"/>
  <c r="CX98" i="32"/>
  <c r="CX97" i="32"/>
  <c r="CY97" i="32" s="1"/>
  <c r="CX99" i="32"/>
  <c r="CW79" i="32"/>
  <c r="CS99" i="32"/>
  <c r="CT99" i="32" s="1"/>
  <c r="CX79" i="32"/>
  <c r="CV96" i="32"/>
  <c r="CS97" i="32"/>
  <c r="CS95" i="32"/>
  <c r="CT95" i="32" s="1"/>
  <c r="CU95" i="32" s="1"/>
  <c r="CW70" i="32"/>
  <c r="CW74" i="32"/>
  <c r="CW78" i="32"/>
  <c r="CV80" i="32"/>
  <c r="CV88" i="32"/>
  <c r="CM96" i="32"/>
  <c r="CN96" i="32" s="1"/>
  <c r="CO96" i="32" s="1"/>
  <c r="CW77" i="32"/>
  <c r="CS87" i="32"/>
  <c r="CT87" i="32" s="1"/>
  <c r="CU87" i="32" s="1"/>
  <c r="CS89" i="32"/>
  <c r="CT89" i="32" s="1"/>
  <c r="CU89" i="32" s="1"/>
  <c r="CS91" i="32"/>
  <c r="CT91" i="32" s="1"/>
  <c r="CU91" i="32" s="1"/>
  <c r="CV99" i="32"/>
  <c r="CS98" i="32"/>
  <c r="CW76" i="32"/>
  <c r="CM79" i="32"/>
  <c r="CN79" i="32" s="1"/>
  <c r="CO79" i="32" s="1"/>
  <c r="CS80" i="32"/>
  <c r="CX83" i="32"/>
  <c r="CX91" i="32"/>
  <c r="CV92" i="32"/>
  <c r="CS92" i="32"/>
  <c r="CT92" i="32" s="1"/>
  <c r="CX93" i="32"/>
  <c r="CV94" i="32"/>
  <c r="CS94" i="32"/>
  <c r="CT94" i="32" s="1"/>
  <c r="CX95" i="32"/>
  <c r="CJ21" i="32"/>
  <c r="CM21" i="32" s="1"/>
  <c r="CW93" i="32"/>
  <c r="CM38" i="32"/>
  <c r="CN38" i="32" s="1"/>
  <c r="CO38" i="32" s="1"/>
  <c r="CM40" i="32"/>
  <c r="CN40" i="32" s="1"/>
  <c r="CO40" i="32" s="1"/>
  <c r="CM42" i="32"/>
  <c r="CN42" i="32" s="1"/>
  <c r="CO42" i="32" s="1"/>
  <c r="CM44" i="32"/>
  <c r="CN44" i="32" s="1"/>
  <c r="CO44" i="32" s="1"/>
  <c r="CV50" i="32"/>
  <c r="CV76" i="32"/>
  <c r="CW83" i="32"/>
  <c r="CW50" i="32"/>
  <c r="CX15" i="32"/>
  <c r="CX50" i="32"/>
  <c r="CS15" i="32"/>
  <c r="CT15" i="32" s="1"/>
  <c r="CW21" i="32"/>
  <c r="CW23" i="32"/>
  <c r="CW25" i="32"/>
  <c r="CW27" i="32"/>
  <c r="CW29" i="32"/>
  <c r="CW31" i="32"/>
  <c r="CW33" i="32"/>
  <c r="CW35" i="32"/>
  <c r="CW37" i="32"/>
  <c r="CW39" i="32"/>
  <c r="CW41" i="32"/>
  <c r="CW43" i="32"/>
  <c r="CW45" i="32"/>
  <c r="CW47" i="32"/>
  <c r="CW49" i="32"/>
  <c r="CS49" i="32"/>
  <c r="CT49" i="32" s="1"/>
  <c r="CU49" i="32" s="1"/>
  <c r="CV17" i="32"/>
  <c r="CV22" i="32"/>
  <c r="CX23" i="32"/>
  <c r="CV26" i="32"/>
  <c r="CX27" i="32"/>
  <c r="CV30" i="32"/>
  <c r="CX31" i="32"/>
  <c r="CX35" i="32"/>
  <c r="CX39" i="32"/>
  <c r="CX43" i="32"/>
  <c r="CV46" i="32"/>
  <c r="CX47" i="32"/>
  <c r="CX49" i="32"/>
  <c r="CV51" i="32"/>
  <c r="CX56" i="32"/>
  <c r="CV59" i="32"/>
  <c r="CX60" i="32"/>
  <c r="CV63" i="32"/>
  <c r="CX64" i="32"/>
  <c r="CV67" i="32"/>
  <c r="CX68" i="32"/>
  <c r="CV71" i="32"/>
  <c r="CX72" i="32"/>
  <c r="CX74" i="32"/>
  <c r="CX76" i="32"/>
  <c r="CW82" i="32"/>
  <c r="CW86" i="32"/>
  <c r="CW17" i="32"/>
  <c r="CW19" i="32"/>
  <c r="CS21" i="32"/>
  <c r="CT21" i="32" s="1"/>
  <c r="CU21" i="32" s="1"/>
  <c r="CS23" i="32"/>
  <c r="CT23" i="32" s="1"/>
  <c r="CS25" i="32"/>
  <c r="CT25" i="32" s="1"/>
  <c r="CU25" i="32" s="1"/>
  <c r="CS27" i="32"/>
  <c r="CT27" i="32" s="1"/>
  <c r="CU27" i="32" s="1"/>
  <c r="CS29" i="32"/>
  <c r="CT29" i="32" s="1"/>
  <c r="CU29" i="32" s="1"/>
  <c r="CS31" i="32"/>
  <c r="CT31" i="32" s="1"/>
  <c r="CU31" i="32" s="1"/>
  <c r="CS35" i="32"/>
  <c r="CT35" i="32" s="1"/>
  <c r="CU35" i="32" s="1"/>
  <c r="CS68" i="32"/>
  <c r="CT68" i="32" s="1"/>
  <c r="CS72" i="32"/>
  <c r="CT72" i="32" s="1"/>
  <c r="CV83" i="32"/>
  <c r="CX84" i="32"/>
  <c r="CX86" i="32"/>
  <c r="CX88" i="32"/>
  <c r="CV19" i="32"/>
  <c r="CX20" i="32"/>
  <c r="CX21" i="32"/>
  <c r="CV24" i="32"/>
  <c r="CX25" i="32"/>
  <c r="CV28" i="32"/>
  <c r="CX29" i="32"/>
  <c r="CV32" i="32"/>
  <c r="CX33" i="32"/>
  <c r="CX37" i="32"/>
  <c r="CX41" i="32"/>
  <c r="CX45" i="32"/>
  <c r="CV48" i="32"/>
  <c r="CM50" i="32"/>
  <c r="CN50" i="32" s="1"/>
  <c r="CO50" i="32" s="1"/>
  <c r="CX54" i="32"/>
  <c r="CV57" i="32"/>
  <c r="CX58" i="32"/>
  <c r="CV61" i="32"/>
  <c r="CX62" i="32"/>
  <c r="CV65" i="32"/>
  <c r="CX66" i="32"/>
  <c r="CV69" i="32"/>
  <c r="CX70" i="32"/>
  <c r="CV73" i="32"/>
  <c r="CS73" i="32"/>
  <c r="CT73" i="32" s="1"/>
  <c r="CU73" i="32" s="1"/>
  <c r="CW88" i="32"/>
  <c r="CV16" i="32"/>
  <c r="CX17" i="32"/>
  <c r="CS84" i="32"/>
  <c r="CT84" i="32" s="1"/>
  <c r="CU84" i="32" s="1"/>
  <c r="CV18" i="32"/>
  <c r="CX19" i="32"/>
  <c r="CW53" i="32"/>
  <c r="CW61" i="32"/>
  <c r="CW65" i="32"/>
  <c r="CW73" i="32"/>
  <c r="CW85" i="32"/>
  <c r="CW90" i="32"/>
  <c r="CM15" i="32"/>
  <c r="CN15" i="32" s="1"/>
  <c r="CX38" i="32"/>
  <c r="CV39" i="32"/>
  <c r="CX40" i="32"/>
  <c r="CV41" i="32"/>
  <c r="CX42" i="32"/>
  <c r="CV43" i="32"/>
  <c r="CX44" i="32"/>
  <c r="CV45" i="32"/>
  <c r="CV47" i="32"/>
  <c r="CV49" i="32"/>
  <c r="CX51" i="32"/>
  <c r="CX53" i="32"/>
  <c r="CM54" i="32"/>
  <c r="CN54" i="32" s="1"/>
  <c r="CX55" i="32"/>
  <c r="CV56" i="32"/>
  <c r="CX57" i="32"/>
  <c r="CV58" i="32"/>
  <c r="CX59" i="32"/>
  <c r="CV60" i="32"/>
  <c r="CX61" i="32"/>
  <c r="CV62" i="32"/>
  <c r="CX63" i="32"/>
  <c r="CV64" i="32"/>
  <c r="CX65" i="32"/>
  <c r="CV66" i="32"/>
  <c r="CX69" i="32"/>
  <c r="CV70" i="32"/>
  <c r="CS70" i="32"/>
  <c r="CT70" i="32" s="1"/>
  <c r="CU70" i="32" s="1"/>
  <c r="CX71" i="32"/>
  <c r="CV72" i="32"/>
  <c r="CX73" i="32"/>
  <c r="CV81" i="32"/>
  <c r="CX82" i="32"/>
  <c r="CM83" i="32"/>
  <c r="CN83" i="32" s="1"/>
  <c r="CO83" i="32" s="1"/>
  <c r="CV84" i="32"/>
  <c r="CX85" i="32"/>
  <c r="CV86" i="32"/>
  <c r="CS86" i="32"/>
  <c r="CT86" i="32" s="1"/>
  <c r="CX87" i="32"/>
  <c r="CM88" i="32"/>
  <c r="CN88" i="32" s="1"/>
  <c r="CO88" i="32" s="1"/>
  <c r="CV89" i="32"/>
  <c r="CX90" i="32"/>
  <c r="CV91" i="32"/>
  <c r="CX92" i="32"/>
  <c r="CV93" i="32"/>
  <c r="CX94" i="32"/>
  <c r="CW16" i="32"/>
  <c r="CM17" i="32"/>
  <c r="CN17" i="32" s="1"/>
  <c r="CO17" i="32" s="1"/>
  <c r="CS18" i="32"/>
  <c r="CT18" i="32" s="1"/>
  <c r="CU18" i="32" s="1"/>
  <c r="CW55" i="32"/>
  <c r="CW63" i="32"/>
  <c r="CM67" i="32"/>
  <c r="CN67" i="32" s="1"/>
  <c r="CO67" i="32" s="1"/>
  <c r="CW69" i="32"/>
  <c r="CM75" i="32"/>
  <c r="CN75" i="32" s="1"/>
  <c r="CO75" i="32" s="1"/>
  <c r="CM76" i="32"/>
  <c r="CN76" i="32" s="1"/>
  <c r="CS47" i="32"/>
  <c r="CT47" i="32" s="1"/>
  <c r="CU47" i="32" s="1"/>
  <c r="CS51" i="32"/>
  <c r="CT51" i="32" s="1"/>
  <c r="CU51" i="32" s="1"/>
  <c r="CW52" i="32"/>
  <c r="CS53" i="32"/>
  <c r="CT53" i="32" s="1"/>
  <c r="CM68" i="32"/>
  <c r="CN68" i="32" s="1"/>
  <c r="CO68" i="32" s="1"/>
  <c r="CS82" i="32"/>
  <c r="CT82" i="32" s="1"/>
  <c r="CU82" i="32" s="1"/>
  <c r="CS90" i="32"/>
  <c r="CT90" i="32" s="1"/>
  <c r="CM91" i="32"/>
  <c r="CN91" i="32" s="1"/>
  <c r="CS93" i="32"/>
  <c r="CT93" i="32" s="1"/>
  <c r="CU93" i="32" s="1"/>
  <c r="CW81" i="32"/>
  <c r="CM81" i="32"/>
  <c r="CV90" i="32"/>
  <c r="CM90" i="32"/>
  <c r="CN90" i="32" s="1"/>
  <c r="CO90" i="32" s="1"/>
  <c r="CW18" i="32"/>
  <c r="CM19" i="32"/>
  <c r="CN19" i="32" s="1"/>
  <c r="CO19" i="32" s="1"/>
  <c r="CS20" i="32"/>
  <c r="CT20" i="32" s="1"/>
  <c r="CW22" i="32"/>
  <c r="CW26" i="32"/>
  <c r="CW28" i="32"/>
  <c r="CW30" i="32"/>
  <c r="CW34" i="32"/>
  <c r="CW36" i="32"/>
  <c r="CV77" i="32"/>
  <c r="CM77" i="32"/>
  <c r="CN77" i="32" s="1"/>
  <c r="CX78" i="32"/>
  <c r="CM80" i="32"/>
  <c r="CN80" i="32" s="1"/>
  <c r="CX81" i="32"/>
  <c r="CW92" i="32"/>
  <c r="CW94" i="32"/>
  <c r="CX36" i="32"/>
  <c r="CM46" i="32"/>
  <c r="CN46" i="32" s="1"/>
  <c r="CO46" i="32" s="1"/>
  <c r="CM48" i="32"/>
  <c r="CN48" i="32" s="1"/>
  <c r="CO48" i="32" s="1"/>
  <c r="CM70" i="32"/>
  <c r="CN70" i="32" s="1"/>
  <c r="CS71" i="32"/>
  <c r="CT71" i="32" s="1"/>
  <c r="CU71" i="32" s="1"/>
  <c r="CM73" i="32"/>
  <c r="CN73" i="32" s="1"/>
  <c r="CV74" i="32"/>
  <c r="CM74" i="32"/>
  <c r="CN74" i="32" s="1"/>
  <c r="CS74" i="32"/>
  <c r="CT74" i="32" s="1"/>
  <c r="CU74" i="32" s="1"/>
  <c r="CX75" i="32"/>
  <c r="CS79" i="32"/>
  <c r="CT79" i="32" s="1"/>
  <c r="CX80" i="32"/>
  <c r="CV85" i="32"/>
  <c r="CM85" i="32"/>
  <c r="CN85" i="32" s="1"/>
  <c r="CO85" i="32" s="1"/>
  <c r="CX16" i="32"/>
  <c r="CV20" i="32"/>
  <c r="CW24" i="32"/>
  <c r="CS16" i="32"/>
  <c r="CT16" i="32" s="1"/>
  <c r="CU16" i="32" s="1"/>
  <c r="CS19" i="32"/>
  <c r="CS22" i="32"/>
  <c r="CT22" i="32" s="1"/>
  <c r="CU22" i="32" s="1"/>
  <c r="CS24" i="32"/>
  <c r="CT24" i="32" s="1"/>
  <c r="CU24" i="32" s="1"/>
  <c r="CS26" i="32"/>
  <c r="CT26" i="32" s="1"/>
  <c r="CU26" i="32" s="1"/>
  <c r="CS28" i="32"/>
  <c r="CT28" i="32" s="1"/>
  <c r="CU28" i="32" s="1"/>
  <c r="CS30" i="32"/>
  <c r="CT30" i="32" s="1"/>
  <c r="CU30" i="32" s="1"/>
  <c r="CS36" i="32"/>
  <c r="CT36" i="32" s="1"/>
  <c r="CS38" i="32"/>
  <c r="CT38" i="32" s="1"/>
  <c r="CS40" i="32"/>
  <c r="CT40" i="32" s="1"/>
  <c r="CU40" i="32" s="1"/>
  <c r="CS42" i="32"/>
  <c r="CT42" i="32" s="1"/>
  <c r="CU42" i="32" s="1"/>
  <c r="CS44" i="32"/>
  <c r="CS46" i="32"/>
  <c r="CT46" i="32" s="1"/>
  <c r="CS48" i="32"/>
  <c r="CS54" i="32"/>
  <c r="CT54" i="32" s="1"/>
  <c r="CS56" i="32"/>
  <c r="CW57" i="32"/>
  <c r="CS58" i="32"/>
  <c r="CT58" i="32" s="1"/>
  <c r="CW59" i="32"/>
  <c r="CS60" i="32"/>
  <c r="CS62" i="32"/>
  <c r="CT62" i="32" s="1"/>
  <c r="CS64" i="32"/>
  <c r="CT64" i="32" s="1"/>
  <c r="CU64" i="32" s="1"/>
  <c r="CM66" i="32"/>
  <c r="CN66" i="32" s="1"/>
  <c r="CS67" i="32"/>
  <c r="CT67" i="32" s="1"/>
  <c r="CU67" i="32" s="1"/>
  <c r="CM69" i="32"/>
  <c r="CN69" i="32" s="1"/>
  <c r="CM71" i="32"/>
  <c r="CN71" i="32" s="1"/>
  <c r="CO71" i="32" s="1"/>
  <c r="CS76" i="32"/>
  <c r="CT76" i="32" s="1"/>
  <c r="CU76" i="32" s="1"/>
  <c r="CX77" i="32"/>
  <c r="CS81" i="32"/>
  <c r="CT81" i="32" s="1"/>
  <c r="CV82" i="32"/>
  <c r="CM84" i="32"/>
  <c r="CS85" i="32"/>
  <c r="CT85" i="32" s="1"/>
  <c r="CM89" i="32"/>
  <c r="CN89" i="32" s="1"/>
  <c r="CW15" i="32"/>
  <c r="CS17" i="32"/>
  <c r="CT17" i="32" s="1"/>
  <c r="CU17" i="32" s="1"/>
  <c r="CX18" i="32"/>
  <c r="CW20" i="32"/>
  <c r="CV21" i="32"/>
  <c r="CX22" i="32"/>
  <c r="CV23" i="32"/>
  <c r="CX24" i="32"/>
  <c r="CV25" i="32"/>
  <c r="CX26" i="32"/>
  <c r="CV27" i="32"/>
  <c r="CX28" i="32"/>
  <c r="CV29" i="32"/>
  <c r="CX30" i="32"/>
  <c r="CV31" i="32"/>
  <c r="CX32" i="32"/>
  <c r="CX34" i="32"/>
  <c r="CM35" i="32"/>
  <c r="CN35" i="32" s="1"/>
  <c r="CS37" i="32"/>
  <c r="CT37" i="32" s="1"/>
  <c r="CU37" i="32" s="1"/>
  <c r="CW38" i="32"/>
  <c r="CS39" i="32"/>
  <c r="CT39" i="32" s="1"/>
  <c r="CU39" i="32" s="1"/>
  <c r="CW40" i="32"/>
  <c r="CS41" i="32"/>
  <c r="CT41" i="32" s="1"/>
  <c r="CU41" i="32" s="1"/>
  <c r="CW42" i="32"/>
  <c r="CS43" i="32"/>
  <c r="CT43" i="32" s="1"/>
  <c r="CU43" i="32" s="1"/>
  <c r="CW44" i="32"/>
  <c r="CS45" i="32"/>
  <c r="CT45" i="32" s="1"/>
  <c r="CU45" i="32" s="1"/>
  <c r="CW46" i="32"/>
  <c r="CW48" i="32"/>
  <c r="CS50" i="32"/>
  <c r="CT50" i="32" s="1"/>
  <c r="CU50" i="32" s="1"/>
  <c r="CW51" i="32"/>
  <c r="CX52" i="32"/>
  <c r="CM53" i="32"/>
  <c r="CN53" i="32" s="1"/>
  <c r="CO53" i="32" s="1"/>
  <c r="CW54" i="32"/>
  <c r="CS55" i="32"/>
  <c r="CT55" i="32" s="1"/>
  <c r="CU55" i="32" s="1"/>
  <c r="CW56" i="32"/>
  <c r="CS57" i="32"/>
  <c r="CT57" i="32" s="1"/>
  <c r="CU57" i="32" s="1"/>
  <c r="CW58" i="32"/>
  <c r="CS59" i="32"/>
  <c r="CT59" i="32" s="1"/>
  <c r="CU59" i="32" s="1"/>
  <c r="CW60" i="32"/>
  <c r="CS61" i="32"/>
  <c r="CT61" i="32" s="1"/>
  <c r="CU61" i="32" s="1"/>
  <c r="CW62" i="32"/>
  <c r="CS63" i="32"/>
  <c r="CT63" i="32" s="1"/>
  <c r="CU63" i="32" s="1"/>
  <c r="CW64" i="32"/>
  <c r="CS65" i="32"/>
  <c r="CT65" i="32" s="1"/>
  <c r="CW66" i="32"/>
  <c r="CX67" i="32"/>
  <c r="CV68" i="32"/>
  <c r="CS69" i="32"/>
  <c r="CT69" i="32" s="1"/>
  <c r="CU69" i="32" s="1"/>
  <c r="CM72" i="32"/>
  <c r="CN72" i="32" s="1"/>
  <c r="CO72" i="32" s="1"/>
  <c r="CV75" i="32"/>
  <c r="CS75" i="32"/>
  <c r="CT75" i="32" s="1"/>
  <c r="CV78" i="32"/>
  <c r="CS78" i="32"/>
  <c r="CT78" i="32" s="1"/>
  <c r="CM82" i="32"/>
  <c r="CN82" i="32" s="1"/>
  <c r="CO82" i="32" s="1"/>
  <c r="CS83" i="32"/>
  <c r="CT83" i="32" s="1"/>
  <c r="CM86" i="32"/>
  <c r="CN86" i="32" s="1"/>
  <c r="CO86" i="32" s="1"/>
  <c r="CV87" i="32"/>
  <c r="CS88" i="32"/>
  <c r="CT88" i="32" s="1"/>
  <c r="CX89" i="32"/>
  <c r="CM92" i="32"/>
  <c r="CN92" i="32" s="1"/>
  <c r="CO92" i="32" s="1"/>
  <c r="CM94" i="32"/>
  <c r="CN94" i="32" s="1"/>
  <c r="CO94" i="32" s="1"/>
  <c r="CV95" i="32"/>
  <c r="CS96" i="32"/>
  <c r="CT96" i="32" s="1"/>
  <c r="CM87" i="32"/>
  <c r="CN87" i="32" s="1"/>
  <c r="CW89" i="32"/>
  <c r="CM93" i="32"/>
  <c r="CM95" i="32"/>
  <c r="CN95" i="32" s="1"/>
  <c r="CO95" i="32" s="1"/>
  <c r="CV15" i="32"/>
  <c r="CM22" i="32"/>
  <c r="CM24" i="32"/>
  <c r="CM26" i="32"/>
  <c r="CM28" i="32"/>
  <c r="CM30" i="32"/>
  <c r="CM32" i="32"/>
  <c r="CV35" i="32"/>
  <c r="CM16" i="32"/>
  <c r="CM18" i="32"/>
  <c r="CM20" i="32"/>
  <c r="CM23" i="32"/>
  <c r="CM25" i="32"/>
  <c r="CM27" i="32"/>
  <c r="CM29" i="32"/>
  <c r="CM31" i="32"/>
  <c r="CW32" i="32"/>
  <c r="CS32" i="32"/>
  <c r="CM34" i="32"/>
  <c r="CS34" i="32"/>
  <c r="CV34" i="32"/>
  <c r="CM36" i="32"/>
  <c r="CV37" i="32"/>
  <c r="CM37" i="32"/>
  <c r="CM33" i="32"/>
  <c r="CS33" i="32"/>
  <c r="CV33" i="32"/>
  <c r="CV36" i="32"/>
  <c r="CV38" i="32"/>
  <c r="CV40" i="32"/>
  <c r="CV42" i="32"/>
  <c r="CV44" i="32"/>
  <c r="CV53" i="32"/>
  <c r="CM39" i="32"/>
  <c r="CM41" i="32"/>
  <c r="CM43" i="32"/>
  <c r="CM45" i="32"/>
  <c r="CM47" i="32"/>
  <c r="CM49" i="32"/>
  <c r="CM51" i="32"/>
  <c r="CM52" i="32"/>
  <c r="CS52" i="32"/>
  <c r="CV52" i="32"/>
  <c r="CX46" i="32"/>
  <c r="CX48" i="32"/>
  <c r="CV55" i="32"/>
  <c r="CM55" i="32"/>
  <c r="CV54" i="32"/>
  <c r="CM56" i="32"/>
  <c r="CM58" i="32"/>
  <c r="CM60" i="32"/>
  <c r="CM62" i="32"/>
  <c r="CM64" i="32"/>
  <c r="CW67" i="32"/>
  <c r="CW71" i="32"/>
  <c r="CW75" i="32"/>
  <c r="CS77" i="32"/>
  <c r="CM78" i="32"/>
  <c r="CS66" i="32"/>
  <c r="CW68" i="32"/>
  <c r="CW72" i="32"/>
  <c r="CW84" i="32"/>
  <c r="CW91" i="32"/>
  <c r="CM57" i="32"/>
  <c r="CM59" i="32"/>
  <c r="CM61" i="32"/>
  <c r="CM63" i="32"/>
  <c r="CM65" i="32"/>
  <c r="CT80" i="32"/>
  <c r="CU80" i="32" s="1"/>
  <c r="CW80" i="32"/>
  <c r="CW87" i="32"/>
  <c r="CW95" i="32"/>
  <c r="CV73" i="31"/>
  <c r="CW75" i="31"/>
  <c r="CW71" i="31"/>
  <c r="CX73" i="31"/>
  <c r="CS75" i="31"/>
  <c r="CT75" i="31" s="1"/>
  <c r="CU75" i="31" s="1"/>
  <c r="CS73" i="31"/>
  <c r="CT73" i="31" s="1"/>
  <c r="CM74" i="31"/>
  <c r="CN74" i="31" s="1"/>
  <c r="CO74" i="31" s="1"/>
  <c r="CM70" i="31"/>
  <c r="CN70" i="31" s="1"/>
  <c r="CO70" i="31" s="1"/>
  <c r="CW72" i="31"/>
  <c r="CX74" i="31"/>
  <c r="CV72" i="31"/>
  <c r="CW74" i="31"/>
  <c r="CW70" i="31"/>
  <c r="CX72" i="31"/>
  <c r="CS74" i="31"/>
  <c r="CT74" i="31" s="1"/>
  <c r="CU74" i="31" s="1"/>
  <c r="CS70" i="31"/>
  <c r="CT70" i="31" s="1"/>
  <c r="CU70" i="31" s="1"/>
  <c r="CS72" i="31"/>
  <c r="CT72" i="31" s="1"/>
  <c r="CU72" i="31" s="1"/>
  <c r="CM75" i="31"/>
  <c r="CN75" i="31" s="1"/>
  <c r="CO75" i="31" s="1"/>
  <c r="CM71" i="31"/>
  <c r="CN71" i="31" s="1"/>
  <c r="CO71" i="31" s="1"/>
  <c r="CW73" i="31"/>
  <c r="CX75" i="31"/>
  <c r="CX71" i="31"/>
  <c r="CX70" i="31"/>
  <c r="CS71" i="31"/>
  <c r="CT71" i="31" s="1"/>
  <c r="CM73" i="31"/>
  <c r="CV75" i="31"/>
  <c r="CV71" i="31"/>
  <c r="CM72" i="31"/>
  <c r="CV74" i="31"/>
  <c r="CV70" i="31"/>
  <c r="CK50" i="31"/>
  <c r="CK51" i="31"/>
  <c r="CK52" i="31"/>
  <c r="CJ50" i="31"/>
  <c r="CJ51" i="31"/>
  <c r="CJ52" i="31"/>
  <c r="CO98" i="32" l="1"/>
  <c r="CY98" i="32"/>
  <c r="CZ98" i="32" s="1"/>
  <c r="DA98" i="32" s="1"/>
  <c r="CU92" i="32"/>
  <c r="CY96" i="32"/>
  <c r="CZ96" i="32" s="1"/>
  <c r="DA96" i="32" s="1"/>
  <c r="CY99" i="32"/>
  <c r="CZ99" i="32" s="1"/>
  <c r="CY79" i="32"/>
  <c r="CZ79" i="32" s="1"/>
  <c r="DA79" i="32" s="1"/>
  <c r="CN99" i="32"/>
  <c r="CO99" i="32" s="1"/>
  <c r="CU99" i="32"/>
  <c r="CY93" i="32"/>
  <c r="CZ93" i="32" s="1"/>
  <c r="DA93" i="32" s="1"/>
  <c r="CT97" i="32"/>
  <c r="CU97" i="32" s="1"/>
  <c r="CZ97" i="32"/>
  <c r="DA97" i="32" s="1"/>
  <c r="CU94" i="32"/>
  <c r="CT98" i="32"/>
  <c r="CU98" i="32" s="1"/>
  <c r="CY94" i="32"/>
  <c r="CZ94" i="32" s="1"/>
  <c r="DA94" i="32" s="1"/>
  <c r="CY88" i="32"/>
  <c r="CZ88" i="32" s="1"/>
  <c r="DA88" i="32" s="1"/>
  <c r="CU90" i="32"/>
  <c r="CY76" i="32"/>
  <c r="CZ76" i="32" s="1"/>
  <c r="DA76" i="32" s="1"/>
  <c r="CU68" i="32"/>
  <c r="CY51" i="32"/>
  <c r="CZ51" i="32" s="1"/>
  <c r="DA51" i="32" s="1"/>
  <c r="CY31" i="32"/>
  <c r="CZ31" i="32" s="1"/>
  <c r="DA31" i="32" s="1"/>
  <c r="CY23" i="32"/>
  <c r="CZ23" i="32" s="1"/>
  <c r="DA23" i="32" s="1"/>
  <c r="CY19" i="32"/>
  <c r="CZ19" i="32" s="1"/>
  <c r="DA19" i="32" s="1"/>
  <c r="CY22" i="32"/>
  <c r="CZ22" i="32" s="1"/>
  <c r="DA22" i="32" s="1"/>
  <c r="CY60" i="32"/>
  <c r="CZ60" i="32" s="1"/>
  <c r="DA60" i="32" s="1"/>
  <c r="CY49" i="32"/>
  <c r="CZ49" i="32" s="1"/>
  <c r="DA49" i="32" s="1"/>
  <c r="CO54" i="32"/>
  <c r="CY95" i="32"/>
  <c r="CZ95" i="32" s="1"/>
  <c r="DA95" i="32" s="1"/>
  <c r="CY92" i="32"/>
  <c r="CZ92" i="32" s="1"/>
  <c r="DA92" i="32" s="1"/>
  <c r="CY45" i="32"/>
  <c r="CZ45" i="32" s="1"/>
  <c r="DA45" i="32" s="1"/>
  <c r="CY41" i="32"/>
  <c r="CZ41" i="32" s="1"/>
  <c r="DA41" i="32" s="1"/>
  <c r="CY65" i="32"/>
  <c r="CZ65" i="32" s="1"/>
  <c r="DA65" i="32" s="1"/>
  <c r="CY17" i="32"/>
  <c r="CZ17" i="32" s="1"/>
  <c r="DA17" i="32" s="1"/>
  <c r="CY74" i="32"/>
  <c r="CZ74" i="32" s="1"/>
  <c r="DA74" i="32" s="1"/>
  <c r="CY47" i="32"/>
  <c r="CZ47" i="32" s="1"/>
  <c r="DA47" i="32" s="1"/>
  <c r="CY62" i="32"/>
  <c r="CZ62" i="32" s="1"/>
  <c r="DA62" i="32" s="1"/>
  <c r="CY73" i="32"/>
  <c r="CZ73" i="32" s="1"/>
  <c r="DA73" i="32" s="1"/>
  <c r="CY70" i="32"/>
  <c r="CZ70" i="32" s="1"/>
  <c r="DA70" i="32" s="1"/>
  <c r="CY83" i="32"/>
  <c r="CZ83" i="32" s="1"/>
  <c r="DA83" i="32" s="1"/>
  <c r="CY50" i="32"/>
  <c r="CZ50" i="32" s="1"/>
  <c r="DA50" i="32" s="1"/>
  <c r="CY71" i="32"/>
  <c r="CZ71" i="32" s="1"/>
  <c r="DA71" i="32" s="1"/>
  <c r="CY29" i="32"/>
  <c r="CZ29" i="32" s="1"/>
  <c r="DA29" i="32" s="1"/>
  <c r="CY21" i="32"/>
  <c r="CZ21" i="32" s="1"/>
  <c r="DA21" i="32" s="1"/>
  <c r="CY43" i="32"/>
  <c r="CZ43" i="32" s="1"/>
  <c r="DA43" i="32" s="1"/>
  <c r="CY39" i="32"/>
  <c r="CZ39" i="32" s="1"/>
  <c r="DA39" i="32" s="1"/>
  <c r="CY61" i="32"/>
  <c r="CZ61" i="32" s="1"/>
  <c r="DA61" i="32" s="1"/>
  <c r="CO80" i="32"/>
  <c r="CY52" i="32"/>
  <c r="CZ52" i="32" s="1"/>
  <c r="DA52" i="32" s="1"/>
  <c r="CY27" i="32"/>
  <c r="CZ27" i="32" s="1"/>
  <c r="DA27" i="32" s="1"/>
  <c r="CY64" i="32"/>
  <c r="CZ64" i="32" s="1"/>
  <c r="DA64" i="32" s="1"/>
  <c r="CY56" i="32"/>
  <c r="CZ56" i="32" s="1"/>
  <c r="DA56" i="32" s="1"/>
  <c r="CU23" i="32"/>
  <c r="CU83" i="32"/>
  <c r="CY75" i="32"/>
  <c r="CZ75" i="32" s="1"/>
  <c r="DA75" i="32" s="1"/>
  <c r="CY67" i="32"/>
  <c r="CZ67" i="32" s="1"/>
  <c r="DA67" i="32" s="1"/>
  <c r="CY32" i="32"/>
  <c r="CZ32" i="32" s="1"/>
  <c r="DA32" i="32" s="1"/>
  <c r="CY89" i="32"/>
  <c r="CZ89" i="32" s="1"/>
  <c r="DA89" i="32" s="1"/>
  <c r="CY66" i="32"/>
  <c r="CZ66" i="32" s="1"/>
  <c r="DA66" i="32" s="1"/>
  <c r="CY58" i="32"/>
  <c r="CZ58" i="32" s="1"/>
  <c r="DA58" i="32" s="1"/>
  <c r="CU85" i="32"/>
  <c r="CU79" i="32"/>
  <c r="CU81" i="32"/>
  <c r="CU72" i="32"/>
  <c r="CY38" i="32"/>
  <c r="CZ38" i="32" s="1"/>
  <c r="DA38" i="32" s="1"/>
  <c r="CY33" i="32"/>
  <c r="CZ33" i="32" s="1"/>
  <c r="DA33" i="32" s="1"/>
  <c r="CY24" i="32"/>
  <c r="CZ24" i="32" s="1"/>
  <c r="DA24" i="32" s="1"/>
  <c r="CY85" i="32"/>
  <c r="CZ85" i="32" s="1"/>
  <c r="DA85" i="32" s="1"/>
  <c r="CY37" i="32"/>
  <c r="CZ37" i="32" s="1"/>
  <c r="DA37" i="32" s="1"/>
  <c r="CY26" i="32"/>
  <c r="CZ26" i="32" s="1"/>
  <c r="DA26" i="32" s="1"/>
  <c r="CY59" i="32"/>
  <c r="CZ59" i="32" s="1"/>
  <c r="DA59" i="32" s="1"/>
  <c r="CU20" i="32"/>
  <c r="CY87" i="32"/>
  <c r="CZ87" i="32" s="1"/>
  <c r="DA87" i="32" s="1"/>
  <c r="CY84" i="32"/>
  <c r="CZ84" i="32" s="1"/>
  <c r="DA84" i="32" s="1"/>
  <c r="CO66" i="32"/>
  <c r="CY35" i="32"/>
  <c r="CZ35" i="32" s="1"/>
  <c r="DA35" i="32" s="1"/>
  <c r="CY25" i="32"/>
  <c r="CZ25" i="32" s="1"/>
  <c r="DA25" i="32" s="1"/>
  <c r="CY16" i="32"/>
  <c r="CZ16" i="32" s="1"/>
  <c r="DA16" i="32" s="1"/>
  <c r="CO91" i="32"/>
  <c r="CY69" i="32"/>
  <c r="CZ69" i="32" s="1"/>
  <c r="DA69" i="32" s="1"/>
  <c r="CY86" i="32"/>
  <c r="CZ86" i="32" s="1"/>
  <c r="DA86" i="32" s="1"/>
  <c r="CY63" i="32"/>
  <c r="CZ63" i="32" s="1"/>
  <c r="DA63" i="32" s="1"/>
  <c r="CO76" i="32"/>
  <c r="CO89" i="32"/>
  <c r="CU88" i="32"/>
  <c r="CT56" i="32"/>
  <c r="CU56" i="32" s="1"/>
  <c r="CY20" i="32"/>
  <c r="CZ20" i="32" s="1"/>
  <c r="DA20" i="32" s="1"/>
  <c r="CY72" i="32"/>
  <c r="CZ72" i="32" s="1"/>
  <c r="DA72" i="32" s="1"/>
  <c r="CY53" i="32"/>
  <c r="CZ53" i="32" s="1"/>
  <c r="DA53" i="32" s="1"/>
  <c r="CY78" i="32"/>
  <c r="CZ78" i="32" s="1"/>
  <c r="DA78" i="32" s="1"/>
  <c r="CY91" i="32"/>
  <c r="CZ91" i="32" s="1"/>
  <c r="DA91" i="32" s="1"/>
  <c r="CO70" i="32"/>
  <c r="CO77" i="32"/>
  <c r="CY55" i="32"/>
  <c r="CZ55" i="32" s="1"/>
  <c r="DA55" i="32" s="1"/>
  <c r="CU53" i="32"/>
  <c r="CY57" i="32"/>
  <c r="CZ57" i="32" s="1"/>
  <c r="DA57" i="32" s="1"/>
  <c r="CO73" i="32"/>
  <c r="CY90" i="32"/>
  <c r="CZ90" i="32" s="1"/>
  <c r="DA90" i="32" s="1"/>
  <c r="CU36" i="32"/>
  <c r="CU75" i="32"/>
  <c r="CT60" i="32"/>
  <c r="CU60" i="32" s="1"/>
  <c r="CT44" i="32"/>
  <c r="CU44" i="32" s="1"/>
  <c r="CY15" i="32"/>
  <c r="CZ15" i="32" s="1"/>
  <c r="DA15" i="32" s="1"/>
  <c r="CY82" i="32"/>
  <c r="CZ82" i="32" s="1"/>
  <c r="CY28" i="32"/>
  <c r="CU86" i="32"/>
  <c r="CY68" i="32"/>
  <c r="CZ68" i="32" s="1"/>
  <c r="DA68" i="32" s="1"/>
  <c r="CU54" i="32"/>
  <c r="CY46" i="32"/>
  <c r="CZ46" i="32" s="1"/>
  <c r="DA46" i="32" s="1"/>
  <c r="CY42" i="32"/>
  <c r="CZ42" i="32" s="1"/>
  <c r="DA42" i="32" s="1"/>
  <c r="CY30" i="32"/>
  <c r="CZ30" i="32" s="1"/>
  <c r="DA30" i="32" s="1"/>
  <c r="CU46" i="32"/>
  <c r="CU38" i="32"/>
  <c r="CY18" i="32"/>
  <c r="CZ18" i="32" s="1"/>
  <c r="DA18" i="32" s="1"/>
  <c r="CY81" i="32"/>
  <c r="CZ81" i="32" s="1"/>
  <c r="DA81" i="32" s="1"/>
  <c r="CU96" i="32"/>
  <c r="CY54" i="32"/>
  <c r="CY40" i="32"/>
  <c r="CZ40" i="32" s="1"/>
  <c r="DA40" i="32" s="1"/>
  <c r="CT48" i="32"/>
  <c r="CU48" i="32" s="1"/>
  <c r="CY80" i="32"/>
  <c r="CZ80" i="32" s="1"/>
  <c r="DA80" i="32" s="1"/>
  <c r="CN81" i="32"/>
  <c r="CO81" i="32" s="1"/>
  <c r="CU78" i="32"/>
  <c r="CU65" i="32"/>
  <c r="CU62" i="32"/>
  <c r="CU58" i="32"/>
  <c r="CY34" i="32"/>
  <c r="CZ34" i="32" s="1"/>
  <c r="DA34" i="32" s="1"/>
  <c r="CT19" i="32"/>
  <c r="CU19" i="32" s="1"/>
  <c r="CN93" i="32"/>
  <c r="CO93" i="32" s="1"/>
  <c r="CN84" i="32"/>
  <c r="CO84" i="32" s="1"/>
  <c r="CY77" i="32"/>
  <c r="CO35" i="32"/>
  <c r="CO87" i="32"/>
  <c r="CO74" i="32"/>
  <c r="CO69" i="32"/>
  <c r="CY48" i="32"/>
  <c r="CZ48" i="32" s="1"/>
  <c r="DA48" i="32" s="1"/>
  <c r="CY44" i="32"/>
  <c r="CY36" i="32"/>
  <c r="CZ36" i="32" s="1"/>
  <c r="DA36" i="32" s="1"/>
  <c r="CN59" i="32"/>
  <c r="CO59" i="32" s="1"/>
  <c r="CN65" i="32"/>
  <c r="CO65" i="32" s="1"/>
  <c r="CN57" i="32"/>
  <c r="CO57" i="32" s="1"/>
  <c r="CN78" i="32"/>
  <c r="CO78" i="32" s="1"/>
  <c r="CN60" i="32"/>
  <c r="CO60" i="32" s="1"/>
  <c r="CN49" i="32"/>
  <c r="CO49" i="32" s="1"/>
  <c r="CN41" i="32"/>
  <c r="CO41" i="32" s="1"/>
  <c r="CN37" i="32"/>
  <c r="CO37" i="32" s="1"/>
  <c r="CT34" i="32"/>
  <c r="CU34" i="32" s="1"/>
  <c r="CN31" i="32"/>
  <c r="CO31" i="32" s="1"/>
  <c r="CN23" i="32"/>
  <c r="CO23" i="32" s="1"/>
  <c r="CN18" i="32"/>
  <c r="CO18" i="32" s="1"/>
  <c r="CN26" i="32"/>
  <c r="CO26" i="32" s="1"/>
  <c r="CN63" i="32"/>
  <c r="CO63" i="32" s="1"/>
  <c r="CT66" i="32"/>
  <c r="CU66" i="32" s="1"/>
  <c r="CT77" i="32"/>
  <c r="CU77" i="32" s="1"/>
  <c r="CN58" i="32"/>
  <c r="CO58" i="32" s="1"/>
  <c r="CT52" i="32"/>
  <c r="CU52" i="32" s="1"/>
  <c r="CN47" i="32"/>
  <c r="CO47" i="32" s="1"/>
  <c r="CN39" i="32"/>
  <c r="CO39" i="32" s="1"/>
  <c r="CT33" i="32"/>
  <c r="CU33" i="32" s="1"/>
  <c r="CN34" i="32"/>
  <c r="CO34" i="32" s="1"/>
  <c r="CN29" i="32"/>
  <c r="CO29" i="32" s="1"/>
  <c r="CN21" i="32"/>
  <c r="CO21" i="32" s="1"/>
  <c r="CN16" i="32"/>
  <c r="CO16" i="32" s="1"/>
  <c r="CN32" i="32"/>
  <c r="CO32" i="32" s="1"/>
  <c r="CN24" i="32"/>
  <c r="CO24" i="32" s="1"/>
  <c r="CN61" i="32"/>
  <c r="CO61" i="32" s="1"/>
  <c r="CN64" i="32"/>
  <c r="CO64" i="32" s="1"/>
  <c r="CN56" i="32"/>
  <c r="CO56" i="32" s="1"/>
  <c r="CN52" i="32"/>
  <c r="CO52" i="32" s="1"/>
  <c r="CN45" i="32"/>
  <c r="CO45" i="32" s="1"/>
  <c r="CN33" i="32"/>
  <c r="CO33" i="32" s="1"/>
  <c r="CN36" i="32"/>
  <c r="CO36" i="32" s="1"/>
  <c r="CT32" i="32"/>
  <c r="CN27" i="32"/>
  <c r="CO27" i="32" s="1"/>
  <c r="CN30" i="32"/>
  <c r="CO30" i="32" s="1"/>
  <c r="CN22" i="32"/>
  <c r="CO22" i="32" s="1"/>
  <c r="CU15" i="32"/>
  <c r="CO15" i="32"/>
  <c r="CN62" i="32"/>
  <c r="CO62" i="32" s="1"/>
  <c r="CN55" i="32"/>
  <c r="CO55" i="32" s="1"/>
  <c r="CN51" i="32"/>
  <c r="CO51" i="32" s="1"/>
  <c r="CN43" i="32"/>
  <c r="CO43" i="32" s="1"/>
  <c r="CN25" i="32"/>
  <c r="CO25" i="32" s="1"/>
  <c r="CN20" i="32"/>
  <c r="CO20" i="32" s="1"/>
  <c r="CN28" i="32"/>
  <c r="CO28" i="32" s="1"/>
  <c r="CS100" i="32"/>
  <c r="CM100" i="32"/>
  <c r="CY73" i="31"/>
  <c r="CZ73" i="31" s="1"/>
  <c r="DA73" i="31" s="1"/>
  <c r="CY75" i="31"/>
  <c r="CZ75" i="31" s="1"/>
  <c r="DA75" i="31" s="1"/>
  <c r="CU73" i="31"/>
  <c r="CY72" i="31"/>
  <c r="CZ72" i="31" s="1"/>
  <c r="DA72" i="31" s="1"/>
  <c r="CU71" i="31"/>
  <c r="CY74" i="31"/>
  <c r="CZ74" i="31" s="1"/>
  <c r="DA74" i="31" s="1"/>
  <c r="CY71" i="31"/>
  <c r="CZ71" i="31" s="1"/>
  <c r="DA71" i="31" s="1"/>
  <c r="CY70" i="31"/>
  <c r="CZ70" i="31" s="1"/>
  <c r="DA70" i="31" s="1"/>
  <c r="CN73" i="31"/>
  <c r="CO73" i="31" s="1"/>
  <c r="CN72" i="31"/>
  <c r="CO72" i="31" s="1"/>
  <c r="CR89" i="31"/>
  <c r="CR90" i="31"/>
  <c r="CR91" i="31"/>
  <c r="CR92" i="31"/>
  <c r="CR93" i="31"/>
  <c r="CR94" i="31"/>
  <c r="CR95" i="31"/>
  <c r="CR96" i="31"/>
  <c r="CR97" i="31"/>
  <c r="CQ89" i="31"/>
  <c r="CQ90" i="31"/>
  <c r="CQ91" i="31"/>
  <c r="CQ92" i="31"/>
  <c r="CQ93" i="31"/>
  <c r="CQ94" i="31"/>
  <c r="CQ95" i="31"/>
  <c r="CQ96" i="31"/>
  <c r="CQ97" i="31"/>
  <c r="CP89" i="31"/>
  <c r="CP90" i="31"/>
  <c r="CP91" i="31"/>
  <c r="CP92" i="31"/>
  <c r="CP93" i="31"/>
  <c r="CP94" i="31"/>
  <c r="CP95" i="31"/>
  <c r="CP96" i="31"/>
  <c r="CP97" i="31"/>
  <c r="CL89" i="31"/>
  <c r="CL90" i="31"/>
  <c r="CL91" i="31"/>
  <c r="CL92" i="31"/>
  <c r="CL93" i="31"/>
  <c r="CL94" i="31"/>
  <c r="CL95" i="31"/>
  <c r="CL96" i="31"/>
  <c r="CL97" i="31"/>
  <c r="CK89" i="31"/>
  <c r="CK90" i="31"/>
  <c r="CK91" i="31"/>
  <c r="CK92" i="31"/>
  <c r="CK93" i="31"/>
  <c r="CK94" i="31"/>
  <c r="CK95" i="31"/>
  <c r="CK96" i="31"/>
  <c r="CK97" i="31"/>
  <c r="CJ89" i="31"/>
  <c r="CJ90" i="31"/>
  <c r="CJ91" i="31"/>
  <c r="CJ92" i="31"/>
  <c r="CJ93" i="31"/>
  <c r="CJ94" i="31"/>
  <c r="CJ95" i="31"/>
  <c r="CJ96" i="31"/>
  <c r="CJ97" i="31"/>
  <c r="DA99" i="32" l="1"/>
  <c r="CY100" i="32"/>
  <c r="CZ28" i="32"/>
  <c r="DA28" i="32" s="1"/>
  <c r="CT100" i="32"/>
  <c r="DA82" i="32"/>
  <c r="CZ44" i="32"/>
  <c r="DA44" i="32" s="1"/>
  <c r="CZ54" i="32"/>
  <c r="DA54" i="32" s="1"/>
  <c r="CZ77" i="32"/>
  <c r="DA77" i="32" s="1"/>
  <c r="CO100" i="32"/>
  <c r="CN100" i="32"/>
  <c r="CU32" i="32"/>
  <c r="CU100" i="32" s="1"/>
  <c r="CV96" i="31"/>
  <c r="CW97" i="31"/>
  <c r="CW89" i="31"/>
  <c r="CX90" i="31"/>
  <c r="CV92" i="31"/>
  <c r="CW93" i="31"/>
  <c r="CX94" i="31"/>
  <c r="CX97" i="31"/>
  <c r="CX89" i="31"/>
  <c r="CS97" i="31"/>
  <c r="CT97" i="31" s="1"/>
  <c r="CU97" i="31" s="1"/>
  <c r="CS93" i="31"/>
  <c r="CT93" i="31" s="1"/>
  <c r="CU93" i="31" s="1"/>
  <c r="CS89" i="31"/>
  <c r="CT89" i="31" s="1"/>
  <c r="CU89" i="31" s="1"/>
  <c r="CX93" i="31"/>
  <c r="CV97" i="31"/>
  <c r="CV93" i="31"/>
  <c r="CV89" i="31"/>
  <c r="CW94" i="31"/>
  <c r="CW90" i="31"/>
  <c r="CX95" i="31"/>
  <c r="CX91" i="31"/>
  <c r="CM90" i="31"/>
  <c r="CN90" i="31" s="1"/>
  <c r="CO90" i="31" s="1"/>
  <c r="CS94" i="31"/>
  <c r="CT94" i="31" s="1"/>
  <c r="CU94" i="31" s="1"/>
  <c r="CS90" i="31"/>
  <c r="CT90" i="31" s="1"/>
  <c r="CM95" i="31"/>
  <c r="CM91" i="31"/>
  <c r="CN91" i="31" s="1"/>
  <c r="CO91" i="31" s="1"/>
  <c r="CM96" i="31"/>
  <c r="CN96" i="31" s="1"/>
  <c r="CO96" i="31" s="1"/>
  <c r="CM92" i="31"/>
  <c r="CN92" i="31" s="1"/>
  <c r="CO92" i="31" s="1"/>
  <c r="CV94" i="31"/>
  <c r="CV90" i="31"/>
  <c r="CW95" i="31"/>
  <c r="CW91" i="31"/>
  <c r="CX96" i="31"/>
  <c r="CX92" i="31"/>
  <c r="CM94" i="31"/>
  <c r="CN94" i="31" s="1"/>
  <c r="CO94" i="31" s="1"/>
  <c r="CS95" i="31"/>
  <c r="CT95" i="31" s="1"/>
  <c r="CU95" i="31" s="1"/>
  <c r="CS91" i="31"/>
  <c r="CT91" i="31" s="1"/>
  <c r="CU91" i="31" s="1"/>
  <c r="CS96" i="31"/>
  <c r="CT96" i="31" s="1"/>
  <c r="CU96" i="31" s="1"/>
  <c r="CS92" i="31"/>
  <c r="CT92" i="31" s="1"/>
  <c r="CU92" i="31" s="1"/>
  <c r="CV95" i="31"/>
  <c r="CV91" i="31"/>
  <c r="CW96" i="31"/>
  <c r="CW92" i="31"/>
  <c r="CM97" i="31"/>
  <c r="CM93" i="31"/>
  <c r="CM89" i="31"/>
  <c r="CR81" i="31"/>
  <c r="CR82" i="31"/>
  <c r="CR83" i="31"/>
  <c r="CR84" i="31"/>
  <c r="CR85" i="31"/>
  <c r="CQ81" i="31"/>
  <c r="CQ82" i="31"/>
  <c r="CQ83" i="31"/>
  <c r="CQ84" i="31"/>
  <c r="CQ85" i="31"/>
  <c r="CP81" i="31"/>
  <c r="CP82" i="31"/>
  <c r="CP83" i="31"/>
  <c r="CP84" i="31"/>
  <c r="CP85" i="31"/>
  <c r="CL81" i="31"/>
  <c r="CL82" i="31"/>
  <c r="CL83" i="31"/>
  <c r="CL84" i="31"/>
  <c r="CL85" i="31"/>
  <c r="CK81" i="31"/>
  <c r="CK82" i="31"/>
  <c r="CK83" i="31"/>
  <c r="CK84" i="31"/>
  <c r="CK85" i="31"/>
  <c r="CJ81" i="31"/>
  <c r="CJ82" i="31"/>
  <c r="CJ83" i="31"/>
  <c r="CJ84" i="31"/>
  <c r="CJ85" i="31"/>
  <c r="DA100" i="32" l="1"/>
  <c r="CZ100" i="32"/>
  <c r="CY91" i="31"/>
  <c r="CZ91" i="31" s="1"/>
  <c r="DA91" i="31" s="1"/>
  <c r="CY90" i="31"/>
  <c r="CZ90" i="31" s="1"/>
  <c r="DA90" i="31" s="1"/>
  <c r="CY95" i="31"/>
  <c r="CZ95" i="31" s="1"/>
  <c r="DA95" i="31" s="1"/>
  <c r="CY94" i="31"/>
  <c r="CZ94" i="31" s="1"/>
  <c r="DA94" i="31" s="1"/>
  <c r="CY89" i="31"/>
  <c r="CZ89" i="31" s="1"/>
  <c r="DA89" i="31" s="1"/>
  <c r="CY93" i="31"/>
  <c r="CZ93" i="31" s="1"/>
  <c r="DA93" i="31" s="1"/>
  <c r="CY97" i="31"/>
  <c r="CZ97" i="31" s="1"/>
  <c r="DA97" i="31" s="1"/>
  <c r="CY92" i="31"/>
  <c r="CZ92" i="31" s="1"/>
  <c r="CU90" i="31"/>
  <c r="CY96" i="31"/>
  <c r="CZ96" i="31" s="1"/>
  <c r="DA96" i="31" s="1"/>
  <c r="CN95" i="31"/>
  <c r="CO95" i="31" s="1"/>
  <c r="CN93" i="31"/>
  <c r="CO93" i="31" s="1"/>
  <c r="CN97" i="31"/>
  <c r="CO97" i="31" s="1"/>
  <c r="CS85" i="31"/>
  <c r="CT85" i="31" s="1"/>
  <c r="CU85" i="31" s="1"/>
  <c r="CS81" i="31"/>
  <c r="CT81" i="31" s="1"/>
  <c r="CU81" i="31" s="1"/>
  <c r="CN89" i="31"/>
  <c r="CO89" i="31" s="1"/>
  <c r="CV84" i="31"/>
  <c r="CW85" i="31"/>
  <c r="CW81" i="31"/>
  <c r="CX82" i="31"/>
  <c r="CV82" i="31"/>
  <c r="CX84" i="31"/>
  <c r="CS82" i="31"/>
  <c r="CT82" i="31" s="1"/>
  <c r="CU82" i="31" s="1"/>
  <c r="CV85" i="31"/>
  <c r="CW82" i="31"/>
  <c r="CX83" i="31"/>
  <c r="CS84" i="31"/>
  <c r="CT84" i="31" s="1"/>
  <c r="CU84" i="31" s="1"/>
  <c r="CW83" i="31"/>
  <c r="CS83" i="31"/>
  <c r="CT83" i="31" s="1"/>
  <c r="CU83" i="31" s="1"/>
  <c r="CV81" i="31"/>
  <c r="CM83" i="31"/>
  <c r="CN83" i="31" s="1"/>
  <c r="CO83" i="31" s="1"/>
  <c r="CM84" i="31"/>
  <c r="CN84" i="31" s="1"/>
  <c r="CO84" i="31" s="1"/>
  <c r="CM85" i="31"/>
  <c r="CN85" i="31" s="1"/>
  <c r="CO85" i="31" s="1"/>
  <c r="CM81" i="31"/>
  <c r="CN81" i="31" s="1"/>
  <c r="CO81" i="31" s="1"/>
  <c r="CM82" i="31"/>
  <c r="CN82" i="31" s="1"/>
  <c r="CO82" i="31" s="1"/>
  <c r="CV83" i="31"/>
  <c r="CW84" i="31"/>
  <c r="CX85" i="31"/>
  <c r="CX81" i="31"/>
  <c r="CR42" i="31"/>
  <c r="CR43" i="31"/>
  <c r="CR44" i="31"/>
  <c r="CR45" i="31"/>
  <c r="CR46" i="31"/>
  <c r="CR47" i="31"/>
  <c r="CR48" i="31"/>
  <c r="CQ42" i="31"/>
  <c r="CQ43" i="31"/>
  <c r="CQ44" i="31"/>
  <c r="CQ45" i="31"/>
  <c r="CQ46" i="31"/>
  <c r="CQ47" i="31"/>
  <c r="CQ48" i="31"/>
  <c r="CP42" i="31"/>
  <c r="CP43" i="31"/>
  <c r="CP44" i="31"/>
  <c r="CP45" i="31"/>
  <c r="CP46" i="31"/>
  <c r="CP47" i="31"/>
  <c r="CP48" i="31"/>
  <c r="CL42" i="31"/>
  <c r="CL43" i="31"/>
  <c r="CL44" i="31"/>
  <c r="CL45" i="31"/>
  <c r="CL46" i="31"/>
  <c r="CL47" i="31"/>
  <c r="CL48" i="31"/>
  <c r="CK42" i="31"/>
  <c r="CK43" i="31"/>
  <c r="CK44" i="31"/>
  <c r="CK45" i="31"/>
  <c r="CK46" i="31"/>
  <c r="CK47" i="31"/>
  <c r="CK48" i="31"/>
  <c r="CJ42" i="31"/>
  <c r="CJ43" i="31"/>
  <c r="CJ44" i="31"/>
  <c r="CJ45" i="31"/>
  <c r="CJ46" i="31"/>
  <c r="CJ47" i="31"/>
  <c r="CJ48" i="31"/>
  <c r="DA92" i="31" l="1"/>
  <c r="CY84" i="31"/>
  <c r="CZ84" i="31" s="1"/>
  <c r="DA84" i="31" s="1"/>
  <c r="CY82" i="31"/>
  <c r="CZ82" i="31" s="1"/>
  <c r="DA82" i="31" s="1"/>
  <c r="CY81" i="31"/>
  <c r="CZ81" i="31" s="1"/>
  <c r="DA81" i="31" s="1"/>
  <c r="CY83" i="31"/>
  <c r="CZ83" i="31" s="1"/>
  <c r="DA83" i="31" s="1"/>
  <c r="CY85" i="31"/>
  <c r="CZ85" i="31" s="1"/>
  <c r="DA85" i="31" s="1"/>
  <c r="CS46" i="31"/>
  <c r="CT46" i="31" s="1"/>
  <c r="CU46" i="31" s="1"/>
  <c r="CS42" i="31"/>
  <c r="CT42" i="31" s="1"/>
  <c r="CU42" i="31" s="1"/>
  <c r="CS45" i="31"/>
  <c r="CT45" i="31" s="1"/>
  <c r="CM47" i="31"/>
  <c r="CN47" i="31" s="1"/>
  <c r="CM43" i="31"/>
  <c r="CN43" i="31" s="1"/>
  <c r="CM46" i="31"/>
  <c r="CN46" i="31" s="1"/>
  <c r="CO46" i="31" s="1"/>
  <c r="CM42" i="31"/>
  <c r="CN42" i="31" s="1"/>
  <c r="CO42" i="31" s="1"/>
  <c r="CM45" i="31"/>
  <c r="CN45" i="31" s="1"/>
  <c r="CS48" i="31"/>
  <c r="CT48" i="31" s="1"/>
  <c r="CU48" i="31" s="1"/>
  <c r="CS44" i="31"/>
  <c r="CT44" i="31" s="1"/>
  <c r="CU44" i="31" s="1"/>
  <c r="CM48" i="31"/>
  <c r="CN48" i="31" s="1"/>
  <c r="CO48" i="31" s="1"/>
  <c r="CM44" i="31"/>
  <c r="CN44" i="31" s="1"/>
  <c r="CO44" i="31" s="1"/>
  <c r="CS47" i="31"/>
  <c r="CT47" i="31" s="1"/>
  <c r="CS43" i="31"/>
  <c r="CT43" i="31" s="1"/>
  <c r="CU43" i="31" s="1"/>
  <c r="CO43" i="31" l="1"/>
  <c r="CO47" i="31"/>
  <c r="CU45" i="31"/>
  <c r="CO45" i="31"/>
  <c r="CU47" i="31"/>
  <c r="CR33" i="31"/>
  <c r="CR34" i="31"/>
  <c r="CR35" i="31"/>
  <c r="CR36" i="31"/>
  <c r="CR37" i="31"/>
  <c r="CR38" i="31"/>
  <c r="CQ33" i="31"/>
  <c r="CQ34" i="31"/>
  <c r="CQ35" i="31"/>
  <c r="CQ36" i="31"/>
  <c r="CQ37" i="31"/>
  <c r="CQ38" i="31"/>
  <c r="CP33" i="31"/>
  <c r="CP34" i="31"/>
  <c r="CP35" i="31"/>
  <c r="CP36" i="31"/>
  <c r="CP37" i="31"/>
  <c r="CP38" i="31"/>
  <c r="CL33" i="31"/>
  <c r="CL34" i="31"/>
  <c r="CL35" i="31"/>
  <c r="CL36" i="31"/>
  <c r="CL37" i="31"/>
  <c r="CL38" i="31"/>
  <c r="CK33" i="31"/>
  <c r="CK34" i="31"/>
  <c r="CK35" i="31"/>
  <c r="CK36" i="31"/>
  <c r="CK37" i="31"/>
  <c r="CK38" i="31"/>
  <c r="CJ33" i="31"/>
  <c r="CJ34" i="31"/>
  <c r="CJ35" i="31"/>
  <c r="CJ36" i="31"/>
  <c r="CJ37" i="31"/>
  <c r="CJ38" i="31"/>
  <c r="CV38" i="31" l="1"/>
  <c r="CV34" i="31"/>
  <c r="CW36" i="31"/>
  <c r="CX38" i="31"/>
  <c r="CX34" i="31"/>
  <c r="CS36" i="31"/>
  <c r="CT36" i="31" s="1"/>
  <c r="CU36" i="31" s="1"/>
  <c r="CS38" i="31"/>
  <c r="CT38" i="31" s="1"/>
  <c r="CU38" i="31" s="1"/>
  <c r="CS34" i="31"/>
  <c r="CT34" i="31" s="1"/>
  <c r="CU34" i="31" s="1"/>
  <c r="CV37" i="31"/>
  <c r="CV33" i="31"/>
  <c r="CW35" i="31"/>
  <c r="CX37" i="31"/>
  <c r="CX33" i="31"/>
  <c r="CS35" i="31"/>
  <c r="CT35" i="31" s="1"/>
  <c r="CU35" i="31" s="1"/>
  <c r="CS37" i="31"/>
  <c r="CT37" i="31" s="1"/>
  <c r="CS33" i="31"/>
  <c r="CT33" i="31" s="1"/>
  <c r="CU33" i="31" s="1"/>
  <c r="CM36" i="31"/>
  <c r="CN36" i="31" s="1"/>
  <c r="CO36" i="31" s="1"/>
  <c r="CW38" i="31"/>
  <c r="CW34" i="31"/>
  <c r="CX36" i="31"/>
  <c r="CM35" i="31"/>
  <c r="CN35" i="31" s="1"/>
  <c r="CO35" i="31" s="1"/>
  <c r="CW37" i="31"/>
  <c r="CW33" i="31"/>
  <c r="CX35" i="31"/>
  <c r="CM38" i="31"/>
  <c r="CM34" i="31"/>
  <c r="CV36" i="31"/>
  <c r="CM37" i="31"/>
  <c r="CM33" i="31"/>
  <c r="CV35" i="31"/>
  <c r="CR62" i="31"/>
  <c r="CR63" i="31"/>
  <c r="CR64" i="31"/>
  <c r="CR65" i="31"/>
  <c r="CQ62" i="31"/>
  <c r="CQ63" i="31"/>
  <c r="CQ64" i="31"/>
  <c r="CQ65" i="31"/>
  <c r="CP62" i="31"/>
  <c r="CP63" i="31"/>
  <c r="CP64" i="31"/>
  <c r="CP65" i="31"/>
  <c r="CL62" i="31"/>
  <c r="CL63" i="31"/>
  <c r="CL64" i="31"/>
  <c r="CL65" i="31"/>
  <c r="CK62" i="31"/>
  <c r="CK63" i="31"/>
  <c r="CK64" i="31"/>
  <c r="CK65" i="31"/>
  <c r="CJ62" i="31"/>
  <c r="CJ63" i="31"/>
  <c r="CJ64" i="31"/>
  <c r="CJ65" i="31"/>
  <c r="CW64" i="31" l="1"/>
  <c r="CW63" i="31"/>
  <c r="CX65" i="31"/>
  <c r="CS63" i="31"/>
  <c r="CT63" i="31" s="1"/>
  <c r="CU63" i="31" s="1"/>
  <c r="CX64" i="31"/>
  <c r="CW62" i="31"/>
  <c r="CV64" i="31"/>
  <c r="CV63" i="31"/>
  <c r="CX63" i="31"/>
  <c r="CV62" i="31"/>
  <c r="CX62" i="31"/>
  <c r="CS64" i="31"/>
  <c r="CT64" i="31" s="1"/>
  <c r="CU64" i="31" s="1"/>
  <c r="CS65" i="31"/>
  <c r="CT65" i="31" s="1"/>
  <c r="CU65" i="31" s="1"/>
  <c r="CW65" i="31"/>
  <c r="CS62" i="31"/>
  <c r="CT62" i="31" s="1"/>
  <c r="CU62" i="31" s="1"/>
  <c r="CY34" i="31"/>
  <c r="CZ34" i="31" s="1"/>
  <c r="DA34" i="31" s="1"/>
  <c r="CY38" i="31"/>
  <c r="CZ38" i="31" s="1"/>
  <c r="DA38" i="31" s="1"/>
  <c r="CY33" i="31"/>
  <c r="CZ33" i="31" s="1"/>
  <c r="CY37" i="31"/>
  <c r="CZ37" i="31" s="1"/>
  <c r="DA37" i="31" s="1"/>
  <c r="CU37" i="31"/>
  <c r="CY36" i="31"/>
  <c r="CZ36" i="31" s="1"/>
  <c r="DA36" i="31" s="1"/>
  <c r="CY35" i="31"/>
  <c r="CZ35" i="31" s="1"/>
  <c r="DA35" i="31" s="1"/>
  <c r="CN37" i="31"/>
  <c r="CO37" i="31" s="1"/>
  <c r="CV65" i="31"/>
  <c r="CN34" i="31"/>
  <c r="CO34" i="31" s="1"/>
  <c r="CN33" i="31"/>
  <c r="CO33" i="31" s="1"/>
  <c r="CN38" i="31"/>
  <c r="CO38" i="31" s="1"/>
  <c r="CM63" i="31"/>
  <c r="CM62" i="31"/>
  <c r="CM65" i="31"/>
  <c r="CM64" i="31"/>
  <c r="CP25" i="31"/>
  <c r="CJ25" i="31"/>
  <c r="CY64" i="31" l="1"/>
  <c r="CZ64" i="31" s="1"/>
  <c r="DA64" i="31" s="1"/>
  <c r="CY63" i="31"/>
  <c r="CZ63" i="31" s="1"/>
  <c r="DA63" i="31" s="1"/>
  <c r="CY65" i="31"/>
  <c r="CZ65" i="31" s="1"/>
  <c r="DA65" i="31" s="1"/>
  <c r="CY62" i="31"/>
  <c r="CZ62" i="31" s="1"/>
  <c r="DA62" i="31" s="1"/>
  <c r="DA33" i="31"/>
  <c r="CN64" i="31"/>
  <c r="CO64" i="31" s="1"/>
  <c r="CN65" i="31"/>
  <c r="CO65" i="31" s="1"/>
  <c r="CN62" i="31"/>
  <c r="CO62" i="31" s="1"/>
  <c r="CN63" i="31"/>
  <c r="CO63" i="31" s="1"/>
  <c r="CR28" i="31"/>
  <c r="CR29" i="31"/>
  <c r="CQ28" i="31"/>
  <c r="CQ29" i="31"/>
  <c r="CP28" i="31"/>
  <c r="CP29" i="31"/>
  <c r="CL28" i="31"/>
  <c r="CL29" i="31"/>
  <c r="CK28" i="31"/>
  <c r="CK29" i="31"/>
  <c r="CJ28" i="31"/>
  <c r="CJ29" i="31"/>
  <c r="CM28" i="31" l="1"/>
  <c r="CN28" i="31" s="1"/>
  <c r="CO28" i="31" s="1"/>
  <c r="CX28" i="31"/>
  <c r="CM29" i="31"/>
  <c r="CN29" i="31" s="1"/>
  <c r="CO29" i="31" s="1"/>
  <c r="CX29" i="31"/>
  <c r="CW29" i="31"/>
  <c r="CS29" i="31"/>
  <c r="CT29" i="31" s="1"/>
  <c r="CU29" i="31" s="1"/>
  <c r="CW28" i="31"/>
  <c r="CS28" i="31"/>
  <c r="CT28" i="31" s="1"/>
  <c r="CU28" i="31" s="1"/>
  <c r="CV29" i="31"/>
  <c r="CV28" i="31"/>
  <c r="CR16" i="31"/>
  <c r="CR17" i="31"/>
  <c r="CR18" i="31"/>
  <c r="CR19" i="31"/>
  <c r="CR20" i="31"/>
  <c r="CR21" i="31"/>
  <c r="CR22" i="31"/>
  <c r="CR23" i="31"/>
  <c r="CR24" i="31"/>
  <c r="CR25" i="31"/>
  <c r="CR26" i="31"/>
  <c r="CR27" i="31"/>
  <c r="CR30" i="31"/>
  <c r="CR31" i="31"/>
  <c r="CR32" i="31"/>
  <c r="CR39" i="31"/>
  <c r="CR40" i="31"/>
  <c r="CR41" i="31"/>
  <c r="CR49" i="31"/>
  <c r="CR50" i="31"/>
  <c r="CR51" i="31"/>
  <c r="CR52" i="31"/>
  <c r="CR53" i="31"/>
  <c r="CR54" i="31"/>
  <c r="CR55" i="31"/>
  <c r="CR56" i="31"/>
  <c r="CR57" i="31"/>
  <c r="CR58" i="31"/>
  <c r="CR59" i="31"/>
  <c r="CR60" i="31"/>
  <c r="CR61" i="31"/>
  <c r="CR66" i="31"/>
  <c r="CR67" i="31"/>
  <c r="CR68" i="31"/>
  <c r="CR69" i="31"/>
  <c r="CR76" i="31"/>
  <c r="CR77" i="31"/>
  <c r="CR78" i="31"/>
  <c r="CR79" i="31"/>
  <c r="CR80" i="31"/>
  <c r="CR86" i="31"/>
  <c r="CR87" i="31"/>
  <c r="CR88" i="31"/>
  <c r="CQ16" i="31"/>
  <c r="CQ17" i="31"/>
  <c r="CQ18" i="31"/>
  <c r="CQ19" i="31"/>
  <c r="CQ20" i="31"/>
  <c r="CQ21" i="31"/>
  <c r="CQ22" i="31"/>
  <c r="CQ23" i="31"/>
  <c r="CQ24" i="31"/>
  <c r="CQ25" i="31"/>
  <c r="CQ26" i="31"/>
  <c r="CQ27" i="31"/>
  <c r="CQ30" i="31"/>
  <c r="CQ31" i="31"/>
  <c r="CQ32" i="31"/>
  <c r="CQ39" i="31"/>
  <c r="CQ40" i="31"/>
  <c r="CQ49" i="31"/>
  <c r="CQ50" i="31"/>
  <c r="CQ51" i="31"/>
  <c r="CQ52" i="31"/>
  <c r="CQ53" i="31"/>
  <c r="CQ54" i="31"/>
  <c r="CQ55" i="31"/>
  <c r="CQ56" i="31"/>
  <c r="CQ57" i="31"/>
  <c r="CQ58" i="31"/>
  <c r="CQ59" i="31"/>
  <c r="CQ60" i="31"/>
  <c r="CQ61" i="31"/>
  <c r="CQ66" i="31"/>
  <c r="CQ67" i="31"/>
  <c r="CQ68" i="31"/>
  <c r="CQ69" i="31"/>
  <c r="CQ76" i="31"/>
  <c r="CQ77" i="31"/>
  <c r="CQ78" i="31"/>
  <c r="CQ79" i="31"/>
  <c r="CQ80" i="31"/>
  <c r="CQ86" i="31"/>
  <c r="CQ87" i="31"/>
  <c r="CQ88" i="31"/>
  <c r="CL16" i="31"/>
  <c r="CL17" i="31"/>
  <c r="CL18" i="31"/>
  <c r="CL19" i="31"/>
  <c r="CL20" i="31"/>
  <c r="CL21" i="31"/>
  <c r="CL22" i="31"/>
  <c r="CL23" i="31"/>
  <c r="CL24" i="31"/>
  <c r="CL25" i="31"/>
  <c r="CL26" i="31"/>
  <c r="CL27" i="31"/>
  <c r="CL30" i="31"/>
  <c r="CL31" i="31"/>
  <c r="CL32" i="31"/>
  <c r="CL39" i="31"/>
  <c r="CL40" i="31"/>
  <c r="CL41" i="31"/>
  <c r="CL49" i="31"/>
  <c r="CL50" i="31"/>
  <c r="CL51" i="31"/>
  <c r="CL52" i="31"/>
  <c r="CL53" i="31"/>
  <c r="CL54" i="31"/>
  <c r="CL55" i="31"/>
  <c r="CL56" i="31"/>
  <c r="CL57" i="31"/>
  <c r="CL58" i="31"/>
  <c r="CL59" i="31"/>
  <c r="CL60" i="31"/>
  <c r="CL61" i="31"/>
  <c r="CL66" i="31"/>
  <c r="CL67" i="31"/>
  <c r="CL68" i="31"/>
  <c r="CL69" i="31"/>
  <c r="CL76" i="31"/>
  <c r="CL77" i="31"/>
  <c r="CL78" i="31"/>
  <c r="CL79" i="31"/>
  <c r="CL80" i="31"/>
  <c r="CL86" i="31"/>
  <c r="CL87" i="31"/>
  <c r="CL88" i="31"/>
  <c r="CK16" i="31"/>
  <c r="CK17" i="31"/>
  <c r="CK18" i="31"/>
  <c r="CK19" i="31"/>
  <c r="CK20" i="31"/>
  <c r="CK21" i="31"/>
  <c r="CK22" i="31"/>
  <c r="CK23" i="31"/>
  <c r="CK24" i="31"/>
  <c r="CK25" i="31"/>
  <c r="CK26" i="31"/>
  <c r="CK27" i="31"/>
  <c r="CK30" i="31"/>
  <c r="CK31" i="31"/>
  <c r="CK32" i="31"/>
  <c r="CK39" i="31"/>
  <c r="CK40" i="31"/>
  <c r="CK49" i="31"/>
  <c r="CK53" i="31"/>
  <c r="CK54" i="31"/>
  <c r="CK55" i="31"/>
  <c r="CK56" i="31"/>
  <c r="CK57" i="31"/>
  <c r="CK58" i="31"/>
  <c r="CK59" i="31"/>
  <c r="CK60" i="31"/>
  <c r="CK61" i="31"/>
  <c r="CK66" i="31"/>
  <c r="CK67" i="31"/>
  <c r="CK68" i="31"/>
  <c r="CK69" i="31"/>
  <c r="CK76" i="31"/>
  <c r="CK77" i="31"/>
  <c r="CK78" i="31"/>
  <c r="CK79" i="31"/>
  <c r="CK80" i="31"/>
  <c r="CK86" i="31"/>
  <c r="CK87" i="31"/>
  <c r="CK88" i="31"/>
  <c r="CJ16" i="31"/>
  <c r="CJ17" i="31"/>
  <c r="CJ20" i="31"/>
  <c r="CJ22" i="31"/>
  <c r="CJ23" i="31"/>
  <c r="CJ24" i="31"/>
  <c r="CJ26" i="31"/>
  <c r="CJ27" i="31"/>
  <c r="CJ30" i="31"/>
  <c r="CJ31" i="31"/>
  <c r="CJ32" i="31"/>
  <c r="CJ39" i="31"/>
  <c r="CJ40" i="31"/>
  <c r="CJ49" i="31"/>
  <c r="CJ53" i="31"/>
  <c r="CJ54" i="31"/>
  <c r="CJ55" i="31"/>
  <c r="CJ56" i="31"/>
  <c r="CJ57" i="31"/>
  <c r="CJ58" i="31"/>
  <c r="CJ59" i="31"/>
  <c r="CJ60" i="31"/>
  <c r="CJ61" i="31"/>
  <c r="CJ66" i="31"/>
  <c r="CJ67" i="31"/>
  <c r="CJ68" i="31"/>
  <c r="CJ69" i="31"/>
  <c r="CJ76" i="31"/>
  <c r="CJ77" i="31"/>
  <c r="CJ78" i="31"/>
  <c r="CJ79" i="31"/>
  <c r="CJ80" i="31"/>
  <c r="CJ86" i="31"/>
  <c r="CJ87" i="31"/>
  <c r="CJ88" i="31"/>
  <c r="CP16" i="31"/>
  <c r="CP17" i="31"/>
  <c r="CP20" i="31"/>
  <c r="CP21" i="31"/>
  <c r="CP22" i="31"/>
  <c r="CP23" i="31"/>
  <c r="CP24" i="31"/>
  <c r="CP26" i="31"/>
  <c r="CP27" i="31"/>
  <c r="CP30" i="31"/>
  <c r="CP31" i="31"/>
  <c r="CP32" i="31"/>
  <c r="CP39" i="31"/>
  <c r="CP40" i="31"/>
  <c r="CP49" i="31"/>
  <c r="CP50" i="31"/>
  <c r="CP51" i="31"/>
  <c r="CP52" i="31"/>
  <c r="CP53" i="31"/>
  <c r="CP54" i="31"/>
  <c r="CP55" i="31"/>
  <c r="CP56" i="31"/>
  <c r="CP57" i="31"/>
  <c r="CP58" i="31"/>
  <c r="CP59" i="31"/>
  <c r="CP60" i="31"/>
  <c r="CP61" i="31"/>
  <c r="CP66" i="31"/>
  <c r="CP67" i="31"/>
  <c r="CP68" i="31"/>
  <c r="CP69" i="31"/>
  <c r="CP76" i="31"/>
  <c r="CP77" i="31"/>
  <c r="CP78" i="31"/>
  <c r="CP79" i="31"/>
  <c r="CP80" i="31"/>
  <c r="CP86" i="31"/>
  <c r="CP87" i="31"/>
  <c r="CP88" i="31"/>
  <c r="CS87" i="31" l="1"/>
  <c r="CT87" i="31" s="1"/>
  <c r="CU87" i="31" s="1"/>
  <c r="CM87" i="31"/>
  <c r="CM20" i="31"/>
  <c r="CN20" i="31" s="1"/>
  <c r="CO20" i="31" s="1"/>
  <c r="CW20" i="31"/>
  <c r="CV20" i="31"/>
  <c r="CX20" i="31"/>
  <c r="CS20" i="31"/>
  <c r="CT20" i="31" s="1"/>
  <c r="CN87" i="31" l="1"/>
  <c r="CO87" i="31" s="1"/>
  <c r="CY20" i="31"/>
  <c r="CZ20" i="31" s="1"/>
  <c r="DA20" i="31" s="1"/>
  <c r="CW86" i="31" l="1"/>
  <c r="CW87" i="31"/>
  <c r="CS88" i="31"/>
  <c r="CT88" i="31" s="1"/>
  <c r="CU88" i="31" s="1"/>
  <c r="CS86" i="31"/>
  <c r="CT86" i="31" s="1"/>
  <c r="CU86" i="31" s="1"/>
  <c r="CX88" i="31"/>
  <c r="CV86" i="31"/>
  <c r="CX86" i="31"/>
  <c r="CW88" i="31"/>
  <c r="CM88" i="31"/>
  <c r="CN88" i="31" s="1"/>
  <c r="CO88" i="31" s="1"/>
  <c r="CV87" i="31"/>
  <c r="CX87" i="31"/>
  <c r="CV88" i="31"/>
  <c r="CM86" i="31"/>
  <c r="CY88" i="31" l="1"/>
  <c r="CZ88" i="31" s="1"/>
  <c r="DA88" i="31" s="1"/>
  <c r="CY86" i="31"/>
  <c r="CZ86" i="31" s="1"/>
  <c r="DA86" i="31" s="1"/>
  <c r="CY87" i="31"/>
  <c r="CZ87" i="31" s="1"/>
  <c r="DA87" i="31" s="1"/>
  <c r="CN86" i="31"/>
  <c r="CO86" i="31" s="1"/>
  <c r="CX68" i="31" l="1"/>
  <c r="CW67" i="31"/>
  <c r="CX79" i="31"/>
  <c r="CM66" i="31"/>
  <c r="CN66" i="31" s="1"/>
  <c r="CV67" i="31"/>
  <c r="CV78" i="31"/>
  <c r="CM77" i="31"/>
  <c r="CN77" i="31" s="1"/>
  <c r="CO77" i="31" s="1"/>
  <c r="CX77" i="31"/>
  <c r="CX69" i="31"/>
  <c r="CW68" i="31"/>
  <c r="CS76" i="31"/>
  <c r="CT76" i="31" s="1"/>
  <c r="CW79" i="31"/>
  <c r="CW78" i="31"/>
  <c r="CS79" i="31"/>
  <c r="CT79" i="31" s="1"/>
  <c r="CU79" i="31" s="1"/>
  <c r="CS77" i="31"/>
  <c r="CT77" i="31" s="1"/>
  <c r="CU77" i="31" s="1"/>
  <c r="CS69" i="31"/>
  <c r="CT69" i="31" s="1"/>
  <c r="CU69" i="31" s="1"/>
  <c r="CM80" i="31"/>
  <c r="CN80" i="31" s="1"/>
  <c r="CO80" i="31" s="1"/>
  <c r="CW80" i="31"/>
  <c r="CV80" i="31"/>
  <c r="CM79" i="31"/>
  <c r="CN79" i="31" s="1"/>
  <c r="CM78" i="31"/>
  <c r="CN78" i="31" s="1"/>
  <c r="CO78" i="31" s="1"/>
  <c r="CS80" i="31"/>
  <c r="CT80" i="31" s="1"/>
  <c r="CU80" i="31" s="1"/>
  <c r="CS78" i="31"/>
  <c r="CT78" i="31" s="1"/>
  <c r="CW77" i="31"/>
  <c r="CW69" i="31"/>
  <c r="CS68" i="31"/>
  <c r="CT68" i="31" s="1"/>
  <c r="CU68" i="31" s="1"/>
  <c r="CS67" i="31"/>
  <c r="CT67" i="31" s="1"/>
  <c r="CU67" i="31" s="1"/>
  <c r="CX78" i="31"/>
  <c r="CV79" i="31"/>
  <c r="CV66" i="31"/>
  <c r="CW66" i="31"/>
  <c r="CM69" i="31"/>
  <c r="CN69" i="31" s="1"/>
  <c r="CO69" i="31" s="1"/>
  <c r="CM76" i="31"/>
  <c r="CN76" i="31" s="1"/>
  <c r="CO76" i="31" s="1"/>
  <c r="CW76" i="31"/>
  <c r="CX76" i="31"/>
  <c r="CV76" i="31"/>
  <c r="CM68" i="31"/>
  <c r="CN68" i="31" s="1"/>
  <c r="CV68" i="31"/>
  <c r="CX67" i="31"/>
  <c r="CM67" i="31"/>
  <c r="CN67" i="31" s="1"/>
  <c r="CO67" i="31" s="1"/>
  <c r="CS66" i="31"/>
  <c r="CT66" i="31" s="1"/>
  <c r="CV77" i="31"/>
  <c r="CV69" i="31"/>
  <c r="CX66" i="31"/>
  <c r="CX80" i="31"/>
  <c r="CY67" i="31" l="1"/>
  <c r="CZ67" i="31" s="1"/>
  <c r="DA67" i="31" s="1"/>
  <c r="CU76" i="31"/>
  <c r="CO66" i="31"/>
  <c r="CO79" i="31"/>
  <c r="CY79" i="31"/>
  <c r="CZ79" i="31" s="1"/>
  <c r="DA79" i="31" s="1"/>
  <c r="CY69" i="31"/>
  <c r="CZ69" i="31" s="1"/>
  <c r="DA69" i="31" s="1"/>
  <c r="CY68" i="31"/>
  <c r="CZ68" i="31" s="1"/>
  <c r="DA68" i="31" s="1"/>
  <c r="CU78" i="31"/>
  <c r="CY78" i="31"/>
  <c r="CZ78" i="31" s="1"/>
  <c r="DA78" i="31" s="1"/>
  <c r="CY80" i="31"/>
  <c r="CZ80" i="31" s="1"/>
  <c r="DA80" i="31" s="1"/>
  <c r="CY77" i="31"/>
  <c r="CZ77" i="31" s="1"/>
  <c r="DA77" i="31" s="1"/>
  <c r="CY66" i="31"/>
  <c r="CZ66" i="31" s="1"/>
  <c r="DA66" i="31" s="1"/>
  <c r="CY76" i="31"/>
  <c r="CZ76" i="31" s="1"/>
  <c r="DA76" i="31" s="1"/>
  <c r="CO68" i="31"/>
  <c r="CU66" i="31"/>
  <c r="CQ41" i="31" l="1"/>
  <c r="CK41" i="31"/>
  <c r="CP41" i="31"/>
  <c r="CJ41" i="31"/>
  <c r="CS30" i="31" l="1"/>
  <c r="CT30" i="31" s="1"/>
  <c r="CU30" i="31" s="1"/>
  <c r="CV30" i="31"/>
  <c r="CW30" i="31"/>
  <c r="CS31" i="31"/>
  <c r="CT31" i="31" s="1"/>
  <c r="CU31" i="31" s="1"/>
  <c r="CX30" i="31"/>
  <c r="CM30" i="31"/>
  <c r="CM31" i="31"/>
  <c r="CN31" i="31" s="1"/>
  <c r="CO31" i="31" s="1"/>
  <c r="CX31" i="31"/>
  <c r="CW31" i="31"/>
  <c r="CV31" i="31"/>
  <c r="CY30" i="31" l="1"/>
  <c r="CZ30" i="31" s="1"/>
  <c r="DA30" i="31" s="1"/>
  <c r="CN30" i="31"/>
  <c r="CO30" i="31" s="1"/>
  <c r="CY31" i="31"/>
  <c r="CZ31" i="31" s="1"/>
  <c r="DA31" i="31" s="1"/>
  <c r="BX21" i="31" l="1"/>
  <c r="BR21" i="31"/>
  <c r="BL21" i="31"/>
  <c r="CJ21" i="31" s="1"/>
  <c r="CJ19" i="31"/>
  <c r="CP19" i="31" l="1"/>
  <c r="CX61" i="31"/>
  <c r="CW61" i="31"/>
  <c r="CX58" i="31"/>
  <c r="CM61" i="31"/>
  <c r="CN61" i="31" s="1"/>
  <c r="CO61" i="31" s="1"/>
  <c r="CS61" i="31"/>
  <c r="CT61" i="31" s="1"/>
  <c r="CU61" i="31" s="1"/>
  <c r="CX56" i="31"/>
  <c r="CM58" i="31"/>
  <c r="CN58" i="31" s="1"/>
  <c r="CO58" i="31" s="1"/>
  <c r="CX60" i="31"/>
  <c r="CW60" i="31"/>
  <c r="CS60" i="31"/>
  <c r="CT60" i="31" s="1"/>
  <c r="CU60" i="31" s="1"/>
  <c r="CV61" i="31"/>
  <c r="CM60" i="31"/>
  <c r="CN60" i="31" s="1"/>
  <c r="CO60" i="31" s="1"/>
  <c r="CM59" i="31"/>
  <c r="CN59" i="31" s="1"/>
  <c r="CO59" i="31" s="1"/>
  <c r="CW58" i="31"/>
  <c r="CS59" i="31"/>
  <c r="CT59" i="31" s="1"/>
  <c r="CU59" i="31" s="1"/>
  <c r="CX59" i="31"/>
  <c r="CV60" i="31"/>
  <c r="CS58" i="31"/>
  <c r="CT58" i="31" s="1"/>
  <c r="CU58" i="31" s="1"/>
  <c r="CW59" i="31"/>
  <c r="CV59" i="31"/>
  <c r="CM57" i="31"/>
  <c r="CN57" i="31" s="1"/>
  <c r="CO57" i="31" s="1"/>
  <c r="CS57" i="31"/>
  <c r="CT57" i="31" s="1"/>
  <c r="CU57" i="31" s="1"/>
  <c r="CW56" i="31"/>
  <c r="CX57" i="31"/>
  <c r="CV58" i="31"/>
  <c r="CW57" i="31"/>
  <c r="CM56" i="31"/>
  <c r="CN56" i="31" s="1"/>
  <c r="CO56" i="31" s="1"/>
  <c r="CM54" i="31"/>
  <c r="CN54" i="31" s="1"/>
  <c r="CO54" i="31" s="1"/>
  <c r="CW55" i="31"/>
  <c r="CS56" i="31"/>
  <c r="CT56" i="31" s="1"/>
  <c r="CU56" i="31" s="1"/>
  <c r="CX53" i="31"/>
  <c r="CX55" i="31"/>
  <c r="CV57" i="31"/>
  <c r="CW54" i="31"/>
  <c r="CS55" i="31"/>
  <c r="CT55" i="31" s="1"/>
  <c r="CU55" i="31" s="1"/>
  <c r="CV56" i="31"/>
  <c r="CM55" i="31"/>
  <c r="CN55" i="31" s="1"/>
  <c r="CM53" i="31"/>
  <c r="CN53" i="31" s="1"/>
  <c r="CM52" i="31"/>
  <c r="CN52" i="31" s="1"/>
  <c r="CO52" i="31" s="1"/>
  <c r="CS53" i="31"/>
  <c r="CV55" i="31"/>
  <c r="CW53" i="31"/>
  <c r="CW45" i="31"/>
  <c r="CW49" i="31"/>
  <c r="CM51" i="31"/>
  <c r="CN51" i="31" s="1"/>
  <c r="CO51" i="31" s="1"/>
  <c r="CW50" i="31"/>
  <c r="CS54" i="31"/>
  <c r="CT54" i="31" s="1"/>
  <c r="CX54" i="31"/>
  <c r="CV53" i="31"/>
  <c r="CX51" i="31"/>
  <c r="CS52" i="31"/>
  <c r="CT52" i="31" s="1"/>
  <c r="CU52" i="31" s="1"/>
  <c r="CX52" i="31"/>
  <c r="CV54" i="31"/>
  <c r="CW52" i="31"/>
  <c r="CM49" i="31"/>
  <c r="CN49" i="31" s="1"/>
  <c r="CO49" i="31" s="1"/>
  <c r="CS51" i="31"/>
  <c r="CT51" i="31" s="1"/>
  <c r="CV52" i="31"/>
  <c r="CS50" i="31"/>
  <c r="CT50" i="31" s="1"/>
  <c r="CU50" i="31" s="1"/>
  <c r="CX50" i="31"/>
  <c r="CV51" i="31"/>
  <c r="CW51" i="31"/>
  <c r="CM50" i="31"/>
  <c r="CN50" i="31" s="1"/>
  <c r="CO50" i="31" s="1"/>
  <c r="CS49" i="31"/>
  <c r="CT49" i="31" s="1"/>
  <c r="CU49" i="31" s="1"/>
  <c r="CX49" i="31"/>
  <c r="CV50" i="31"/>
  <c r="CX47" i="31"/>
  <c r="CW47" i="31"/>
  <c r="CX48" i="31"/>
  <c r="CV49" i="31"/>
  <c r="CW48" i="31"/>
  <c r="CX45" i="31"/>
  <c r="CV48" i="31"/>
  <c r="CX40" i="31"/>
  <c r="CX46" i="31"/>
  <c r="CW46" i="31"/>
  <c r="CW41" i="31"/>
  <c r="CX43" i="31"/>
  <c r="CV47" i="31"/>
  <c r="CM41" i="31"/>
  <c r="CN41" i="31" s="1"/>
  <c r="CO41" i="31" s="1"/>
  <c r="CW43" i="31"/>
  <c r="CX44" i="31"/>
  <c r="CX42" i="31"/>
  <c r="CW44" i="31"/>
  <c r="CV46" i="31"/>
  <c r="CV45" i="31"/>
  <c r="CM40" i="31"/>
  <c r="CN40" i="31" s="1"/>
  <c r="CX41" i="31"/>
  <c r="CW40" i="31"/>
  <c r="CS40" i="31"/>
  <c r="CT40" i="31" s="1"/>
  <c r="CU40" i="31" s="1"/>
  <c r="CV43" i="31"/>
  <c r="CS41" i="31"/>
  <c r="CT41" i="31" s="1"/>
  <c r="CW42" i="31"/>
  <c r="CV44" i="31"/>
  <c r="CX39" i="31"/>
  <c r="CV41" i="31"/>
  <c r="CV42" i="31"/>
  <c r="CW39" i="31"/>
  <c r="CS39" i="31"/>
  <c r="CV40" i="31"/>
  <c r="CM39" i="31"/>
  <c r="CN39" i="31" s="1"/>
  <c r="CV39" i="31"/>
  <c r="CM32" i="31"/>
  <c r="CN32" i="31" s="1"/>
  <c r="CO32" i="31" s="1"/>
  <c r="CS32" i="31"/>
  <c r="CT32" i="31" s="1"/>
  <c r="CU32" i="31" s="1"/>
  <c r="CX32" i="31"/>
  <c r="CW32" i="31"/>
  <c r="CV32" i="31"/>
  <c r="CM27" i="31"/>
  <c r="CN27" i="31" s="1"/>
  <c r="CO27" i="31" s="1"/>
  <c r="CS26" i="31"/>
  <c r="CT26" i="31" s="1"/>
  <c r="CX25" i="31"/>
  <c r="CV26" i="31"/>
  <c r="CS27" i="31"/>
  <c r="CT27" i="31" s="1"/>
  <c r="CU27" i="31" s="1"/>
  <c r="CW27" i="31"/>
  <c r="CM25" i="31"/>
  <c r="CN25" i="31" s="1"/>
  <c r="CO25" i="31" s="1"/>
  <c r="CW25" i="31"/>
  <c r="CX27" i="31"/>
  <c r="CX26" i="31"/>
  <c r="CV27" i="31"/>
  <c r="CM26" i="31"/>
  <c r="CN26" i="31" s="1"/>
  <c r="CS25" i="31"/>
  <c r="CT25" i="31" s="1"/>
  <c r="CU25" i="31" s="1"/>
  <c r="CW26" i="31"/>
  <c r="CV25" i="31"/>
  <c r="CO53" i="31" l="1"/>
  <c r="CT53" i="31"/>
  <c r="CJ18" i="31"/>
  <c r="CP18" i="31"/>
  <c r="CY61" i="31"/>
  <c r="CZ61" i="31" s="1"/>
  <c r="DA61" i="31" s="1"/>
  <c r="CY58" i="31"/>
  <c r="CZ58" i="31" s="1"/>
  <c r="DA58" i="31" s="1"/>
  <c r="CY40" i="31"/>
  <c r="CZ40" i="31" s="1"/>
  <c r="DA40" i="31" s="1"/>
  <c r="CY60" i="31"/>
  <c r="CZ60" i="31" s="1"/>
  <c r="DA60" i="31" s="1"/>
  <c r="CY59" i="31"/>
  <c r="CY56" i="31"/>
  <c r="CZ56" i="31" s="1"/>
  <c r="DA56" i="31" s="1"/>
  <c r="CY57" i="31"/>
  <c r="CZ57" i="31" s="1"/>
  <c r="DA57" i="31" s="1"/>
  <c r="CY53" i="31"/>
  <c r="CY55" i="31"/>
  <c r="CZ55" i="31" s="1"/>
  <c r="DA55" i="31" s="1"/>
  <c r="CY54" i="31"/>
  <c r="CZ54" i="31" s="1"/>
  <c r="DA54" i="31" s="1"/>
  <c r="CO55" i="31"/>
  <c r="CY49" i="31"/>
  <c r="CZ49" i="31" s="1"/>
  <c r="DA49" i="31" s="1"/>
  <c r="CU54" i="31"/>
  <c r="CY50" i="31"/>
  <c r="CZ50" i="31" s="1"/>
  <c r="DA50" i="31" s="1"/>
  <c r="CY52" i="31"/>
  <c r="CZ52" i="31" s="1"/>
  <c r="DA52" i="31" s="1"/>
  <c r="CU51" i="31"/>
  <c r="CY45" i="31"/>
  <c r="CZ45" i="31" s="1"/>
  <c r="DA45" i="31" s="1"/>
  <c r="CY51" i="31"/>
  <c r="CY48" i="31"/>
  <c r="CZ48" i="31" s="1"/>
  <c r="DA48" i="31" s="1"/>
  <c r="CY47" i="31"/>
  <c r="CZ47" i="31" s="1"/>
  <c r="CY43" i="31"/>
  <c r="CZ43" i="31" s="1"/>
  <c r="DA43" i="31" s="1"/>
  <c r="CY44" i="31"/>
  <c r="CZ44" i="31" s="1"/>
  <c r="DA44" i="31" s="1"/>
  <c r="CY46" i="31"/>
  <c r="CZ46" i="31" s="1"/>
  <c r="DA46" i="31" s="1"/>
  <c r="CY42" i="31"/>
  <c r="CZ42" i="31" s="1"/>
  <c r="DA42" i="31" s="1"/>
  <c r="CY41" i="31"/>
  <c r="CZ41" i="31" s="1"/>
  <c r="DA41" i="31" s="1"/>
  <c r="CY39" i="31"/>
  <c r="CZ39" i="31" s="1"/>
  <c r="DA39" i="31" s="1"/>
  <c r="CO40" i="31"/>
  <c r="CU41" i="31"/>
  <c r="CT39" i="31"/>
  <c r="CU39" i="31" s="1"/>
  <c r="CO39" i="31"/>
  <c r="CY32" i="31"/>
  <c r="CZ32" i="31" s="1"/>
  <c r="DA32" i="31" s="1"/>
  <c r="CU26" i="31"/>
  <c r="CY29" i="31"/>
  <c r="CZ29" i="31" s="1"/>
  <c r="DA29" i="31" s="1"/>
  <c r="CY25" i="31"/>
  <c r="CZ25" i="31" s="1"/>
  <c r="DA25" i="31" s="1"/>
  <c r="CY28" i="31"/>
  <c r="CZ28" i="31" s="1"/>
  <c r="CY27" i="31"/>
  <c r="CZ27" i="31" s="1"/>
  <c r="DA27" i="31" s="1"/>
  <c r="CY26" i="31"/>
  <c r="CZ26" i="31" s="1"/>
  <c r="DA26" i="31" s="1"/>
  <c r="CO26" i="31"/>
  <c r="CJ15" i="31"/>
  <c r="CK15" i="31"/>
  <c r="CL15" i="31"/>
  <c r="CP15" i="31"/>
  <c r="CQ15" i="31"/>
  <c r="CR15" i="31"/>
  <c r="CU53" i="31" l="1"/>
  <c r="CZ53" i="31"/>
  <c r="CZ59" i="31"/>
  <c r="DA59" i="31" s="1"/>
  <c r="CZ51" i="31"/>
  <c r="DA51" i="31" s="1"/>
  <c r="DA47" i="31"/>
  <c r="DA28" i="31"/>
  <c r="CW19" i="31"/>
  <c r="CX24" i="31"/>
  <c r="CX16" i="31"/>
  <c r="CX17" i="31"/>
  <c r="CW18" i="31"/>
  <c r="CV19" i="31"/>
  <c r="CW15" i="31"/>
  <c r="CM19" i="31"/>
  <c r="CV21" i="31"/>
  <c r="CW24" i="31"/>
  <c r="CX18" i="31"/>
  <c r="CM18" i="31"/>
  <c r="CM15" i="31"/>
  <c r="CV24" i="31"/>
  <c r="CM16" i="31"/>
  <c r="CX21" i="31"/>
  <c r="CW22" i="31"/>
  <c r="CV23" i="31"/>
  <c r="CS23" i="31"/>
  <c r="CW21" i="31"/>
  <c r="CM22" i="31"/>
  <c r="CX22" i="31"/>
  <c r="CS24" i="31"/>
  <c r="CS15" i="31"/>
  <c r="CM24" i="31"/>
  <c r="CX15" i="31"/>
  <c r="CM21" i="31"/>
  <c r="CS21" i="31"/>
  <c r="CS22" i="31"/>
  <c r="CW17" i="31"/>
  <c r="CV18" i="31"/>
  <c r="CM23" i="31"/>
  <c r="CM17" i="31"/>
  <c r="CW23" i="31"/>
  <c r="CV22" i="31"/>
  <c r="CX19" i="31"/>
  <c r="CS19" i="31"/>
  <c r="CS18" i="31"/>
  <c r="CS17" i="31"/>
  <c r="CS16" i="31"/>
  <c r="CV16" i="31"/>
  <c r="CV15" i="31"/>
  <c r="CX23" i="31"/>
  <c r="CW16" i="31"/>
  <c r="CV17" i="31"/>
  <c r="CS98" i="31" l="1"/>
  <c r="DA53" i="31"/>
  <c r="CN15" i="31"/>
  <c r="CM98" i="31"/>
  <c r="CY23" i="31"/>
  <c r="CZ23" i="31" s="1"/>
  <c r="DA23" i="31" s="1"/>
  <c r="CY19" i="31"/>
  <c r="CZ19" i="31" s="1"/>
  <c r="DA19" i="31" s="1"/>
  <c r="CY18" i="31"/>
  <c r="CZ18" i="31" s="1"/>
  <c r="DA18" i="31" s="1"/>
  <c r="CY24" i="31"/>
  <c r="CZ24" i="31" s="1"/>
  <c r="DA24" i="31" s="1"/>
  <c r="CY15" i="31"/>
  <c r="CY21" i="31"/>
  <c r="CZ21" i="31" s="1"/>
  <c r="CT15" i="31"/>
  <c r="CY22" i="31"/>
  <c r="CZ22" i="31" s="1"/>
  <c r="DA22" i="31" s="1"/>
  <c r="CY17" i="31"/>
  <c r="CZ17" i="31" s="1"/>
  <c r="DA17" i="31" s="1"/>
  <c r="CY16" i="31"/>
  <c r="CZ16" i="31" s="1"/>
  <c r="DA16" i="31" s="1"/>
  <c r="CZ15" i="31" l="1"/>
  <c r="CY98" i="31"/>
  <c r="CU15" i="31"/>
  <c r="CO15" i="31"/>
  <c r="DA21" i="31"/>
  <c r="CT22" i="31"/>
  <c r="CU22" i="31" s="1"/>
  <c r="CT23" i="31"/>
  <c r="CU23" i="31" s="1"/>
  <c r="CU20" i="31"/>
  <c r="CN21" i="31"/>
  <c r="CO21" i="31" s="1"/>
  <c r="CT19" i="31"/>
  <c r="CU19" i="31" s="1"/>
  <c r="CT18" i="31"/>
  <c r="CU18" i="31" s="1"/>
  <c r="CT17" i="31"/>
  <c r="CU17" i="31" s="1"/>
  <c r="CN19" i="31"/>
  <c r="CO19" i="31" s="1"/>
  <c r="CN18" i="31"/>
  <c r="CO18" i="31" s="1"/>
  <c r="CT24" i="31"/>
  <c r="CU24" i="31" s="1"/>
  <c r="CT16" i="31"/>
  <c r="CU16" i="31" s="1"/>
  <c r="CN22" i="31"/>
  <c r="CT21" i="31"/>
  <c r="CU21" i="31" s="1"/>
  <c r="CN23" i="31"/>
  <c r="CO23" i="31" s="1"/>
  <c r="CN17" i="31"/>
  <c r="CO17" i="31" s="1"/>
  <c r="CN24" i="31"/>
  <c r="CO24" i="31" s="1"/>
  <c r="CN16" i="31"/>
  <c r="CO16" i="31" s="1"/>
  <c r="CU98" i="31" l="1"/>
  <c r="CN98" i="31"/>
  <c r="CT98" i="31"/>
  <c r="DA15" i="31"/>
  <c r="DA98" i="31" s="1"/>
  <c r="CZ98" i="31"/>
  <c r="CO22" i="31"/>
  <c r="CO98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tc={094C1435-AB7B-44B9-898C-B20D7EBCD4DC}</author>
  </authors>
  <commentList>
    <comment ref="DC79" authorId="0" shapeId="0" xr:uid="{094C1435-AB7B-44B9-898C-B20D7EBCD4D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obliczu braku zapisów - przyjęto standardowy okres (umowa ze wspólnego przetargu)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tc={4A4FBFCF-181B-427A-9A72-E46E7F15644F}</author>
  </authors>
  <commentList>
    <comment ref="DC79" authorId="0" shapeId="0" xr:uid="{4A4FBFCF-181B-427A-9A72-E46E7F15644F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obliczu braku zapisów - przyjęto standardowy okres (umowa ze wspólnego przetargu)</t>
      </text>
    </comment>
  </commentList>
</comments>
</file>

<file path=xl/sharedStrings.xml><?xml version="1.0" encoding="utf-8"?>
<sst xmlns="http://schemas.openxmlformats.org/spreadsheetml/2006/main" count="5194" uniqueCount="686">
  <si>
    <t>[1]</t>
  </si>
  <si>
    <t>SZACOWANY WOLUMEN ZAMÓWIENIA PODSTAWOWEGO - STREFA CAŁODOBOWA/SZCZYTOWA/DZIENNA/SZCZYT PRZEDPOŁUDNIOWY/CAŁADOBA [MWh]</t>
  </si>
  <si>
    <t>[2]</t>
  </si>
  <si>
    <t>SZACOWANY WOLUMEN ZAMÓWIENIA PODSTAWOWEGO - STREFA POZASZCZYTOWA/
NOCNA/SZCZYT POPOŁUDNIOWY [MWh]</t>
  </si>
  <si>
    <t>[3]</t>
  </si>
  <si>
    <t>WOLUMEN ZAMÓWIENIA PODSTAWOWEGO - POZOSTAŁE GODZINY DOBY [MWh]</t>
  </si>
  <si>
    <t>LP</t>
  </si>
  <si>
    <t>NAZWA OSD</t>
  </si>
  <si>
    <t>MIEJSCOWOŚĆ PPE</t>
  </si>
  <si>
    <t>POCZTA PPE</t>
  </si>
  <si>
    <t>ULICA PPE</t>
  </si>
  <si>
    <t>NUMER DOMU PPE</t>
  </si>
  <si>
    <t>NUMER LOKALU PPE</t>
  </si>
  <si>
    <t>NUMER DZIAŁKI PPE</t>
  </si>
  <si>
    <t>NUMER PPE</t>
  </si>
  <si>
    <t>OBECNA GRUPA TARYFOWA</t>
  </si>
  <si>
    <t>OKRES ROZLICZENIOWY</t>
  </si>
  <si>
    <t>MOC UMOWNA [kW]</t>
  </si>
  <si>
    <t>JEDNOSTKA ENERGII ELEKTRYCZNEJ CZYNNEJ [kWh/MWh]</t>
  </si>
  <si>
    <t>OKRES OBOWIĄZYWANIA AKTUALNEJ UMOWY SRZEDAŻOWEJ/ KOMPLEKSOWEJ</t>
  </si>
  <si>
    <t>OKRES WYPOWIEDZENIA</t>
  </si>
  <si>
    <t>PIERWSZA MOŻLIWA DATA DLA ZMIANY SPRZEDAWCY</t>
  </si>
  <si>
    <t>DATA ZAWARCIA</t>
  </si>
  <si>
    <t>NUMER UMOWY</t>
  </si>
  <si>
    <t>RODZAJ AKTUALNEJ UMOWY (SPRZEDAŻOWA/ KOMPLEKSOWA)</t>
  </si>
  <si>
    <t>NAZWA OBECNEGO SPRZEDAWCY ENERGII ELEKTRYCZNEJ</t>
  </si>
  <si>
    <t>OKRES OBOWIĄZYWANIA UMOWY DYSTRYBUCYJNEJ Z OSD</t>
  </si>
  <si>
    <t>NAZWA PŁATNIKA</t>
  </si>
  <si>
    <t xml:space="preserve">MIEJSCOWOŚĆ </t>
  </si>
  <si>
    <t>KOD POCZTOWY</t>
  </si>
  <si>
    <t>ULICA</t>
  </si>
  <si>
    <t>NUMER DOMU</t>
  </si>
  <si>
    <t>NUMER LOKALU</t>
  </si>
  <si>
    <t>NUMER DZIAŁKI</t>
  </si>
  <si>
    <t>NIP PŁATNIKA</t>
  </si>
  <si>
    <t>ZAMÓWIENIE PODSTAWOWE [MWh]</t>
  </si>
  <si>
    <t>SZACOWANY WOLUMEN PRAWA OPCJI "+20%" [MWh]</t>
  </si>
  <si>
    <t>RAZEM SZACOWANY WOLUMEN ZAMÓWIENIA PODSTAWOWEGO I PRAWA OPCJI [MWh]</t>
  </si>
  <si>
    <t>STREFA</t>
  </si>
  <si>
    <t>SZACOWANY WOLUMEN ZAMÓWIENIA PODSTAWOWEGO - STREFA CAŁODOBOWA/SZCZYTOWA/DZIENNA/SZCZYT PRZEDPOŁUDNIOWY/            CAŁADOBA [MWh]</t>
  </si>
  <si>
    <t>SZACOWANY WOLUMEN ZAMÓWIENIA PODSTAWOWEGO - STREFA POZASZCZYTOWA/NOCNA/SZCZYT POPOŁUDNIOWY [MWh]</t>
  </si>
  <si>
    <t>SZACOWANY WOLUMEN ZAMÓWIENIA PODSTAWOWEGO RAZEM  [MWh]</t>
  </si>
  <si>
    <t>ZMIANA SPRZEDAWCY/
WSKAZAC PIERWSZA CZY KOLEJNA</t>
  </si>
  <si>
    <t>FOTOWOLTAIKA - INFORMACJA: czy jest, jaka moc instalacji</t>
  </si>
  <si>
    <t xml:space="preserve">OPIS PRZEDMIOTU ZAMÓWIENIA NA POTRZEBY POSTĘPOWANIA NA DOSTAWĘ ENERGII ELEKTRYCZNEJ - OKRES DOSTAW OD 01.01.2024 ROKU DO 31.12.2024 ROKU </t>
  </si>
  <si>
    <t>01.2024</t>
  </si>
  <si>
    <t>02.2024</t>
  </si>
  <si>
    <t>03.2024</t>
  </si>
  <si>
    <t>04.2024</t>
  </si>
  <si>
    <t>05.2024</t>
  </si>
  <si>
    <t>06.2024</t>
  </si>
  <si>
    <t>07.2024</t>
  </si>
  <si>
    <t>08.2024</t>
  </si>
  <si>
    <t>MIESIĄCE W OKRESIE 01.01.2024-31.12.2024</t>
  </si>
  <si>
    <t>09.2024</t>
  </si>
  <si>
    <t>10.2024</t>
  </si>
  <si>
    <t>11.2024</t>
  </si>
  <si>
    <t>12.2024</t>
  </si>
  <si>
    <t>Okres dostaw: 01.01.2024 - 31.12.2024</t>
  </si>
  <si>
    <t>K 46</t>
  </si>
  <si>
    <t>K 47</t>
  </si>
  <si>
    <t>K 1</t>
  </si>
  <si>
    <t>K 2</t>
  </si>
  <si>
    <t>K 3</t>
  </si>
  <si>
    <t>K 4</t>
  </si>
  <si>
    <t>K 12</t>
  </si>
  <si>
    <t>K 34</t>
  </si>
  <si>
    <t>K 45</t>
  </si>
  <si>
    <t>K 16</t>
  </si>
  <si>
    <t>K 27</t>
  </si>
  <si>
    <t>K 38</t>
  </si>
  <si>
    <t>K 49</t>
  </si>
  <si>
    <t>K 5</t>
  </si>
  <si>
    <t>K 6</t>
  </si>
  <si>
    <t>K 7</t>
  </si>
  <si>
    <t>K 8</t>
  </si>
  <si>
    <t>K 9</t>
  </si>
  <si>
    <t>K 10</t>
  </si>
  <si>
    <t>K11</t>
  </si>
  <si>
    <t>K13</t>
  </si>
  <si>
    <t>K 14</t>
  </si>
  <si>
    <t>K 15</t>
  </si>
  <si>
    <t>K 17</t>
  </si>
  <si>
    <t>K 18</t>
  </si>
  <si>
    <t>K 19</t>
  </si>
  <si>
    <t>K 20</t>
  </si>
  <si>
    <t>K 21</t>
  </si>
  <si>
    <t>K 22</t>
  </si>
  <si>
    <t>K 28</t>
  </si>
  <si>
    <t>K 29</t>
  </si>
  <si>
    <t>K 30</t>
  </si>
  <si>
    <t>K 31</t>
  </si>
  <si>
    <t>K 32</t>
  </si>
  <si>
    <t>K 33</t>
  </si>
  <si>
    <t>K 35</t>
  </si>
  <si>
    <t>K 36</t>
  </si>
  <si>
    <t>K 37</t>
  </si>
  <si>
    <t>K 39</t>
  </si>
  <si>
    <t>K 40</t>
  </si>
  <si>
    <t>K 41</t>
  </si>
  <si>
    <t>K 42</t>
  </si>
  <si>
    <t>K 43</t>
  </si>
  <si>
    <t>K 44</t>
  </si>
  <si>
    <t>K 48</t>
  </si>
  <si>
    <t>K 50</t>
  </si>
  <si>
    <t>K 51</t>
  </si>
  <si>
    <t>[1] 
wolumen objęty ceną maksymalną</t>
  </si>
  <si>
    <t>[1] 
wolumen nieobjęty ceną maksymalną</t>
  </si>
  <si>
    <t>[2] 
wolumen nieobjęty ceną maksymalną</t>
  </si>
  <si>
    <t>[3] 
wolumen objęty ceną maksymalną</t>
  </si>
  <si>
    <t>[2] 
wolumen objęty ceną maksymalną</t>
  </si>
  <si>
    <t>[3] 
wolumen nieobjęty ceną maksymalną</t>
  </si>
  <si>
    <t>K23</t>
  </si>
  <si>
    <t>K24</t>
  </si>
  <si>
    <t>K25</t>
  </si>
  <si>
    <t>K26</t>
  </si>
  <si>
    <t>K 61</t>
  </si>
  <si>
    <t>K 52</t>
  </si>
  <si>
    <t>K 53</t>
  </si>
  <si>
    <t>K 54</t>
  </si>
  <si>
    <t>K 55</t>
  </si>
  <si>
    <t>K 56</t>
  </si>
  <si>
    <t>K 57</t>
  </si>
  <si>
    <t>K 58</t>
  </si>
  <si>
    <t>K 59</t>
  </si>
  <si>
    <t>K 60</t>
  </si>
  <si>
    <t>K 62</t>
  </si>
  <si>
    <t>K 63</t>
  </si>
  <si>
    <t>K 64</t>
  </si>
  <si>
    <t>K 65</t>
  </si>
  <si>
    <t>K 66</t>
  </si>
  <si>
    <t>K 67</t>
  </si>
  <si>
    <t>K 68</t>
  </si>
  <si>
    <t>K 69</t>
  </si>
  <si>
    <t>K 70</t>
  </si>
  <si>
    <t>K 71</t>
  </si>
  <si>
    <t>K 72</t>
  </si>
  <si>
    <t>K 73</t>
  </si>
  <si>
    <t>K 74</t>
  </si>
  <si>
    <t>K 75</t>
  </si>
  <si>
    <t>K 76</t>
  </si>
  <si>
    <t>K 77</t>
  </si>
  <si>
    <t>K 78</t>
  </si>
  <si>
    <t>K 79</t>
  </si>
  <si>
    <t>K80</t>
  </si>
  <si>
    <t>K 81</t>
  </si>
  <si>
    <t>K 82</t>
  </si>
  <si>
    <t>K 83</t>
  </si>
  <si>
    <t>K 84</t>
  </si>
  <si>
    <t>K 85</t>
  </si>
  <si>
    <t xml:space="preserve">K 86 </t>
  </si>
  <si>
    <t>K 87</t>
  </si>
  <si>
    <t>WOLUMEN OBJĘTY CENĄ MAKSYMALNĄ</t>
  </si>
  <si>
    <t>WOLUMEN NIEOBJĘTY CENĄ MAKSYMALNĄ</t>
  </si>
  <si>
    <t>K 88</t>
  </si>
  <si>
    <t>K 89</t>
  </si>
  <si>
    <t>K 90</t>
  </si>
  <si>
    <t>K 91</t>
  </si>
  <si>
    <t>K 92</t>
  </si>
  <si>
    <t>K 93</t>
  </si>
  <si>
    <t>K 94</t>
  </si>
  <si>
    <t>K 95</t>
  </si>
  <si>
    <t xml:space="preserve">K 96 </t>
  </si>
  <si>
    <t>K 97</t>
  </si>
  <si>
    <t>K 98</t>
  </si>
  <si>
    <t>K 99</t>
  </si>
  <si>
    <t>K 100</t>
  </si>
  <si>
    <t>RAZEM WOLUMEN OBJETY NIEOBJĘTY CENĄ MAKSYMALNĄ</t>
  </si>
  <si>
    <t>K 101</t>
  </si>
  <si>
    <t>K 102</t>
  </si>
  <si>
    <t>K 103</t>
  </si>
  <si>
    <t>K 104</t>
  </si>
  <si>
    <t>K 105</t>
  </si>
  <si>
    <t>K 106</t>
  </si>
  <si>
    <t>K 107</t>
  </si>
  <si>
    <t>K 108</t>
  </si>
  <si>
    <t>K 109</t>
  </si>
  <si>
    <t>K 110</t>
  </si>
  <si>
    <t>K 111</t>
  </si>
  <si>
    <t>K 112</t>
  </si>
  <si>
    <t>K 113</t>
  </si>
  <si>
    <t>K 114</t>
  </si>
  <si>
    <t>K 115</t>
  </si>
  <si>
    <t>K 116</t>
  </si>
  <si>
    <t>K 117</t>
  </si>
  <si>
    <t>K 118</t>
  </si>
  <si>
    <t>K 119</t>
  </si>
  <si>
    <t>K 120</t>
  </si>
  <si>
    <t>K 121</t>
  </si>
  <si>
    <t>K 122</t>
  </si>
  <si>
    <t>K 123</t>
  </si>
  <si>
    <r>
      <t xml:space="preserve">SZARE POLE </t>
    </r>
    <r>
      <rPr>
        <b/>
        <u/>
        <sz val="12"/>
        <rFont val="Calibri"/>
        <family val="2"/>
      </rPr>
      <t>WYPEŁNIĄ SIĘ AUTOMATYCZNIE</t>
    </r>
    <r>
      <rPr>
        <sz val="12"/>
        <rFont val="Calibri"/>
        <family val="2"/>
      </rPr>
      <t>, PROSIMY O WYPEŁNIANIE KOMÓREK
NA BIAŁYCH POLACH</t>
    </r>
  </si>
  <si>
    <t>Tauron Dystrybucja S.A.</t>
  </si>
  <si>
    <t>Chorzów</t>
  </si>
  <si>
    <t>41-506</t>
  </si>
  <si>
    <t>Długa</t>
  </si>
  <si>
    <t>3314/265</t>
  </si>
  <si>
    <t>590322400500242149</t>
  </si>
  <si>
    <t>C21</t>
  </si>
  <si>
    <t>1 miesiąc</t>
  </si>
  <si>
    <t>MWh</t>
  </si>
  <si>
    <t>całodobowa</t>
  </si>
  <si>
    <t>14/05/FH/382/22</t>
  </si>
  <si>
    <t>sprzedażowa</t>
  </si>
  <si>
    <t>PGE Obrót S.A.</t>
  </si>
  <si>
    <t>kolejna</t>
  </si>
  <si>
    <t>brak</t>
  </si>
  <si>
    <t>Sieć Badawcza Łukasiewicz - Instytut Technik Innowacyjnych EMAG</t>
  </si>
  <si>
    <t>Katowice</t>
  </si>
  <si>
    <t>40-189</t>
  </si>
  <si>
    <t>Leopolda</t>
  </si>
  <si>
    <t>10/31</t>
  </si>
  <si>
    <t>590322400701651399</t>
  </si>
  <si>
    <t>B21</t>
  </si>
  <si>
    <t>Macieja Rataja</t>
  </si>
  <si>
    <t>14/9</t>
  </si>
  <si>
    <t>590322400700188773</t>
  </si>
  <si>
    <t>A21</t>
  </si>
  <si>
    <t>Sieć Badawcza Łukasiewicz - Instytut Chemii Przemysłowej imienia Profesora Ignacego Mościckiego</t>
  </si>
  <si>
    <t>Stoen Operator Sp. z o.o.</t>
  </si>
  <si>
    <t>Warszawa</t>
  </si>
  <si>
    <t>01-793</t>
  </si>
  <si>
    <t>Rydygiera</t>
  </si>
  <si>
    <t>590380100003788857</t>
  </si>
  <si>
    <t>600 kW</t>
  </si>
  <si>
    <t>590380100003788864</t>
  </si>
  <si>
    <t>02-516</t>
  </si>
  <si>
    <t>Starościńska</t>
  </si>
  <si>
    <t>590380100005799127</t>
  </si>
  <si>
    <t>28 kW</t>
  </si>
  <si>
    <t>590380100005804128</t>
  </si>
  <si>
    <t>220 kW</t>
  </si>
  <si>
    <t>590380100003788833</t>
  </si>
  <si>
    <t>250 kW</t>
  </si>
  <si>
    <t>590380100003788895</t>
  </si>
  <si>
    <t>FD-3/223/89/1/2022</t>
  </si>
  <si>
    <t>czas nieokreślony</t>
  </si>
  <si>
    <t xml:space="preserve">Rydygiera </t>
  </si>
  <si>
    <t>Sieć Badawcza Łukasiewicz - Instytut Lotnictwa</t>
  </si>
  <si>
    <t>02-256</t>
  </si>
  <si>
    <t>al.Krakowska</t>
  </si>
  <si>
    <t>110/114</t>
  </si>
  <si>
    <t>PL0000010225600000000000000002676</t>
  </si>
  <si>
    <t>2500 kW</t>
  </si>
  <si>
    <t>PL0000010225600000000000000002680</t>
  </si>
  <si>
    <t>8000 kW</t>
  </si>
  <si>
    <t>PGE Dystrybucja S.A.</t>
  </si>
  <si>
    <t>05-500</t>
  </si>
  <si>
    <t>PL_ZEWD_1418025055_01</t>
  </si>
  <si>
    <t>F2/6/296/2022</t>
  </si>
  <si>
    <t>Sieć Badawcza Łukasiewicz-Instytut Mikroelektroniki i Fotoniki</t>
  </si>
  <si>
    <t>02-668</t>
  </si>
  <si>
    <t xml:space="preserve">al.Lotników </t>
  </si>
  <si>
    <t>Sieć Badawcza Łukasiewicz - Instytut Inżynierii Materiałów Polimerowych i Barwników</t>
  </si>
  <si>
    <t>Gliwice</t>
  </si>
  <si>
    <t>44-100</t>
  </si>
  <si>
    <t>Chorzowska</t>
  </si>
  <si>
    <t>590322400100828361</t>
  </si>
  <si>
    <t>45 kW</t>
  </si>
  <si>
    <t>Energa Operator S.A.</t>
  </si>
  <si>
    <t>Toruń</t>
  </si>
  <si>
    <t>87-100</t>
  </si>
  <si>
    <t>M. Skłodowskiej - Curie</t>
  </si>
  <si>
    <t>590243891023535292</t>
  </si>
  <si>
    <t>Szosa Chełmińska</t>
  </si>
  <si>
    <t>590243891022773039</t>
  </si>
  <si>
    <t>C22B</t>
  </si>
  <si>
    <t>40 kW</t>
  </si>
  <si>
    <t>Grupa Azoty
 Zaklady Azotowe Puławy</t>
  </si>
  <si>
    <t>Puławy</t>
  </si>
  <si>
    <t>24-110</t>
  </si>
  <si>
    <t xml:space="preserve">Aleja Tysiąclecia Państwa Polskiego </t>
  </si>
  <si>
    <t>13a</t>
  </si>
  <si>
    <t>B21_50054974_INS_ZAPK_0024</t>
  </si>
  <si>
    <t>Sieć Badawcza Łukasiewicz - Instytut Nowych
 Syntez Chemicznych</t>
  </si>
  <si>
    <t>B21_50022147_INS_ZAPK_0024</t>
  </si>
  <si>
    <t>B21_50022462_INS_ZAPK_0024</t>
  </si>
  <si>
    <t>B21_50022399_INS_ZAPK_0024</t>
  </si>
  <si>
    <t>Udanin</t>
  </si>
  <si>
    <t>55-340</t>
  </si>
  <si>
    <t>Łagiewniki Średzkie</t>
  </si>
  <si>
    <t>113/3</t>
  </si>
  <si>
    <t>590322412100406081</t>
  </si>
  <si>
    <t>44-121</t>
  </si>
  <si>
    <t>J. Sowińskiego</t>
  </si>
  <si>
    <t>590322400101128842</t>
  </si>
  <si>
    <t>Goczałków Górny</t>
  </si>
  <si>
    <t>590322414200058115</t>
  </si>
  <si>
    <t>C11</t>
  </si>
  <si>
    <t>590322414200522029</t>
  </si>
  <si>
    <t>C12A</t>
  </si>
  <si>
    <t>590322414200403625</t>
  </si>
  <si>
    <t>PE/15/2009</t>
  </si>
  <si>
    <t>Instytut Nowych
 Syntez Chemicznych</t>
  </si>
  <si>
    <t>716-000-20-98</t>
  </si>
  <si>
    <t>INS/TW/A-73/2022</t>
  </si>
  <si>
    <t>SIEĆ BADAWCZA ŁUKASIEWICZ - INSTYTUT TECHNOLOGII EKSPLOATACJI</t>
  </si>
  <si>
    <t>Radom</t>
  </si>
  <si>
    <t>26-600</t>
  </si>
  <si>
    <t>Pułaskiego</t>
  </si>
  <si>
    <t>-</t>
  </si>
  <si>
    <t>PL_ZEOD_1463000174_23</t>
  </si>
  <si>
    <t>PL_ZEOD_1463000177_29</t>
  </si>
  <si>
    <t>P_UO/ZP/SI/08/2022</t>
  </si>
  <si>
    <t>TAURON</t>
  </si>
  <si>
    <t>Sieć Badawcza Łukasiewicz - Łódzki Instytut Technologiczny</t>
  </si>
  <si>
    <t>Łódź</t>
  </si>
  <si>
    <t>Śnieżna</t>
  </si>
  <si>
    <t xml:space="preserve"> PLLZED000069333408</t>
  </si>
  <si>
    <t>B22</t>
  </si>
  <si>
    <t>1, 2</t>
  </si>
  <si>
    <t>2023-12-31</t>
  </si>
  <si>
    <t>b.d.</t>
  </si>
  <si>
    <t>3/FO-N/2022</t>
  </si>
  <si>
    <t>nieokreślony</t>
  </si>
  <si>
    <t>90-570</t>
  </si>
  <si>
    <t>Marii
Skłodowskiej-Curie</t>
  </si>
  <si>
    <t>19/27</t>
  </si>
  <si>
    <t>Gdańska</t>
  </si>
  <si>
    <t>PLLZED000057292207</t>
  </si>
  <si>
    <t>PLLZED000057151708</t>
  </si>
  <si>
    <t>Wólczańska</t>
  </si>
  <si>
    <t>55/59</t>
  </si>
  <si>
    <t>PLLZED000047767907</t>
  </si>
  <si>
    <t>OI/5007471/2006/66/9</t>
  </si>
  <si>
    <t>kompleksowa</t>
  </si>
  <si>
    <t>nie dotyczy</t>
  </si>
  <si>
    <t>pierwsza</t>
  </si>
  <si>
    <t>0/1104/2019/50/0</t>
  </si>
  <si>
    <t>Andrzeja Struga</t>
  </si>
  <si>
    <t>PLLZED000057139609</t>
  </si>
  <si>
    <t>Zgierska</t>
  </si>
  <si>
    <t>PLLZED000057110409</t>
  </si>
  <si>
    <t>Konstancińska</t>
  </si>
  <si>
    <t>590380100007750713</t>
  </si>
  <si>
    <t>Kraków</t>
  </si>
  <si>
    <t>Zakopiańska</t>
  </si>
  <si>
    <t>590322429300008755</t>
  </si>
  <si>
    <t>OI/1005132/2010/66/8</t>
  </si>
  <si>
    <t>Sosnowiec</t>
  </si>
  <si>
    <t>41-209</t>
  </si>
  <si>
    <t>Stanisława Moniuszki</t>
  </si>
  <si>
    <t>590322427201221792</t>
  </si>
  <si>
    <t>B23</t>
  </si>
  <si>
    <t>104 kW</t>
  </si>
  <si>
    <t>Przedpołudniowa, popołudniowa, pozostałe godziny doby</t>
  </si>
  <si>
    <t>40-082</t>
  </si>
  <si>
    <t>Jana III Sobieskiego</t>
  </si>
  <si>
    <t>590322400700045502</t>
  </si>
  <si>
    <t>04/FA/2022</t>
  </si>
  <si>
    <t>50kW</t>
  </si>
  <si>
    <t>Sieć Badawcza Łukasiewicz - Górnośląski Instytut Technologiczny</t>
  </si>
  <si>
    <t>Karola Miarki</t>
  </si>
  <si>
    <t>nr 12-14</t>
  </si>
  <si>
    <t>E/US/E001/4642/0236/22</t>
  </si>
  <si>
    <t>TAURON Sprzedaż</t>
  </si>
  <si>
    <t>Bł.Czesława 16-18</t>
  </si>
  <si>
    <t>16-18</t>
  </si>
  <si>
    <t>590322400100274571</t>
  </si>
  <si>
    <t>szczyt,pozaszczyt</t>
  </si>
  <si>
    <t>Ustroń</t>
  </si>
  <si>
    <t>43-450</t>
  </si>
  <si>
    <t>Jelenica 1562/6</t>
  </si>
  <si>
    <t>1562/6</t>
  </si>
  <si>
    <t>590322426200988651</t>
  </si>
  <si>
    <t>całodobowo</t>
  </si>
  <si>
    <t>E/US/E001/4642/0208/22</t>
  </si>
  <si>
    <t>Sieć Badawcza Łukasiewicz -Górnosląski Instytut Technologiczny</t>
  </si>
  <si>
    <t>260,261,262</t>
  </si>
  <si>
    <t xml:space="preserve">Sieć Badawcza Łukasiewicz - Instytut Ceramiki i Materiałów Budowlanych </t>
  </si>
  <si>
    <t>44-117</t>
  </si>
  <si>
    <t>Toszecka</t>
  </si>
  <si>
    <t xml:space="preserve">590322400101197176	</t>
  </si>
  <si>
    <t>440 kW</t>
  </si>
  <si>
    <t>30-702</t>
  </si>
  <si>
    <t>Lipowa</t>
  </si>
  <si>
    <t>590322429302869446</t>
  </si>
  <si>
    <t>150 kW</t>
  </si>
  <si>
    <t>590322429302869453</t>
  </si>
  <si>
    <t>31-983</t>
  </si>
  <si>
    <t>Cementowa</t>
  </si>
  <si>
    <t>MOD-UNIH_EPSA_01_0009 EPSA_CP</t>
  </si>
  <si>
    <t>300 kW</t>
  </si>
  <si>
    <t>02-676</t>
  </si>
  <si>
    <t>Postępu</t>
  </si>
  <si>
    <t>590380100006306614</t>
  </si>
  <si>
    <t>290 kW</t>
  </si>
  <si>
    <t>03-046</t>
  </si>
  <si>
    <t>Kupiecka</t>
  </si>
  <si>
    <t>590380100008069111</t>
  </si>
  <si>
    <t>138 kW</t>
  </si>
  <si>
    <t>Opole</t>
  </si>
  <si>
    <t>45-641</t>
  </si>
  <si>
    <t>Oświęcimska</t>
  </si>
  <si>
    <t>590322413201180610</t>
  </si>
  <si>
    <t>125 kW</t>
  </si>
  <si>
    <t>FL/10/2022/KR</t>
  </si>
  <si>
    <t>PGE Obrót S.A</t>
  </si>
  <si>
    <t>CEMENTOWA</t>
  </si>
  <si>
    <t>525 000 76 26</t>
  </si>
  <si>
    <t>UNIHUT</t>
  </si>
  <si>
    <t>Międzylesie</t>
  </si>
  <si>
    <t>57-530</t>
  </si>
  <si>
    <t>Wojska Polskiego</t>
  </si>
  <si>
    <t>327/38</t>
  </si>
  <si>
    <t>590322414400108931</t>
  </si>
  <si>
    <t>38/ZPI/2022</t>
  </si>
  <si>
    <t>PGE OBRÓT S.A.</t>
  </si>
  <si>
    <t>04-703</t>
  </si>
  <si>
    <t xml:space="preserve">Pożaryskiego </t>
  </si>
  <si>
    <t>525-000-76-84</t>
  </si>
  <si>
    <t>Sieć Badawcza Łukasiewicz - Instytut Metali Nieżelaznych</t>
  </si>
  <si>
    <t>Sowińskiego</t>
  </si>
  <si>
    <t>590322400100818287</t>
  </si>
  <si>
    <t>590322400100997678</t>
  </si>
  <si>
    <t>Skawina</t>
  </si>
  <si>
    <t>32-050</t>
  </si>
  <si>
    <t>Piłsudskiego</t>
  </si>
  <si>
    <t>2160/2</t>
  </si>
  <si>
    <t>590322429303009384</t>
  </si>
  <si>
    <t>280 kW</t>
  </si>
  <si>
    <t>Poznań</t>
  </si>
  <si>
    <t>Forteczna</t>
  </si>
  <si>
    <t>590310600021559008</t>
  </si>
  <si>
    <t>ENEA S.A.</t>
  </si>
  <si>
    <t>Wierzenica</t>
  </si>
  <si>
    <t>Kobylnica</t>
  </si>
  <si>
    <t>Kręta</t>
  </si>
  <si>
    <t>590310600019610124</t>
  </si>
  <si>
    <t>120 kW</t>
  </si>
  <si>
    <t>ZP/IMN/22/22</t>
  </si>
  <si>
    <t>Tauron 31-12-2023</t>
  </si>
  <si>
    <t>nieokreslony</t>
  </si>
  <si>
    <t>01.07.2022-31.12.23</t>
  </si>
  <si>
    <t>3 miesiące</t>
  </si>
  <si>
    <t>UKO/BP/ZK/6310200771/2022/1</t>
  </si>
  <si>
    <t>Sieć Badawcza Łukasiewicz - Instytut Przemysłu Organicznego</t>
  </si>
  <si>
    <t>03-236</t>
  </si>
  <si>
    <t>Annopol</t>
  </si>
  <si>
    <t>71/20</t>
  </si>
  <si>
    <t>590380100008693156</t>
  </si>
  <si>
    <t>Krupski Młyn</t>
  </si>
  <si>
    <t>42-693</t>
  </si>
  <si>
    <t>Zawadzkiego</t>
  </si>
  <si>
    <t>590322413500636276</t>
  </si>
  <si>
    <t>Pszczyna</t>
  </si>
  <si>
    <t>43-200</t>
  </si>
  <si>
    <t xml:space="preserve">Doświadczalna </t>
  </si>
  <si>
    <t>753/7</t>
  </si>
  <si>
    <t>590322401300037621</t>
  </si>
  <si>
    <t>UM/FA/2022/039</t>
  </si>
  <si>
    <t>Sieć Badawcza Łukasiewicz-Krakowski Instytut Technologiczny</t>
  </si>
  <si>
    <t>30-418</t>
  </si>
  <si>
    <t xml:space="preserve">ul.Zakopiańska </t>
  </si>
  <si>
    <t>590322429302875959</t>
  </si>
  <si>
    <t>519 kW</t>
  </si>
  <si>
    <t>30-412</t>
  </si>
  <si>
    <t>Zbrojarzy</t>
  </si>
  <si>
    <t>590322429303007595</t>
  </si>
  <si>
    <t>590322429300752252</t>
  </si>
  <si>
    <t>11 kW</t>
  </si>
  <si>
    <t>30-011</t>
  </si>
  <si>
    <t xml:space="preserve">ul.Wrocławska </t>
  </si>
  <si>
    <t>37a</t>
  </si>
  <si>
    <t>590322429402040851</t>
  </si>
  <si>
    <t>ul.Oboźna</t>
  </si>
  <si>
    <t>590322429402034980</t>
  </si>
  <si>
    <t>G11</t>
  </si>
  <si>
    <t>U/95/2022/2022</t>
  </si>
  <si>
    <t>ul.Zakopiańska</t>
  </si>
  <si>
    <t>Zabrze</t>
  </si>
  <si>
    <t>41-800</t>
  </si>
  <si>
    <t>Roosevelta</t>
  </si>
  <si>
    <t>590322400200734463</t>
  </si>
  <si>
    <t>590322400200111974</t>
  </si>
  <si>
    <t>ENERGIA/BS/2022</t>
  </si>
  <si>
    <t>Sieć Badawcza Łukasiewicz - Instytut Organizacji i Zarządzania w Przemyśle "ORGMASZ"</t>
  </si>
  <si>
    <t>Żelazna</t>
  </si>
  <si>
    <t>PL0000010087900000000000001853050</t>
  </si>
  <si>
    <t>7974/01</t>
  </si>
  <si>
    <t>E.ON POLSKA S.A.</t>
  </si>
  <si>
    <t>00-879</t>
  </si>
  <si>
    <t>49/8</t>
  </si>
  <si>
    <t>590380100005375307</t>
  </si>
  <si>
    <t>Batorego</t>
  </si>
  <si>
    <t>590243891023589714</t>
  </si>
  <si>
    <t>CZ/1/2022</t>
  </si>
  <si>
    <t>Sieć Badawcza Łukasiewicz - Przemysłowy Instytut Automatyki i Pomiarów PIAP</t>
  </si>
  <si>
    <t>02-486</t>
  </si>
  <si>
    <t xml:space="preserve">Sieć Badawcza Łukasiewicz - Przemysłowy Instytut Motoryzacji </t>
  </si>
  <si>
    <t>03-301</t>
  </si>
  <si>
    <t>Jagiellońska</t>
  </si>
  <si>
    <t>PL0000010330100000000000000008007</t>
  </si>
  <si>
    <t>134/2022/dl</t>
  </si>
  <si>
    <t>29kW</t>
  </si>
  <si>
    <t>61-755</t>
  </si>
  <si>
    <t>590310600001134607</t>
  </si>
  <si>
    <t>61-055</t>
  </si>
  <si>
    <t>590310600013249528</t>
  </si>
  <si>
    <t>590310600012374368</t>
  </si>
  <si>
    <t>60-654</t>
  </si>
  <si>
    <t>590310600012412510</t>
  </si>
  <si>
    <t>61-139</t>
  </si>
  <si>
    <t>590310600012441343</t>
  </si>
  <si>
    <t>61-361</t>
  </si>
  <si>
    <t>590310600014008131</t>
  </si>
  <si>
    <t>Sieć Badawcza Łukasiewicz - Poznański Instytut Technologiczny</t>
  </si>
  <si>
    <t>Estkowskiego</t>
  </si>
  <si>
    <t>Warszawska</t>
  </si>
  <si>
    <t>Winiarska</t>
  </si>
  <si>
    <t>Jana Pawła II</t>
  </si>
  <si>
    <t>Starołęcka</t>
  </si>
  <si>
    <t xml:space="preserve">Sieć Badawcza Łukasiewicz - PORT Polski Ośrodek Rozwoju Technologii </t>
  </si>
  <si>
    <t>Wrocław</t>
  </si>
  <si>
    <t>54-066</t>
  </si>
  <si>
    <t>Stabłowicka</t>
  </si>
  <si>
    <t>147A</t>
  </si>
  <si>
    <t>590322415101630202</t>
  </si>
  <si>
    <t>590322415102925130</t>
  </si>
  <si>
    <t>2000 kW</t>
  </si>
  <si>
    <t>0075/2022/UZ</t>
  </si>
  <si>
    <t>01-796</t>
  </si>
  <si>
    <t xml:space="preserve">Duchnicka </t>
  </si>
  <si>
    <t>6/5</t>
  </si>
  <si>
    <t>590380100003820113</t>
  </si>
  <si>
    <t>590380100003820120</t>
  </si>
  <si>
    <t xml:space="preserve">Powązkowska </t>
  </si>
  <si>
    <t>44/48</t>
  </si>
  <si>
    <t>590380100003820199</t>
  </si>
  <si>
    <t>FZ/7/2022</t>
  </si>
  <si>
    <t>Sieć Badawcza Łukasiewicz - Warszawski Instytut Technologiczny</t>
  </si>
  <si>
    <t xml:space="preserve">02-673 </t>
  </si>
  <si>
    <t>Racjonalizacji 6/8,</t>
  </si>
  <si>
    <t>6/8</t>
  </si>
  <si>
    <t xml:space="preserve"> </t>
  </si>
  <si>
    <t>525-000-85-19</t>
  </si>
  <si>
    <t>Jagielloński</t>
  </si>
  <si>
    <t>02-673</t>
  </si>
  <si>
    <t>Racjonalizacji</t>
  </si>
  <si>
    <t>6\8</t>
  </si>
  <si>
    <t>590380100006297691</t>
  </si>
  <si>
    <t>590380100006297844</t>
  </si>
  <si>
    <t>04-697</t>
  </si>
  <si>
    <t>Mrówcza</t>
  </si>
  <si>
    <t>590380100011477224</t>
  </si>
  <si>
    <t>5903801000011477231</t>
  </si>
  <si>
    <t>590380100011491558</t>
  </si>
  <si>
    <t>Suwak</t>
  </si>
  <si>
    <t>590380100006306409</t>
  </si>
  <si>
    <t>40-157</t>
  </si>
  <si>
    <t>193A</t>
  </si>
  <si>
    <t>5903224000700543275</t>
  </si>
  <si>
    <t>Ł-IMP/SZ-D/2022/13</t>
  </si>
  <si>
    <t>1/06/2022/NA</t>
  </si>
  <si>
    <t>237/ZZ/AZLZ/2022</t>
  </si>
  <si>
    <t xml:space="preserve">Al.. Krakowska </t>
  </si>
  <si>
    <t>UM/00077/2022</t>
  </si>
  <si>
    <t>Sieć Badawcza Łukasiewicz - Instytut Technologii Eksploatacji</t>
  </si>
  <si>
    <t xml:space="preserve">nieokreślony  </t>
  </si>
  <si>
    <t>dzienna/nocna</t>
  </si>
  <si>
    <t>umowa na czas określony</t>
  </si>
  <si>
    <t>1,2,3</t>
  </si>
  <si>
    <t>Sieć Badawcza Łukasiewicz - Instytut Elektrotechniki</t>
  </si>
  <si>
    <t>I,II</t>
  </si>
  <si>
    <t>Sieć Badawcza Łukasiewicz - Instytut Organizacji i Zarządzania w Przemyśle  "ORGMASZ"</t>
  </si>
  <si>
    <t>25 kW</t>
  </si>
  <si>
    <t>Al.Jerozolimskie</t>
  </si>
  <si>
    <t>Al. Jerozolimskie</t>
  </si>
  <si>
    <t>szczytowa, pozaszczytowa</t>
  </si>
  <si>
    <t>Unihut S.A</t>
  </si>
  <si>
    <t>Enea Operator Sp. z o.o.</t>
  </si>
  <si>
    <t>K 215</t>
  </si>
  <si>
    <t>K 315</t>
  </si>
  <si>
    <t>K 415</t>
  </si>
  <si>
    <t>MOC PLANOWANEJ INSTALACJI FOTOWOLTAICZNEJ</t>
  </si>
  <si>
    <t>NAZWA INSTYTUTU</t>
  </si>
  <si>
    <t>OCZEKIWANA WIELKOŚĆ AUTOKONSUMPCJI EE WYPRODUKOWANEJ PRZEZ PLANOWANĄ INSTALACJĘ FOTOWOLTAICZNĄ</t>
  </si>
  <si>
    <t>PLANOWANA WIELKOŚĆ ODSPRZEDAŻY EE WYPRODUKOWANEJ PRZEZ PLANOWANĄ INSTALACJĘ FOTOWOLTAICZNĄ</t>
  </si>
  <si>
    <t>Zainstalowana instalacja nie ma możliwości przesyłania wyprodukowanej energii elektrycznej do sieci miejskiej(Stoen).</t>
  </si>
  <si>
    <t>150kWp</t>
  </si>
  <si>
    <t>brak numeru umowy</t>
  </si>
  <si>
    <t>250kWp</t>
  </si>
  <si>
    <t>385 kW</t>
  </si>
  <si>
    <t>149,2 kWp</t>
  </si>
  <si>
    <t>324 kWp</t>
  </si>
  <si>
    <t>STOEN Dystrybucja</t>
  </si>
  <si>
    <t>23kWp</t>
  </si>
  <si>
    <t xml:space="preserve"> nieokreślony</t>
  </si>
  <si>
    <t>PGE Obrót S.Aa.</t>
  </si>
  <si>
    <t>Sieć Badawcza Łukasiewicz - Krakowski Instytut Technologiczny</t>
  </si>
  <si>
    <t>2 miesiące</t>
  </si>
  <si>
    <t>Sieć Badawcza Łukasiewicz - Instytut Technik Innowacyjnych - EMAG</t>
  </si>
  <si>
    <t>Sieć Badawcza Łukasiewicz - Instytut Mikroelektroniki i Fotoniki</t>
  </si>
  <si>
    <t xml:space="preserve">Sieć Badawcza Łukasiewicz - Instytut Elektrotechniki </t>
  </si>
  <si>
    <t>Piaseczno</t>
  </si>
  <si>
    <t>92-103</t>
  </si>
  <si>
    <t>90-520</t>
  </si>
  <si>
    <t>90-608</t>
  </si>
  <si>
    <t xml:space="preserve">90-570 </t>
  </si>
  <si>
    <t>90-613</t>
  </si>
  <si>
    <t>91-463</t>
  </si>
  <si>
    <t>02-942</t>
  </si>
  <si>
    <t>Puławska</t>
  </si>
  <si>
    <t>299 kW</t>
  </si>
  <si>
    <t>156 kW</t>
  </si>
  <si>
    <t>800 kW</t>
  </si>
  <si>
    <t>225 kW</t>
  </si>
  <si>
    <t>380 kW</t>
  </si>
  <si>
    <t>560 kW</t>
  </si>
  <si>
    <t>60 kW</t>
  </si>
  <si>
    <t>16.1 kW</t>
  </si>
  <si>
    <t>200 kW</t>
  </si>
  <si>
    <t>950 kW</t>
  </si>
  <si>
    <t>230 kW</t>
  </si>
  <si>
    <t>264 kW</t>
  </si>
  <si>
    <t>20 kW</t>
  </si>
  <si>
    <t>350 kW</t>
  </si>
  <si>
    <t>110 kW</t>
  </si>
  <si>
    <t>100 kW</t>
  </si>
  <si>
    <t>90 kW</t>
  </si>
  <si>
    <t>320 kW</t>
  </si>
  <si>
    <t>500 kW</t>
  </si>
  <si>
    <t>50 kW</t>
  </si>
  <si>
    <t>80 kW</t>
  </si>
  <si>
    <t>160 kW</t>
  </si>
  <si>
    <t>650 kW</t>
  </si>
  <si>
    <t>140 kW</t>
  </si>
  <si>
    <t>1300 kW</t>
  </si>
  <si>
    <t>210 kW</t>
  </si>
  <si>
    <t>400 kW</t>
  </si>
  <si>
    <t>434 kW</t>
  </si>
  <si>
    <t>9 kW</t>
  </si>
  <si>
    <t>83 kW</t>
  </si>
  <si>
    <t>85 kW</t>
  </si>
  <si>
    <t>30 kW</t>
  </si>
  <si>
    <t>2023-06-30</t>
  </si>
  <si>
    <t xml:space="preserve">Goczałków Górny </t>
  </si>
  <si>
    <t>450 kW</t>
  </si>
  <si>
    <t>58-152</t>
  </si>
  <si>
    <t>Al. Korfantego</t>
  </si>
  <si>
    <t>11</t>
  </si>
  <si>
    <t>590322400100659248</t>
  </si>
  <si>
    <t>44-101</t>
  </si>
  <si>
    <t>12-14</t>
  </si>
  <si>
    <t>590322400101142107</t>
  </si>
  <si>
    <t>680 kW</t>
  </si>
  <si>
    <t>44-102</t>
  </si>
  <si>
    <t>590322400100950352</t>
  </si>
  <si>
    <t>460 kW</t>
  </si>
  <si>
    <t>Okres dostaw: 01.01.2025 - 31.12.2025</t>
  </si>
  <si>
    <t>12.2025</t>
  </si>
  <si>
    <t>11.2025</t>
  </si>
  <si>
    <t>10.2025</t>
  </si>
  <si>
    <t>09.2025</t>
  </si>
  <si>
    <t>08.2025</t>
  </si>
  <si>
    <t>07.2025</t>
  </si>
  <si>
    <t>06.2025</t>
  </si>
  <si>
    <t>05.2025</t>
  </si>
  <si>
    <t>MIESIĄCE W OKRESIE 01.01.2025-31.12.2025</t>
  </si>
  <si>
    <t>01.2025</t>
  </si>
  <si>
    <t>02.2025</t>
  </si>
  <si>
    <t>03.2025</t>
  </si>
  <si>
    <t>04.2025</t>
  </si>
  <si>
    <t>2025-06-30</t>
  </si>
  <si>
    <t>umowa na czas okreslony</t>
  </si>
  <si>
    <t>2025-07-01</t>
  </si>
  <si>
    <t>2022-06-27</t>
  </si>
  <si>
    <t>DZ/270/ZP-437/2022 (CZĘŚĆ 2 - TARYFA C12A)</t>
  </si>
  <si>
    <t>DZ/270/ZP-437/2022 (CZĘŚĆ 3 - TARYFA B22)</t>
  </si>
  <si>
    <t xml:space="preserve">Karola Miarki </t>
  </si>
  <si>
    <t xml:space="preserve">OPIS PRZEDMIOTU ZAMÓWIENIA NA POTRZEBY POSTĘPOWANIA NA DOSTAWĘ ENERGII ELEKTRYCZNEJ - OKRES DOSTAW OD 01.01.2025 ROKU DO 31.12.2025 ROKU </t>
  </si>
  <si>
    <t>120 Kwp</t>
  </si>
  <si>
    <t>340 Kwp</t>
  </si>
  <si>
    <t>385 kWp</t>
  </si>
  <si>
    <t>10 kWp</t>
  </si>
  <si>
    <t>50kWp</t>
  </si>
  <si>
    <t>16,66 kWp</t>
  </si>
  <si>
    <t>zwiększenie istniejącej instalacji o 25,2 kWp</t>
  </si>
  <si>
    <t>8 kWp</t>
  </si>
  <si>
    <t>20kWp (w 100% na własne potrzeby)</t>
  </si>
  <si>
    <t>29kWp</t>
  </si>
  <si>
    <t>25 kWp</t>
  </si>
  <si>
    <t>120kwp</t>
  </si>
  <si>
    <t>przedpołudniowa, popołudniowa, pozostałe godziny doby</t>
  </si>
  <si>
    <t>szczytowa,pozaszczytowa</t>
  </si>
  <si>
    <t>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</si>
</sst>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#,##0.00000"/>
    <numFmt numFmtId="166" formatCode="yyyy\-mm\-dd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</font>
    <font>
      <sz val="12"/>
      <name val="Calibri"/>
      <family val="2"/>
    </font>
    <font>
      <sz val="14"/>
      <name val="Calibri"/>
      <family val="2"/>
      <scheme val="minor"/>
    </font>
    <font>
      <strike/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8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00B0F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ck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433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164" fontId="8" fillId="9" borderId="1" xfId="0" applyNumberFormat="1" applyFont="1" applyFill="1" applyBorder="1" applyAlignment="1">
      <alignment horizontal="center" vertical="center" wrapText="1"/>
    </xf>
    <xf numFmtId="164" fontId="8" fillId="10" borderId="1" xfId="0" applyNumberFormat="1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Protection="1">
      <protection locked="0"/>
    </xf>
    <xf numFmtId="164" fontId="8" fillId="0" borderId="22" xfId="0" applyNumberFormat="1" applyFont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164" fontId="8" fillId="18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20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23" fillId="0" borderId="5" xfId="0" applyFont="1" applyBorder="1" applyAlignment="1">
      <alignment horizontal="center" vertical="center"/>
    </xf>
    <xf numFmtId="165" fontId="20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0" fillId="14" borderId="5" xfId="0" applyFont="1" applyFill="1" applyBorder="1" applyAlignment="1">
      <alignment horizontal="center" vertical="center" wrapText="1"/>
    </xf>
    <xf numFmtId="49" fontId="20" fillId="14" borderId="5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65" fontId="20" fillId="0" borderId="35" xfId="0" applyNumberFormat="1" applyFont="1" applyBorder="1" applyAlignment="1">
      <alignment horizontal="center" vertical="center"/>
    </xf>
    <xf numFmtId="165" fontId="20" fillId="0" borderId="36" xfId="0" applyNumberFormat="1" applyFont="1" applyBorder="1" applyAlignment="1">
      <alignment horizontal="center" vertical="center"/>
    </xf>
    <xf numFmtId="165" fontId="20" fillId="0" borderId="19" xfId="0" applyNumberFormat="1" applyFont="1" applyBorder="1" applyAlignment="1">
      <alignment horizontal="center" vertical="center"/>
    </xf>
    <xf numFmtId="165" fontId="20" fillId="0" borderId="23" xfId="0" applyNumberFormat="1" applyFont="1" applyBorder="1" applyAlignment="1">
      <alignment horizontal="center" vertical="center"/>
    </xf>
    <xf numFmtId="165" fontId="20" fillId="0" borderId="25" xfId="0" applyNumberFormat="1" applyFont="1" applyBorder="1" applyAlignment="1">
      <alignment horizontal="center" vertical="center"/>
    </xf>
    <xf numFmtId="165" fontId="20" fillId="0" borderId="26" xfId="0" applyNumberFormat="1" applyFont="1" applyBorder="1" applyAlignment="1">
      <alignment horizontal="center" vertical="center"/>
    </xf>
    <xf numFmtId="165" fontId="20" fillId="0" borderId="18" xfId="0" applyNumberFormat="1" applyFont="1" applyBorder="1" applyAlignment="1">
      <alignment horizontal="center" vertical="center"/>
    </xf>
    <xf numFmtId="165" fontId="20" fillId="11" borderId="8" xfId="0" applyNumberFormat="1" applyFont="1" applyFill="1" applyBorder="1" applyAlignment="1">
      <alignment horizontal="center" vertical="center"/>
    </xf>
    <xf numFmtId="165" fontId="20" fillId="11" borderId="5" xfId="0" applyNumberFormat="1" applyFont="1" applyFill="1" applyBorder="1" applyAlignment="1">
      <alignment horizontal="center" vertical="center" wrapText="1"/>
    </xf>
    <xf numFmtId="165" fontId="22" fillId="16" borderId="5" xfId="0" applyNumberFormat="1" applyFont="1" applyFill="1" applyBorder="1" applyAlignment="1">
      <alignment horizontal="center" vertical="center"/>
    </xf>
    <xf numFmtId="165" fontId="22" fillId="16" borderId="7" xfId="0" applyNumberFormat="1" applyFont="1" applyFill="1" applyBorder="1" applyAlignment="1">
      <alignment horizontal="center" vertical="center"/>
    </xf>
    <xf numFmtId="165" fontId="22" fillId="11" borderId="34" xfId="0" applyNumberFormat="1" applyFont="1" applyFill="1" applyBorder="1" applyAlignment="1">
      <alignment horizontal="center" vertical="center"/>
    </xf>
    <xf numFmtId="165" fontId="22" fillId="11" borderId="5" xfId="0" applyNumberFormat="1" applyFont="1" applyFill="1" applyBorder="1" applyAlignment="1">
      <alignment horizontal="center" vertical="center"/>
    </xf>
    <xf numFmtId="165" fontId="22" fillId="15" borderId="5" xfId="0" applyNumberFormat="1" applyFont="1" applyFill="1" applyBorder="1" applyAlignment="1">
      <alignment horizontal="center" vertical="center"/>
    </xf>
    <xf numFmtId="165" fontId="22" fillId="15" borderId="22" xfId="0" applyNumberFormat="1" applyFont="1" applyFill="1" applyBorder="1" applyAlignment="1">
      <alignment horizontal="center" vertical="center"/>
    </xf>
    <xf numFmtId="14" fontId="20" fillId="0" borderId="5" xfId="0" applyNumberFormat="1" applyFont="1" applyBorder="1" applyAlignment="1">
      <alignment horizontal="center" vertical="center"/>
    </xf>
    <xf numFmtId="14" fontId="20" fillId="0" borderId="5" xfId="0" applyNumberFormat="1" applyFont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/>
    </xf>
    <xf numFmtId="165" fontId="20" fillId="0" borderId="20" xfId="0" applyNumberFormat="1" applyFont="1" applyBorder="1" applyAlignment="1">
      <alignment horizontal="center" vertical="center"/>
    </xf>
    <xf numFmtId="165" fontId="20" fillId="0" borderId="21" xfId="0" applyNumberFormat="1" applyFont="1" applyBorder="1" applyAlignment="1">
      <alignment horizontal="center" vertical="center"/>
    </xf>
    <xf numFmtId="165" fontId="20" fillId="0" borderId="24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165" fontId="20" fillId="0" borderId="28" xfId="0" applyNumberFormat="1" applyFont="1" applyBorder="1" applyAlignment="1">
      <alignment horizontal="center" vertical="center"/>
    </xf>
    <xf numFmtId="0" fontId="20" fillId="12" borderId="5" xfId="0" applyFont="1" applyFill="1" applyBorder="1" applyAlignment="1">
      <alignment horizontal="center" vertical="center" wrapText="1"/>
    </xf>
    <xf numFmtId="14" fontId="20" fillId="12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 wrapText="1"/>
    </xf>
    <xf numFmtId="0" fontId="23" fillId="20" borderId="5" xfId="0" applyFont="1" applyFill="1" applyBorder="1" applyAlignment="1">
      <alignment horizontal="center" vertical="center" wrapText="1"/>
    </xf>
    <xf numFmtId="49" fontId="23" fillId="12" borderId="5" xfId="0" applyNumberFormat="1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165" fontId="23" fillId="12" borderId="20" xfId="0" applyNumberFormat="1" applyFont="1" applyFill="1" applyBorder="1" applyAlignment="1">
      <alignment horizontal="center" vertical="center"/>
    </xf>
    <xf numFmtId="165" fontId="23" fillId="12" borderId="21" xfId="0" applyNumberFormat="1" applyFont="1" applyFill="1" applyBorder="1" applyAlignment="1">
      <alignment horizontal="center" vertical="center"/>
    </xf>
    <xf numFmtId="165" fontId="23" fillId="12" borderId="24" xfId="0" applyNumberFormat="1" applyFont="1" applyFill="1" applyBorder="1" applyAlignment="1">
      <alignment horizontal="center" vertical="center"/>
    </xf>
    <xf numFmtId="165" fontId="23" fillId="12" borderId="27" xfId="0" applyNumberFormat="1" applyFont="1" applyFill="1" applyBorder="1" applyAlignment="1">
      <alignment horizontal="center" vertical="center"/>
    </xf>
    <xf numFmtId="165" fontId="23" fillId="12" borderId="28" xfId="0" applyNumberFormat="1" applyFont="1" applyFill="1" applyBorder="1" applyAlignment="1">
      <alignment horizontal="center" vertical="center"/>
    </xf>
    <xf numFmtId="14" fontId="23" fillId="12" borderId="5" xfId="0" applyNumberFormat="1" applyFont="1" applyFill="1" applyBorder="1" applyAlignment="1">
      <alignment horizontal="center" vertical="center" wrapText="1"/>
    </xf>
    <xf numFmtId="0" fontId="23" fillId="12" borderId="6" xfId="0" applyFont="1" applyFill="1" applyBorder="1" applyAlignment="1">
      <alignment horizontal="center" vertical="center"/>
    </xf>
    <xf numFmtId="49" fontId="20" fillId="13" borderId="5" xfId="0" applyNumberFormat="1" applyFont="1" applyFill="1" applyBorder="1" applyAlignment="1">
      <alignment horizontal="center" vertical="center" wrapText="1"/>
    </xf>
    <xf numFmtId="165" fontId="22" fillId="16" borderId="1" xfId="0" applyNumberFormat="1" applyFont="1" applyFill="1" applyBorder="1" applyAlignment="1">
      <alignment horizontal="center" vertical="center"/>
    </xf>
    <xf numFmtId="165" fontId="22" fillId="16" borderId="13" xfId="0" applyNumberFormat="1" applyFont="1" applyFill="1" applyBorder="1" applyAlignment="1">
      <alignment horizontal="center" vertical="center"/>
    </xf>
    <xf numFmtId="165" fontId="22" fillId="11" borderId="1" xfId="0" applyNumberFormat="1" applyFont="1" applyFill="1" applyBorder="1" applyAlignment="1">
      <alignment horizontal="center" vertical="center"/>
    </xf>
    <xf numFmtId="165" fontId="22" fillId="15" borderId="1" xfId="0" applyNumberFormat="1" applyFont="1" applyFill="1" applyBorder="1" applyAlignment="1">
      <alignment horizontal="center" vertical="center"/>
    </xf>
    <xf numFmtId="165" fontId="22" fillId="15" borderId="32" xfId="0" applyNumberFormat="1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 wrapText="1"/>
    </xf>
    <xf numFmtId="14" fontId="20" fillId="12" borderId="1" xfId="0" applyNumberFormat="1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14" fontId="20" fillId="12" borderId="5" xfId="0" applyNumberFormat="1" applyFont="1" applyFill="1" applyBorder="1" applyAlignment="1">
      <alignment horizontal="center" vertical="center" wrapText="1"/>
    </xf>
    <xf numFmtId="0" fontId="20" fillId="20" borderId="5" xfId="0" applyFont="1" applyFill="1" applyBorder="1" applyAlignment="1">
      <alignment horizontal="center" vertical="center" wrapText="1"/>
    </xf>
    <xf numFmtId="0" fontId="26" fillId="12" borderId="5" xfId="0" applyFont="1" applyFill="1" applyBorder="1" applyAlignment="1">
      <alignment horizontal="center" vertical="center"/>
    </xf>
    <xf numFmtId="0" fontId="24" fillId="21" borderId="5" xfId="0" applyFont="1" applyFill="1" applyBorder="1" applyAlignment="1">
      <alignment horizontal="center" vertical="center"/>
    </xf>
    <xf numFmtId="0" fontId="24" fillId="21" borderId="5" xfId="0" applyFont="1" applyFill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 wrapText="1"/>
    </xf>
    <xf numFmtId="14" fontId="24" fillId="0" borderId="5" xfId="0" applyNumberFormat="1" applyFont="1" applyBorder="1" applyAlignment="1">
      <alignment horizontal="center" vertical="center"/>
    </xf>
    <xf numFmtId="0" fontId="20" fillId="14" borderId="5" xfId="0" applyFont="1" applyFill="1" applyBorder="1" applyAlignment="1">
      <alignment horizontal="center" vertical="center"/>
    </xf>
    <xf numFmtId="0" fontId="20" fillId="12" borderId="38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12" borderId="5" xfId="0" quotePrefix="1" applyFont="1" applyFill="1" applyBorder="1" applyAlignment="1">
      <alignment horizontal="center" vertical="center"/>
    </xf>
    <xf numFmtId="165" fontId="20" fillId="12" borderId="5" xfId="0" applyNumberFormat="1" applyFont="1" applyFill="1" applyBorder="1" applyAlignment="1">
      <alignment horizontal="center" vertical="center"/>
    </xf>
    <xf numFmtId="16" fontId="20" fillId="14" borderId="5" xfId="0" quotePrefix="1" applyNumberFormat="1" applyFont="1" applyFill="1" applyBorder="1" applyAlignment="1">
      <alignment horizontal="center"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" fontId="20" fillId="13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0" fontId="24" fillId="13" borderId="5" xfId="0" applyFont="1" applyFill="1" applyBorder="1" applyAlignment="1">
      <alignment horizontal="center" vertical="center"/>
    </xf>
    <xf numFmtId="0" fontId="24" fillId="14" borderId="5" xfId="0" applyFont="1" applyFill="1" applyBorder="1" applyAlignment="1">
      <alignment horizontal="center" vertical="center" wrapText="1"/>
    </xf>
    <xf numFmtId="0" fontId="20" fillId="2" borderId="5" xfId="0" applyFont="1" applyFill="1" applyBorder="1"/>
    <xf numFmtId="17" fontId="20" fillId="14" borderId="5" xfId="0" applyNumberFormat="1" applyFont="1" applyFill="1" applyBorder="1" applyAlignment="1">
      <alignment horizontal="center" vertical="center" wrapText="1"/>
    </xf>
    <xf numFmtId="49" fontId="24" fillId="12" borderId="5" xfId="0" applyNumberFormat="1" applyFont="1" applyFill="1" applyBorder="1" applyAlignment="1">
      <alignment horizontal="center" vertical="center" wrapText="1"/>
    </xf>
    <xf numFmtId="14" fontId="24" fillId="12" borderId="5" xfId="0" applyNumberFormat="1" applyFont="1" applyFill="1" applyBorder="1" applyAlignment="1">
      <alignment horizontal="center" vertical="center"/>
    </xf>
    <xf numFmtId="14" fontId="20" fillId="12" borderId="5" xfId="0" applyNumberFormat="1" applyFont="1" applyFill="1" applyBorder="1" applyAlignment="1">
      <alignment horizontal="left" vertical="center" wrapText="1"/>
    </xf>
    <xf numFmtId="0" fontId="20" fillId="24" borderId="5" xfId="0" applyFont="1" applyFill="1" applyBorder="1" applyAlignment="1">
      <alignment horizontal="center" vertical="center" wrapText="1"/>
    </xf>
    <xf numFmtId="9" fontId="24" fillId="0" borderId="5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9" fontId="20" fillId="0" borderId="5" xfId="0" applyNumberFormat="1" applyFont="1" applyBorder="1" applyAlignment="1">
      <alignment horizontal="center" vertical="center"/>
    </xf>
    <xf numFmtId="9" fontId="20" fillId="2" borderId="5" xfId="0" applyNumberFormat="1" applyFont="1" applyFill="1" applyBorder="1" applyAlignment="1">
      <alignment horizontal="center" vertical="center"/>
    </xf>
    <xf numFmtId="0" fontId="20" fillId="20" borderId="5" xfId="0" applyFont="1" applyFill="1" applyBorder="1" applyAlignment="1">
      <alignment horizontal="center" vertical="center"/>
    </xf>
    <xf numFmtId="0" fontId="24" fillId="12" borderId="5" xfId="0" applyFont="1" applyFill="1" applyBorder="1" applyAlignment="1">
      <alignment horizontal="center" vertical="center"/>
    </xf>
    <xf numFmtId="9" fontId="20" fillId="12" borderId="5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65" fontId="20" fillId="0" borderId="39" xfId="0" applyNumberFormat="1" applyFont="1" applyBorder="1" applyAlignment="1">
      <alignment horizontal="center" vertical="center"/>
    </xf>
    <xf numFmtId="165" fontId="20" fillId="0" borderId="40" xfId="0" applyNumberFormat="1" applyFont="1" applyBorder="1" applyAlignment="1">
      <alignment horizontal="center" vertical="center"/>
    </xf>
    <xf numFmtId="165" fontId="20" fillId="0" borderId="42" xfId="0" applyNumberFormat="1" applyFont="1" applyBorder="1" applyAlignment="1">
      <alignment horizontal="center" vertical="center"/>
    </xf>
    <xf numFmtId="165" fontId="20" fillId="0" borderId="41" xfId="0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164" fontId="23" fillId="0" borderId="5" xfId="0" applyNumberFormat="1" applyFont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 wrapText="1"/>
    </xf>
    <xf numFmtId="165" fontId="20" fillId="0" borderId="44" xfId="0" applyNumberFormat="1" applyFont="1" applyBorder="1" applyAlignment="1">
      <alignment horizontal="center" vertical="center"/>
    </xf>
    <xf numFmtId="165" fontId="23" fillId="12" borderId="44" xfId="0" applyNumberFormat="1" applyFont="1" applyFill="1" applyBorder="1" applyAlignment="1">
      <alignment horizontal="center" vertical="center"/>
    </xf>
    <xf numFmtId="164" fontId="23" fillId="0" borderId="8" xfId="0" applyNumberFormat="1" applyFont="1" applyBorder="1" applyAlignment="1">
      <alignment horizontal="center" vertical="center"/>
    </xf>
    <xf numFmtId="165" fontId="20" fillId="0" borderId="8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165" fontId="20" fillId="0" borderId="46" xfId="0" applyNumberFormat="1" applyFont="1" applyBorder="1" applyAlignment="1">
      <alignment horizontal="center" vertical="center"/>
    </xf>
    <xf numFmtId="165" fontId="20" fillId="0" borderId="47" xfId="0" applyNumberFormat="1" applyFont="1" applyBorder="1" applyAlignment="1">
      <alignment horizontal="center" vertical="center"/>
    </xf>
    <xf numFmtId="165" fontId="23" fillId="12" borderId="47" xfId="0" applyNumberFormat="1" applyFont="1" applyFill="1" applyBorder="1" applyAlignment="1">
      <alignment horizontal="center" vertical="center"/>
    </xf>
    <xf numFmtId="164" fontId="23" fillId="0" borderId="15" xfId="0" applyNumberFormat="1" applyFont="1" applyBorder="1" applyAlignment="1">
      <alignment horizontal="center" vertical="center"/>
    </xf>
    <xf numFmtId="165" fontId="20" fillId="0" borderId="22" xfId="0" applyNumberFormat="1" applyFont="1" applyBorder="1" applyAlignment="1">
      <alignment horizontal="center" vertical="center"/>
    </xf>
    <xf numFmtId="165" fontId="20" fillId="0" borderId="15" xfId="0" applyNumberFormat="1" applyFont="1" applyBorder="1" applyAlignment="1">
      <alignment horizontal="center" vertical="center"/>
    </xf>
    <xf numFmtId="165" fontId="20" fillId="0" borderId="48" xfId="0" applyNumberFormat="1" applyFont="1" applyBorder="1" applyAlignment="1">
      <alignment horizontal="center" vertical="center"/>
    </xf>
    <xf numFmtId="165" fontId="20" fillId="0" borderId="49" xfId="0" applyNumberFormat="1" applyFont="1" applyBorder="1" applyAlignment="1">
      <alignment horizontal="center" vertical="center"/>
    </xf>
    <xf numFmtId="165" fontId="23" fillId="12" borderId="49" xfId="0" applyNumberFormat="1" applyFont="1" applyFill="1" applyBorder="1" applyAlignment="1">
      <alignment horizontal="center" vertical="center"/>
    </xf>
    <xf numFmtId="165" fontId="20" fillId="0" borderId="6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 wrapText="1"/>
    </xf>
    <xf numFmtId="14" fontId="20" fillId="2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50" xfId="0" applyFont="1" applyFill="1" applyBorder="1"/>
    <xf numFmtId="0" fontId="20" fillId="0" borderId="32" xfId="0" applyFont="1" applyBorder="1" applyAlignment="1">
      <alignment horizontal="center" vertical="center" wrapText="1"/>
    </xf>
    <xf numFmtId="165" fontId="20" fillId="0" borderId="32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165" fontId="20" fillId="11" borderId="4" xfId="0" applyNumberFormat="1" applyFont="1" applyFill="1" applyBorder="1" applyAlignment="1">
      <alignment horizontal="center" vertical="center"/>
    </xf>
    <xf numFmtId="165" fontId="20" fillId="11" borderId="1" xfId="0" applyNumberFormat="1" applyFont="1" applyFill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165" fontId="20" fillId="0" borderId="17" xfId="0" applyNumberFormat="1" applyFont="1" applyBorder="1" applyAlignment="1">
      <alignment horizontal="center" vertical="center"/>
    </xf>
    <xf numFmtId="165" fontId="20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 wrapText="1"/>
    </xf>
    <xf numFmtId="14" fontId="24" fillId="12" borderId="1" xfId="0" applyNumberFormat="1" applyFont="1" applyFill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165" fontId="20" fillId="0" borderId="51" xfId="0" applyNumberFormat="1" applyFont="1" applyBorder="1" applyAlignment="1">
      <alignment horizontal="center" vertical="center"/>
    </xf>
    <xf numFmtId="165" fontId="20" fillId="0" borderId="52" xfId="0" applyNumberFormat="1" applyFont="1" applyBorder="1" applyAlignment="1">
      <alignment horizontal="center" vertical="center"/>
    </xf>
    <xf numFmtId="165" fontId="20" fillId="0" borderId="43" xfId="0" applyNumberFormat="1" applyFont="1" applyBorder="1" applyAlignment="1">
      <alignment horizontal="center" vertical="center"/>
    </xf>
    <xf numFmtId="165" fontId="20" fillId="0" borderId="53" xfId="0" applyNumberFormat="1" applyFont="1" applyBorder="1" applyAlignment="1">
      <alignment horizontal="center" vertical="center"/>
    </xf>
    <xf numFmtId="165" fontId="20" fillId="0" borderId="54" xfId="0" applyNumberFormat="1" applyFont="1" applyBorder="1" applyAlignment="1">
      <alignment horizontal="center" vertical="center"/>
    </xf>
    <xf numFmtId="9" fontId="24" fillId="1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/>
    </xf>
    <xf numFmtId="0" fontId="20" fillId="20" borderId="38" xfId="0" applyFont="1" applyFill="1" applyBorder="1" applyAlignment="1">
      <alignment horizontal="center" vertical="center" wrapText="1"/>
    </xf>
    <xf numFmtId="49" fontId="20" fillId="12" borderId="38" xfId="0" applyNumberFormat="1" applyFont="1" applyFill="1" applyBorder="1" applyAlignment="1">
      <alignment horizontal="center" vertical="center" wrapText="1"/>
    </xf>
    <xf numFmtId="0" fontId="20" fillId="12" borderId="38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165" fontId="20" fillId="12" borderId="55" xfId="0" applyNumberFormat="1" applyFont="1" applyFill="1" applyBorder="1" applyAlignment="1">
      <alignment horizontal="center" vertical="center"/>
    </xf>
    <xf numFmtId="165" fontId="20" fillId="12" borderId="56" xfId="0" applyNumberFormat="1" applyFont="1" applyFill="1" applyBorder="1" applyAlignment="1">
      <alignment horizontal="center" vertical="center"/>
    </xf>
    <xf numFmtId="165" fontId="20" fillId="12" borderId="57" xfId="0" applyNumberFormat="1" applyFont="1" applyFill="1" applyBorder="1" applyAlignment="1">
      <alignment horizontal="center" vertical="center"/>
    </xf>
    <xf numFmtId="165" fontId="20" fillId="12" borderId="58" xfId="0" applyNumberFormat="1" applyFont="1" applyFill="1" applyBorder="1" applyAlignment="1">
      <alignment horizontal="center" vertical="center"/>
    </xf>
    <xf numFmtId="165" fontId="20" fillId="12" borderId="59" xfId="0" applyNumberFormat="1" applyFont="1" applyFill="1" applyBorder="1" applyAlignment="1">
      <alignment horizontal="center" vertical="center"/>
    </xf>
    <xf numFmtId="165" fontId="20" fillId="12" borderId="60" xfId="0" applyNumberFormat="1" applyFont="1" applyFill="1" applyBorder="1" applyAlignment="1">
      <alignment horizontal="center" vertical="center"/>
    </xf>
    <xf numFmtId="165" fontId="20" fillId="12" borderId="61" xfId="0" applyNumberFormat="1" applyFont="1" applyFill="1" applyBorder="1" applyAlignment="1">
      <alignment horizontal="center" vertical="center"/>
    </xf>
    <xf numFmtId="165" fontId="20" fillId="12" borderId="62" xfId="0" applyNumberFormat="1" applyFont="1" applyFill="1" applyBorder="1" applyAlignment="1">
      <alignment horizontal="center" vertical="center"/>
    </xf>
    <xf numFmtId="165" fontId="20" fillId="11" borderId="11" xfId="0" applyNumberFormat="1" applyFont="1" applyFill="1" applyBorder="1" applyAlignment="1">
      <alignment horizontal="center" vertical="center"/>
    </xf>
    <xf numFmtId="165" fontId="20" fillId="11" borderId="38" xfId="0" applyNumberFormat="1" applyFont="1" applyFill="1" applyBorder="1" applyAlignment="1">
      <alignment horizontal="center" vertical="center" wrapText="1"/>
    </xf>
    <xf numFmtId="165" fontId="22" fillId="16" borderId="38" xfId="0" applyNumberFormat="1" applyFont="1" applyFill="1" applyBorder="1" applyAlignment="1">
      <alignment horizontal="center" vertical="center"/>
    </xf>
    <xf numFmtId="165" fontId="22" fillId="11" borderId="38" xfId="0" applyNumberFormat="1" applyFont="1" applyFill="1" applyBorder="1" applyAlignment="1">
      <alignment horizontal="center" vertical="center"/>
    </xf>
    <xf numFmtId="165" fontId="22" fillId="15" borderId="38" xfId="0" applyNumberFormat="1" applyFont="1" applyFill="1" applyBorder="1" applyAlignment="1">
      <alignment horizontal="center" vertical="center"/>
    </xf>
    <xf numFmtId="165" fontId="22" fillId="15" borderId="45" xfId="0" applyNumberFormat="1" applyFont="1" applyFill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 wrapText="1"/>
    </xf>
    <xf numFmtId="14" fontId="20" fillId="0" borderId="38" xfId="0" applyNumberFormat="1" applyFont="1" applyBorder="1" applyAlignment="1">
      <alignment horizontal="center" vertical="center"/>
    </xf>
    <xf numFmtId="14" fontId="20" fillId="0" borderId="38" xfId="0" applyNumberFormat="1" applyFont="1" applyBorder="1" applyAlignment="1">
      <alignment horizontal="center" vertical="center" wrapText="1"/>
    </xf>
    <xf numFmtId="0" fontId="20" fillId="14" borderId="38" xfId="0" applyFont="1" applyFill="1" applyBorder="1" applyAlignment="1">
      <alignment horizontal="center" vertical="center" wrapText="1"/>
    </xf>
    <xf numFmtId="14" fontId="24" fillId="12" borderId="38" xfId="0" applyNumberFormat="1" applyFont="1" applyFill="1" applyBorder="1" applyAlignment="1">
      <alignment horizontal="center" vertical="center"/>
    </xf>
    <xf numFmtId="14" fontId="24" fillId="0" borderId="38" xfId="0" applyNumberFormat="1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3" fillId="2" borderId="38" xfId="0" applyFont="1" applyFill="1" applyBorder="1"/>
    <xf numFmtId="0" fontId="20" fillId="2" borderId="38" xfId="0" applyFont="1" applyFill="1" applyBorder="1" applyAlignment="1">
      <alignment horizontal="center" vertical="center"/>
    </xf>
    <xf numFmtId="49" fontId="20" fillId="2" borderId="38" xfId="0" applyNumberFormat="1" applyFont="1" applyFill="1" applyBorder="1" applyAlignment="1">
      <alignment horizontal="center" vertical="center" wrapText="1"/>
    </xf>
    <xf numFmtId="165" fontId="20" fillId="0" borderId="55" xfId="0" applyNumberFormat="1" applyFont="1" applyBorder="1" applyAlignment="1">
      <alignment horizontal="center" vertical="center"/>
    </xf>
    <xf numFmtId="165" fontId="20" fillId="0" borderId="56" xfId="0" applyNumberFormat="1" applyFont="1" applyBorder="1" applyAlignment="1">
      <alignment horizontal="center" vertical="center"/>
    </xf>
    <xf numFmtId="165" fontId="20" fillId="0" borderId="57" xfId="0" applyNumberFormat="1" applyFont="1" applyBorder="1" applyAlignment="1">
      <alignment horizontal="center" vertical="center"/>
    </xf>
    <xf numFmtId="165" fontId="20" fillId="0" borderId="58" xfId="0" applyNumberFormat="1" applyFont="1" applyBorder="1" applyAlignment="1">
      <alignment horizontal="center" vertical="center"/>
    </xf>
    <xf numFmtId="165" fontId="20" fillId="0" borderId="59" xfId="0" applyNumberFormat="1" applyFont="1" applyBorder="1" applyAlignment="1">
      <alignment horizontal="center" vertical="center"/>
    </xf>
    <xf numFmtId="165" fontId="20" fillId="0" borderId="60" xfId="0" applyNumberFormat="1" applyFont="1" applyBorder="1" applyAlignment="1">
      <alignment horizontal="center" vertical="center"/>
    </xf>
    <xf numFmtId="165" fontId="20" fillId="0" borderId="61" xfId="0" applyNumberFormat="1" applyFont="1" applyBorder="1" applyAlignment="1">
      <alignment horizontal="center" vertical="center"/>
    </xf>
    <xf numFmtId="165" fontId="20" fillId="0" borderId="62" xfId="0" applyNumberFormat="1" applyFont="1" applyBorder="1" applyAlignment="1">
      <alignment horizontal="center" vertical="center"/>
    </xf>
    <xf numFmtId="14" fontId="20" fillId="0" borderId="11" xfId="0" applyNumberFormat="1" applyFont="1" applyBorder="1" applyAlignment="1">
      <alignment horizontal="center" vertical="center" wrapText="1"/>
    </xf>
    <xf numFmtId="9" fontId="24" fillId="12" borderId="38" xfId="0" applyNumberFormat="1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/>
    </xf>
    <xf numFmtId="0" fontId="23" fillId="12" borderId="38" xfId="0" applyFont="1" applyFill="1" applyBorder="1" applyAlignment="1">
      <alignment horizontal="center" vertical="center"/>
    </xf>
    <xf numFmtId="165" fontId="20" fillId="0" borderId="64" xfId="0" applyNumberFormat="1" applyFont="1" applyBorder="1" applyAlignment="1">
      <alignment horizontal="center" vertical="center"/>
    </xf>
    <xf numFmtId="165" fontId="20" fillId="0" borderId="38" xfId="0" applyNumberFormat="1" applyFont="1" applyBorder="1" applyAlignment="1">
      <alignment horizontal="center" vertical="center"/>
    </xf>
    <xf numFmtId="165" fontId="20" fillId="0" borderId="45" xfId="0" applyNumberFormat="1" applyFont="1" applyBorder="1" applyAlignment="1">
      <alignment horizontal="center" vertical="center"/>
    </xf>
    <xf numFmtId="165" fontId="20" fillId="0" borderId="11" xfId="0" applyNumberFormat="1" applyFont="1" applyBorder="1" applyAlignment="1">
      <alignment horizontal="center" vertical="center"/>
    </xf>
    <xf numFmtId="165" fontId="20" fillId="0" borderId="63" xfId="0" applyNumberFormat="1" applyFont="1" applyBorder="1" applyAlignment="1">
      <alignment horizontal="center" vertical="center"/>
    </xf>
    <xf numFmtId="0" fontId="26" fillId="12" borderId="38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165" fontId="20" fillId="0" borderId="65" xfId="0" applyNumberFormat="1" applyFont="1" applyBorder="1" applyAlignment="1">
      <alignment horizontal="center" vertical="center"/>
    </xf>
    <xf numFmtId="165" fontId="20" fillId="0" borderId="9" xfId="0" applyNumberFormat="1" applyFont="1" applyBorder="1" applyAlignment="1">
      <alignment horizontal="center" vertical="center"/>
    </xf>
    <xf numFmtId="165" fontId="20" fillId="0" borderId="33" xfId="0" applyNumberFormat="1" applyFont="1" applyBorder="1" applyAlignment="1">
      <alignment horizontal="center" vertical="center"/>
    </xf>
    <xf numFmtId="165" fontId="20" fillId="0" borderId="66" xfId="0" applyNumberFormat="1" applyFont="1" applyBorder="1" applyAlignment="1">
      <alignment horizontal="center" vertical="center"/>
    </xf>
    <xf numFmtId="165" fontId="20" fillId="0" borderId="50" xfId="0" applyNumberFormat="1" applyFont="1" applyBorder="1" applyAlignment="1">
      <alignment horizontal="center" vertical="center"/>
    </xf>
    <xf numFmtId="165" fontId="20" fillId="11" borderId="66" xfId="0" applyNumberFormat="1" applyFont="1" applyFill="1" applyBorder="1" applyAlignment="1">
      <alignment horizontal="center" vertical="center"/>
    </xf>
    <xf numFmtId="165" fontId="20" fillId="11" borderId="9" xfId="0" applyNumberFormat="1" applyFont="1" applyFill="1" applyBorder="1" applyAlignment="1">
      <alignment horizontal="center" vertical="center" wrapText="1"/>
    </xf>
    <xf numFmtId="165" fontId="22" fillId="16" borderId="9" xfId="0" applyNumberFormat="1" applyFont="1" applyFill="1" applyBorder="1" applyAlignment="1">
      <alignment horizontal="center" vertical="center"/>
    </xf>
    <xf numFmtId="165" fontId="22" fillId="11" borderId="9" xfId="0" applyNumberFormat="1" applyFont="1" applyFill="1" applyBorder="1" applyAlignment="1">
      <alignment horizontal="center" vertical="center"/>
    </xf>
    <xf numFmtId="165" fontId="22" fillId="15" borderId="9" xfId="0" applyNumberFormat="1" applyFont="1" applyFill="1" applyBorder="1" applyAlignment="1">
      <alignment horizontal="center" vertical="center"/>
    </xf>
    <xf numFmtId="165" fontId="22" fillId="15" borderId="33" xfId="0" applyNumberFormat="1" applyFont="1" applyFill="1" applyBorder="1" applyAlignment="1">
      <alignment horizontal="center" vertical="center"/>
    </xf>
    <xf numFmtId="49" fontId="20" fillId="0" borderId="66" xfId="0" applyNumberFormat="1" applyFont="1" applyBorder="1" applyAlignment="1">
      <alignment horizontal="center" vertical="center" wrapText="1"/>
    </xf>
    <xf numFmtId="0" fontId="20" fillId="12" borderId="9" xfId="0" applyFont="1" applyFill="1" applyBorder="1" applyAlignment="1">
      <alignment horizontal="center" vertical="center" wrapText="1"/>
    </xf>
    <xf numFmtId="14" fontId="20" fillId="0" borderId="9" xfId="0" applyNumberFormat="1" applyFont="1" applyBorder="1" applyAlignment="1">
      <alignment horizontal="center" vertical="center"/>
    </xf>
    <xf numFmtId="14" fontId="20" fillId="0" borderId="9" xfId="0" applyNumberFormat="1" applyFont="1" applyBorder="1" applyAlignment="1">
      <alignment horizontal="center" vertical="center" wrapText="1"/>
    </xf>
    <xf numFmtId="14" fontId="20" fillId="12" borderId="9" xfId="0" applyNumberFormat="1" applyFont="1" applyFill="1" applyBorder="1" applyAlignment="1">
      <alignment horizontal="center" vertical="center" wrapText="1"/>
    </xf>
    <xf numFmtId="0" fontId="20" fillId="12" borderId="9" xfId="0" applyFont="1" applyFill="1" applyBorder="1" applyAlignment="1">
      <alignment horizontal="center" vertical="center"/>
    </xf>
    <xf numFmtId="14" fontId="20" fillId="12" borderId="9" xfId="0" applyNumberFormat="1" applyFont="1" applyFill="1" applyBorder="1" applyAlignment="1">
      <alignment horizontal="center" vertical="center"/>
    </xf>
    <xf numFmtId="9" fontId="20" fillId="0" borderId="9" xfId="0" applyNumberFormat="1" applyFont="1" applyBorder="1" applyAlignment="1">
      <alignment horizontal="center" vertical="center"/>
    </xf>
    <xf numFmtId="0" fontId="20" fillId="14" borderId="9" xfId="0" applyFont="1" applyFill="1" applyBorder="1" applyAlignment="1">
      <alignment horizontal="center" vertical="center" wrapText="1"/>
    </xf>
    <xf numFmtId="0" fontId="26" fillId="12" borderId="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20" fillId="12" borderId="33" xfId="0" applyFont="1" applyFill="1" applyBorder="1" applyAlignment="1">
      <alignment horizontal="center" vertical="center" wrapText="1"/>
    </xf>
    <xf numFmtId="165" fontId="20" fillId="0" borderId="67" xfId="0" applyNumberFormat="1" applyFont="1" applyBorder="1" applyAlignment="1">
      <alignment horizontal="center" vertical="center"/>
    </xf>
    <xf numFmtId="165" fontId="20" fillId="0" borderId="68" xfId="0" applyNumberFormat="1" applyFont="1" applyBorder="1" applyAlignment="1">
      <alignment horizontal="center" vertical="center"/>
    </xf>
    <xf numFmtId="165" fontId="20" fillId="12" borderId="68" xfId="0" applyNumberFormat="1" applyFont="1" applyFill="1" applyBorder="1" applyAlignment="1">
      <alignment horizontal="center" vertical="center"/>
    </xf>
    <xf numFmtId="165" fontId="20" fillId="0" borderId="69" xfId="0" applyNumberFormat="1" applyFont="1" applyBorder="1" applyAlignment="1">
      <alignment horizontal="center" vertical="center"/>
    </xf>
    <xf numFmtId="165" fontId="20" fillId="0" borderId="70" xfId="0" applyNumberFormat="1" applyFont="1" applyBorder="1" applyAlignment="1">
      <alignment horizontal="center" vertical="center"/>
    </xf>
    <xf numFmtId="165" fontId="20" fillId="0" borderId="71" xfId="0" applyNumberFormat="1" applyFont="1" applyBorder="1" applyAlignment="1">
      <alignment horizontal="center" vertical="center"/>
    </xf>
    <xf numFmtId="165" fontId="20" fillId="0" borderId="72" xfId="0" applyNumberFormat="1" applyFont="1" applyBorder="1" applyAlignment="1">
      <alignment horizontal="center" vertical="center"/>
    </xf>
    <xf numFmtId="165" fontId="20" fillId="0" borderId="73" xfId="0" applyNumberFormat="1" applyFont="1" applyBorder="1" applyAlignment="1">
      <alignment horizontal="center" vertical="center"/>
    </xf>
    <xf numFmtId="165" fontId="20" fillId="0" borderId="74" xfId="0" applyNumberFormat="1" applyFont="1" applyBorder="1" applyAlignment="1">
      <alignment horizontal="center" vertical="center"/>
    </xf>
    <xf numFmtId="165" fontId="20" fillId="0" borderId="75" xfId="0" applyNumberFormat="1" applyFont="1" applyBorder="1" applyAlignment="1">
      <alignment horizontal="center" vertical="center"/>
    </xf>
    <xf numFmtId="165" fontId="22" fillId="16" borderId="14" xfId="0" applyNumberFormat="1" applyFont="1" applyFill="1" applyBorder="1" applyAlignment="1">
      <alignment horizontal="center" vertical="center"/>
    </xf>
    <xf numFmtId="165" fontId="22" fillId="11" borderId="76" xfId="0" applyNumberFormat="1" applyFont="1" applyFill="1" applyBorder="1" applyAlignment="1">
      <alignment horizontal="center" vertical="center"/>
    </xf>
    <xf numFmtId="49" fontId="20" fillId="12" borderId="6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0" fontId="20" fillId="2" borderId="0" xfId="0" applyFont="1" applyFill="1"/>
    <xf numFmtId="165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 wrapText="1"/>
    </xf>
    <xf numFmtId="164" fontId="6" fillId="25" borderId="0" xfId="0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165" fontId="6" fillId="26" borderId="0" xfId="0" applyNumberFormat="1" applyFont="1" applyFill="1" applyAlignment="1">
      <alignment horizontal="center" vertical="center"/>
    </xf>
    <xf numFmtId="165" fontId="6" fillId="7" borderId="0" xfId="0" applyNumberFormat="1" applyFont="1" applyFill="1" applyAlignment="1">
      <alignment horizontal="center" vertical="center"/>
    </xf>
    <xf numFmtId="14" fontId="20" fillId="2" borderId="0" xfId="0" applyNumberFormat="1" applyFont="1" applyFill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9" fontId="20" fillId="12" borderId="5" xfId="0" applyNumberFormat="1" applyFont="1" applyFill="1" applyBorder="1" applyAlignment="1">
      <alignment horizontal="center" vertical="center" wrapText="1"/>
    </xf>
    <xf numFmtId="165" fontId="24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165" fontId="20" fillId="2" borderId="5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0" fillId="12" borderId="6" xfId="0" applyFont="1" applyFill="1" applyBorder="1" applyAlignment="1">
      <alignment horizontal="center" vertical="center" wrapText="1"/>
    </xf>
    <xf numFmtId="165" fontId="24" fillId="0" borderId="8" xfId="0" applyNumberFormat="1" applyFont="1" applyBorder="1" applyAlignment="1">
      <alignment horizontal="center" vertical="center"/>
    </xf>
    <xf numFmtId="165" fontId="24" fillId="0" borderId="15" xfId="0" applyNumberFormat="1" applyFont="1" applyBorder="1" applyAlignment="1">
      <alignment horizontal="center" vertical="center"/>
    </xf>
    <xf numFmtId="165" fontId="24" fillId="0" borderId="22" xfId="0" applyNumberFormat="1" applyFont="1" applyBorder="1" applyAlignment="1">
      <alignment horizontal="center" vertical="center"/>
    </xf>
    <xf numFmtId="165" fontId="20" fillId="2" borderId="22" xfId="0" applyNumberFormat="1" applyFont="1" applyFill="1" applyBorder="1" applyAlignment="1">
      <alignment horizontal="center" vertical="center"/>
    </xf>
    <xf numFmtId="165" fontId="24" fillId="0" borderId="6" xfId="0" applyNumberFormat="1" applyFont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 vertical="center"/>
    </xf>
    <xf numFmtId="165" fontId="20" fillId="12" borderId="8" xfId="0" applyNumberFormat="1" applyFont="1" applyFill="1" applyBorder="1" applyAlignment="1">
      <alignment horizontal="center" vertical="center"/>
    </xf>
    <xf numFmtId="165" fontId="20" fillId="12" borderId="15" xfId="0" applyNumberFormat="1" applyFont="1" applyFill="1" applyBorder="1" applyAlignment="1">
      <alignment horizontal="center" vertical="center"/>
    </xf>
    <xf numFmtId="165" fontId="20" fillId="12" borderId="22" xfId="0" applyNumberFormat="1" applyFont="1" applyFill="1" applyBorder="1" applyAlignment="1">
      <alignment horizontal="center" vertical="center"/>
    </xf>
    <xf numFmtId="165" fontId="20" fillId="12" borderId="6" xfId="0" applyNumberFormat="1" applyFont="1" applyFill="1" applyBorder="1" applyAlignment="1">
      <alignment horizontal="center" vertical="center"/>
    </xf>
    <xf numFmtId="165" fontId="22" fillId="16" borderId="2" xfId="0" applyNumberFormat="1" applyFont="1" applyFill="1" applyBorder="1" applyAlignment="1">
      <alignment horizontal="center" vertical="center"/>
    </xf>
    <xf numFmtId="165" fontId="22" fillId="16" borderId="6" xfId="0" applyNumberFormat="1" applyFont="1" applyFill="1" applyBorder="1" applyAlignment="1">
      <alignment horizontal="center" vertical="center"/>
    </xf>
    <xf numFmtId="165" fontId="22" fillId="11" borderId="4" xfId="0" applyNumberFormat="1" applyFont="1" applyFill="1" applyBorder="1" applyAlignment="1">
      <alignment horizontal="center" vertical="center"/>
    </xf>
    <xf numFmtId="165" fontId="22" fillId="11" borderId="8" xfId="0" applyNumberFormat="1" applyFont="1" applyFill="1" applyBorder="1" applyAlignment="1">
      <alignment horizontal="center" vertical="center"/>
    </xf>
    <xf numFmtId="165" fontId="20" fillId="11" borderId="37" xfId="0" applyNumberFormat="1" applyFont="1" applyFill="1" applyBorder="1" applyAlignment="1">
      <alignment horizontal="center" vertical="center"/>
    </xf>
    <xf numFmtId="165" fontId="20" fillId="11" borderId="34" xfId="0" applyNumberFormat="1" applyFont="1" applyFill="1" applyBorder="1" applyAlignment="1">
      <alignment horizontal="center" vertical="center"/>
    </xf>
    <xf numFmtId="165" fontId="22" fillId="15" borderId="6" xfId="0" applyNumberFormat="1" applyFont="1" applyFill="1" applyBorder="1" applyAlignment="1">
      <alignment horizontal="center" vertical="center"/>
    </xf>
    <xf numFmtId="165" fontId="22" fillId="15" borderId="2" xfId="0" applyNumberFormat="1" applyFont="1" applyFill="1" applyBorder="1" applyAlignment="1">
      <alignment horizontal="center" vertical="center"/>
    </xf>
    <xf numFmtId="14" fontId="20" fillId="0" borderId="34" xfId="0" applyNumberFormat="1" applyFont="1" applyBorder="1" applyAlignment="1">
      <alignment horizontal="center" vertical="center" wrapText="1"/>
    </xf>
    <xf numFmtId="14" fontId="20" fillId="0" borderId="37" xfId="0" applyNumberFormat="1" applyFont="1" applyBorder="1" applyAlignment="1">
      <alignment horizontal="center" vertical="center" wrapText="1"/>
    </xf>
    <xf numFmtId="49" fontId="24" fillId="12" borderId="34" xfId="0" applyNumberFormat="1" applyFont="1" applyFill="1" applyBorder="1" applyAlignment="1">
      <alignment horizontal="center" vertical="center" wrapText="1"/>
    </xf>
    <xf numFmtId="49" fontId="20" fillId="0" borderId="34" xfId="0" applyNumberFormat="1" applyFont="1" applyBorder="1" applyAlignment="1">
      <alignment horizontal="center" vertical="center" wrapText="1"/>
    </xf>
    <xf numFmtId="165" fontId="20" fillId="26" borderId="5" xfId="0" applyNumberFormat="1" applyFont="1" applyFill="1" applyBorder="1" applyAlignment="1">
      <alignment horizontal="center" vertical="center"/>
    </xf>
    <xf numFmtId="165" fontId="25" fillId="15" borderId="6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65" fontId="29" fillId="0" borderId="15" xfId="0" applyNumberFormat="1" applyFont="1" applyBorder="1" applyAlignment="1">
      <alignment horizontal="center" vertical="center"/>
    </xf>
    <xf numFmtId="165" fontId="29" fillId="0" borderId="5" xfId="0" applyNumberFormat="1" applyFont="1" applyBorder="1" applyAlignment="1">
      <alignment horizontal="center" vertical="center"/>
    </xf>
    <xf numFmtId="165" fontId="29" fillId="0" borderId="22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164" fontId="22" fillId="22" borderId="5" xfId="0" applyNumberFormat="1" applyFont="1" applyFill="1" applyBorder="1" applyAlignment="1">
      <alignment horizontal="center" vertical="center"/>
    </xf>
    <xf numFmtId="164" fontId="22" fillId="22" borderId="6" xfId="0" applyNumberFormat="1" applyFont="1" applyFill="1" applyBorder="1" applyAlignment="1">
      <alignment horizontal="center" vertical="center"/>
    </xf>
    <xf numFmtId="165" fontId="20" fillId="11" borderId="5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14" borderId="5" xfId="0" applyFont="1" applyFill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 wrapText="1"/>
    </xf>
    <xf numFmtId="0" fontId="29" fillId="14" borderId="5" xfId="0" applyFont="1" applyFill="1" applyBorder="1" applyAlignment="1">
      <alignment horizontal="center" vertical="center" wrapText="1"/>
    </xf>
    <xf numFmtId="0" fontId="29" fillId="13" borderId="5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12" borderId="5" xfId="0" applyFont="1" applyFill="1" applyBorder="1" applyAlignment="1">
      <alignment horizontal="center" vertical="center" wrapText="1"/>
    </xf>
    <xf numFmtId="0" fontId="29" fillId="20" borderId="5" xfId="0" applyFont="1" applyFill="1" applyBorder="1" applyAlignment="1">
      <alignment horizontal="center" vertical="center"/>
    </xf>
    <xf numFmtId="49" fontId="29" fillId="12" borderId="5" xfId="0" applyNumberFormat="1" applyFont="1" applyFill="1" applyBorder="1" applyAlignment="1">
      <alignment horizontal="center" vertical="center" wrapText="1"/>
    </xf>
    <xf numFmtId="0" fontId="29" fillId="20" borderId="5" xfId="0" applyFont="1" applyFill="1" applyBorder="1" applyAlignment="1">
      <alignment horizontal="center" vertical="center" wrapText="1"/>
    </xf>
    <xf numFmtId="0" fontId="29" fillId="23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165" fontId="29" fillId="12" borderId="15" xfId="0" applyNumberFormat="1" applyFont="1" applyFill="1" applyBorder="1" applyAlignment="1">
      <alignment horizontal="center" vertical="center"/>
    </xf>
    <xf numFmtId="165" fontId="29" fillId="12" borderId="5" xfId="0" applyNumberFormat="1" applyFont="1" applyFill="1" applyBorder="1" applyAlignment="1">
      <alignment horizontal="center" vertical="center"/>
    </xf>
    <xf numFmtId="165" fontId="29" fillId="12" borderId="22" xfId="0" applyNumberFormat="1" applyFont="1" applyFill="1" applyBorder="1" applyAlignment="1">
      <alignment horizontal="center" vertical="center"/>
    </xf>
    <xf numFmtId="165" fontId="29" fillId="0" borderId="35" xfId="0" applyNumberFormat="1" applyFont="1" applyBorder="1" applyAlignment="1">
      <alignment horizontal="center" vertical="center"/>
    </xf>
    <xf numFmtId="165" fontId="29" fillId="0" borderId="77" xfId="0" applyNumberFormat="1" applyFont="1" applyBorder="1" applyAlignment="1">
      <alignment horizontal="center" vertical="center"/>
    </xf>
    <xf numFmtId="165" fontId="29" fillId="0" borderId="78" xfId="0" applyNumberFormat="1" applyFont="1" applyBorder="1" applyAlignment="1">
      <alignment horizontal="center" vertical="center"/>
    </xf>
    <xf numFmtId="165" fontId="29" fillId="0" borderId="79" xfId="0" applyNumberFormat="1" applyFont="1" applyBorder="1" applyAlignment="1">
      <alignment horizontal="center" vertical="center"/>
    </xf>
    <xf numFmtId="165" fontId="29" fillId="0" borderId="80" xfId="0" applyNumberFormat="1" applyFont="1" applyBorder="1" applyAlignment="1">
      <alignment horizontal="center" vertical="center"/>
    </xf>
    <xf numFmtId="165" fontId="29" fillId="0" borderId="81" xfId="0" applyNumberFormat="1" applyFont="1" applyBorder="1" applyAlignment="1">
      <alignment horizontal="center" vertical="center"/>
    </xf>
    <xf numFmtId="14" fontId="29" fillId="0" borderId="5" xfId="0" applyNumberFormat="1" applyFont="1" applyBorder="1" applyAlignment="1">
      <alignment horizontal="center" vertical="center" wrapText="1"/>
    </xf>
    <xf numFmtId="0" fontId="29" fillId="12" borderId="5" xfId="0" applyFont="1" applyFill="1" applyBorder="1" applyAlignment="1">
      <alignment horizontal="center" vertical="center"/>
    </xf>
    <xf numFmtId="14" fontId="29" fillId="0" borderId="5" xfId="0" applyNumberFormat="1" applyFont="1" applyBorder="1" applyAlignment="1">
      <alignment horizontal="center" vertical="center"/>
    </xf>
    <xf numFmtId="14" fontId="29" fillId="12" borderId="5" xfId="0" applyNumberFormat="1" applyFont="1" applyFill="1" applyBorder="1" applyAlignment="1">
      <alignment horizontal="center" vertical="center" wrapText="1"/>
    </xf>
    <xf numFmtId="14" fontId="29" fillId="12" borderId="5" xfId="0" applyNumberFormat="1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12" borderId="6" xfId="0" applyFont="1" applyFill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9" fontId="29" fillId="0" borderId="34" xfId="0" applyNumberFormat="1" applyFont="1" applyBorder="1" applyAlignment="1">
      <alignment horizontal="center" vertical="center" wrapText="1"/>
    </xf>
    <xf numFmtId="49" fontId="29" fillId="12" borderId="34" xfId="0" applyNumberFormat="1" applyFont="1" applyFill="1" applyBorder="1" applyAlignment="1">
      <alignment horizontal="center" vertical="center" wrapText="1"/>
    </xf>
    <xf numFmtId="9" fontId="24" fillId="0" borderId="5" xfId="0" applyNumberFormat="1" applyFont="1" applyBorder="1" applyAlignment="1">
      <alignment horizontal="center" vertical="center" wrapText="1"/>
    </xf>
    <xf numFmtId="9" fontId="20" fillId="0" borderId="5" xfId="0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164" fontId="8" fillId="18" borderId="8" xfId="0" applyNumberFormat="1" applyFont="1" applyFill="1" applyBorder="1" applyAlignment="1">
      <alignment horizontal="center" vertical="center"/>
    </xf>
    <xf numFmtId="164" fontId="8" fillId="18" borderId="5" xfId="0" applyNumberFormat="1" applyFont="1" applyFill="1" applyBorder="1" applyAlignment="1">
      <alignment horizontal="center" vertical="center"/>
    </xf>
    <xf numFmtId="164" fontId="6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7" fillId="0" borderId="0" xfId="0" applyFont="1" applyAlignment="1">
      <alignment vertical="center"/>
    </xf>
    <xf numFmtId="0" fontId="16" fillId="4" borderId="0" xfId="0" applyFont="1" applyFill="1" applyAlignment="1">
      <alignment vertical="center" wrapText="1"/>
    </xf>
    <xf numFmtId="0" fontId="16" fillId="5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6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64" fontId="14" fillId="17" borderId="0" xfId="0" applyNumberFormat="1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164" fontId="7" fillId="7" borderId="8" xfId="0" applyNumberFormat="1" applyFont="1" applyFill="1" applyBorder="1" applyAlignment="1">
      <alignment horizontal="center" vertical="center" wrapText="1"/>
    </xf>
    <xf numFmtId="164" fontId="7" fillId="7" borderId="5" xfId="0" applyNumberFormat="1" applyFont="1" applyFill="1" applyBorder="1" applyAlignment="1">
      <alignment horizontal="center" vertical="center" wrapText="1"/>
    </xf>
    <xf numFmtId="164" fontId="7" fillId="7" borderId="7" xfId="0" applyNumberFormat="1" applyFont="1" applyFill="1" applyBorder="1" applyAlignment="1">
      <alignment horizontal="center" vertical="center" wrapText="1"/>
    </xf>
    <xf numFmtId="164" fontId="8" fillId="7" borderId="8" xfId="0" applyNumberFormat="1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 wrapText="1"/>
    </xf>
    <xf numFmtId="164" fontId="8" fillId="7" borderId="9" xfId="0" applyNumberFormat="1" applyFont="1" applyFill="1" applyBorder="1" applyAlignment="1">
      <alignment horizontal="center" vertical="center" wrapText="1"/>
    </xf>
    <xf numFmtId="164" fontId="8" fillId="7" borderId="13" xfId="0" applyNumberFormat="1" applyFont="1" applyFill="1" applyBorder="1" applyAlignment="1">
      <alignment horizontal="center" vertical="center" wrapText="1"/>
    </xf>
    <xf numFmtId="164" fontId="8" fillId="7" borderId="14" xfId="0" applyNumberFormat="1" applyFont="1" applyFill="1" applyBorder="1" applyAlignment="1">
      <alignment horizontal="center" vertical="center" wrapText="1"/>
    </xf>
    <xf numFmtId="164" fontId="14" fillId="19" borderId="0" xfId="0" applyNumberFormat="1" applyFont="1" applyFill="1" applyAlignment="1">
      <alignment horizontal="center"/>
    </xf>
    <xf numFmtId="0" fontId="14" fillId="18" borderId="0" xfId="0" applyFont="1" applyFill="1" applyAlignment="1">
      <alignment horizontal="center"/>
    </xf>
    <xf numFmtId="164" fontId="7" fillId="18" borderId="8" xfId="0" applyNumberFormat="1" applyFont="1" applyFill="1" applyBorder="1" applyAlignment="1">
      <alignment horizontal="center" vertical="center" wrapText="1"/>
    </xf>
    <xf numFmtId="164" fontId="7" fillId="18" borderId="5" xfId="0" applyNumberFormat="1" applyFont="1" applyFill="1" applyBorder="1" applyAlignment="1">
      <alignment horizontal="center" vertical="center" wrapText="1"/>
    </xf>
    <xf numFmtId="164" fontId="7" fillId="18" borderId="7" xfId="0" applyNumberFormat="1" applyFont="1" applyFill="1" applyBorder="1" applyAlignment="1">
      <alignment horizontal="center" vertical="center" wrapText="1"/>
    </xf>
    <xf numFmtId="164" fontId="8" fillId="18" borderId="1" xfId="0" applyNumberFormat="1" applyFont="1" applyFill="1" applyBorder="1" applyAlignment="1">
      <alignment horizontal="center" vertical="center" wrapText="1"/>
    </xf>
    <xf numFmtId="164" fontId="8" fillId="18" borderId="9" xfId="0" applyNumberFormat="1" applyFont="1" applyFill="1" applyBorder="1" applyAlignment="1">
      <alignment horizontal="center" vertical="center" wrapText="1"/>
    </xf>
    <xf numFmtId="164" fontId="8" fillId="18" borderId="13" xfId="0" applyNumberFormat="1" applyFont="1" applyFill="1" applyBorder="1" applyAlignment="1">
      <alignment horizontal="center" vertical="center" wrapText="1"/>
    </xf>
    <xf numFmtId="164" fontId="8" fillId="18" borderId="14" xfId="0" applyNumberFormat="1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center"/>
    </xf>
  </cellXfs>
  <cellStyles count="2">
    <cellStyle name="Normalny" xfId="0" builtinId="0"/>
    <cellStyle name="Normalny 2 10" xfId="1" xr:uid="{00000000-0005-0000-0000-000001000000}"/>
  </cellStyles>
  <dxfs count="5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4" formatCode="0.00000"/>
      <fill>
        <patternFill patternType="solid">
          <fgColor indexed="26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4" formatCode="0.00000"/>
      <fill>
        <patternFill patternType="solid">
          <fgColor indexed="26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4" formatCode="0.00000"/>
      <fill>
        <patternFill patternType="solid">
          <fgColor indexed="26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/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/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thick">
          <color indexed="64"/>
        </right>
        <top style="hair">
          <color indexed="64"/>
        </top>
        <bottom style="hair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4" formatCode="0.00000"/>
      <fill>
        <patternFill patternType="solid">
          <fgColor indexed="26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4" formatCode="0.00000"/>
      <fill>
        <patternFill patternType="solid">
          <fgColor indexed="26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4" formatCode="0.00000"/>
      <fill>
        <patternFill patternType="solid">
          <fgColor indexed="26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/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/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thick">
          <color indexed="64"/>
        </right>
        <top style="hair">
          <color indexed="64"/>
        </top>
        <bottom style="hair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thick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solid">
          <fgColor indexed="26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  <border diagonalUp="0" diagonalDown="0"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5" formatCode="#,##0.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26"/>
          <bgColor theme="0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zabela Kołbon | Łukasiewicz - PIT" id="{32625F2D-E2F0-48F6-B0E9-4DEC939884B8}" userId="S::izabela.kolbon@pit.lukasiewicz.gov.pl::10d966e5-fc85-4e4c-88c1-f5bc6d0cff5b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1122434" displayName="Tabela1122434" ref="A14:DV98" totalsRowCount="1" headerRowDxfId="515" dataDxfId="513" totalsRowDxfId="511" headerRowBorderDxfId="514" tableBorderDxfId="512" totalsRowBorderDxfId="510">
  <autoFilter ref="A14:DV97" xr:uid="{00000000-0009-0000-0100-000003000000}"/>
  <tableColumns count="126">
    <tableColumn id="1" xr3:uid="{00000000-0010-0000-0000-000001000000}" name="K 1" dataDxfId="509" totalsRowDxfId="508"/>
    <tableColumn id="2" xr3:uid="{00000000-0010-0000-0000-000002000000}" name="K 2" dataDxfId="507" totalsRowDxfId="506"/>
    <tableColumn id="3" xr3:uid="{00000000-0010-0000-0000-000003000000}" name="K 3" dataDxfId="505" totalsRowDxfId="504"/>
    <tableColumn id="4" xr3:uid="{00000000-0010-0000-0000-000004000000}" name="K 4" dataDxfId="503" totalsRowDxfId="502"/>
    <tableColumn id="5" xr3:uid="{00000000-0010-0000-0000-000005000000}" name="K 5" dataDxfId="501" totalsRowDxfId="500"/>
    <tableColumn id="6" xr3:uid="{00000000-0010-0000-0000-000006000000}" name="K 6" dataDxfId="499" totalsRowDxfId="498"/>
    <tableColumn id="7" xr3:uid="{00000000-0010-0000-0000-000007000000}" name="K 7" dataDxfId="497" totalsRowDxfId="496"/>
    <tableColumn id="8" xr3:uid="{00000000-0010-0000-0000-000008000000}" name="K 8" dataDxfId="495" totalsRowDxfId="494"/>
    <tableColumn id="9" xr3:uid="{00000000-0010-0000-0000-000009000000}" name="K 9" dataDxfId="493" totalsRowDxfId="492"/>
    <tableColumn id="10" xr3:uid="{00000000-0010-0000-0000-00000A000000}" name="K 10" dataDxfId="491" totalsRowDxfId="490"/>
    <tableColumn id="11" xr3:uid="{00000000-0010-0000-0000-00000B000000}" name="K11" dataDxfId="489" totalsRowDxfId="488"/>
    <tableColumn id="12" xr3:uid="{00000000-0010-0000-0000-00000C000000}" name="K 12" dataDxfId="487" totalsRowDxfId="486"/>
    <tableColumn id="13" xr3:uid="{00000000-0010-0000-0000-00000D000000}" name="K13" dataDxfId="485" totalsRowDxfId="484"/>
    <tableColumn id="14" xr3:uid="{00000000-0010-0000-0000-00000E000000}" name="K 14" dataDxfId="483" totalsRowDxfId="482"/>
    <tableColumn id="15" xr3:uid="{00000000-0010-0000-0000-00000F000000}" name="K 15" dataDxfId="481" totalsRowDxfId="480"/>
    <tableColumn id="40" xr3:uid="{00000000-0010-0000-0000-000028000000}" name="K 16" dataDxfId="479" totalsRowDxfId="478"/>
    <tableColumn id="16" xr3:uid="{C864CF71-A85A-4F5C-9CF5-35FA3CF274E1}" name="K 17" dataDxfId="477" totalsRowDxfId="476"/>
    <tableColumn id="41" xr3:uid="{00000000-0010-0000-0000-000029000000}" name="K 18" dataDxfId="475" totalsRowDxfId="474"/>
    <tableColumn id="17" xr3:uid="{AEA2B3B3-2A42-4C63-AC5F-C15BE397D106}" name="K 19" dataDxfId="473" totalsRowDxfId="472"/>
    <tableColumn id="42" xr3:uid="{00000000-0010-0000-0000-00002A000000}" name="K 20" dataDxfId="471" totalsRowDxfId="470"/>
    <tableColumn id="18" xr3:uid="{24630063-7798-41B5-9731-BBE2DB202415}" name="K 21" dataDxfId="469" totalsRowDxfId="468"/>
    <tableColumn id="43" xr3:uid="{00000000-0010-0000-0000-00002B000000}" name="K 22" dataDxfId="467" totalsRowDxfId="466"/>
    <tableColumn id="19" xr3:uid="{E0CA7B7F-F149-498E-9D9A-85B6CDBD116C}" name="K23" dataDxfId="465" totalsRowDxfId="464"/>
    <tableColumn id="44" xr3:uid="{00000000-0010-0000-0000-00002C000000}" name="K24" dataDxfId="463" totalsRowDxfId="462"/>
    <tableColumn id="20" xr3:uid="{846B8DC7-995E-4E1F-B3AD-5D333B9B23F4}" name="K25" dataDxfId="461" totalsRowDxfId="460"/>
    <tableColumn id="45" xr3:uid="{00000000-0010-0000-0000-00002D000000}" name="K26" dataDxfId="459" totalsRowDxfId="458"/>
    <tableColumn id="21" xr3:uid="{D551F1BF-26C1-4478-85AF-6B33EA2A66F3}" name="K 27" dataDxfId="457" totalsRowDxfId="456"/>
    <tableColumn id="46" xr3:uid="{00000000-0010-0000-0000-00002E000000}" name="K 28" dataDxfId="455" totalsRowDxfId="454"/>
    <tableColumn id="22" xr3:uid="{8FCD252C-4087-4585-899A-7FD1A395FD9D}" name="K 29" dataDxfId="453" totalsRowDxfId="452"/>
    <tableColumn id="47" xr3:uid="{00000000-0010-0000-0000-00002F000000}" name="K 30" dataDxfId="451" totalsRowDxfId="450"/>
    <tableColumn id="23" xr3:uid="{B4D69A7A-C0D4-48D7-80B2-10C50803EA7D}" name="K 31" dataDxfId="449" totalsRowDxfId="448"/>
    <tableColumn id="48" xr3:uid="{00000000-0010-0000-0000-000030000000}" name="K 32" dataDxfId="447" totalsRowDxfId="446"/>
    <tableColumn id="24" xr3:uid="{D3CC0D7C-24EA-4D92-A8FF-79007574036D}" name="K 33" dataDxfId="445" totalsRowDxfId="444"/>
    <tableColumn id="49" xr3:uid="{00000000-0010-0000-0000-000031000000}" name="K 34" dataDxfId="443" totalsRowDxfId="442"/>
    <tableColumn id="28" xr3:uid="{25DB921B-4110-4E1C-B9E0-8B8DA8AB4288}" name="K 35" dataDxfId="441" totalsRowDxfId="440"/>
    <tableColumn id="50" xr3:uid="{00000000-0010-0000-0000-000032000000}" name="K 36" dataDxfId="439" totalsRowDxfId="438"/>
    <tableColumn id="29" xr3:uid="{D1277297-1D01-4A6A-9639-7E869BFD3D6F}" name="K 37" dataDxfId="437" totalsRowDxfId="436"/>
    <tableColumn id="51" xr3:uid="{00000000-0010-0000-0000-000033000000}" name="K 38" dataDxfId="435" totalsRowDxfId="434"/>
    <tableColumn id="30" xr3:uid="{B72151DF-3252-49D8-8BB1-A35E23A0F64D}" name="K 39" dataDxfId="433" totalsRowDxfId="432"/>
    <tableColumn id="52" xr3:uid="{00000000-0010-0000-0000-000034000000}" name="K 40" dataDxfId="431" totalsRowDxfId="430"/>
    <tableColumn id="31" xr3:uid="{4B5E02B1-ED49-4AED-AE4D-A3C6E804ECCA}" name="K 41" dataDxfId="429" totalsRowDxfId="428"/>
    <tableColumn id="53" xr3:uid="{00000000-0010-0000-0000-000035000000}" name="K 42" dataDxfId="427" totalsRowDxfId="426"/>
    <tableColumn id="32" xr3:uid="{AE453F1E-C207-4420-A072-7B073A067546}" name="K 43" dataDxfId="425" totalsRowDxfId="424"/>
    <tableColumn id="54" xr3:uid="{00000000-0010-0000-0000-000036000000}" name="K 44" dataDxfId="423" totalsRowDxfId="422"/>
    <tableColumn id="33" xr3:uid="{B678301A-A10B-438F-A5E1-DE1177CF7C4B}" name="K 45" dataDxfId="421" totalsRowDxfId="420"/>
    <tableColumn id="55" xr3:uid="{00000000-0010-0000-0000-000037000000}" name="K 46" dataDxfId="419" totalsRowDxfId="418"/>
    <tableColumn id="34" xr3:uid="{23C6C314-2262-4E68-94EB-4CA8D9A072F5}" name="K 47" dataDxfId="417" totalsRowDxfId="416"/>
    <tableColumn id="56" xr3:uid="{00000000-0010-0000-0000-000038000000}" name="K 48" dataDxfId="415" totalsRowDxfId="414"/>
    <tableColumn id="35" xr3:uid="{98EDCE0E-0EC4-4BF9-A40E-900E0C633B2B}" name="K 49" dataDxfId="413" totalsRowDxfId="412"/>
    <tableColumn id="57" xr3:uid="{00000000-0010-0000-0000-000039000000}" name="K 50" dataDxfId="411" totalsRowDxfId="410"/>
    <tableColumn id="36" xr3:uid="{1F76FDB8-A257-467C-86B0-37BCFD5B8036}" name="K 51" dataDxfId="409" totalsRowDxfId="408"/>
    <tableColumn id="58" xr3:uid="{00000000-0010-0000-0000-00003A000000}" name="K 52" dataDxfId="407" totalsRowDxfId="406"/>
    <tableColumn id="37" xr3:uid="{901E2F99-DB5F-43F9-A1A5-75128D124E0C}" name="K 53" dataDxfId="405" totalsRowDxfId="404"/>
    <tableColumn id="59" xr3:uid="{00000000-0010-0000-0000-00003B000000}" name="K 54" dataDxfId="403" totalsRowDxfId="402"/>
    <tableColumn id="38" xr3:uid="{383D74B4-A2F5-428A-9C94-4869918DD5E6}" name="K 55" dataDxfId="401" totalsRowDxfId="400"/>
    <tableColumn id="60" xr3:uid="{00000000-0010-0000-0000-00003C000000}" name="K 56" dataDxfId="399" totalsRowDxfId="398"/>
    <tableColumn id="39" xr3:uid="{B1353332-8AC9-449D-AD79-9E2973195B21}" name="K 57" dataDxfId="397" totalsRowDxfId="396"/>
    <tableColumn id="61" xr3:uid="{00000000-0010-0000-0000-00003D000000}" name="K 58" dataDxfId="395" totalsRowDxfId="394"/>
    <tableColumn id="82" xr3:uid="{655CD166-9FB9-4B26-B4F4-642A4F77F09B}" name="K 59" dataDxfId="393" totalsRowDxfId="392"/>
    <tableColumn id="62" xr3:uid="{00000000-0010-0000-0000-00003E000000}" name="K 60" dataDxfId="391" totalsRowDxfId="390"/>
    <tableColumn id="83" xr3:uid="{7F6B07F3-DEA4-4EE0-9CFC-303706AD1D2B}" name="K 61" dataDxfId="389" totalsRowDxfId="388"/>
    <tableColumn id="63" xr3:uid="{00000000-0010-0000-0000-00003F000000}" name="K 62" dataDxfId="387" totalsRowDxfId="386"/>
    <tableColumn id="84" xr3:uid="{10ACFF3E-94CE-48FA-8AEA-A13CC6D8C6A0}" name="K 63" dataDxfId="385" totalsRowDxfId="384"/>
    <tableColumn id="64" xr3:uid="{00000000-0010-0000-0000-000040000000}" name="K 64" dataDxfId="383" totalsRowDxfId="382"/>
    <tableColumn id="85" xr3:uid="{5CFB0619-C1AD-4A85-A830-05DA1DF0B288}" name="K 65" dataDxfId="381" totalsRowDxfId="380"/>
    <tableColumn id="65" xr3:uid="{00000000-0010-0000-0000-000041000000}" name="K 66" dataDxfId="379" totalsRowDxfId="378"/>
    <tableColumn id="86" xr3:uid="{74011033-12F4-4E51-A3BC-421404B019B5}" name="K 67" dataDxfId="377" totalsRowDxfId="376"/>
    <tableColumn id="66" xr3:uid="{00000000-0010-0000-0000-000042000000}" name="K 68" dataDxfId="375" totalsRowDxfId="374"/>
    <tableColumn id="87" xr3:uid="{0DF5B0CD-56AD-4776-BF83-2D41140513E6}" name="K 69" dataDxfId="373" totalsRowDxfId="372"/>
    <tableColumn id="67" xr3:uid="{00000000-0010-0000-0000-000043000000}" name="K 70" dataDxfId="371" totalsRowDxfId="370"/>
    <tableColumn id="88" xr3:uid="{AE02E7A3-1434-4619-94FB-1FDA13FC7783}" name="K 71" dataDxfId="369" totalsRowDxfId="368"/>
    <tableColumn id="68" xr3:uid="{00000000-0010-0000-0000-000044000000}" name="K 72" dataDxfId="367" totalsRowDxfId="366"/>
    <tableColumn id="89" xr3:uid="{D28B45E5-79A6-4204-A78D-087F870BCA9D}" name="K 73" dataDxfId="365" totalsRowDxfId="364"/>
    <tableColumn id="69" xr3:uid="{00000000-0010-0000-0000-000045000000}" name="K 74" dataDxfId="363" totalsRowDxfId="362"/>
    <tableColumn id="90" xr3:uid="{B5B2954F-2C06-4D33-88ED-8B5598B540E0}" name="K 75" dataDxfId="361" totalsRowDxfId="360"/>
    <tableColumn id="70" xr3:uid="{00000000-0010-0000-0000-000046000000}" name="K 76" dataDxfId="359" totalsRowDxfId="358"/>
    <tableColumn id="91" xr3:uid="{FBD6DA60-58FB-4D7E-969B-A282B65E81C8}" name="K 77" dataDxfId="357" totalsRowDxfId="356"/>
    <tableColumn id="71" xr3:uid="{00000000-0010-0000-0000-000047000000}" name="K 78" dataDxfId="355" totalsRowDxfId="354"/>
    <tableColumn id="92" xr3:uid="{9221CDB1-076F-4A41-8815-6A70347CFD7E}" name="K 79" dataDxfId="353" totalsRowDxfId="352"/>
    <tableColumn id="72" xr3:uid="{00000000-0010-0000-0000-000048000000}" name="K80" dataDxfId="351" totalsRowDxfId="350"/>
    <tableColumn id="93" xr3:uid="{B8732A51-C85A-472F-A405-87E2B7BAE985}" name="K 81" dataDxfId="349" totalsRowDxfId="348"/>
    <tableColumn id="73" xr3:uid="{00000000-0010-0000-0000-000049000000}" name="K 82" dataDxfId="347" totalsRowDxfId="346"/>
    <tableColumn id="94" xr3:uid="{DC78DE2B-49A2-4879-B387-2F73665CE120}" name="K 83" dataDxfId="345" totalsRowDxfId="344"/>
    <tableColumn id="74" xr3:uid="{00000000-0010-0000-0000-00004A000000}" name="K 84" dataDxfId="343" totalsRowDxfId="342"/>
    <tableColumn id="95" xr3:uid="{07897712-8EF9-4DE4-A9BE-230F15AA59A7}" name="K 85" dataDxfId="341" totalsRowDxfId="340"/>
    <tableColumn id="97" xr3:uid="{56FD6906-6E1F-4164-A6D8-2ABCF8291A81}" name="K 86 " dataDxfId="339" totalsRowDxfId="338"/>
    <tableColumn id="75" xr3:uid="{00000000-0010-0000-0000-00004B000000}" name="K 87" dataDxfId="337" totalsRowDxfId="336"/>
    <tableColumn id="76" xr3:uid="{00000000-0010-0000-0000-00004C000000}" name="K 88" dataDxfId="335" totalsRowDxfId="334">
      <calculatedColumnFormula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calculatedColumnFormula>
    </tableColumn>
    <tableColumn id="77" xr3:uid="{00000000-0010-0000-0000-00004D000000}" name="K 89" dataDxfId="333" totalsRowDxfId="332">
      <calculatedColumnFormula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calculatedColumnFormula>
    </tableColumn>
    <tableColumn id="78" xr3:uid="{00000000-0010-0000-0000-00004E000000}" name="K 90" dataDxfId="331" totalsRowDxfId="330">
      <calculatedColumnFormula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calculatedColumnFormula>
    </tableColumn>
    <tableColumn id="79" xr3:uid="{00000000-0010-0000-0000-00004F000000}" name="K 91" totalsRowFunction="sum" dataDxfId="329" totalsRowDxfId="328">
      <calculatedColumnFormula>SUM(Tabela1122434[[#This Row],[K 88]]+Tabela1122434[[#This Row],[K 89]]+Tabela1122434[[#This Row],[K 90]])</calculatedColumnFormula>
    </tableColumn>
    <tableColumn id="80" xr3:uid="{00000000-0010-0000-0000-000050000000}" name="K 92" totalsRowFunction="sum" dataDxfId="327" totalsRowDxfId="326">
      <calculatedColumnFormula>20%*CM15</calculatedColumnFormula>
    </tableColumn>
    <tableColumn id="81" xr3:uid="{00000000-0010-0000-0000-000051000000}" name="K 93" totalsRowFunction="sum" dataDxfId="325" totalsRowDxfId="324">
      <calculatedColumnFormula>SUM(CM15,CN15)</calculatedColumnFormula>
    </tableColumn>
    <tableColumn id="103" xr3:uid="{F5D9C011-F3D7-4C98-B826-05C1C5C06F3E}" name="K 94" dataDxfId="323" totalsRowDxfId="322">
      <calculatedColumnFormula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calculatedColumnFormula>
    </tableColumn>
    <tableColumn id="102" xr3:uid="{EEA2B438-202F-4511-BBD4-B4AC13B66DA6}" name="K 95" dataDxfId="321" totalsRowDxfId="320">
      <calculatedColumnFormula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calculatedColumnFormula>
    </tableColumn>
    <tableColumn id="101" xr3:uid="{A33827BB-232C-497E-A97C-86874DDDBAEA}" name="K 96 " dataDxfId="319" totalsRowDxfId="318">
      <calculatedColumnFormula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calculatedColumnFormula>
    </tableColumn>
    <tableColumn id="100" xr3:uid="{6ACB52BB-C5CB-46B4-8C9C-1CF5029684BD}" name="K 97" totalsRowFunction="sum" dataDxfId="317" totalsRowDxfId="316">
      <calculatedColumnFormula>Tabela1122434[[#This Row],[K 94]]+Tabela1122434[[#This Row],[K 95]]+Tabela1122434[[#This Row],[K 96 ]]</calculatedColumnFormula>
    </tableColumn>
    <tableColumn id="99" xr3:uid="{7DEC39FA-5BDB-4388-99FC-2D772FF7ABC1}" name="K 98" totalsRowFunction="sum" dataDxfId="315" totalsRowDxfId="314">
      <calculatedColumnFormula>20%*CS15</calculatedColumnFormula>
    </tableColumn>
    <tableColumn id="98" xr3:uid="{2B30A2A4-4632-4493-A6BC-742577F52C75}" name="K 99" totalsRowFunction="sum" dataDxfId="313" totalsRowDxfId="312">
      <calculatedColumnFormula>SUM(CS15,CT15)</calculatedColumnFormula>
    </tableColumn>
    <tableColumn id="126" xr3:uid="{4245B106-50FC-49FC-8DE3-3C6D564A61F7}" name="K 100" dataDxfId="311" totalsRowDxfId="310">
      <calculatedColumnFormula>Tabela1122434[[#This Row],[K 88]]+Tabela1122434[[#This Row],[K 94]]</calculatedColumnFormula>
    </tableColumn>
    <tableColumn id="125" xr3:uid="{E134F82B-4A7E-4311-8413-7AF8EC6EFC59}" name="K 101" dataDxfId="309" totalsRowDxfId="308">
      <calculatedColumnFormula>Tabela1122434[[#This Row],[K 89]]+Tabela1122434[[#This Row],[K 95]]</calculatedColumnFormula>
    </tableColumn>
    <tableColumn id="124" xr3:uid="{1D1BF5B4-5A80-4CF4-8472-AB5268BAEDE5}" name="K 102" dataDxfId="307" totalsRowDxfId="306">
      <calculatedColumnFormula>Tabela1122434[[#This Row],[K 90]]+Tabela1122434[[#This Row],[K 96 ]]</calculatedColumnFormula>
    </tableColumn>
    <tableColumn id="123" xr3:uid="{A3172B14-430F-4BEC-8C94-EF21752CA2D2}" name="K 103" totalsRowFunction="sum" dataDxfId="305" totalsRowDxfId="304">
      <calculatedColumnFormula>Tabela1122434[[#This Row],[K 100]]+Tabela1122434[[#This Row],[K 101]]+Tabela1122434[[#This Row],[K 102]]</calculatedColumnFormula>
    </tableColumn>
    <tableColumn id="105" xr3:uid="{518A6D98-A33A-43DA-826D-B3D672FD2587}" name="K 104" totalsRowFunction="sum" dataDxfId="303" totalsRowDxfId="302">
      <calculatedColumnFormula>20%*Tabela1122434[[#This Row],[K 103]]</calculatedColumnFormula>
    </tableColumn>
    <tableColumn id="104" xr3:uid="{8F7113D3-F254-4AE1-9AB9-9641D78B5703}" name="K 105" totalsRowFunction="sum" dataDxfId="301" totalsRowDxfId="300">
      <calculatedColumnFormula>Tabela1122434[[#This Row],[K 103]]+Tabela1122434[[#This Row],[K 104]]</calculatedColumnFormula>
    </tableColumn>
    <tableColumn id="106" xr3:uid="{00000000-0010-0000-0000-00006A000000}" name="K 106" dataDxfId="299" totalsRowDxfId="298"/>
    <tableColumn id="107" xr3:uid="{00000000-0010-0000-0000-00006B000000}" name="K 107" dataDxfId="297" totalsRowDxfId="296"/>
    <tableColumn id="108" xr3:uid="{00000000-0010-0000-0000-00006C000000}" name="K 108" dataDxfId="295" totalsRowDxfId="294"/>
    <tableColumn id="109" xr3:uid="{00000000-0010-0000-0000-00006D000000}" name="K 109" dataDxfId="293" totalsRowDxfId="292"/>
    <tableColumn id="110" xr3:uid="{00000000-0010-0000-0000-00006E000000}" name="K 110" dataDxfId="291" totalsRowDxfId="290"/>
    <tableColumn id="111" xr3:uid="{00000000-0010-0000-0000-00006F000000}" name="K 111" dataDxfId="289" totalsRowDxfId="288"/>
    <tableColumn id="112" xr3:uid="{00000000-0010-0000-0000-000070000000}" name="K 112" dataDxfId="287" totalsRowDxfId="286"/>
    <tableColumn id="113" xr3:uid="{00000000-0010-0000-0000-000071000000}" name="K 113" dataDxfId="285" totalsRowDxfId="284"/>
    <tableColumn id="114" xr3:uid="{00000000-0010-0000-0000-000072000000}" name="K 114" dataDxfId="283" totalsRowDxfId="282"/>
    <tableColumn id="27" xr3:uid="{00000000-0010-0000-0000-00001B000000}" name="K 115" dataDxfId="281" totalsRowDxfId="280"/>
    <tableColumn id="26" xr3:uid="{7FDDA9ED-58EC-417A-8997-7419ADC33A98}" name="K 215" dataDxfId="279" totalsRowDxfId="278"/>
    <tableColumn id="96" xr3:uid="{196D451E-08B6-42E2-861B-740621175726}" name="K 315" dataDxfId="277" totalsRowDxfId="276"/>
    <tableColumn id="122" xr3:uid="{B2437020-BE14-4D71-8A3E-331FE13E7A0E}" name="K 415" dataDxfId="275" totalsRowDxfId="274"/>
    <tableColumn id="115" xr3:uid="{00000000-0010-0000-0000-000073000000}" name="K 116" dataDxfId="273" totalsRowDxfId="272"/>
    <tableColumn id="116" xr3:uid="{00000000-0010-0000-0000-000074000000}" name="K 117" dataDxfId="271" totalsRowDxfId="270"/>
    <tableColumn id="117" xr3:uid="{00000000-0010-0000-0000-000075000000}" name="K 118" dataDxfId="269" totalsRowDxfId="268"/>
    <tableColumn id="118" xr3:uid="{00000000-0010-0000-0000-000076000000}" name="K 119" dataDxfId="267" totalsRowDxfId="266"/>
    <tableColumn id="119" xr3:uid="{00000000-0010-0000-0000-000077000000}" name="K 120" dataDxfId="265" totalsRowDxfId="264"/>
    <tableColumn id="120" xr3:uid="{00000000-0010-0000-0000-000078000000}" name="K 121" dataDxfId="263" totalsRowDxfId="262"/>
    <tableColumn id="121" xr3:uid="{00000000-0010-0000-0000-000079000000}" name="K 122" dataDxfId="261" totalsRowDxfId="260"/>
    <tableColumn id="25" xr3:uid="{00000000-0010-0000-0000-000019000000}" name="K 123" dataDxfId="259" totalsRowDxfId="25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05C56C-7B20-48D0-8E5D-CFDF2B4CC627}" name="Tabela11224342" displayName="Tabela11224342" ref="A14:DV100" totalsRowCount="1" headerRowDxfId="257" dataDxfId="255" totalsRowDxfId="253" headerRowBorderDxfId="256" tableBorderDxfId="254" totalsRowBorderDxfId="252">
  <autoFilter ref="A14:DV99" xr:uid="{00000000-0009-0000-0100-000003000000}"/>
  <tableColumns count="126">
    <tableColumn id="1" xr3:uid="{7F6ACEB9-41DB-494B-A435-1C4D407AB604}" name="K 1" dataDxfId="251" totalsRowDxfId="250"/>
    <tableColumn id="2" xr3:uid="{BC8BF1C1-91B7-482C-8A01-500862E5C5DF}" name="K 2" dataDxfId="249" totalsRowDxfId="248"/>
    <tableColumn id="3" xr3:uid="{BEBD105E-DEAA-48A7-9B84-BCE6AC72C10E}" name="K 3" dataDxfId="247" totalsRowDxfId="246"/>
    <tableColumn id="4" xr3:uid="{85C777A3-B5B9-4104-9EE2-C57103EEE6AE}" name="K 4" dataDxfId="245" totalsRowDxfId="244"/>
    <tableColumn id="5" xr3:uid="{CCC4DD36-7463-41F7-849C-15FD8D4B4375}" name="K 5" dataDxfId="243" totalsRowDxfId="242"/>
    <tableColumn id="6" xr3:uid="{3A81032C-C0CD-43C6-9E2B-70099454D666}" name="K 6" dataDxfId="241" totalsRowDxfId="240"/>
    <tableColumn id="7" xr3:uid="{302C82F6-798B-4993-A1E7-E69ED53A9FCC}" name="K 7" dataDxfId="239" totalsRowDxfId="238"/>
    <tableColumn id="8" xr3:uid="{F8880B5E-7AC1-4DC1-A5ED-9AF9D9889753}" name="K 8" dataDxfId="237" totalsRowDxfId="236"/>
    <tableColumn id="9" xr3:uid="{9E7ECB42-161F-4255-89D7-4203FCA4CEFD}" name="K 9" dataDxfId="235" totalsRowDxfId="234"/>
    <tableColumn id="10" xr3:uid="{0E39D724-1C04-4CE5-A279-34A94F277E3E}" name="K 10" dataDxfId="233" totalsRowDxfId="232"/>
    <tableColumn id="11" xr3:uid="{570B1D53-C332-4197-9471-5C2396627CB8}" name="K11" dataDxfId="231" totalsRowDxfId="230"/>
    <tableColumn id="12" xr3:uid="{DEC251EF-A616-4D1C-BD3F-16348B59D14F}" name="K 12" dataDxfId="229" totalsRowDxfId="228"/>
    <tableColumn id="13" xr3:uid="{10DF9FAD-137B-426B-89BA-228EFC8C064A}" name="K13" dataDxfId="227" totalsRowDxfId="226"/>
    <tableColumn id="14" xr3:uid="{5078601C-30FF-46C9-89F5-268370394DCB}" name="K 14" dataDxfId="225" totalsRowDxfId="224"/>
    <tableColumn id="15" xr3:uid="{C7CC74A5-AF16-4670-94A0-FE82CF08FBD0}" name="K 15" dataDxfId="223" totalsRowDxfId="222"/>
    <tableColumn id="40" xr3:uid="{16573FCF-805C-443C-B3A0-1E7D08A6BA1F}" name="K 16" dataDxfId="221" totalsRowDxfId="220"/>
    <tableColumn id="16" xr3:uid="{05A5774E-ADF8-4AE6-BAA0-06F51C1E625C}" name="K 17" dataDxfId="219" totalsRowDxfId="218"/>
    <tableColumn id="41" xr3:uid="{BDDCBF7E-9E21-4DDC-9B46-4BFC0C4DDE5E}" name="K 18" dataDxfId="217" totalsRowDxfId="216"/>
    <tableColumn id="17" xr3:uid="{9DE73ACC-C529-411A-A72B-DAA4D8E6C347}" name="K 19" dataDxfId="215" totalsRowDxfId="214"/>
    <tableColumn id="42" xr3:uid="{F5185C4A-CE4D-4BC6-B2F7-5AE2B3917E96}" name="K 20" dataDxfId="213" totalsRowDxfId="212"/>
    <tableColumn id="18" xr3:uid="{148DA095-C69E-4FCF-A94D-155C0F7484FD}" name="K 21" dataDxfId="211" totalsRowDxfId="210"/>
    <tableColumn id="43" xr3:uid="{047816C0-AF42-4EFD-AAAE-387F57CF5F21}" name="K 22" dataDxfId="209" totalsRowDxfId="208"/>
    <tableColumn id="19" xr3:uid="{7FBBC22C-98A5-44EC-A51C-FC0AF371927D}" name="K23" dataDxfId="207" totalsRowDxfId="206"/>
    <tableColumn id="44" xr3:uid="{6E1D9B0A-D523-4650-B289-DAFE667FB8B6}" name="K24" dataDxfId="205" totalsRowDxfId="204"/>
    <tableColumn id="20" xr3:uid="{A9D5D7AB-EA2B-4A88-8400-6F0C1E52CEAB}" name="K25" dataDxfId="203" totalsRowDxfId="202"/>
    <tableColumn id="45" xr3:uid="{CD5BB5F8-4823-4643-97FC-C39D743529FB}" name="K26" dataDxfId="201" totalsRowDxfId="200"/>
    <tableColumn id="21" xr3:uid="{2ECB7946-C253-429C-91F6-D14D715CF770}" name="K 27" dataDxfId="199" totalsRowDxfId="198"/>
    <tableColumn id="46" xr3:uid="{11B042C8-AE49-42B2-A6B2-B34CDADB3DD1}" name="K 28" dataDxfId="197" totalsRowDxfId="196"/>
    <tableColumn id="22" xr3:uid="{96604874-8FA2-40CE-BED4-F09B88487650}" name="K 29" dataDxfId="195" totalsRowDxfId="194"/>
    <tableColumn id="47" xr3:uid="{01501E16-E22A-4FDB-BDB1-A030B8DBC9D2}" name="K 30" dataDxfId="193" totalsRowDxfId="192"/>
    <tableColumn id="23" xr3:uid="{D9AA3B0E-06AD-491E-BA74-2F75A9B6E7BF}" name="K 31" dataDxfId="191" totalsRowDxfId="190"/>
    <tableColumn id="48" xr3:uid="{B7749C62-EA27-4D14-ACF3-875E5CFDE6E0}" name="K 32" dataDxfId="189" totalsRowDxfId="188"/>
    <tableColumn id="24" xr3:uid="{E9C7BA4A-0B09-4C8A-8BCB-4A1E19302494}" name="K 33" dataDxfId="187" totalsRowDxfId="186"/>
    <tableColumn id="49" xr3:uid="{D7868EAA-C872-4BDC-A3B8-5389C0936EA8}" name="K 34" dataDxfId="185" totalsRowDxfId="184"/>
    <tableColumn id="28" xr3:uid="{05B0CE29-5E3A-462F-83F3-2357713B881E}" name="K 35" dataDxfId="183" totalsRowDxfId="182"/>
    <tableColumn id="50" xr3:uid="{01A15251-0B10-4FAB-BF79-EC91588A703E}" name="K 36" dataDxfId="181" totalsRowDxfId="180"/>
    <tableColumn id="29" xr3:uid="{AED44FE3-7F3F-46A2-AE81-31D426BB2EE6}" name="K 37" dataDxfId="179" totalsRowDxfId="178"/>
    <tableColumn id="51" xr3:uid="{8F030CEC-48CD-438C-ABE3-424BFE7558B8}" name="K 38" dataDxfId="177" totalsRowDxfId="176"/>
    <tableColumn id="30" xr3:uid="{591F1CE1-107D-474F-8FBD-002CA149CB0E}" name="K 39" dataDxfId="175" totalsRowDxfId="174"/>
    <tableColumn id="52" xr3:uid="{312994C8-F459-4C5E-86C1-F6C3B519759F}" name="K 40" dataDxfId="173" totalsRowDxfId="172"/>
    <tableColumn id="31" xr3:uid="{E0739D4C-76BF-4E6B-8EF2-13C3FB2445E6}" name="K 41" dataDxfId="171" totalsRowDxfId="170"/>
    <tableColumn id="53" xr3:uid="{3DDAFA6B-E6FB-4138-95A0-BD11F5959623}" name="K 42" dataDxfId="169" totalsRowDxfId="168"/>
    <tableColumn id="32" xr3:uid="{2ABD8681-3648-4C3D-B6DA-93283BA75B88}" name="K 43" dataDxfId="167" totalsRowDxfId="166"/>
    <tableColumn id="54" xr3:uid="{34B2DBEC-224F-403B-87D7-7B4A70242B35}" name="K 44" dataDxfId="165" totalsRowDxfId="164"/>
    <tableColumn id="33" xr3:uid="{9FD71ACB-38B2-434E-ABB8-027956A31B5F}" name="K 45" dataDxfId="163" totalsRowDxfId="162"/>
    <tableColumn id="55" xr3:uid="{09CD7DA4-40DF-4079-8044-DD1EDE563C5C}" name="K 46" dataDxfId="161" totalsRowDxfId="160"/>
    <tableColumn id="34" xr3:uid="{80221193-4317-4AC7-9097-E4FC1D658155}" name="K 47" dataDxfId="159" totalsRowDxfId="158"/>
    <tableColumn id="56" xr3:uid="{37AFD051-171A-452E-8227-9BE2D4DA4652}" name="K 48" dataDxfId="157" totalsRowDxfId="156"/>
    <tableColumn id="35" xr3:uid="{3233E504-5F3B-4BB6-9EEB-33AE919C4E4C}" name="K 49" dataDxfId="155" totalsRowDxfId="154"/>
    <tableColumn id="57" xr3:uid="{40A72A0C-C3B1-408E-860E-F99D35C8952F}" name="K 50" dataDxfId="153" totalsRowDxfId="152"/>
    <tableColumn id="36" xr3:uid="{4B604B14-5050-4EDC-94D7-F36D58DC450F}" name="K 51" dataDxfId="151" totalsRowDxfId="150"/>
    <tableColumn id="58" xr3:uid="{F0C551AE-2DB7-453B-A04C-5D04406C32A8}" name="K 52" dataDxfId="149" totalsRowDxfId="148"/>
    <tableColumn id="37" xr3:uid="{CB09F71B-7663-42E9-B2AB-F0F7C6372328}" name="K 53" dataDxfId="147" totalsRowDxfId="146"/>
    <tableColumn id="59" xr3:uid="{1C16B4AF-BEA2-4B5E-BF69-4AC5A4D58B44}" name="K 54" dataDxfId="145" totalsRowDxfId="144"/>
    <tableColumn id="38" xr3:uid="{CE3A9005-529B-46E1-958E-4017E722AB9C}" name="K 55" dataDxfId="143" totalsRowDxfId="142"/>
    <tableColumn id="60" xr3:uid="{A973DC38-14E8-4E46-90DB-8AC243FC84B2}" name="K 56" dataDxfId="141" totalsRowDxfId="140"/>
    <tableColumn id="39" xr3:uid="{9C5EBB59-2D82-416F-952C-9ACBB83E8335}" name="K 57" dataDxfId="139" totalsRowDxfId="138"/>
    <tableColumn id="61" xr3:uid="{1819C0D1-728B-4BE5-9F66-24CBB731FCDF}" name="K 58" dataDxfId="137" totalsRowDxfId="136"/>
    <tableColumn id="82" xr3:uid="{1B6581FC-A73E-4DFB-B7A0-04FC9ECB2A1C}" name="K 59" dataDxfId="135" totalsRowDxfId="134"/>
    <tableColumn id="62" xr3:uid="{CA29AB74-CC4F-4056-A1EA-EFCC98F8DACD}" name="K 60" dataDxfId="133" totalsRowDxfId="132"/>
    <tableColumn id="83" xr3:uid="{56E7A8D2-3DF1-46D7-9B0A-D041B61E4F69}" name="K 61" dataDxfId="131" totalsRowDxfId="130"/>
    <tableColumn id="63" xr3:uid="{ED15FAEB-4A38-4B29-8412-AEF7DA3E887C}" name="K 62" dataDxfId="129" totalsRowDxfId="128"/>
    <tableColumn id="84" xr3:uid="{AC26B730-BFEE-4B7F-AE8A-44854192C50E}" name="K 63" dataDxfId="127" totalsRowDxfId="126"/>
    <tableColumn id="64" xr3:uid="{A3111370-91B2-4A2D-9ABB-16D790AAD9E1}" name="K 64" dataDxfId="125" totalsRowDxfId="124"/>
    <tableColumn id="85" xr3:uid="{33E81CE7-9A31-4C8D-B582-BEF8EBFA2C14}" name="K 65" dataDxfId="123" totalsRowDxfId="122"/>
    <tableColumn id="65" xr3:uid="{40E044FC-0CD2-4970-ADC4-5D242E008B75}" name="K 66" dataDxfId="121" totalsRowDxfId="120"/>
    <tableColumn id="86" xr3:uid="{85D8B28F-BE7D-49FB-AF86-6DC061BEF45F}" name="K 67" dataDxfId="119" totalsRowDxfId="118"/>
    <tableColumn id="66" xr3:uid="{3F6EF587-B6F8-4882-8A05-1D2ED492A83E}" name="K 68" dataDxfId="117" totalsRowDxfId="116"/>
    <tableColumn id="87" xr3:uid="{16B4ABBA-0424-476F-8C1D-8CF73189975F}" name="K 69" dataDxfId="115" totalsRowDxfId="114"/>
    <tableColumn id="67" xr3:uid="{A817B9CC-CCEB-44E5-98BC-BF2AF509F8DA}" name="K 70" dataDxfId="113" totalsRowDxfId="112"/>
    <tableColumn id="88" xr3:uid="{F7D890AD-164D-438E-A030-ED2F30C12301}" name="K 71" dataDxfId="111" totalsRowDxfId="110"/>
    <tableColumn id="68" xr3:uid="{8E6990A2-45E9-47E7-9703-429A4E2E6DD0}" name="K 72" dataDxfId="109" totalsRowDxfId="108"/>
    <tableColumn id="89" xr3:uid="{B8F0AC1F-1333-4C22-A974-69E7429FA1EB}" name="K 73" dataDxfId="107" totalsRowDxfId="106"/>
    <tableColumn id="69" xr3:uid="{8CFAC907-B8C8-4E4C-BFA8-9CACCF504D11}" name="K 74" dataDxfId="105" totalsRowDxfId="104"/>
    <tableColumn id="90" xr3:uid="{5405A458-A66B-4564-B957-855EDECCFD2B}" name="K 75" dataDxfId="103" totalsRowDxfId="102"/>
    <tableColumn id="70" xr3:uid="{87FEB250-59B5-4D4C-9CEB-62F156FB45AA}" name="K 76" dataDxfId="101" totalsRowDxfId="100"/>
    <tableColumn id="91" xr3:uid="{7A011756-BD45-4D62-AD5C-FF4986D951CC}" name="K 77" dataDxfId="99" totalsRowDxfId="98"/>
    <tableColumn id="71" xr3:uid="{4AD941C1-11F3-4B19-B6DE-575ACEE834ED}" name="K 78" dataDxfId="97" totalsRowDxfId="96"/>
    <tableColumn id="92" xr3:uid="{725D9932-350D-4E56-BB5D-CB4A0F11EAE8}" name="K 79" dataDxfId="95" totalsRowDxfId="94"/>
    <tableColumn id="72" xr3:uid="{83A068DD-1797-4602-93B8-BAA8A1988F22}" name="K80" dataDxfId="93" totalsRowDxfId="92"/>
    <tableColumn id="93" xr3:uid="{4FABC41F-4788-4209-8E8C-F20CBE2FA3CB}" name="K 81" dataDxfId="91" totalsRowDxfId="90"/>
    <tableColumn id="73" xr3:uid="{07861815-84BD-4C87-8B84-BFB02C77CFEA}" name="K 82" dataDxfId="89" totalsRowDxfId="88"/>
    <tableColumn id="94" xr3:uid="{92727126-0210-406B-9E33-FAA79F164495}" name="K 83" dataDxfId="87" totalsRowDxfId="86"/>
    <tableColumn id="74" xr3:uid="{D2892779-2EE2-493D-BEC3-3A81252A7F2F}" name="K 84" dataDxfId="85" totalsRowDxfId="84"/>
    <tableColumn id="95" xr3:uid="{07746208-A13A-47CF-A909-A4714B2190B8}" name="K 85" dataDxfId="83" totalsRowDxfId="82"/>
    <tableColumn id="97" xr3:uid="{018B55B8-2DB0-48F6-A48B-6397D942AFE6}" name="K 86 " dataDxfId="81" totalsRowDxfId="80"/>
    <tableColumn id="75" xr3:uid="{93546621-C8A2-48B7-BE10-0DF5E70B0EF4}" name="K 87" dataDxfId="79" totalsRowDxfId="78"/>
    <tableColumn id="76" xr3:uid="{52FF8FB7-34BA-4259-8C4E-1A857C704FCD}" name="K 88" dataDxfId="77" totalsRowDxfId="76">
      <calculatedColumnFormula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calculatedColumnFormula>
    </tableColumn>
    <tableColumn id="77" xr3:uid="{C50D6351-B898-4A67-86ED-9CE8DA8819CF}" name="K 89" dataDxfId="75" totalsRowDxfId="74">
      <calculatedColumnFormula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calculatedColumnFormula>
    </tableColumn>
    <tableColumn id="78" xr3:uid="{B76864AD-6E0E-459B-929D-1EAE0802A43D}" name="K 90" dataDxfId="73" totalsRowDxfId="72">
      <calculatedColumnFormula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calculatedColumnFormula>
    </tableColumn>
    <tableColumn id="79" xr3:uid="{26247FD4-97B5-4F7D-8EF5-91C37172E010}" name="K 91" totalsRowFunction="sum" dataDxfId="71" totalsRowDxfId="70">
      <calculatedColumnFormula>SUM(Tabela11224342[[#This Row],[K 88]]+Tabela11224342[[#This Row],[K 89]]+Tabela11224342[[#This Row],[K 90]])</calculatedColumnFormula>
    </tableColumn>
    <tableColumn id="80" xr3:uid="{5BBEB901-79CB-46DA-A53C-C0C41EC3FFE8}" name="K 92" totalsRowFunction="sum" dataDxfId="69" totalsRowDxfId="68">
      <calculatedColumnFormula>20%*CM15</calculatedColumnFormula>
    </tableColumn>
    <tableColumn id="81" xr3:uid="{6C9A5F88-EB89-4566-ACD2-FF876D2B83BB}" name="K 93" totalsRowFunction="sum" dataDxfId="67" totalsRowDxfId="66">
      <calculatedColumnFormula>SUM(CM15,CN15)</calculatedColumnFormula>
    </tableColumn>
    <tableColumn id="103" xr3:uid="{E4AACE93-5DE9-49A2-AB55-5033CC24BD2B}" name="K 94" dataDxfId="65" totalsRowDxfId="64">
      <calculatedColumnFormula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calculatedColumnFormula>
    </tableColumn>
    <tableColumn id="102" xr3:uid="{FE270948-6C42-446E-B1A8-2BA1B9E0D2EA}" name="K 95" dataDxfId="63" totalsRowDxfId="62">
      <calculatedColumnFormula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calculatedColumnFormula>
    </tableColumn>
    <tableColumn id="101" xr3:uid="{AA8A5B7E-6C97-4D38-9CEC-A2DD42C94BC7}" name="K 96 " dataDxfId="61" totalsRowDxfId="60">
      <calculatedColumnFormula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calculatedColumnFormula>
    </tableColumn>
    <tableColumn id="100" xr3:uid="{5C6AD6B1-CC01-4B9D-9000-56BBD613A856}" name="K 97" totalsRowFunction="sum" dataDxfId="59" totalsRowDxfId="58">
      <calculatedColumnFormula>Tabela11224342[[#This Row],[K 94]]+Tabela11224342[[#This Row],[K 95]]+Tabela11224342[[#This Row],[K 96 ]]</calculatedColumnFormula>
    </tableColumn>
    <tableColumn id="99" xr3:uid="{5C2B87A2-7E54-4D91-85D5-A592B314BF01}" name="K 98" totalsRowFunction="sum" dataDxfId="57" totalsRowDxfId="56">
      <calculatedColumnFormula>20%*CS15</calculatedColumnFormula>
    </tableColumn>
    <tableColumn id="98" xr3:uid="{BB1057B7-039B-4BF6-8E11-2304118F5A3D}" name="K 99" totalsRowFunction="sum" dataDxfId="55" totalsRowDxfId="54">
      <calculatedColumnFormula>SUM(CS15,CT15)</calculatedColumnFormula>
    </tableColumn>
    <tableColumn id="126" xr3:uid="{CE31035F-EE71-4D43-8DF0-D7EE6D3EC78D}" name="K 100" dataDxfId="53" totalsRowDxfId="52">
      <calculatedColumnFormula>Tabela11224342[[#This Row],[K 88]]+Tabela11224342[[#This Row],[K 94]]</calculatedColumnFormula>
    </tableColumn>
    <tableColumn id="125" xr3:uid="{08A92E19-9FCD-4ADA-96B8-26993C89EF59}" name="K 101" dataDxfId="51" totalsRowDxfId="50">
      <calculatedColumnFormula>Tabela11224342[[#This Row],[K 89]]+Tabela11224342[[#This Row],[K 95]]</calculatedColumnFormula>
    </tableColumn>
    <tableColumn id="124" xr3:uid="{A32FB7DC-8949-476D-BC76-D7C93DAC6BDC}" name="K 102" dataDxfId="49" totalsRowDxfId="48">
      <calculatedColumnFormula>Tabela11224342[[#This Row],[K 90]]+Tabela11224342[[#This Row],[K 96 ]]</calculatedColumnFormula>
    </tableColumn>
    <tableColumn id="123" xr3:uid="{F16CB234-F4A8-4635-A351-B9404E936191}" name="K 103" totalsRowFunction="sum" dataDxfId="47" totalsRowDxfId="46">
      <calculatedColumnFormula>Tabela11224342[[#This Row],[K 100]]+Tabela11224342[[#This Row],[K 101]]+Tabela11224342[[#This Row],[K 102]]</calculatedColumnFormula>
    </tableColumn>
    <tableColumn id="105" xr3:uid="{A1ADFE00-111A-4E28-BEE3-F425181B6CB1}" name="K 104" totalsRowFunction="sum" dataDxfId="45" totalsRowDxfId="44">
      <calculatedColumnFormula>20%*Tabela11224342[[#This Row],[K 103]]</calculatedColumnFormula>
    </tableColumn>
    <tableColumn id="104" xr3:uid="{029B79C0-A9EC-477D-B0F3-AFBD923EB1D8}" name="K 105" totalsRowFunction="sum" dataDxfId="43" totalsRowDxfId="42">
      <calculatedColumnFormula>Tabela11224342[[#This Row],[K 103]]+Tabela11224342[[#This Row],[K 104]]</calculatedColumnFormula>
    </tableColumn>
    <tableColumn id="106" xr3:uid="{41A9D86A-9AA0-4AF8-AB59-88FE1142C72C}" name="K 106" dataDxfId="41" totalsRowDxfId="40"/>
    <tableColumn id="107" xr3:uid="{8CEEA574-3215-4EC0-83BB-D269BF79D3A8}" name="K 107" dataDxfId="39" totalsRowDxfId="38"/>
    <tableColumn id="108" xr3:uid="{4467BD18-BD20-44E8-B5CF-FEFCE11FAE6E}" name="K 108" dataDxfId="37" totalsRowDxfId="36"/>
    <tableColumn id="109" xr3:uid="{92C33130-FEC3-4DDC-B1E1-F31FA12EE016}" name="K 109" dataDxfId="35" totalsRowDxfId="34"/>
    <tableColumn id="110" xr3:uid="{49C595F1-D3E3-476E-90BF-9ACF2AB01260}" name="K 110" dataDxfId="33" totalsRowDxfId="32"/>
    <tableColumn id="111" xr3:uid="{E3151740-D3D6-4D67-BD39-D044E8508786}" name="K 111" dataDxfId="31" totalsRowDxfId="30"/>
    <tableColumn id="112" xr3:uid="{80D4E8C2-7C79-4023-B7D1-7CB51735616F}" name="K 112" dataDxfId="29" totalsRowDxfId="28"/>
    <tableColumn id="113" xr3:uid="{53452160-5FD1-4411-8EF0-B692A9486059}" name="K 113" dataDxfId="27" totalsRowDxfId="26"/>
    <tableColumn id="114" xr3:uid="{985483DA-A6E7-45B9-B93C-3AB33E071FC1}" name="K 114" dataDxfId="25" totalsRowDxfId="24"/>
    <tableColumn id="27" xr3:uid="{8F51AE60-B0C1-44CB-917F-FE2951183609}" name="K 115" dataDxfId="23" totalsRowDxfId="22"/>
    <tableColumn id="26" xr3:uid="{0DAE9EA3-F700-492C-8DC5-95F8B7AF0F64}" name="K 215" dataDxfId="21" totalsRowDxfId="20"/>
    <tableColumn id="96" xr3:uid="{D44F84B0-008E-4359-8E00-A32D897DEAD4}" name="K 315" dataDxfId="19" totalsRowDxfId="18"/>
    <tableColumn id="122" xr3:uid="{3BC950D5-8B57-4C9A-9D6E-2CE64F75A2C7}" name="K 415" dataDxfId="17" totalsRowDxfId="16"/>
    <tableColumn id="115" xr3:uid="{D3120A8C-0F75-4311-8858-3F6AD3536984}" name="K 116" dataDxfId="15" totalsRowDxfId="14"/>
    <tableColumn id="116" xr3:uid="{0AE7606F-ACCC-45A1-BDEA-EB5298FF8F8B}" name="K 117" dataDxfId="13" totalsRowDxfId="12"/>
    <tableColumn id="117" xr3:uid="{653BA0F2-5736-4443-8647-05EA3A8638CB}" name="K 118" dataDxfId="11" totalsRowDxfId="10"/>
    <tableColumn id="118" xr3:uid="{A8FDDCF5-343B-4608-B1FF-C46906C86DDB}" name="K 119" dataDxfId="9" totalsRowDxfId="8"/>
    <tableColumn id="119" xr3:uid="{77AE748F-C4D8-4B67-82B8-89DBD4B4A17A}" name="K 120" dataDxfId="7" totalsRowDxfId="6"/>
    <tableColumn id="120" xr3:uid="{B51B5C2D-9331-4293-8E1E-82FE22F83026}" name="K 121" dataDxfId="5" totalsRowDxfId="4"/>
    <tableColumn id="121" xr3:uid="{A0F8675E-463B-44D2-AE9C-26504E2B10D4}" name="K 122" dataDxfId="3" totalsRowDxfId="2"/>
    <tableColumn id="25" xr3:uid="{634E61B2-D69E-4523-8D11-F76EA33ADAE1}" name="K 123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C79" dT="2023-02-21T13:29:20.93" personId="{32625F2D-E2F0-48F6-B0E9-4DEC939884B8}" id="{094C1435-AB7B-44B9-898C-B20D7EBCD4DC}">
    <text>W obliczu braku zapisów - przyjęto standardowy okres (umowa ze wspólnego przetargu)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C79" dT="2023-02-21T13:29:20.93" personId="{32625F2D-E2F0-48F6-B0E9-4DEC939884B8}" id="{4A4FBFCF-181B-427A-9A72-E46E7F15644F}">
    <text>W obliczu braku zapisów - przyjęto standardowy okres (umowa ze wspólnego przetargu)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U98"/>
  <sheetViews>
    <sheetView showGridLines="0" zoomScale="60" zoomScaleNormal="60" workbookViewId="0">
      <pane xSplit="2" ySplit="14" topLeftCell="DF96" activePane="bottomRight" state="frozen"/>
      <selection pane="topRight" activeCell="C1" sqref="C1"/>
      <selection pane="bottomLeft" activeCell="A15" sqref="A15"/>
      <selection pane="bottomRight" activeCell="DN77" sqref="DN77"/>
    </sheetView>
  </sheetViews>
  <sheetFormatPr defaultRowHeight="15" x14ac:dyDescent="0.25"/>
  <cols>
    <col min="1" max="1" width="14.5703125" style="2" customWidth="1"/>
    <col min="2" max="2" width="36.140625" style="2" customWidth="1"/>
    <col min="3" max="3" width="33" style="2" customWidth="1"/>
    <col min="4" max="4" width="20.28515625" style="2" customWidth="1"/>
    <col min="5" max="5" width="12.7109375" style="2" customWidth="1"/>
    <col min="6" max="6" width="27.5703125" style="2" customWidth="1"/>
    <col min="7" max="9" width="14.5703125" style="2" customWidth="1"/>
    <col min="10" max="10" width="52.28515625" style="2" customWidth="1"/>
    <col min="11" max="11" width="16.7109375" style="2" customWidth="1"/>
    <col min="12" max="13" width="21.85546875" style="2" bestFit="1" customWidth="1"/>
    <col min="14" max="14" width="20.85546875" style="2" customWidth="1"/>
    <col min="15" max="15" width="36.85546875" style="2" customWidth="1"/>
    <col min="16" max="87" width="16.7109375" style="3" customWidth="1"/>
    <col min="88" max="89" width="23.5703125" style="3" customWidth="1"/>
    <col min="90" max="90" width="27.140625" style="3" customWidth="1"/>
    <col min="91" max="92" width="23.5703125" style="3" customWidth="1"/>
    <col min="93" max="105" width="28.7109375" style="3" customWidth="1"/>
    <col min="106" max="106" width="30.85546875" style="2" customWidth="1"/>
    <col min="107" max="107" width="24.42578125" style="2" customWidth="1"/>
    <col min="108" max="108" width="24.85546875" style="2" customWidth="1"/>
    <col min="109" max="109" width="20.140625" style="2" customWidth="1"/>
    <col min="110" max="110" width="31" style="2" customWidth="1"/>
    <col min="111" max="112" width="26.85546875" style="2" customWidth="1"/>
    <col min="113" max="113" width="32.42578125" style="2" customWidth="1"/>
    <col min="114" max="118" width="31.140625" style="2" customWidth="1"/>
    <col min="119" max="119" width="55" style="2" customWidth="1"/>
    <col min="120" max="120" width="26.5703125" style="2" customWidth="1"/>
    <col min="121" max="121" width="15.5703125" style="2" customWidth="1"/>
    <col min="122" max="122" width="24.7109375" style="2" customWidth="1"/>
    <col min="123" max="125" width="14.7109375" style="2" customWidth="1"/>
    <col min="126" max="126" width="28.42578125" style="2" bestFit="1" customWidth="1"/>
    <col min="127" max="127" width="29.28515625" style="2" bestFit="1" customWidth="1"/>
    <col min="128" max="128" width="27.28515625" style="2" bestFit="1" customWidth="1"/>
    <col min="129" max="129" width="11.5703125" style="2" customWidth="1"/>
    <col min="130" max="130" width="27.28515625" style="2" bestFit="1" customWidth="1"/>
    <col min="131" max="131" width="9.140625" style="4" customWidth="1"/>
    <col min="132" max="136" width="9.140625" style="4"/>
    <col min="137" max="260" width="9.140625" style="2"/>
    <col min="261" max="261" width="14.5703125" style="2" customWidth="1"/>
    <col min="262" max="262" width="36.140625" style="2" customWidth="1"/>
    <col min="263" max="263" width="38" style="2" customWidth="1"/>
    <col min="264" max="264" width="20.28515625" style="2" customWidth="1"/>
    <col min="265" max="265" width="14.5703125" style="2" customWidth="1"/>
    <col min="266" max="266" width="27.5703125" style="2" bestFit="1" customWidth="1"/>
    <col min="267" max="269" width="14.5703125" style="2" customWidth="1"/>
    <col min="270" max="270" width="45.140625" style="2" customWidth="1"/>
    <col min="271" max="271" width="18" style="2" customWidth="1"/>
    <col min="272" max="272" width="20.140625" style="2" customWidth="1"/>
    <col min="273" max="273" width="18" style="2" customWidth="1"/>
    <col min="274" max="274" width="21.42578125" style="2" customWidth="1"/>
    <col min="275" max="275" width="23.5703125" style="2" customWidth="1"/>
    <col min="276" max="293" width="16" style="2" customWidth="1"/>
    <col min="294" max="295" width="23.5703125" style="2" customWidth="1"/>
    <col min="296" max="296" width="27.140625" style="2" customWidth="1"/>
    <col min="297" max="299" width="23.5703125" style="2" customWidth="1"/>
    <col min="300" max="335" width="16" style="2" customWidth="1"/>
    <col min="336" max="337" width="23.5703125" style="2" customWidth="1"/>
    <col min="338" max="338" width="27.140625" style="2" customWidth="1"/>
    <col min="339" max="340" width="23.5703125" style="2" customWidth="1"/>
    <col min="341" max="341" width="28.7109375" style="2" customWidth="1"/>
    <col min="342" max="359" width="16" style="2" customWidth="1"/>
    <col min="360" max="365" width="28.7109375" style="2" customWidth="1"/>
    <col min="366" max="366" width="30.85546875" style="2" customWidth="1"/>
    <col min="367" max="367" width="24.42578125" style="2" customWidth="1"/>
    <col min="368" max="368" width="28.7109375" style="2" customWidth="1"/>
    <col min="369" max="370" width="17.85546875" style="2" customWidth="1"/>
    <col min="371" max="371" width="26.85546875" style="2" customWidth="1"/>
    <col min="372" max="373" width="17.85546875" style="2" customWidth="1"/>
    <col min="374" max="374" width="31.140625" style="2" customWidth="1"/>
    <col min="375" max="375" width="55" style="2" customWidth="1"/>
    <col min="376" max="376" width="26.5703125" style="2" customWidth="1"/>
    <col min="377" max="377" width="15.5703125" style="2" customWidth="1"/>
    <col min="378" max="378" width="24.7109375" style="2" customWidth="1"/>
    <col min="379" max="381" width="14.7109375" style="2" customWidth="1"/>
    <col min="382" max="382" width="39.7109375" style="2" customWidth="1"/>
    <col min="383" max="516" width="9.140625" style="2"/>
    <col min="517" max="517" width="14.5703125" style="2" customWidth="1"/>
    <col min="518" max="518" width="36.140625" style="2" customWidth="1"/>
    <col min="519" max="519" width="38" style="2" customWidth="1"/>
    <col min="520" max="520" width="20.28515625" style="2" customWidth="1"/>
    <col min="521" max="521" width="14.5703125" style="2" customWidth="1"/>
    <col min="522" max="522" width="27.5703125" style="2" bestFit="1" customWidth="1"/>
    <col min="523" max="525" width="14.5703125" style="2" customWidth="1"/>
    <col min="526" max="526" width="45.140625" style="2" customWidth="1"/>
    <col min="527" max="527" width="18" style="2" customWidth="1"/>
    <col min="528" max="528" width="20.140625" style="2" customWidth="1"/>
    <col min="529" max="529" width="18" style="2" customWidth="1"/>
    <col min="530" max="530" width="21.42578125" style="2" customWidth="1"/>
    <col min="531" max="531" width="23.5703125" style="2" customWidth="1"/>
    <col min="532" max="549" width="16" style="2" customWidth="1"/>
    <col min="550" max="551" width="23.5703125" style="2" customWidth="1"/>
    <col min="552" max="552" width="27.140625" style="2" customWidth="1"/>
    <col min="553" max="555" width="23.5703125" style="2" customWidth="1"/>
    <col min="556" max="591" width="16" style="2" customWidth="1"/>
    <col min="592" max="593" width="23.5703125" style="2" customWidth="1"/>
    <col min="594" max="594" width="27.140625" style="2" customWidth="1"/>
    <col min="595" max="596" width="23.5703125" style="2" customWidth="1"/>
    <col min="597" max="597" width="28.7109375" style="2" customWidth="1"/>
    <col min="598" max="615" width="16" style="2" customWidth="1"/>
    <col min="616" max="621" width="28.7109375" style="2" customWidth="1"/>
    <col min="622" max="622" width="30.85546875" style="2" customWidth="1"/>
    <col min="623" max="623" width="24.42578125" style="2" customWidth="1"/>
    <col min="624" max="624" width="28.7109375" style="2" customWidth="1"/>
    <col min="625" max="626" width="17.85546875" style="2" customWidth="1"/>
    <col min="627" max="627" width="26.85546875" style="2" customWidth="1"/>
    <col min="628" max="629" width="17.85546875" style="2" customWidth="1"/>
    <col min="630" max="630" width="31.140625" style="2" customWidth="1"/>
    <col min="631" max="631" width="55" style="2" customWidth="1"/>
    <col min="632" max="632" width="26.5703125" style="2" customWidth="1"/>
    <col min="633" max="633" width="15.5703125" style="2" customWidth="1"/>
    <col min="634" max="634" width="24.7109375" style="2" customWidth="1"/>
    <col min="635" max="637" width="14.7109375" style="2" customWidth="1"/>
    <col min="638" max="638" width="39.7109375" style="2" customWidth="1"/>
    <col min="639" max="772" width="9.140625" style="2"/>
    <col min="773" max="773" width="14.5703125" style="2" customWidth="1"/>
    <col min="774" max="774" width="36.140625" style="2" customWidth="1"/>
    <col min="775" max="775" width="38" style="2" customWidth="1"/>
    <col min="776" max="776" width="20.28515625" style="2" customWidth="1"/>
    <col min="777" max="777" width="14.5703125" style="2" customWidth="1"/>
    <col min="778" max="778" width="27.5703125" style="2" bestFit="1" customWidth="1"/>
    <col min="779" max="781" width="14.5703125" style="2" customWidth="1"/>
    <col min="782" max="782" width="45.140625" style="2" customWidth="1"/>
    <col min="783" max="783" width="18" style="2" customWidth="1"/>
    <col min="784" max="784" width="20.140625" style="2" customWidth="1"/>
    <col min="785" max="785" width="18" style="2" customWidth="1"/>
    <col min="786" max="786" width="21.42578125" style="2" customWidth="1"/>
    <col min="787" max="787" width="23.5703125" style="2" customWidth="1"/>
    <col min="788" max="805" width="16" style="2" customWidth="1"/>
    <col min="806" max="807" width="23.5703125" style="2" customWidth="1"/>
    <col min="808" max="808" width="27.140625" style="2" customWidth="1"/>
    <col min="809" max="811" width="23.5703125" style="2" customWidth="1"/>
    <col min="812" max="847" width="16" style="2" customWidth="1"/>
    <col min="848" max="849" width="23.5703125" style="2" customWidth="1"/>
    <col min="850" max="850" width="27.140625" style="2" customWidth="1"/>
    <col min="851" max="852" width="23.5703125" style="2" customWidth="1"/>
    <col min="853" max="853" width="28.7109375" style="2" customWidth="1"/>
    <col min="854" max="871" width="16" style="2" customWidth="1"/>
    <col min="872" max="877" width="28.7109375" style="2" customWidth="1"/>
    <col min="878" max="878" width="30.85546875" style="2" customWidth="1"/>
    <col min="879" max="879" width="24.42578125" style="2" customWidth="1"/>
    <col min="880" max="880" width="28.7109375" style="2" customWidth="1"/>
    <col min="881" max="882" width="17.85546875" style="2" customWidth="1"/>
    <col min="883" max="883" width="26.85546875" style="2" customWidth="1"/>
    <col min="884" max="885" width="17.85546875" style="2" customWidth="1"/>
    <col min="886" max="886" width="31.140625" style="2" customWidth="1"/>
    <col min="887" max="887" width="55" style="2" customWidth="1"/>
    <col min="888" max="888" width="26.5703125" style="2" customWidth="1"/>
    <col min="889" max="889" width="15.5703125" style="2" customWidth="1"/>
    <col min="890" max="890" width="24.7109375" style="2" customWidth="1"/>
    <col min="891" max="893" width="14.7109375" style="2" customWidth="1"/>
    <col min="894" max="894" width="39.7109375" style="2" customWidth="1"/>
    <col min="895" max="1028" width="9.140625" style="2"/>
    <col min="1029" max="1029" width="14.5703125" style="2" customWidth="1"/>
    <col min="1030" max="1030" width="36.140625" style="2" customWidth="1"/>
    <col min="1031" max="1031" width="38" style="2" customWidth="1"/>
    <col min="1032" max="1032" width="20.28515625" style="2" customWidth="1"/>
    <col min="1033" max="1033" width="14.5703125" style="2" customWidth="1"/>
    <col min="1034" max="1034" width="27.5703125" style="2" bestFit="1" customWidth="1"/>
    <col min="1035" max="1037" width="14.5703125" style="2" customWidth="1"/>
    <col min="1038" max="1038" width="45.140625" style="2" customWidth="1"/>
    <col min="1039" max="1039" width="18" style="2" customWidth="1"/>
    <col min="1040" max="1040" width="20.140625" style="2" customWidth="1"/>
    <col min="1041" max="1041" width="18" style="2" customWidth="1"/>
    <col min="1042" max="1042" width="21.42578125" style="2" customWidth="1"/>
    <col min="1043" max="1043" width="23.5703125" style="2" customWidth="1"/>
    <col min="1044" max="1061" width="16" style="2" customWidth="1"/>
    <col min="1062" max="1063" width="23.5703125" style="2" customWidth="1"/>
    <col min="1064" max="1064" width="27.140625" style="2" customWidth="1"/>
    <col min="1065" max="1067" width="23.5703125" style="2" customWidth="1"/>
    <col min="1068" max="1103" width="16" style="2" customWidth="1"/>
    <col min="1104" max="1105" width="23.5703125" style="2" customWidth="1"/>
    <col min="1106" max="1106" width="27.140625" style="2" customWidth="1"/>
    <col min="1107" max="1108" width="23.5703125" style="2" customWidth="1"/>
    <col min="1109" max="1109" width="28.7109375" style="2" customWidth="1"/>
    <col min="1110" max="1127" width="16" style="2" customWidth="1"/>
    <col min="1128" max="1133" width="28.7109375" style="2" customWidth="1"/>
    <col min="1134" max="1134" width="30.85546875" style="2" customWidth="1"/>
    <col min="1135" max="1135" width="24.42578125" style="2" customWidth="1"/>
    <col min="1136" max="1136" width="28.7109375" style="2" customWidth="1"/>
    <col min="1137" max="1138" width="17.85546875" style="2" customWidth="1"/>
    <col min="1139" max="1139" width="26.85546875" style="2" customWidth="1"/>
    <col min="1140" max="1141" width="17.85546875" style="2" customWidth="1"/>
    <col min="1142" max="1142" width="31.140625" style="2" customWidth="1"/>
    <col min="1143" max="1143" width="55" style="2" customWidth="1"/>
    <col min="1144" max="1144" width="26.5703125" style="2" customWidth="1"/>
    <col min="1145" max="1145" width="15.5703125" style="2" customWidth="1"/>
    <col min="1146" max="1146" width="24.7109375" style="2" customWidth="1"/>
    <col min="1147" max="1149" width="14.7109375" style="2" customWidth="1"/>
    <col min="1150" max="1150" width="39.7109375" style="2" customWidth="1"/>
    <col min="1151" max="1284" width="9.140625" style="2"/>
    <col min="1285" max="1285" width="14.5703125" style="2" customWidth="1"/>
    <col min="1286" max="1286" width="36.140625" style="2" customWidth="1"/>
    <col min="1287" max="1287" width="38" style="2" customWidth="1"/>
    <col min="1288" max="1288" width="20.28515625" style="2" customWidth="1"/>
    <col min="1289" max="1289" width="14.5703125" style="2" customWidth="1"/>
    <col min="1290" max="1290" width="27.5703125" style="2" bestFit="1" customWidth="1"/>
    <col min="1291" max="1293" width="14.5703125" style="2" customWidth="1"/>
    <col min="1294" max="1294" width="45.140625" style="2" customWidth="1"/>
    <col min="1295" max="1295" width="18" style="2" customWidth="1"/>
    <col min="1296" max="1296" width="20.140625" style="2" customWidth="1"/>
    <col min="1297" max="1297" width="18" style="2" customWidth="1"/>
    <col min="1298" max="1298" width="21.42578125" style="2" customWidth="1"/>
    <col min="1299" max="1299" width="23.5703125" style="2" customWidth="1"/>
    <col min="1300" max="1317" width="16" style="2" customWidth="1"/>
    <col min="1318" max="1319" width="23.5703125" style="2" customWidth="1"/>
    <col min="1320" max="1320" width="27.140625" style="2" customWidth="1"/>
    <col min="1321" max="1323" width="23.5703125" style="2" customWidth="1"/>
    <col min="1324" max="1359" width="16" style="2" customWidth="1"/>
    <col min="1360" max="1361" width="23.5703125" style="2" customWidth="1"/>
    <col min="1362" max="1362" width="27.140625" style="2" customWidth="1"/>
    <col min="1363" max="1364" width="23.5703125" style="2" customWidth="1"/>
    <col min="1365" max="1365" width="28.7109375" style="2" customWidth="1"/>
    <col min="1366" max="1383" width="16" style="2" customWidth="1"/>
    <col min="1384" max="1389" width="28.7109375" style="2" customWidth="1"/>
    <col min="1390" max="1390" width="30.85546875" style="2" customWidth="1"/>
    <col min="1391" max="1391" width="24.42578125" style="2" customWidth="1"/>
    <col min="1392" max="1392" width="28.7109375" style="2" customWidth="1"/>
    <col min="1393" max="1394" width="17.85546875" style="2" customWidth="1"/>
    <col min="1395" max="1395" width="26.85546875" style="2" customWidth="1"/>
    <col min="1396" max="1397" width="17.85546875" style="2" customWidth="1"/>
    <col min="1398" max="1398" width="31.140625" style="2" customWidth="1"/>
    <col min="1399" max="1399" width="55" style="2" customWidth="1"/>
    <col min="1400" max="1400" width="26.5703125" style="2" customWidth="1"/>
    <col min="1401" max="1401" width="15.5703125" style="2" customWidth="1"/>
    <col min="1402" max="1402" width="24.7109375" style="2" customWidth="1"/>
    <col min="1403" max="1405" width="14.7109375" style="2" customWidth="1"/>
    <col min="1406" max="1406" width="39.7109375" style="2" customWidth="1"/>
    <col min="1407" max="1540" width="9.140625" style="2"/>
    <col min="1541" max="1541" width="14.5703125" style="2" customWidth="1"/>
    <col min="1542" max="1542" width="36.140625" style="2" customWidth="1"/>
    <col min="1543" max="1543" width="38" style="2" customWidth="1"/>
    <col min="1544" max="1544" width="20.28515625" style="2" customWidth="1"/>
    <col min="1545" max="1545" width="14.5703125" style="2" customWidth="1"/>
    <col min="1546" max="1546" width="27.5703125" style="2" bestFit="1" customWidth="1"/>
    <col min="1547" max="1549" width="14.5703125" style="2" customWidth="1"/>
    <col min="1550" max="1550" width="45.140625" style="2" customWidth="1"/>
    <col min="1551" max="1551" width="18" style="2" customWidth="1"/>
    <col min="1552" max="1552" width="20.140625" style="2" customWidth="1"/>
    <col min="1553" max="1553" width="18" style="2" customWidth="1"/>
    <col min="1554" max="1554" width="21.42578125" style="2" customWidth="1"/>
    <col min="1555" max="1555" width="23.5703125" style="2" customWidth="1"/>
    <col min="1556" max="1573" width="16" style="2" customWidth="1"/>
    <col min="1574" max="1575" width="23.5703125" style="2" customWidth="1"/>
    <col min="1576" max="1576" width="27.140625" style="2" customWidth="1"/>
    <col min="1577" max="1579" width="23.5703125" style="2" customWidth="1"/>
    <col min="1580" max="1615" width="16" style="2" customWidth="1"/>
    <col min="1616" max="1617" width="23.5703125" style="2" customWidth="1"/>
    <col min="1618" max="1618" width="27.140625" style="2" customWidth="1"/>
    <col min="1619" max="1620" width="23.5703125" style="2" customWidth="1"/>
    <col min="1621" max="1621" width="28.7109375" style="2" customWidth="1"/>
    <col min="1622" max="1639" width="16" style="2" customWidth="1"/>
    <col min="1640" max="1645" width="28.7109375" style="2" customWidth="1"/>
    <col min="1646" max="1646" width="30.85546875" style="2" customWidth="1"/>
    <col min="1647" max="1647" width="24.42578125" style="2" customWidth="1"/>
    <col min="1648" max="1648" width="28.7109375" style="2" customWidth="1"/>
    <col min="1649" max="1650" width="17.85546875" style="2" customWidth="1"/>
    <col min="1651" max="1651" width="26.85546875" style="2" customWidth="1"/>
    <col min="1652" max="1653" width="17.85546875" style="2" customWidth="1"/>
    <col min="1654" max="1654" width="31.140625" style="2" customWidth="1"/>
    <col min="1655" max="1655" width="55" style="2" customWidth="1"/>
    <col min="1656" max="1656" width="26.5703125" style="2" customWidth="1"/>
    <col min="1657" max="1657" width="15.5703125" style="2" customWidth="1"/>
    <col min="1658" max="1658" width="24.7109375" style="2" customWidth="1"/>
    <col min="1659" max="1661" width="14.7109375" style="2" customWidth="1"/>
    <col min="1662" max="1662" width="39.7109375" style="2" customWidth="1"/>
    <col min="1663" max="1796" width="9.140625" style="2"/>
    <col min="1797" max="1797" width="14.5703125" style="2" customWidth="1"/>
    <col min="1798" max="1798" width="36.140625" style="2" customWidth="1"/>
    <col min="1799" max="1799" width="38" style="2" customWidth="1"/>
    <col min="1800" max="1800" width="20.28515625" style="2" customWidth="1"/>
    <col min="1801" max="1801" width="14.5703125" style="2" customWidth="1"/>
    <col min="1802" max="1802" width="27.5703125" style="2" bestFit="1" customWidth="1"/>
    <col min="1803" max="1805" width="14.5703125" style="2" customWidth="1"/>
    <col min="1806" max="1806" width="45.140625" style="2" customWidth="1"/>
    <col min="1807" max="1807" width="18" style="2" customWidth="1"/>
    <col min="1808" max="1808" width="20.140625" style="2" customWidth="1"/>
    <col min="1809" max="1809" width="18" style="2" customWidth="1"/>
    <col min="1810" max="1810" width="21.42578125" style="2" customWidth="1"/>
    <col min="1811" max="1811" width="23.5703125" style="2" customWidth="1"/>
    <col min="1812" max="1829" width="16" style="2" customWidth="1"/>
    <col min="1830" max="1831" width="23.5703125" style="2" customWidth="1"/>
    <col min="1832" max="1832" width="27.140625" style="2" customWidth="1"/>
    <col min="1833" max="1835" width="23.5703125" style="2" customWidth="1"/>
    <col min="1836" max="1871" width="16" style="2" customWidth="1"/>
    <col min="1872" max="1873" width="23.5703125" style="2" customWidth="1"/>
    <col min="1874" max="1874" width="27.140625" style="2" customWidth="1"/>
    <col min="1875" max="1876" width="23.5703125" style="2" customWidth="1"/>
    <col min="1877" max="1877" width="28.7109375" style="2" customWidth="1"/>
    <col min="1878" max="1895" width="16" style="2" customWidth="1"/>
    <col min="1896" max="1901" width="28.7109375" style="2" customWidth="1"/>
    <col min="1902" max="1902" width="30.85546875" style="2" customWidth="1"/>
    <col min="1903" max="1903" width="24.42578125" style="2" customWidth="1"/>
    <col min="1904" max="1904" width="28.7109375" style="2" customWidth="1"/>
    <col min="1905" max="1906" width="17.85546875" style="2" customWidth="1"/>
    <col min="1907" max="1907" width="26.85546875" style="2" customWidth="1"/>
    <col min="1908" max="1909" width="17.85546875" style="2" customWidth="1"/>
    <col min="1910" max="1910" width="31.140625" style="2" customWidth="1"/>
    <col min="1911" max="1911" width="55" style="2" customWidth="1"/>
    <col min="1912" max="1912" width="26.5703125" style="2" customWidth="1"/>
    <col min="1913" max="1913" width="15.5703125" style="2" customWidth="1"/>
    <col min="1914" max="1914" width="24.7109375" style="2" customWidth="1"/>
    <col min="1915" max="1917" width="14.7109375" style="2" customWidth="1"/>
    <col min="1918" max="1918" width="39.7109375" style="2" customWidth="1"/>
    <col min="1919" max="2052" width="9.140625" style="2"/>
    <col min="2053" max="2053" width="14.5703125" style="2" customWidth="1"/>
    <col min="2054" max="2054" width="36.140625" style="2" customWidth="1"/>
    <col min="2055" max="2055" width="38" style="2" customWidth="1"/>
    <col min="2056" max="2056" width="20.28515625" style="2" customWidth="1"/>
    <col min="2057" max="2057" width="14.5703125" style="2" customWidth="1"/>
    <col min="2058" max="2058" width="27.5703125" style="2" bestFit="1" customWidth="1"/>
    <col min="2059" max="2061" width="14.5703125" style="2" customWidth="1"/>
    <col min="2062" max="2062" width="45.140625" style="2" customWidth="1"/>
    <col min="2063" max="2063" width="18" style="2" customWidth="1"/>
    <col min="2064" max="2064" width="20.140625" style="2" customWidth="1"/>
    <col min="2065" max="2065" width="18" style="2" customWidth="1"/>
    <col min="2066" max="2066" width="21.42578125" style="2" customWidth="1"/>
    <col min="2067" max="2067" width="23.5703125" style="2" customWidth="1"/>
    <col min="2068" max="2085" width="16" style="2" customWidth="1"/>
    <col min="2086" max="2087" width="23.5703125" style="2" customWidth="1"/>
    <col min="2088" max="2088" width="27.140625" style="2" customWidth="1"/>
    <col min="2089" max="2091" width="23.5703125" style="2" customWidth="1"/>
    <col min="2092" max="2127" width="16" style="2" customWidth="1"/>
    <col min="2128" max="2129" width="23.5703125" style="2" customWidth="1"/>
    <col min="2130" max="2130" width="27.140625" style="2" customWidth="1"/>
    <col min="2131" max="2132" width="23.5703125" style="2" customWidth="1"/>
    <col min="2133" max="2133" width="28.7109375" style="2" customWidth="1"/>
    <col min="2134" max="2151" width="16" style="2" customWidth="1"/>
    <col min="2152" max="2157" width="28.7109375" style="2" customWidth="1"/>
    <col min="2158" max="2158" width="30.85546875" style="2" customWidth="1"/>
    <col min="2159" max="2159" width="24.42578125" style="2" customWidth="1"/>
    <col min="2160" max="2160" width="28.7109375" style="2" customWidth="1"/>
    <col min="2161" max="2162" width="17.85546875" style="2" customWidth="1"/>
    <col min="2163" max="2163" width="26.85546875" style="2" customWidth="1"/>
    <col min="2164" max="2165" width="17.85546875" style="2" customWidth="1"/>
    <col min="2166" max="2166" width="31.140625" style="2" customWidth="1"/>
    <col min="2167" max="2167" width="55" style="2" customWidth="1"/>
    <col min="2168" max="2168" width="26.5703125" style="2" customWidth="1"/>
    <col min="2169" max="2169" width="15.5703125" style="2" customWidth="1"/>
    <col min="2170" max="2170" width="24.7109375" style="2" customWidth="1"/>
    <col min="2171" max="2173" width="14.7109375" style="2" customWidth="1"/>
    <col min="2174" max="2174" width="39.7109375" style="2" customWidth="1"/>
    <col min="2175" max="2308" width="9.140625" style="2"/>
    <col min="2309" max="2309" width="14.5703125" style="2" customWidth="1"/>
    <col min="2310" max="2310" width="36.140625" style="2" customWidth="1"/>
    <col min="2311" max="2311" width="38" style="2" customWidth="1"/>
    <col min="2312" max="2312" width="20.28515625" style="2" customWidth="1"/>
    <col min="2313" max="2313" width="14.5703125" style="2" customWidth="1"/>
    <col min="2314" max="2314" width="27.5703125" style="2" bestFit="1" customWidth="1"/>
    <col min="2315" max="2317" width="14.5703125" style="2" customWidth="1"/>
    <col min="2318" max="2318" width="45.140625" style="2" customWidth="1"/>
    <col min="2319" max="2319" width="18" style="2" customWidth="1"/>
    <col min="2320" max="2320" width="20.140625" style="2" customWidth="1"/>
    <col min="2321" max="2321" width="18" style="2" customWidth="1"/>
    <col min="2322" max="2322" width="21.42578125" style="2" customWidth="1"/>
    <col min="2323" max="2323" width="23.5703125" style="2" customWidth="1"/>
    <col min="2324" max="2341" width="16" style="2" customWidth="1"/>
    <col min="2342" max="2343" width="23.5703125" style="2" customWidth="1"/>
    <col min="2344" max="2344" width="27.140625" style="2" customWidth="1"/>
    <col min="2345" max="2347" width="23.5703125" style="2" customWidth="1"/>
    <col min="2348" max="2383" width="16" style="2" customWidth="1"/>
    <col min="2384" max="2385" width="23.5703125" style="2" customWidth="1"/>
    <col min="2386" max="2386" width="27.140625" style="2" customWidth="1"/>
    <col min="2387" max="2388" width="23.5703125" style="2" customWidth="1"/>
    <col min="2389" max="2389" width="28.7109375" style="2" customWidth="1"/>
    <col min="2390" max="2407" width="16" style="2" customWidth="1"/>
    <col min="2408" max="2413" width="28.7109375" style="2" customWidth="1"/>
    <col min="2414" max="2414" width="30.85546875" style="2" customWidth="1"/>
    <col min="2415" max="2415" width="24.42578125" style="2" customWidth="1"/>
    <col min="2416" max="2416" width="28.7109375" style="2" customWidth="1"/>
    <col min="2417" max="2418" width="17.85546875" style="2" customWidth="1"/>
    <col min="2419" max="2419" width="26.85546875" style="2" customWidth="1"/>
    <col min="2420" max="2421" width="17.85546875" style="2" customWidth="1"/>
    <col min="2422" max="2422" width="31.140625" style="2" customWidth="1"/>
    <col min="2423" max="2423" width="55" style="2" customWidth="1"/>
    <col min="2424" max="2424" width="26.5703125" style="2" customWidth="1"/>
    <col min="2425" max="2425" width="15.5703125" style="2" customWidth="1"/>
    <col min="2426" max="2426" width="24.7109375" style="2" customWidth="1"/>
    <col min="2427" max="2429" width="14.7109375" style="2" customWidth="1"/>
    <col min="2430" max="2430" width="39.7109375" style="2" customWidth="1"/>
    <col min="2431" max="2564" width="9.140625" style="2"/>
    <col min="2565" max="2565" width="14.5703125" style="2" customWidth="1"/>
    <col min="2566" max="2566" width="36.140625" style="2" customWidth="1"/>
    <col min="2567" max="2567" width="38" style="2" customWidth="1"/>
    <col min="2568" max="2568" width="20.28515625" style="2" customWidth="1"/>
    <col min="2569" max="2569" width="14.5703125" style="2" customWidth="1"/>
    <col min="2570" max="2570" width="27.5703125" style="2" bestFit="1" customWidth="1"/>
    <col min="2571" max="2573" width="14.5703125" style="2" customWidth="1"/>
    <col min="2574" max="2574" width="45.140625" style="2" customWidth="1"/>
    <col min="2575" max="2575" width="18" style="2" customWidth="1"/>
    <col min="2576" max="2576" width="20.140625" style="2" customWidth="1"/>
    <col min="2577" max="2577" width="18" style="2" customWidth="1"/>
    <col min="2578" max="2578" width="21.42578125" style="2" customWidth="1"/>
    <col min="2579" max="2579" width="23.5703125" style="2" customWidth="1"/>
    <col min="2580" max="2597" width="16" style="2" customWidth="1"/>
    <col min="2598" max="2599" width="23.5703125" style="2" customWidth="1"/>
    <col min="2600" max="2600" width="27.140625" style="2" customWidth="1"/>
    <col min="2601" max="2603" width="23.5703125" style="2" customWidth="1"/>
    <col min="2604" max="2639" width="16" style="2" customWidth="1"/>
    <col min="2640" max="2641" width="23.5703125" style="2" customWidth="1"/>
    <col min="2642" max="2642" width="27.140625" style="2" customWidth="1"/>
    <col min="2643" max="2644" width="23.5703125" style="2" customWidth="1"/>
    <col min="2645" max="2645" width="28.7109375" style="2" customWidth="1"/>
    <col min="2646" max="2663" width="16" style="2" customWidth="1"/>
    <col min="2664" max="2669" width="28.7109375" style="2" customWidth="1"/>
    <col min="2670" max="2670" width="30.85546875" style="2" customWidth="1"/>
    <col min="2671" max="2671" width="24.42578125" style="2" customWidth="1"/>
    <col min="2672" max="2672" width="28.7109375" style="2" customWidth="1"/>
    <col min="2673" max="2674" width="17.85546875" style="2" customWidth="1"/>
    <col min="2675" max="2675" width="26.85546875" style="2" customWidth="1"/>
    <col min="2676" max="2677" width="17.85546875" style="2" customWidth="1"/>
    <col min="2678" max="2678" width="31.140625" style="2" customWidth="1"/>
    <col min="2679" max="2679" width="55" style="2" customWidth="1"/>
    <col min="2680" max="2680" width="26.5703125" style="2" customWidth="1"/>
    <col min="2681" max="2681" width="15.5703125" style="2" customWidth="1"/>
    <col min="2682" max="2682" width="24.7109375" style="2" customWidth="1"/>
    <col min="2683" max="2685" width="14.7109375" style="2" customWidth="1"/>
    <col min="2686" max="2686" width="39.7109375" style="2" customWidth="1"/>
    <col min="2687" max="2820" width="9.140625" style="2"/>
    <col min="2821" max="2821" width="14.5703125" style="2" customWidth="1"/>
    <col min="2822" max="2822" width="36.140625" style="2" customWidth="1"/>
    <col min="2823" max="2823" width="38" style="2" customWidth="1"/>
    <col min="2824" max="2824" width="20.28515625" style="2" customWidth="1"/>
    <col min="2825" max="2825" width="14.5703125" style="2" customWidth="1"/>
    <col min="2826" max="2826" width="27.5703125" style="2" bestFit="1" customWidth="1"/>
    <col min="2827" max="2829" width="14.5703125" style="2" customWidth="1"/>
    <col min="2830" max="2830" width="45.140625" style="2" customWidth="1"/>
    <col min="2831" max="2831" width="18" style="2" customWidth="1"/>
    <col min="2832" max="2832" width="20.140625" style="2" customWidth="1"/>
    <col min="2833" max="2833" width="18" style="2" customWidth="1"/>
    <col min="2834" max="2834" width="21.42578125" style="2" customWidth="1"/>
    <col min="2835" max="2835" width="23.5703125" style="2" customWidth="1"/>
    <col min="2836" max="2853" width="16" style="2" customWidth="1"/>
    <col min="2854" max="2855" width="23.5703125" style="2" customWidth="1"/>
    <col min="2856" max="2856" width="27.140625" style="2" customWidth="1"/>
    <col min="2857" max="2859" width="23.5703125" style="2" customWidth="1"/>
    <col min="2860" max="2895" width="16" style="2" customWidth="1"/>
    <col min="2896" max="2897" width="23.5703125" style="2" customWidth="1"/>
    <col min="2898" max="2898" width="27.140625" style="2" customWidth="1"/>
    <col min="2899" max="2900" width="23.5703125" style="2" customWidth="1"/>
    <col min="2901" max="2901" width="28.7109375" style="2" customWidth="1"/>
    <col min="2902" max="2919" width="16" style="2" customWidth="1"/>
    <col min="2920" max="2925" width="28.7109375" style="2" customWidth="1"/>
    <col min="2926" max="2926" width="30.85546875" style="2" customWidth="1"/>
    <col min="2927" max="2927" width="24.42578125" style="2" customWidth="1"/>
    <col min="2928" max="2928" width="28.7109375" style="2" customWidth="1"/>
    <col min="2929" max="2930" width="17.85546875" style="2" customWidth="1"/>
    <col min="2931" max="2931" width="26.85546875" style="2" customWidth="1"/>
    <col min="2932" max="2933" width="17.85546875" style="2" customWidth="1"/>
    <col min="2934" max="2934" width="31.140625" style="2" customWidth="1"/>
    <col min="2935" max="2935" width="55" style="2" customWidth="1"/>
    <col min="2936" max="2936" width="26.5703125" style="2" customWidth="1"/>
    <col min="2937" max="2937" width="15.5703125" style="2" customWidth="1"/>
    <col min="2938" max="2938" width="24.7109375" style="2" customWidth="1"/>
    <col min="2939" max="2941" width="14.7109375" style="2" customWidth="1"/>
    <col min="2942" max="2942" width="39.7109375" style="2" customWidth="1"/>
    <col min="2943" max="3076" width="9.140625" style="2"/>
    <col min="3077" max="3077" width="14.5703125" style="2" customWidth="1"/>
    <col min="3078" max="3078" width="36.140625" style="2" customWidth="1"/>
    <col min="3079" max="3079" width="38" style="2" customWidth="1"/>
    <col min="3080" max="3080" width="20.28515625" style="2" customWidth="1"/>
    <col min="3081" max="3081" width="14.5703125" style="2" customWidth="1"/>
    <col min="3082" max="3082" width="27.5703125" style="2" bestFit="1" customWidth="1"/>
    <col min="3083" max="3085" width="14.5703125" style="2" customWidth="1"/>
    <col min="3086" max="3086" width="45.140625" style="2" customWidth="1"/>
    <col min="3087" max="3087" width="18" style="2" customWidth="1"/>
    <col min="3088" max="3088" width="20.140625" style="2" customWidth="1"/>
    <col min="3089" max="3089" width="18" style="2" customWidth="1"/>
    <col min="3090" max="3090" width="21.42578125" style="2" customWidth="1"/>
    <col min="3091" max="3091" width="23.5703125" style="2" customWidth="1"/>
    <col min="3092" max="3109" width="16" style="2" customWidth="1"/>
    <col min="3110" max="3111" width="23.5703125" style="2" customWidth="1"/>
    <col min="3112" max="3112" width="27.140625" style="2" customWidth="1"/>
    <col min="3113" max="3115" width="23.5703125" style="2" customWidth="1"/>
    <col min="3116" max="3151" width="16" style="2" customWidth="1"/>
    <col min="3152" max="3153" width="23.5703125" style="2" customWidth="1"/>
    <col min="3154" max="3154" width="27.140625" style="2" customWidth="1"/>
    <col min="3155" max="3156" width="23.5703125" style="2" customWidth="1"/>
    <col min="3157" max="3157" width="28.7109375" style="2" customWidth="1"/>
    <col min="3158" max="3175" width="16" style="2" customWidth="1"/>
    <col min="3176" max="3181" width="28.7109375" style="2" customWidth="1"/>
    <col min="3182" max="3182" width="30.85546875" style="2" customWidth="1"/>
    <col min="3183" max="3183" width="24.42578125" style="2" customWidth="1"/>
    <col min="3184" max="3184" width="28.7109375" style="2" customWidth="1"/>
    <col min="3185" max="3186" width="17.85546875" style="2" customWidth="1"/>
    <col min="3187" max="3187" width="26.85546875" style="2" customWidth="1"/>
    <col min="3188" max="3189" width="17.85546875" style="2" customWidth="1"/>
    <col min="3190" max="3190" width="31.140625" style="2" customWidth="1"/>
    <col min="3191" max="3191" width="55" style="2" customWidth="1"/>
    <col min="3192" max="3192" width="26.5703125" style="2" customWidth="1"/>
    <col min="3193" max="3193" width="15.5703125" style="2" customWidth="1"/>
    <col min="3194" max="3194" width="24.7109375" style="2" customWidth="1"/>
    <col min="3195" max="3197" width="14.7109375" style="2" customWidth="1"/>
    <col min="3198" max="3198" width="39.7109375" style="2" customWidth="1"/>
    <col min="3199" max="3332" width="9.140625" style="2"/>
    <col min="3333" max="3333" width="14.5703125" style="2" customWidth="1"/>
    <col min="3334" max="3334" width="36.140625" style="2" customWidth="1"/>
    <col min="3335" max="3335" width="38" style="2" customWidth="1"/>
    <col min="3336" max="3336" width="20.28515625" style="2" customWidth="1"/>
    <col min="3337" max="3337" width="14.5703125" style="2" customWidth="1"/>
    <col min="3338" max="3338" width="27.5703125" style="2" bestFit="1" customWidth="1"/>
    <col min="3339" max="3341" width="14.5703125" style="2" customWidth="1"/>
    <col min="3342" max="3342" width="45.140625" style="2" customWidth="1"/>
    <col min="3343" max="3343" width="18" style="2" customWidth="1"/>
    <col min="3344" max="3344" width="20.140625" style="2" customWidth="1"/>
    <col min="3345" max="3345" width="18" style="2" customWidth="1"/>
    <col min="3346" max="3346" width="21.42578125" style="2" customWidth="1"/>
    <col min="3347" max="3347" width="23.5703125" style="2" customWidth="1"/>
    <col min="3348" max="3365" width="16" style="2" customWidth="1"/>
    <col min="3366" max="3367" width="23.5703125" style="2" customWidth="1"/>
    <col min="3368" max="3368" width="27.140625" style="2" customWidth="1"/>
    <col min="3369" max="3371" width="23.5703125" style="2" customWidth="1"/>
    <col min="3372" max="3407" width="16" style="2" customWidth="1"/>
    <col min="3408" max="3409" width="23.5703125" style="2" customWidth="1"/>
    <col min="3410" max="3410" width="27.140625" style="2" customWidth="1"/>
    <col min="3411" max="3412" width="23.5703125" style="2" customWidth="1"/>
    <col min="3413" max="3413" width="28.7109375" style="2" customWidth="1"/>
    <col min="3414" max="3431" width="16" style="2" customWidth="1"/>
    <col min="3432" max="3437" width="28.7109375" style="2" customWidth="1"/>
    <col min="3438" max="3438" width="30.85546875" style="2" customWidth="1"/>
    <col min="3439" max="3439" width="24.42578125" style="2" customWidth="1"/>
    <col min="3440" max="3440" width="28.7109375" style="2" customWidth="1"/>
    <col min="3441" max="3442" width="17.85546875" style="2" customWidth="1"/>
    <col min="3443" max="3443" width="26.85546875" style="2" customWidth="1"/>
    <col min="3444" max="3445" width="17.85546875" style="2" customWidth="1"/>
    <col min="3446" max="3446" width="31.140625" style="2" customWidth="1"/>
    <col min="3447" max="3447" width="55" style="2" customWidth="1"/>
    <col min="3448" max="3448" width="26.5703125" style="2" customWidth="1"/>
    <col min="3449" max="3449" width="15.5703125" style="2" customWidth="1"/>
    <col min="3450" max="3450" width="24.7109375" style="2" customWidth="1"/>
    <col min="3451" max="3453" width="14.7109375" style="2" customWidth="1"/>
    <col min="3454" max="3454" width="39.7109375" style="2" customWidth="1"/>
    <col min="3455" max="3588" width="9.140625" style="2"/>
    <col min="3589" max="3589" width="14.5703125" style="2" customWidth="1"/>
    <col min="3590" max="3590" width="36.140625" style="2" customWidth="1"/>
    <col min="3591" max="3591" width="38" style="2" customWidth="1"/>
    <col min="3592" max="3592" width="20.28515625" style="2" customWidth="1"/>
    <col min="3593" max="3593" width="14.5703125" style="2" customWidth="1"/>
    <col min="3594" max="3594" width="27.5703125" style="2" bestFit="1" customWidth="1"/>
    <col min="3595" max="3597" width="14.5703125" style="2" customWidth="1"/>
    <col min="3598" max="3598" width="45.140625" style="2" customWidth="1"/>
    <col min="3599" max="3599" width="18" style="2" customWidth="1"/>
    <col min="3600" max="3600" width="20.140625" style="2" customWidth="1"/>
    <col min="3601" max="3601" width="18" style="2" customWidth="1"/>
    <col min="3602" max="3602" width="21.42578125" style="2" customWidth="1"/>
    <col min="3603" max="3603" width="23.5703125" style="2" customWidth="1"/>
    <col min="3604" max="3621" width="16" style="2" customWidth="1"/>
    <col min="3622" max="3623" width="23.5703125" style="2" customWidth="1"/>
    <col min="3624" max="3624" width="27.140625" style="2" customWidth="1"/>
    <col min="3625" max="3627" width="23.5703125" style="2" customWidth="1"/>
    <col min="3628" max="3663" width="16" style="2" customWidth="1"/>
    <col min="3664" max="3665" width="23.5703125" style="2" customWidth="1"/>
    <col min="3666" max="3666" width="27.140625" style="2" customWidth="1"/>
    <col min="3667" max="3668" width="23.5703125" style="2" customWidth="1"/>
    <col min="3669" max="3669" width="28.7109375" style="2" customWidth="1"/>
    <col min="3670" max="3687" width="16" style="2" customWidth="1"/>
    <col min="3688" max="3693" width="28.7109375" style="2" customWidth="1"/>
    <col min="3694" max="3694" width="30.85546875" style="2" customWidth="1"/>
    <col min="3695" max="3695" width="24.42578125" style="2" customWidth="1"/>
    <col min="3696" max="3696" width="28.7109375" style="2" customWidth="1"/>
    <col min="3697" max="3698" width="17.85546875" style="2" customWidth="1"/>
    <col min="3699" max="3699" width="26.85546875" style="2" customWidth="1"/>
    <col min="3700" max="3701" width="17.85546875" style="2" customWidth="1"/>
    <col min="3702" max="3702" width="31.140625" style="2" customWidth="1"/>
    <col min="3703" max="3703" width="55" style="2" customWidth="1"/>
    <col min="3704" max="3704" width="26.5703125" style="2" customWidth="1"/>
    <col min="3705" max="3705" width="15.5703125" style="2" customWidth="1"/>
    <col min="3706" max="3706" width="24.7109375" style="2" customWidth="1"/>
    <col min="3707" max="3709" width="14.7109375" style="2" customWidth="1"/>
    <col min="3710" max="3710" width="39.7109375" style="2" customWidth="1"/>
    <col min="3711" max="3844" width="9.140625" style="2"/>
    <col min="3845" max="3845" width="14.5703125" style="2" customWidth="1"/>
    <col min="3846" max="3846" width="36.140625" style="2" customWidth="1"/>
    <col min="3847" max="3847" width="38" style="2" customWidth="1"/>
    <col min="3848" max="3848" width="20.28515625" style="2" customWidth="1"/>
    <col min="3849" max="3849" width="14.5703125" style="2" customWidth="1"/>
    <col min="3850" max="3850" width="27.5703125" style="2" bestFit="1" customWidth="1"/>
    <col min="3851" max="3853" width="14.5703125" style="2" customWidth="1"/>
    <col min="3854" max="3854" width="45.140625" style="2" customWidth="1"/>
    <col min="3855" max="3855" width="18" style="2" customWidth="1"/>
    <col min="3856" max="3856" width="20.140625" style="2" customWidth="1"/>
    <col min="3857" max="3857" width="18" style="2" customWidth="1"/>
    <col min="3858" max="3858" width="21.42578125" style="2" customWidth="1"/>
    <col min="3859" max="3859" width="23.5703125" style="2" customWidth="1"/>
    <col min="3860" max="3877" width="16" style="2" customWidth="1"/>
    <col min="3878" max="3879" width="23.5703125" style="2" customWidth="1"/>
    <col min="3880" max="3880" width="27.140625" style="2" customWidth="1"/>
    <col min="3881" max="3883" width="23.5703125" style="2" customWidth="1"/>
    <col min="3884" max="3919" width="16" style="2" customWidth="1"/>
    <col min="3920" max="3921" width="23.5703125" style="2" customWidth="1"/>
    <col min="3922" max="3922" width="27.140625" style="2" customWidth="1"/>
    <col min="3923" max="3924" width="23.5703125" style="2" customWidth="1"/>
    <col min="3925" max="3925" width="28.7109375" style="2" customWidth="1"/>
    <col min="3926" max="3943" width="16" style="2" customWidth="1"/>
    <col min="3944" max="3949" width="28.7109375" style="2" customWidth="1"/>
    <col min="3950" max="3950" width="30.85546875" style="2" customWidth="1"/>
    <col min="3951" max="3951" width="24.42578125" style="2" customWidth="1"/>
    <col min="3952" max="3952" width="28.7109375" style="2" customWidth="1"/>
    <col min="3953" max="3954" width="17.85546875" style="2" customWidth="1"/>
    <col min="3955" max="3955" width="26.85546875" style="2" customWidth="1"/>
    <col min="3956" max="3957" width="17.85546875" style="2" customWidth="1"/>
    <col min="3958" max="3958" width="31.140625" style="2" customWidth="1"/>
    <col min="3959" max="3959" width="55" style="2" customWidth="1"/>
    <col min="3960" max="3960" width="26.5703125" style="2" customWidth="1"/>
    <col min="3961" max="3961" width="15.5703125" style="2" customWidth="1"/>
    <col min="3962" max="3962" width="24.7109375" style="2" customWidth="1"/>
    <col min="3963" max="3965" width="14.7109375" style="2" customWidth="1"/>
    <col min="3966" max="3966" width="39.7109375" style="2" customWidth="1"/>
    <col min="3967" max="4100" width="9.140625" style="2"/>
    <col min="4101" max="4101" width="14.5703125" style="2" customWidth="1"/>
    <col min="4102" max="4102" width="36.140625" style="2" customWidth="1"/>
    <col min="4103" max="4103" width="38" style="2" customWidth="1"/>
    <col min="4104" max="4104" width="20.28515625" style="2" customWidth="1"/>
    <col min="4105" max="4105" width="14.5703125" style="2" customWidth="1"/>
    <col min="4106" max="4106" width="27.5703125" style="2" bestFit="1" customWidth="1"/>
    <col min="4107" max="4109" width="14.5703125" style="2" customWidth="1"/>
    <col min="4110" max="4110" width="45.140625" style="2" customWidth="1"/>
    <col min="4111" max="4111" width="18" style="2" customWidth="1"/>
    <col min="4112" max="4112" width="20.140625" style="2" customWidth="1"/>
    <col min="4113" max="4113" width="18" style="2" customWidth="1"/>
    <col min="4114" max="4114" width="21.42578125" style="2" customWidth="1"/>
    <col min="4115" max="4115" width="23.5703125" style="2" customWidth="1"/>
    <col min="4116" max="4133" width="16" style="2" customWidth="1"/>
    <col min="4134" max="4135" width="23.5703125" style="2" customWidth="1"/>
    <col min="4136" max="4136" width="27.140625" style="2" customWidth="1"/>
    <col min="4137" max="4139" width="23.5703125" style="2" customWidth="1"/>
    <col min="4140" max="4175" width="16" style="2" customWidth="1"/>
    <col min="4176" max="4177" width="23.5703125" style="2" customWidth="1"/>
    <col min="4178" max="4178" width="27.140625" style="2" customWidth="1"/>
    <col min="4179" max="4180" width="23.5703125" style="2" customWidth="1"/>
    <col min="4181" max="4181" width="28.7109375" style="2" customWidth="1"/>
    <col min="4182" max="4199" width="16" style="2" customWidth="1"/>
    <col min="4200" max="4205" width="28.7109375" style="2" customWidth="1"/>
    <col min="4206" max="4206" width="30.85546875" style="2" customWidth="1"/>
    <col min="4207" max="4207" width="24.42578125" style="2" customWidth="1"/>
    <col min="4208" max="4208" width="28.7109375" style="2" customWidth="1"/>
    <col min="4209" max="4210" width="17.85546875" style="2" customWidth="1"/>
    <col min="4211" max="4211" width="26.85546875" style="2" customWidth="1"/>
    <col min="4212" max="4213" width="17.85546875" style="2" customWidth="1"/>
    <col min="4214" max="4214" width="31.140625" style="2" customWidth="1"/>
    <col min="4215" max="4215" width="55" style="2" customWidth="1"/>
    <col min="4216" max="4216" width="26.5703125" style="2" customWidth="1"/>
    <col min="4217" max="4217" width="15.5703125" style="2" customWidth="1"/>
    <col min="4218" max="4218" width="24.7109375" style="2" customWidth="1"/>
    <col min="4219" max="4221" width="14.7109375" style="2" customWidth="1"/>
    <col min="4222" max="4222" width="39.7109375" style="2" customWidth="1"/>
    <col min="4223" max="4356" width="9.140625" style="2"/>
    <col min="4357" max="4357" width="14.5703125" style="2" customWidth="1"/>
    <col min="4358" max="4358" width="36.140625" style="2" customWidth="1"/>
    <col min="4359" max="4359" width="38" style="2" customWidth="1"/>
    <col min="4360" max="4360" width="20.28515625" style="2" customWidth="1"/>
    <col min="4361" max="4361" width="14.5703125" style="2" customWidth="1"/>
    <col min="4362" max="4362" width="27.5703125" style="2" bestFit="1" customWidth="1"/>
    <col min="4363" max="4365" width="14.5703125" style="2" customWidth="1"/>
    <col min="4366" max="4366" width="45.140625" style="2" customWidth="1"/>
    <col min="4367" max="4367" width="18" style="2" customWidth="1"/>
    <col min="4368" max="4368" width="20.140625" style="2" customWidth="1"/>
    <col min="4369" max="4369" width="18" style="2" customWidth="1"/>
    <col min="4370" max="4370" width="21.42578125" style="2" customWidth="1"/>
    <col min="4371" max="4371" width="23.5703125" style="2" customWidth="1"/>
    <col min="4372" max="4389" width="16" style="2" customWidth="1"/>
    <col min="4390" max="4391" width="23.5703125" style="2" customWidth="1"/>
    <col min="4392" max="4392" width="27.140625" style="2" customWidth="1"/>
    <col min="4393" max="4395" width="23.5703125" style="2" customWidth="1"/>
    <col min="4396" max="4431" width="16" style="2" customWidth="1"/>
    <col min="4432" max="4433" width="23.5703125" style="2" customWidth="1"/>
    <col min="4434" max="4434" width="27.140625" style="2" customWidth="1"/>
    <col min="4435" max="4436" width="23.5703125" style="2" customWidth="1"/>
    <col min="4437" max="4437" width="28.7109375" style="2" customWidth="1"/>
    <col min="4438" max="4455" width="16" style="2" customWidth="1"/>
    <col min="4456" max="4461" width="28.7109375" style="2" customWidth="1"/>
    <col min="4462" max="4462" width="30.85546875" style="2" customWidth="1"/>
    <col min="4463" max="4463" width="24.42578125" style="2" customWidth="1"/>
    <col min="4464" max="4464" width="28.7109375" style="2" customWidth="1"/>
    <col min="4465" max="4466" width="17.85546875" style="2" customWidth="1"/>
    <col min="4467" max="4467" width="26.85546875" style="2" customWidth="1"/>
    <col min="4468" max="4469" width="17.85546875" style="2" customWidth="1"/>
    <col min="4470" max="4470" width="31.140625" style="2" customWidth="1"/>
    <col min="4471" max="4471" width="55" style="2" customWidth="1"/>
    <col min="4472" max="4472" width="26.5703125" style="2" customWidth="1"/>
    <col min="4473" max="4473" width="15.5703125" style="2" customWidth="1"/>
    <col min="4474" max="4474" width="24.7109375" style="2" customWidth="1"/>
    <col min="4475" max="4477" width="14.7109375" style="2" customWidth="1"/>
    <col min="4478" max="4478" width="39.7109375" style="2" customWidth="1"/>
    <col min="4479" max="4612" width="9.140625" style="2"/>
    <col min="4613" max="4613" width="14.5703125" style="2" customWidth="1"/>
    <col min="4614" max="4614" width="36.140625" style="2" customWidth="1"/>
    <col min="4615" max="4615" width="38" style="2" customWidth="1"/>
    <col min="4616" max="4616" width="20.28515625" style="2" customWidth="1"/>
    <col min="4617" max="4617" width="14.5703125" style="2" customWidth="1"/>
    <col min="4618" max="4618" width="27.5703125" style="2" bestFit="1" customWidth="1"/>
    <col min="4619" max="4621" width="14.5703125" style="2" customWidth="1"/>
    <col min="4622" max="4622" width="45.140625" style="2" customWidth="1"/>
    <col min="4623" max="4623" width="18" style="2" customWidth="1"/>
    <col min="4624" max="4624" width="20.140625" style="2" customWidth="1"/>
    <col min="4625" max="4625" width="18" style="2" customWidth="1"/>
    <col min="4626" max="4626" width="21.42578125" style="2" customWidth="1"/>
    <col min="4627" max="4627" width="23.5703125" style="2" customWidth="1"/>
    <col min="4628" max="4645" width="16" style="2" customWidth="1"/>
    <col min="4646" max="4647" width="23.5703125" style="2" customWidth="1"/>
    <col min="4648" max="4648" width="27.140625" style="2" customWidth="1"/>
    <col min="4649" max="4651" width="23.5703125" style="2" customWidth="1"/>
    <col min="4652" max="4687" width="16" style="2" customWidth="1"/>
    <col min="4688" max="4689" width="23.5703125" style="2" customWidth="1"/>
    <col min="4690" max="4690" width="27.140625" style="2" customWidth="1"/>
    <col min="4691" max="4692" width="23.5703125" style="2" customWidth="1"/>
    <col min="4693" max="4693" width="28.7109375" style="2" customWidth="1"/>
    <col min="4694" max="4711" width="16" style="2" customWidth="1"/>
    <col min="4712" max="4717" width="28.7109375" style="2" customWidth="1"/>
    <col min="4718" max="4718" width="30.85546875" style="2" customWidth="1"/>
    <col min="4719" max="4719" width="24.42578125" style="2" customWidth="1"/>
    <col min="4720" max="4720" width="28.7109375" style="2" customWidth="1"/>
    <col min="4721" max="4722" width="17.85546875" style="2" customWidth="1"/>
    <col min="4723" max="4723" width="26.85546875" style="2" customWidth="1"/>
    <col min="4724" max="4725" width="17.85546875" style="2" customWidth="1"/>
    <col min="4726" max="4726" width="31.140625" style="2" customWidth="1"/>
    <col min="4727" max="4727" width="55" style="2" customWidth="1"/>
    <col min="4728" max="4728" width="26.5703125" style="2" customWidth="1"/>
    <col min="4729" max="4729" width="15.5703125" style="2" customWidth="1"/>
    <col min="4730" max="4730" width="24.7109375" style="2" customWidth="1"/>
    <col min="4731" max="4733" width="14.7109375" style="2" customWidth="1"/>
    <col min="4734" max="4734" width="39.7109375" style="2" customWidth="1"/>
    <col min="4735" max="4868" width="9.140625" style="2"/>
    <col min="4869" max="4869" width="14.5703125" style="2" customWidth="1"/>
    <col min="4870" max="4870" width="36.140625" style="2" customWidth="1"/>
    <col min="4871" max="4871" width="38" style="2" customWidth="1"/>
    <col min="4872" max="4872" width="20.28515625" style="2" customWidth="1"/>
    <col min="4873" max="4873" width="14.5703125" style="2" customWidth="1"/>
    <col min="4874" max="4874" width="27.5703125" style="2" bestFit="1" customWidth="1"/>
    <col min="4875" max="4877" width="14.5703125" style="2" customWidth="1"/>
    <col min="4878" max="4878" width="45.140625" style="2" customWidth="1"/>
    <col min="4879" max="4879" width="18" style="2" customWidth="1"/>
    <col min="4880" max="4880" width="20.140625" style="2" customWidth="1"/>
    <col min="4881" max="4881" width="18" style="2" customWidth="1"/>
    <col min="4882" max="4882" width="21.42578125" style="2" customWidth="1"/>
    <col min="4883" max="4883" width="23.5703125" style="2" customWidth="1"/>
    <col min="4884" max="4901" width="16" style="2" customWidth="1"/>
    <col min="4902" max="4903" width="23.5703125" style="2" customWidth="1"/>
    <col min="4904" max="4904" width="27.140625" style="2" customWidth="1"/>
    <col min="4905" max="4907" width="23.5703125" style="2" customWidth="1"/>
    <col min="4908" max="4943" width="16" style="2" customWidth="1"/>
    <col min="4944" max="4945" width="23.5703125" style="2" customWidth="1"/>
    <col min="4946" max="4946" width="27.140625" style="2" customWidth="1"/>
    <col min="4947" max="4948" width="23.5703125" style="2" customWidth="1"/>
    <col min="4949" max="4949" width="28.7109375" style="2" customWidth="1"/>
    <col min="4950" max="4967" width="16" style="2" customWidth="1"/>
    <col min="4968" max="4973" width="28.7109375" style="2" customWidth="1"/>
    <col min="4974" max="4974" width="30.85546875" style="2" customWidth="1"/>
    <col min="4975" max="4975" width="24.42578125" style="2" customWidth="1"/>
    <col min="4976" max="4976" width="28.7109375" style="2" customWidth="1"/>
    <col min="4977" max="4978" width="17.85546875" style="2" customWidth="1"/>
    <col min="4979" max="4979" width="26.85546875" style="2" customWidth="1"/>
    <col min="4980" max="4981" width="17.85546875" style="2" customWidth="1"/>
    <col min="4982" max="4982" width="31.140625" style="2" customWidth="1"/>
    <col min="4983" max="4983" width="55" style="2" customWidth="1"/>
    <col min="4984" max="4984" width="26.5703125" style="2" customWidth="1"/>
    <col min="4985" max="4985" width="15.5703125" style="2" customWidth="1"/>
    <col min="4986" max="4986" width="24.7109375" style="2" customWidth="1"/>
    <col min="4987" max="4989" width="14.7109375" style="2" customWidth="1"/>
    <col min="4990" max="4990" width="39.7109375" style="2" customWidth="1"/>
    <col min="4991" max="5124" width="9.140625" style="2"/>
    <col min="5125" max="5125" width="14.5703125" style="2" customWidth="1"/>
    <col min="5126" max="5126" width="36.140625" style="2" customWidth="1"/>
    <col min="5127" max="5127" width="38" style="2" customWidth="1"/>
    <col min="5128" max="5128" width="20.28515625" style="2" customWidth="1"/>
    <col min="5129" max="5129" width="14.5703125" style="2" customWidth="1"/>
    <col min="5130" max="5130" width="27.5703125" style="2" bestFit="1" customWidth="1"/>
    <col min="5131" max="5133" width="14.5703125" style="2" customWidth="1"/>
    <col min="5134" max="5134" width="45.140625" style="2" customWidth="1"/>
    <col min="5135" max="5135" width="18" style="2" customWidth="1"/>
    <col min="5136" max="5136" width="20.140625" style="2" customWidth="1"/>
    <col min="5137" max="5137" width="18" style="2" customWidth="1"/>
    <col min="5138" max="5138" width="21.42578125" style="2" customWidth="1"/>
    <col min="5139" max="5139" width="23.5703125" style="2" customWidth="1"/>
    <col min="5140" max="5157" width="16" style="2" customWidth="1"/>
    <col min="5158" max="5159" width="23.5703125" style="2" customWidth="1"/>
    <col min="5160" max="5160" width="27.140625" style="2" customWidth="1"/>
    <col min="5161" max="5163" width="23.5703125" style="2" customWidth="1"/>
    <col min="5164" max="5199" width="16" style="2" customWidth="1"/>
    <col min="5200" max="5201" width="23.5703125" style="2" customWidth="1"/>
    <col min="5202" max="5202" width="27.140625" style="2" customWidth="1"/>
    <col min="5203" max="5204" width="23.5703125" style="2" customWidth="1"/>
    <col min="5205" max="5205" width="28.7109375" style="2" customWidth="1"/>
    <col min="5206" max="5223" width="16" style="2" customWidth="1"/>
    <col min="5224" max="5229" width="28.7109375" style="2" customWidth="1"/>
    <col min="5230" max="5230" width="30.85546875" style="2" customWidth="1"/>
    <col min="5231" max="5231" width="24.42578125" style="2" customWidth="1"/>
    <col min="5232" max="5232" width="28.7109375" style="2" customWidth="1"/>
    <col min="5233" max="5234" width="17.85546875" style="2" customWidth="1"/>
    <col min="5235" max="5235" width="26.85546875" style="2" customWidth="1"/>
    <col min="5236" max="5237" width="17.85546875" style="2" customWidth="1"/>
    <col min="5238" max="5238" width="31.140625" style="2" customWidth="1"/>
    <col min="5239" max="5239" width="55" style="2" customWidth="1"/>
    <col min="5240" max="5240" width="26.5703125" style="2" customWidth="1"/>
    <col min="5241" max="5241" width="15.5703125" style="2" customWidth="1"/>
    <col min="5242" max="5242" width="24.7109375" style="2" customWidth="1"/>
    <col min="5243" max="5245" width="14.7109375" style="2" customWidth="1"/>
    <col min="5246" max="5246" width="39.7109375" style="2" customWidth="1"/>
    <col min="5247" max="5380" width="9.140625" style="2"/>
    <col min="5381" max="5381" width="14.5703125" style="2" customWidth="1"/>
    <col min="5382" max="5382" width="36.140625" style="2" customWidth="1"/>
    <col min="5383" max="5383" width="38" style="2" customWidth="1"/>
    <col min="5384" max="5384" width="20.28515625" style="2" customWidth="1"/>
    <col min="5385" max="5385" width="14.5703125" style="2" customWidth="1"/>
    <col min="5386" max="5386" width="27.5703125" style="2" bestFit="1" customWidth="1"/>
    <col min="5387" max="5389" width="14.5703125" style="2" customWidth="1"/>
    <col min="5390" max="5390" width="45.140625" style="2" customWidth="1"/>
    <col min="5391" max="5391" width="18" style="2" customWidth="1"/>
    <col min="5392" max="5392" width="20.140625" style="2" customWidth="1"/>
    <col min="5393" max="5393" width="18" style="2" customWidth="1"/>
    <col min="5394" max="5394" width="21.42578125" style="2" customWidth="1"/>
    <col min="5395" max="5395" width="23.5703125" style="2" customWidth="1"/>
    <col min="5396" max="5413" width="16" style="2" customWidth="1"/>
    <col min="5414" max="5415" width="23.5703125" style="2" customWidth="1"/>
    <col min="5416" max="5416" width="27.140625" style="2" customWidth="1"/>
    <col min="5417" max="5419" width="23.5703125" style="2" customWidth="1"/>
    <col min="5420" max="5455" width="16" style="2" customWidth="1"/>
    <col min="5456" max="5457" width="23.5703125" style="2" customWidth="1"/>
    <col min="5458" max="5458" width="27.140625" style="2" customWidth="1"/>
    <col min="5459" max="5460" width="23.5703125" style="2" customWidth="1"/>
    <col min="5461" max="5461" width="28.7109375" style="2" customWidth="1"/>
    <col min="5462" max="5479" width="16" style="2" customWidth="1"/>
    <col min="5480" max="5485" width="28.7109375" style="2" customWidth="1"/>
    <col min="5486" max="5486" width="30.85546875" style="2" customWidth="1"/>
    <col min="5487" max="5487" width="24.42578125" style="2" customWidth="1"/>
    <col min="5488" max="5488" width="28.7109375" style="2" customWidth="1"/>
    <col min="5489" max="5490" width="17.85546875" style="2" customWidth="1"/>
    <col min="5491" max="5491" width="26.85546875" style="2" customWidth="1"/>
    <col min="5492" max="5493" width="17.85546875" style="2" customWidth="1"/>
    <col min="5494" max="5494" width="31.140625" style="2" customWidth="1"/>
    <col min="5495" max="5495" width="55" style="2" customWidth="1"/>
    <col min="5496" max="5496" width="26.5703125" style="2" customWidth="1"/>
    <col min="5497" max="5497" width="15.5703125" style="2" customWidth="1"/>
    <col min="5498" max="5498" width="24.7109375" style="2" customWidth="1"/>
    <col min="5499" max="5501" width="14.7109375" style="2" customWidth="1"/>
    <col min="5502" max="5502" width="39.7109375" style="2" customWidth="1"/>
    <col min="5503" max="5636" width="9.140625" style="2"/>
    <col min="5637" max="5637" width="14.5703125" style="2" customWidth="1"/>
    <col min="5638" max="5638" width="36.140625" style="2" customWidth="1"/>
    <col min="5639" max="5639" width="38" style="2" customWidth="1"/>
    <col min="5640" max="5640" width="20.28515625" style="2" customWidth="1"/>
    <col min="5641" max="5641" width="14.5703125" style="2" customWidth="1"/>
    <col min="5642" max="5642" width="27.5703125" style="2" bestFit="1" customWidth="1"/>
    <col min="5643" max="5645" width="14.5703125" style="2" customWidth="1"/>
    <col min="5646" max="5646" width="45.140625" style="2" customWidth="1"/>
    <col min="5647" max="5647" width="18" style="2" customWidth="1"/>
    <col min="5648" max="5648" width="20.140625" style="2" customWidth="1"/>
    <col min="5649" max="5649" width="18" style="2" customWidth="1"/>
    <col min="5650" max="5650" width="21.42578125" style="2" customWidth="1"/>
    <col min="5651" max="5651" width="23.5703125" style="2" customWidth="1"/>
    <col min="5652" max="5669" width="16" style="2" customWidth="1"/>
    <col min="5670" max="5671" width="23.5703125" style="2" customWidth="1"/>
    <col min="5672" max="5672" width="27.140625" style="2" customWidth="1"/>
    <col min="5673" max="5675" width="23.5703125" style="2" customWidth="1"/>
    <col min="5676" max="5711" width="16" style="2" customWidth="1"/>
    <col min="5712" max="5713" width="23.5703125" style="2" customWidth="1"/>
    <col min="5714" max="5714" width="27.140625" style="2" customWidth="1"/>
    <col min="5715" max="5716" width="23.5703125" style="2" customWidth="1"/>
    <col min="5717" max="5717" width="28.7109375" style="2" customWidth="1"/>
    <col min="5718" max="5735" width="16" style="2" customWidth="1"/>
    <col min="5736" max="5741" width="28.7109375" style="2" customWidth="1"/>
    <col min="5742" max="5742" width="30.85546875" style="2" customWidth="1"/>
    <col min="5743" max="5743" width="24.42578125" style="2" customWidth="1"/>
    <col min="5744" max="5744" width="28.7109375" style="2" customWidth="1"/>
    <col min="5745" max="5746" width="17.85546875" style="2" customWidth="1"/>
    <col min="5747" max="5747" width="26.85546875" style="2" customWidth="1"/>
    <col min="5748" max="5749" width="17.85546875" style="2" customWidth="1"/>
    <col min="5750" max="5750" width="31.140625" style="2" customWidth="1"/>
    <col min="5751" max="5751" width="55" style="2" customWidth="1"/>
    <col min="5752" max="5752" width="26.5703125" style="2" customWidth="1"/>
    <col min="5753" max="5753" width="15.5703125" style="2" customWidth="1"/>
    <col min="5754" max="5754" width="24.7109375" style="2" customWidth="1"/>
    <col min="5755" max="5757" width="14.7109375" style="2" customWidth="1"/>
    <col min="5758" max="5758" width="39.7109375" style="2" customWidth="1"/>
    <col min="5759" max="5892" width="9.140625" style="2"/>
    <col min="5893" max="5893" width="14.5703125" style="2" customWidth="1"/>
    <col min="5894" max="5894" width="36.140625" style="2" customWidth="1"/>
    <col min="5895" max="5895" width="38" style="2" customWidth="1"/>
    <col min="5896" max="5896" width="20.28515625" style="2" customWidth="1"/>
    <col min="5897" max="5897" width="14.5703125" style="2" customWidth="1"/>
    <col min="5898" max="5898" width="27.5703125" style="2" bestFit="1" customWidth="1"/>
    <col min="5899" max="5901" width="14.5703125" style="2" customWidth="1"/>
    <col min="5902" max="5902" width="45.140625" style="2" customWidth="1"/>
    <col min="5903" max="5903" width="18" style="2" customWidth="1"/>
    <col min="5904" max="5904" width="20.140625" style="2" customWidth="1"/>
    <col min="5905" max="5905" width="18" style="2" customWidth="1"/>
    <col min="5906" max="5906" width="21.42578125" style="2" customWidth="1"/>
    <col min="5907" max="5907" width="23.5703125" style="2" customWidth="1"/>
    <col min="5908" max="5925" width="16" style="2" customWidth="1"/>
    <col min="5926" max="5927" width="23.5703125" style="2" customWidth="1"/>
    <col min="5928" max="5928" width="27.140625" style="2" customWidth="1"/>
    <col min="5929" max="5931" width="23.5703125" style="2" customWidth="1"/>
    <col min="5932" max="5967" width="16" style="2" customWidth="1"/>
    <col min="5968" max="5969" width="23.5703125" style="2" customWidth="1"/>
    <col min="5970" max="5970" width="27.140625" style="2" customWidth="1"/>
    <col min="5971" max="5972" width="23.5703125" style="2" customWidth="1"/>
    <col min="5973" max="5973" width="28.7109375" style="2" customWidth="1"/>
    <col min="5974" max="5991" width="16" style="2" customWidth="1"/>
    <col min="5992" max="5997" width="28.7109375" style="2" customWidth="1"/>
    <col min="5998" max="5998" width="30.85546875" style="2" customWidth="1"/>
    <col min="5999" max="5999" width="24.42578125" style="2" customWidth="1"/>
    <col min="6000" max="6000" width="28.7109375" style="2" customWidth="1"/>
    <col min="6001" max="6002" width="17.85546875" style="2" customWidth="1"/>
    <col min="6003" max="6003" width="26.85546875" style="2" customWidth="1"/>
    <col min="6004" max="6005" width="17.85546875" style="2" customWidth="1"/>
    <col min="6006" max="6006" width="31.140625" style="2" customWidth="1"/>
    <col min="6007" max="6007" width="55" style="2" customWidth="1"/>
    <col min="6008" max="6008" width="26.5703125" style="2" customWidth="1"/>
    <col min="6009" max="6009" width="15.5703125" style="2" customWidth="1"/>
    <col min="6010" max="6010" width="24.7109375" style="2" customWidth="1"/>
    <col min="6011" max="6013" width="14.7109375" style="2" customWidth="1"/>
    <col min="6014" max="6014" width="39.7109375" style="2" customWidth="1"/>
    <col min="6015" max="6148" width="9.140625" style="2"/>
    <col min="6149" max="6149" width="14.5703125" style="2" customWidth="1"/>
    <col min="6150" max="6150" width="36.140625" style="2" customWidth="1"/>
    <col min="6151" max="6151" width="38" style="2" customWidth="1"/>
    <col min="6152" max="6152" width="20.28515625" style="2" customWidth="1"/>
    <col min="6153" max="6153" width="14.5703125" style="2" customWidth="1"/>
    <col min="6154" max="6154" width="27.5703125" style="2" bestFit="1" customWidth="1"/>
    <col min="6155" max="6157" width="14.5703125" style="2" customWidth="1"/>
    <col min="6158" max="6158" width="45.140625" style="2" customWidth="1"/>
    <col min="6159" max="6159" width="18" style="2" customWidth="1"/>
    <col min="6160" max="6160" width="20.140625" style="2" customWidth="1"/>
    <col min="6161" max="6161" width="18" style="2" customWidth="1"/>
    <col min="6162" max="6162" width="21.42578125" style="2" customWidth="1"/>
    <col min="6163" max="6163" width="23.5703125" style="2" customWidth="1"/>
    <col min="6164" max="6181" width="16" style="2" customWidth="1"/>
    <col min="6182" max="6183" width="23.5703125" style="2" customWidth="1"/>
    <col min="6184" max="6184" width="27.140625" style="2" customWidth="1"/>
    <col min="6185" max="6187" width="23.5703125" style="2" customWidth="1"/>
    <col min="6188" max="6223" width="16" style="2" customWidth="1"/>
    <col min="6224" max="6225" width="23.5703125" style="2" customWidth="1"/>
    <col min="6226" max="6226" width="27.140625" style="2" customWidth="1"/>
    <col min="6227" max="6228" width="23.5703125" style="2" customWidth="1"/>
    <col min="6229" max="6229" width="28.7109375" style="2" customWidth="1"/>
    <col min="6230" max="6247" width="16" style="2" customWidth="1"/>
    <col min="6248" max="6253" width="28.7109375" style="2" customWidth="1"/>
    <col min="6254" max="6254" width="30.85546875" style="2" customWidth="1"/>
    <col min="6255" max="6255" width="24.42578125" style="2" customWidth="1"/>
    <col min="6256" max="6256" width="28.7109375" style="2" customWidth="1"/>
    <col min="6257" max="6258" width="17.85546875" style="2" customWidth="1"/>
    <col min="6259" max="6259" width="26.85546875" style="2" customWidth="1"/>
    <col min="6260" max="6261" width="17.85546875" style="2" customWidth="1"/>
    <col min="6262" max="6262" width="31.140625" style="2" customWidth="1"/>
    <col min="6263" max="6263" width="55" style="2" customWidth="1"/>
    <col min="6264" max="6264" width="26.5703125" style="2" customWidth="1"/>
    <col min="6265" max="6265" width="15.5703125" style="2" customWidth="1"/>
    <col min="6266" max="6266" width="24.7109375" style="2" customWidth="1"/>
    <col min="6267" max="6269" width="14.7109375" style="2" customWidth="1"/>
    <col min="6270" max="6270" width="39.7109375" style="2" customWidth="1"/>
    <col min="6271" max="6404" width="9.140625" style="2"/>
    <col min="6405" max="6405" width="14.5703125" style="2" customWidth="1"/>
    <col min="6406" max="6406" width="36.140625" style="2" customWidth="1"/>
    <col min="6407" max="6407" width="38" style="2" customWidth="1"/>
    <col min="6408" max="6408" width="20.28515625" style="2" customWidth="1"/>
    <col min="6409" max="6409" width="14.5703125" style="2" customWidth="1"/>
    <col min="6410" max="6410" width="27.5703125" style="2" bestFit="1" customWidth="1"/>
    <col min="6411" max="6413" width="14.5703125" style="2" customWidth="1"/>
    <col min="6414" max="6414" width="45.140625" style="2" customWidth="1"/>
    <col min="6415" max="6415" width="18" style="2" customWidth="1"/>
    <col min="6416" max="6416" width="20.140625" style="2" customWidth="1"/>
    <col min="6417" max="6417" width="18" style="2" customWidth="1"/>
    <col min="6418" max="6418" width="21.42578125" style="2" customWidth="1"/>
    <col min="6419" max="6419" width="23.5703125" style="2" customWidth="1"/>
    <col min="6420" max="6437" width="16" style="2" customWidth="1"/>
    <col min="6438" max="6439" width="23.5703125" style="2" customWidth="1"/>
    <col min="6440" max="6440" width="27.140625" style="2" customWidth="1"/>
    <col min="6441" max="6443" width="23.5703125" style="2" customWidth="1"/>
    <col min="6444" max="6479" width="16" style="2" customWidth="1"/>
    <col min="6480" max="6481" width="23.5703125" style="2" customWidth="1"/>
    <col min="6482" max="6482" width="27.140625" style="2" customWidth="1"/>
    <col min="6483" max="6484" width="23.5703125" style="2" customWidth="1"/>
    <col min="6485" max="6485" width="28.7109375" style="2" customWidth="1"/>
    <col min="6486" max="6503" width="16" style="2" customWidth="1"/>
    <col min="6504" max="6509" width="28.7109375" style="2" customWidth="1"/>
    <col min="6510" max="6510" width="30.85546875" style="2" customWidth="1"/>
    <col min="6511" max="6511" width="24.42578125" style="2" customWidth="1"/>
    <col min="6512" max="6512" width="28.7109375" style="2" customWidth="1"/>
    <col min="6513" max="6514" width="17.85546875" style="2" customWidth="1"/>
    <col min="6515" max="6515" width="26.85546875" style="2" customWidth="1"/>
    <col min="6516" max="6517" width="17.85546875" style="2" customWidth="1"/>
    <col min="6518" max="6518" width="31.140625" style="2" customWidth="1"/>
    <col min="6519" max="6519" width="55" style="2" customWidth="1"/>
    <col min="6520" max="6520" width="26.5703125" style="2" customWidth="1"/>
    <col min="6521" max="6521" width="15.5703125" style="2" customWidth="1"/>
    <col min="6522" max="6522" width="24.7109375" style="2" customWidth="1"/>
    <col min="6523" max="6525" width="14.7109375" style="2" customWidth="1"/>
    <col min="6526" max="6526" width="39.7109375" style="2" customWidth="1"/>
    <col min="6527" max="6660" width="9.140625" style="2"/>
    <col min="6661" max="6661" width="14.5703125" style="2" customWidth="1"/>
    <col min="6662" max="6662" width="36.140625" style="2" customWidth="1"/>
    <col min="6663" max="6663" width="38" style="2" customWidth="1"/>
    <col min="6664" max="6664" width="20.28515625" style="2" customWidth="1"/>
    <col min="6665" max="6665" width="14.5703125" style="2" customWidth="1"/>
    <col min="6666" max="6666" width="27.5703125" style="2" bestFit="1" customWidth="1"/>
    <col min="6667" max="6669" width="14.5703125" style="2" customWidth="1"/>
    <col min="6670" max="6670" width="45.140625" style="2" customWidth="1"/>
    <col min="6671" max="6671" width="18" style="2" customWidth="1"/>
    <col min="6672" max="6672" width="20.140625" style="2" customWidth="1"/>
    <col min="6673" max="6673" width="18" style="2" customWidth="1"/>
    <col min="6674" max="6674" width="21.42578125" style="2" customWidth="1"/>
    <col min="6675" max="6675" width="23.5703125" style="2" customWidth="1"/>
    <col min="6676" max="6693" width="16" style="2" customWidth="1"/>
    <col min="6694" max="6695" width="23.5703125" style="2" customWidth="1"/>
    <col min="6696" max="6696" width="27.140625" style="2" customWidth="1"/>
    <col min="6697" max="6699" width="23.5703125" style="2" customWidth="1"/>
    <col min="6700" max="6735" width="16" style="2" customWidth="1"/>
    <col min="6736" max="6737" width="23.5703125" style="2" customWidth="1"/>
    <col min="6738" max="6738" width="27.140625" style="2" customWidth="1"/>
    <col min="6739" max="6740" width="23.5703125" style="2" customWidth="1"/>
    <col min="6741" max="6741" width="28.7109375" style="2" customWidth="1"/>
    <col min="6742" max="6759" width="16" style="2" customWidth="1"/>
    <col min="6760" max="6765" width="28.7109375" style="2" customWidth="1"/>
    <col min="6766" max="6766" width="30.85546875" style="2" customWidth="1"/>
    <col min="6767" max="6767" width="24.42578125" style="2" customWidth="1"/>
    <col min="6768" max="6768" width="28.7109375" style="2" customWidth="1"/>
    <col min="6769" max="6770" width="17.85546875" style="2" customWidth="1"/>
    <col min="6771" max="6771" width="26.85546875" style="2" customWidth="1"/>
    <col min="6772" max="6773" width="17.85546875" style="2" customWidth="1"/>
    <col min="6774" max="6774" width="31.140625" style="2" customWidth="1"/>
    <col min="6775" max="6775" width="55" style="2" customWidth="1"/>
    <col min="6776" max="6776" width="26.5703125" style="2" customWidth="1"/>
    <col min="6777" max="6777" width="15.5703125" style="2" customWidth="1"/>
    <col min="6778" max="6778" width="24.7109375" style="2" customWidth="1"/>
    <col min="6779" max="6781" width="14.7109375" style="2" customWidth="1"/>
    <col min="6782" max="6782" width="39.7109375" style="2" customWidth="1"/>
    <col min="6783" max="6916" width="9.140625" style="2"/>
    <col min="6917" max="6917" width="14.5703125" style="2" customWidth="1"/>
    <col min="6918" max="6918" width="36.140625" style="2" customWidth="1"/>
    <col min="6919" max="6919" width="38" style="2" customWidth="1"/>
    <col min="6920" max="6920" width="20.28515625" style="2" customWidth="1"/>
    <col min="6921" max="6921" width="14.5703125" style="2" customWidth="1"/>
    <col min="6922" max="6922" width="27.5703125" style="2" bestFit="1" customWidth="1"/>
    <col min="6923" max="6925" width="14.5703125" style="2" customWidth="1"/>
    <col min="6926" max="6926" width="45.140625" style="2" customWidth="1"/>
    <col min="6927" max="6927" width="18" style="2" customWidth="1"/>
    <col min="6928" max="6928" width="20.140625" style="2" customWidth="1"/>
    <col min="6929" max="6929" width="18" style="2" customWidth="1"/>
    <col min="6930" max="6930" width="21.42578125" style="2" customWidth="1"/>
    <col min="6931" max="6931" width="23.5703125" style="2" customWidth="1"/>
    <col min="6932" max="6949" width="16" style="2" customWidth="1"/>
    <col min="6950" max="6951" width="23.5703125" style="2" customWidth="1"/>
    <col min="6952" max="6952" width="27.140625" style="2" customWidth="1"/>
    <col min="6953" max="6955" width="23.5703125" style="2" customWidth="1"/>
    <col min="6956" max="6991" width="16" style="2" customWidth="1"/>
    <col min="6992" max="6993" width="23.5703125" style="2" customWidth="1"/>
    <col min="6994" max="6994" width="27.140625" style="2" customWidth="1"/>
    <col min="6995" max="6996" width="23.5703125" style="2" customWidth="1"/>
    <col min="6997" max="6997" width="28.7109375" style="2" customWidth="1"/>
    <col min="6998" max="7015" width="16" style="2" customWidth="1"/>
    <col min="7016" max="7021" width="28.7109375" style="2" customWidth="1"/>
    <col min="7022" max="7022" width="30.85546875" style="2" customWidth="1"/>
    <col min="7023" max="7023" width="24.42578125" style="2" customWidth="1"/>
    <col min="7024" max="7024" width="28.7109375" style="2" customWidth="1"/>
    <col min="7025" max="7026" width="17.85546875" style="2" customWidth="1"/>
    <col min="7027" max="7027" width="26.85546875" style="2" customWidth="1"/>
    <col min="7028" max="7029" width="17.85546875" style="2" customWidth="1"/>
    <col min="7030" max="7030" width="31.140625" style="2" customWidth="1"/>
    <col min="7031" max="7031" width="55" style="2" customWidth="1"/>
    <col min="7032" max="7032" width="26.5703125" style="2" customWidth="1"/>
    <col min="7033" max="7033" width="15.5703125" style="2" customWidth="1"/>
    <col min="7034" max="7034" width="24.7109375" style="2" customWidth="1"/>
    <col min="7035" max="7037" width="14.7109375" style="2" customWidth="1"/>
    <col min="7038" max="7038" width="39.7109375" style="2" customWidth="1"/>
    <col min="7039" max="7172" width="9.140625" style="2"/>
    <col min="7173" max="7173" width="14.5703125" style="2" customWidth="1"/>
    <col min="7174" max="7174" width="36.140625" style="2" customWidth="1"/>
    <col min="7175" max="7175" width="38" style="2" customWidth="1"/>
    <col min="7176" max="7176" width="20.28515625" style="2" customWidth="1"/>
    <col min="7177" max="7177" width="14.5703125" style="2" customWidth="1"/>
    <col min="7178" max="7178" width="27.5703125" style="2" bestFit="1" customWidth="1"/>
    <col min="7179" max="7181" width="14.5703125" style="2" customWidth="1"/>
    <col min="7182" max="7182" width="45.140625" style="2" customWidth="1"/>
    <col min="7183" max="7183" width="18" style="2" customWidth="1"/>
    <col min="7184" max="7184" width="20.140625" style="2" customWidth="1"/>
    <col min="7185" max="7185" width="18" style="2" customWidth="1"/>
    <col min="7186" max="7186" width="21.42578125" style="2" customWidth="1"/>
    <col min="7187" max="7187" width="23.5703125" style="2" customWidth="1"/>
    <col min="7188" max="7205" width="16" style="2" customWidth="1"/>
    <col min="7206" max="7207" width="23.5703125" style="2" customWidth="1"/>
    <col min="7208" max="7208" width="27.140625" style="2" customWidth="1"/>
    <col min="7209" max="7211" width="23.5703125" style="2" customWidth="1"/>
    <col min="7212" max="7247" width="16" style="2" customWidth="1"/>
    <col min="7248" max="7249" width="23.5703125" style="2" customWidth="1"/>
    <col min="7250" max="7250" width="27.140625" style="2" customWidth="1"/>
    <col min="7251" max="7252" width="23.5703125" style="2" customWidth="1"/>
    <col min="7253" max="7253" width="28.7109375" style="2" customWidth="1"/>
    <col min="7254" max="7271" width="16" style="2" customWidth="1"/>
    <col min="7272" max="7277" width="28.7109375" style="2" customWidth="1"/>
    <col min="7278" max="7278" width="30.85546875" style="2" customWidth="1"/>
    <col min="7279" max="7279" width="24.42578125" style="2" customWidth="1"/>
    <col min="7280" max="7280" width="28.7109375" style="2" customWidth="1"/>
    <col min="7281" max="7282" width="17.85546875" style="2" customWidth="1"/>
    <col min="7283" max="7283" width="26.85546875" style="2" customWidth="1"/>
    <col min="7284" max="7285" width="17.85546875" style="2" customWidth="1"/>
    <col min="7286" max="7286" width="31.140625" style="2" customWidth="1"/>
    <col min="7287" max="7287" width="55" style="2" customWidth="1"/>
    <col min="7288" max="7288" width="26.5703125" style="2" customWidth="1"/>
    <col min="7289" max="7289" width="15.5703125" style="2" customWidth="1"/>
    <col min="7290" max="7290" width="24.7109375" style="2" customWidth="1"/>
    <col min="7291" max="7293" width="14.7109375" style="2" customWidth="1"/>
    <col min="7294" max="7294" width="39.7109375" style="2" customWidth="1"/>
    <col min="7295" max="7428" width="9.140625" style="2"/>
    <col min="7429" max="7429" width="14.5703125" style="2" customWidth="1"/>
    <col min="7430" max="7430" width="36.140625" style="2" customWidth="1"/>
    <col min="7431" max="7431" width="38" style="2" customWidth="1"/>
    <col min="7432" max="7432" width="20.28515625" style="2" customWidth="1"/>
    <col min="7433" max="7433" width="14.5703125" style="2" customWidth="1"/>
    <col min="7434" max="7434" width="27.5703125" style="2" bestFit="1" customWidth="1"/>
    <col min="7435" max="7437" width="14.5703125" style="2" customWidth="1"/>
    <col min="7438" max="7438" width="45.140625" style="2" customWidth="1"/>
    <col min="7439" max="7439" width="18" style="2" customWidth="1"/>
    <col min="7440" max="7440" width="20.140625" style="2" customWidth="1"/>
    <col min="7441" max="7441" width="18" style="2" customWidth="1"/>
    <col min="7442" max="7442" width="21.42578125" style="2" customWidth="1"/>
    <col min="7443" max="7443" width="23.5703125" style="2" customWidth="1"/>
    <col min="7444" max="7461" width="16" style="2" customWidth="1"/>
    <col min="7462" max="7463" width="23.5703125" style="2" customWidth="1"/>
    <col min="7464" max="7464" width="27.140625" style="2" customWidth="1"/>
    <col min="7465" max="7467" width="23.5703125" style="2" customWidth="1"/>
    <col min="7468" max="7503" width="16" style="2" customWidth="1"/>
    <col min="7504" max="7505" width="23.5703125" style="2" customWidth="1"/>
    <col min="7506" max="7506" width="27.140625" style="2" customWidth="1"/>
    <col min="7507" max="7508" width="23.5703125" style="2" customWidth="1"/>
    <col min="7509" max="7509" width="28.7109375" style="2" customWidth="1"/>
    <col min="7510" max="7527" width="16" style="2" customWidth="1"/>
    <col min="7528" max="7533" width="28.7109375" style="2" customWidth="1"/>
    <col min="7534" max="7534" width="30.85546875" style="2" customWidth="1"/>
    <col min="7535" max="7535" width="24.42578125" style="2" customWidth="1"/>
    <col min="7536" max="7536" width="28.7109375" style="2" customWidth="1"/>
    <col min="7537" max="7538" width="17.85546875" style="2" customWidth="1"/>
    <col min="7539" max="7539" width="26.85546875" style="2" customWidth="1"/>
    <col min="7540" max="7541" width="17.85546875" style="2" customWidth="1"/>
    <col min="7542" max="7542" width="31.140625" style="2" customWidth="1"/>
    <col min="7543" max="7543" width="55" style="2" customWidth="1"/>
    <col min="7544" max="7544" width="26.5703125" style="2" customWidth="1"/>
    <col min="7545" max="7545" width="15.5703125" style="2" customWidth="1"/>
    <col min="7546" max="7546" width="24.7109375" style="2" customWidth="1"/>
    <col min="7547" max="7549" width="14.7109375" style="2" customWidth="1"/>
    <col min="7550" max="7550" width="39.7109375" style="2" customWidth="1"/>
    <col min="7551" max="7684" width="9.140625" style="2"/>
    <col min="7685" max="7685" width="14.5703125" style="2" customWidth="1"/>
    <col min="7686" max="7686" width="36.140625" style="2" customWidth="1"/>
    <col min="7687" max="7687" width="38" style="2" customWidth="1"/>
    <col min="7688" max="7688" width="20.28515625" style="2" customWidth="1"/>
    <col min="7689" max="7689" width="14.5703125" style="2" customWidth="1"/>
    <col min="7690" max="7690" width="27.5703125" style="2" bestFit="1" customWidth="1"/>
    <col min="7691" max="7693" width="14.5703125" style="2" customWidth="1"/>
    <col min="7694" max="7694" width="45.140625" style="2" customWidth="1"/>
    <col min="7695" max="7695" width="18" style="2" customWidth="1"/>
    <col min="7696" max="7696" width="20.140625" style="2" customWidth="1"/>
    <col min="7697" max="7697" width="18" style="2" customWidth="1"/>
    <col min="7698" max="7698" width="21.42578125" style="2" customWidth="1"/>
    <col min="7699" max="7699" width="23.5703125" style="2" customWidth="1"/>
    <col min="7700" max="7717" width="16" style="2" customWidth="1"/>
    <col min="7718" max="7719" width="23.5703125" style="2" customWidth="1"/>
    <col min="7720" max="7720" width="27.140625" style="2" customWidth="1"/>
    <col min="7721" max="7723" width="23.5703125" style="2" customWidth="1"/>
    <col min="7724" max="7759" width="16" style="2" customWidth="1"/>
    <col min="7760" max="7761" width="23.5703125" style="2" customWidth="1"/>
    <col min="7762" max="7762" width="27.140625" style="2" customWidth="1"/>
    <col min="7763" max="7764" width="23.5703125" style="2" customWidth="1"/>
    <col min="7765" max="7765" width="28.7109375" style="2" customWidth="1"/>
    <col min="7766" max="7783" width="16" style="2" customWidth="1"/>
    <col min="7784" max="7789" width="28.7109375" style="2" customWidth="1"/>
    <col min="7790" max="7790" width="30.85546875" style="2" customWidth="1"/>
    <col min="7791" max="7791" width="24.42578125" style="2" customWidth="1"/>
    <col min="7792" max="7792" width="28.7109375" style="2" customWidth="1"/>
    <col min="7793" max="7794" width="17.85546875" style="2" customWidth="1"/>
    <col min="7795" max="7795" width="26.85546875" style="2" customWidth="1"/>
    <col min="7796" max="7797" width="17.85546875" style="2" customWidth="1"/>
    <col min="7798" max="7798" width="31.140625" style="2" customWidth="1"/>
    <col min="7799" max="7799" width="55" style="2" customWidth="1"/>
    <col min="7800" max="7800" width="26.5703125" style="2" customWidth="1"/>
    <col min="7801" max="7801" width="15.5703125" style="2" customWidth="1"/>
    <col min="7802" max="7802" width="24.7109375" style="2" customWidth="1"/>
    <col min="7803" max="7805" width="14.7109375" style="2" customWidth="1"/>
    <col min="7806" max="7806" width="39.7109375" style="2" customWidth="1"/>
    <col min="7807" max="7940" width="9.140625" style="2"/>
    <col min="7941" max="7941" width="14.5703125" style="2" customWidth="1"/>
    <col min="7942" max="7942" width="36.140625" style="2" customWidth="1"/>
    <col min="7943" max="7943" width="38" style="2" customWidth="1"/>
    <col min="7944" max="7944" width="20.28515625" style="2" customWidth="1"/>
    <col min="7945" max="7945" width="14.5703125" style="2" customWidth="1"/>
    <col min="7946" max="7946" width="27.5703125" style="2" bestFit="1" customWidth="1"/>
    <col min="7947" max="7949" width="14.5703125" style="2" customWidth="1"/>
    <col min="7950" max="7950" width="45.140625" style="2" customWidth="1"/>
    <col min="7951" max="7951" width="18" style="2" customWidth="1"/>
    <col min="7952" max="7952" width="20.140625" style="2" customWidth="1"/>
    <col min="7953" max="7953" width="18" style="2" customWidth="1"/>
    <col min="7954" max="7954" width="21.42578125" style="2" customWidth="1"/>
    <col min="7955" max="7955" width="23.5703125" style="2" customWidth="1"/>
    <col min="7956" max="7973" width="16" style="2" customWidth="1"/>
    <col min="7974" max="7975" width="23.5703125" style="2" customWidth="1"/>
    <col min="7976" max="7976" width="27.140625" style="2" customWidth="1"/>
    <col min="7977" max="7979" width="23.5703125" style="2" customWidth="1"/>
    <col min="7980" max="8015" width="16" style="2" customWidth="1"/>
    <col min="8016" max="8017" width="23.5703125" style="2" customWidth="1"/>
    <col min="8018" max="8018" width="27.140625" style="2" customWidth="1"/>
    <col min="8019" max="8020" width="23.5703125" style="2" customWidth="1"/>
    <col min="8021" max="8021" width="28.7109375" style="2" customWidth="1"/>
    <col min="8022" max="8039" width="16" style="2" customWidth="1"/>
    <col min="8040" max="8045" width="28.7109375" style="2" customWidth="1"/>
    <col min="8046" max="8046" width="30.85546875" style="2" customWidth="1"/>
    <col min="8047" max="8047" width="24.42578125" style="2" customWidth="1"/>
    <col min="8048" max="8048" width="28.7109375" style="2" customWidth="1"/>
    <col min="8049" max="8050" width="17.85546875" style="2" customWidth="1"/>
    <col min="8051" max="8051" width="26.85546875" style="2" customWidth="1"/>
    <col min="8052" max="8053" width="17.85546875" style="2" customWidth="1"/>
    <col min="8054" max="8054" width="31.140625" style="2" customWidth="1"/>
    <col min="8055" max="8055" width="55" style="2" customWidth="1"/>
    <col min="8056" max="8056" width="26.5703125" style="2" customWidth="1"/>
    <col min="8057" max="8057" width="15.5703125" style="2" customWidth="1"/>
    <col min="8058" max="8058" width="24.7109375" style="2" customWidth="1"/>
    <col min="8059" max="8061" width="14.7109375" style="2" customWidth="1"/>
    <col min="8062" max="8062" width="39.7109375" style="2" customWidth="1"/>
    <col min="8063" max="8196" width="9.140625" style="2"/>
    <col min="8197" max="8197" width="14.5703125" style="2" customWidth="1"/>
    <col min="8198" max="8198" width="36.140625" style="2" customWidth="1"/>
    <col min="8199" max="8199" width="38" style="2" customWidth="1"/>
    <col min="8200" max="8200" width="20.28515625" style="2" customWidth="1"/>
    <col min="8201" max="8201" width="14.5703125" style="2" customWidth="1"/>
    <col min="8202" max="8202" width="27.5703125" style="2" bestFit="1" customWidth="1"/>
    <col min="8203" max="8205" width="14.5703125" style="2" customWidth="1"/>
    <col min="8206" max="8206" width="45.140625" style="2" customWidth="1"/>
    <col min="8207" max="8207" width="18" style="2" customWidth="1"/>
    <col min="8208" max="8208" width="20.140625" style="2" customWidth="1"/>
    <col min="8209" max="8209" width="18" style="2" customWidth="1"/>
    <col min="8210" max="8210" width="21.42578125" style="2" customWidth="1"/>
    <col min="8211" max="8211" width="23.5703125" style="2" customWidth="1"/>
    <col min="8212" max="8229" width="16" style="2" customWidth="1"/>
    <col min="8230" max="8231" width="23.5703125" style="2" customWidth="1"/>
    <col min="8232" max="8232" width="27.140625" style="2" customWidth="1"/>
    <col min="8233" max="8235" width="23.5703125" style="2" customWidth="1"/>
    <col min="8236" max="8271" width="16" style="2" customWidth="1"/>
    <col min="8272" max="8273" width="23.5703125" style="2" customWidth="1"/>
    <col min="8274" max="8274" width="27.140625" style="2" customWidth="1"/>
    <col min="8275" max="8276" width="23.5703125" style="2" customWidth="1"/>
    <col min="8277" max="8277" width="28.7109375" style="2" customWidth="1"/>
    <col min="8278" max="8295" width="16" style="2" customWidth="1"/>
    <col min="8296" max="8301" width="28.7109375" style="2" customWidth="1"/>
    <col min="8302" max="8302" width="30.85546875" style="2" customWidth="1"/>
    <col min="8303" max="8303" width="24.42578125" style="2" customWidth="1"/>
    <col min="8304" max="8304" width="28.7109375" style="2" customWidth="1"/>
    <col min="8305" max="8306" width="17.85546875" style="2" customWidth="1"/>
    <col min="8307" max="8307" width="26.85546875" style="2" customWidth="1"/>
    <col min="8308" max="8309" width="17.85546875" style="2" customWidth="1"/>
    <col min="8310" max="8310" width="31.140625" style="2" customWidth="1"/>
    <col min="8311" max="8311" width="55" style="2" customWidth="1"/>
    <col min="8312" max="8312" width="26.5703125" style="2" customWidth="1"/>
    <col min="8313" max="8313" width="15.5703125" style="2" customWidth="1"/>
    <col min="8314" max="8314" width="24.7109375" style="2" customWidth="1"/>
    <col min="8315" max="8317" width="14.7109375" style="2" customWidth="1"/>
    <col min="8318" max="8318" width="39.7109375" style="2" customWidth="1"/>
    <col min="8319" max="8452" width="9.140625" style="2"/>
    <col min="8453" max="8453" width="14.5703125" style="2" customWidth="1"/>
    <col min="8454" max="8454" width="36.140625" style="2" customWidth="1"/>
    <col min="8455" max="8455" width="38" style="2" customWidth="1"/>
    <col min="8456" max="8456" width="20.28515625" style="2" customWidth="1"/>
    <col min="8457" max="8457" width="14.5703125" style="2" customWidth="1"/>
    <col min="8458" max="8458" width="27.5703125" style="2" bestFit="1" customWidth="1"/>
    <col min="8459" max="8461" width="14.5703125" style="2" customWidth="1"/>
    <col min="8462" max="8462" width="45.140625" style="2" customWidth="1"/>
    <col min="8463" max="8463" width="18" style="2" customWidth="1"/>
    <col min="8464" max="8464" width="20.140625" style="2" customWidth="1"/>
    <col min="8465" max="8465" width="18" style="2" customWidth="1"/>
    <col min="8466" max="8466" width="21.42578125" style="2" customWidth="1"/>
    <col min="8467" max="8467" width="23.5703125" style="2" customWidth="1"/>
    <col min="8468" max="8485" width="16" style="2" customWidth="1"/>
    <col min="8486" max="8487" width="23.5703125" style="2" customWidth="1"/>
    <col min="8488" max="8488" width="27.140625" style="2" customWidth="1"/>
    <col min="8489" max="8491" width="23.5703125" style="2" customWidth="1"/>
    <col min="8492" max="8527" width="16" style="2" customWidth="1"/>
    <col min="8528" max="8529" width="23.5703125" style="2" customWidth="1"/>
    <col min="8530" max="8530" width="27.140625" style="2" customWidth="1"/>
    <col min="8531" max="8532" width="23.5703125" style="2" customWidth="1"/>
    <col min="8533" max="8533" width="28.7109375" style="2" customWidth="1"/>
    <col min="8534" max="8551" width="16" style="2" customWidth="1"/>
    <col min="8552" max="8557" width="28.7109375" style="2" customWidth="1"/>
    <col min="8558" max="8558" width="30.85546875" style="2" customWidth="1"/>
    <col min="8559" max="8559" width="24.42578125" style="2" customWidth="1"/>
    <col min="8560" max="8560" width="28.7109375" style="2" customWidth="1"/>
    <col min="8561" max="8562" width="17.85546875" style="2" customWidth="1"/>
    <col min="8563" max="8563" width="26.85546875" style="2" customWidth="1"/>
    <col min="8564" max="8565" width="17.85546875" style="2" customWidth="1"/>
    <col min="8566" max="8566" width="31.140625" style="2" customWidth="1"/>
    <col min="8567" max="8567" width="55" style="2" customWidth="1"/>
    <col min="8568" max="8568" width="26.5703125" style="2" customWidth="1"/>
    <col min="8569" max="8569" width="15.5703125" style="2" customWidth="1"/>
    <col min="8570" max="8570" width="24.7109375" style="2" customWidth="1"/>
    <col min="8571" max="8573" width="14.7109375" style="2" customWidth="1"/>
    <col min="8574" max="8574" width="39.7109375" style="2" customWidth="1"/>
    <col min="8575" max="8708" width="9.140625" style="2"/>
    <col min="8709" max="8709" width="14.5703125" style="2" customWidth="1"/>
    <col min="8710" max="8710" width="36.140625" style="2" customWidth="1"/>
    <col min="8711" max="8711" width="38" style="2" customWidth="1"/>
    <col min="8712" max="8712" width="20.28515625" style="2" customWidth="1"/>
    <col min="8713" max="8713" width="14.5703125" style="2" customWidth="1"/>
    <col min="8714" max="8714" width="27.5703125" style="2" bestFit="1" customWidth="1"/>
    <col min="8715" max="8717" width="14.5703125" style="2" customWidth="1"/>
    <col min="8718" max="8718" width="45.140625" style="2" customWidth="1"/>
    <col min="8719" max="8719" width="18" style="2" customWidth="1"/>
    <col min="8720" max="8720" width="20.140625" style="2" customWidth="1"/>
    <col min="8721" max="8721" width="18" style="2" customWidth="1"/>
    <col min="8722" max="8722" width="21.42578125" style="2" customWidth="1"/>
    <col min="8723" max="8723" width="23.5703125" style="2" customWidth="1"/>
    <col min="8724" max="8741" width="16" style="2" customWidth="1"/>
    <col min="8742" max="8743" width="23.5703125" style="2" customWidth="1"/>
    <col min="8744" max="8744" width="27.140625" style="2" customWidth="1"/>
    <col min="8745" max="8747" width="23.5703125" style="2" customWidth="1"/>
    <col min="8748" max="8783" width="16" style="2" customWidth="1"/>
    <col min="8784" max="8785" width="23.5703125" style="2" customWidth="1"/>
    <col min="8786" max="8786" width="27.140625" style="2" customWidth="1"/>
    <col min="8787" max="8788" width="23.5703125" style="2" customWidth="1"/>
    <col min="8789" max="8789" width="28.7109375" style="2" customWidth="1"/>
    <col min="8790" max="8807" width="16" style="2" customWidth="1"/>
    <col min="8808" max="8813" width="28.7109375" style="2" customWidth="1"/>
    <col min="8814" max="8814" width="30.85546875" style="2" customWidth="1"/>
    <col min="8815" max="8815" width="24.42578125" style="2" customWidth="1"/>
    <col min="8816" max="8816" width="28.7109375" style="2" customWidth="1"/>
    <col min="8817" max="8818" width="17.85546875" style="2" customWidth="1"/>
    <col min="8819" max="8819" width="26.85546875" style="2" customWidth="1"/>
    <col min="8820" max="8821" width="17.85546875" style="2" customWidth="1"/>
    <col min="8822" max="8822" width="31.140625" style="2" customWidth="1"/>
    <col min="8823" max="8823" width="55" style="2" customWidth="1"/>
    <col min="8824" max="8824" width="26.5703125" style="2" customWidth="1"/>
    <col min="8825" max="8825" width="15.5703125" style="2" customWidth="1"/>
    <col min="8826" max="8826" width="24.7109375" style="2" customWidth="1"/>
    <col min="8827" max="8829" width="14.7109375" style="2" customWidth="1"/>
    <col min="8830" max="8830" width="39.7109375" style="2" customWidth="1"/>
    <col min="8831" max="8964" width="9.140625" style="2"/>
    <col min="8965" max="8965" width="14.5703125" style="2" customWidth="1"/>
    <col min="8966" max="8966" width="36.140625" style="2" customWidth="1"/>
    <col min="8967" max="8967" width="38" style="2" customWidth="1"/>
    <col min="8968" max="8968" width="20.28515625" style="2" customWidth="1"/>
    <col min="8969" max="8969" width="14.5703125" style="2" customWidth="1"/>
    <col min="8970" max="8970" width="27.5703125" style="2" bestFit="1" customWidth="1"/>
    <col min="8971" max="8973" width="14.5703125" style="2" customWidth="1"/>
    <col min="8974" max="8974" width="45.140625" style="2" customWidth="1"/>
    <col min="8975" max="8975" width="18" style="2" customWidth="1"/>
    <col min="8976" max="8976" width="20.140625" style="2" customWidth="1"/>
    <col min="8977" max="8977" width="18" style="2" customWidth="1"/>
    <col min="8978" max="8978" width="21.42578125" style="2" customWidth="1"/>
    <col min="8979" max="8979" width="23.5703125" style="2" customWidth="1"/>
    <col min="8980" max="8997" width="16" style="2" customWidth="1"/>
    <col min="8998" max="8999" width="23.5703125" style="2" customWidth="1"/>
    <col min="9000" max="9000" width="27.140625" style="2" customWidth="1"/>
    <col min="9001" max="9003" width="23.5703125" style="2" customWidth="1"/>
    <col min="9004" max="9039" width="16" style="2" customWidth="1"/>
    <col min="9040" max="9041" width="23.5703125" style="2" customWidth="1"/>
    <col min="9042" max="9042" width="27.140625" style="2" customWidth="1"/>
    <col min="9043" max="9044" width="23.5703125" style="2" customWidth="1"/>
    <col min="9045" max="9045" width="28.7109375" style="2" customWidth="1"/>
    <col min="9046" max="9063" width="16" style="2" customWidth="1"/>
    <col min="9064" max="9069" width="28.7109375" style="2" customWidth="1"/>
    <col min="9070" max="9070" width="30.85546875" style="2" customWidth="1"/>
    <col min="9071" max="9071" width="24.42578125" style="2" customWidth="1"/>
    <col min="9072" max="9072" width="28.7109375" style="2" customWidth="1"/>
    <col min="9073" max="9074" width="17.85546875" style="2" customWidth="1"/>
    <col min="9075" max="9075" width="26.85546875" style="2" customWidth="1"/>
    <col min="9076" max="9077" width="17.85546875" style="2" customWidth="1"/>
    <col min="9078" max="9078" width="31.140625" style="2" customWidth="1"/>
    <col min="9079" max="9079" width="55" style="2" customWidth="1"/>
    <col min="9080" max="9080" width="26.5703125" style="2" customWidth="1"/>
    <col min="9081" max="9081" width="15.5703125" style="2" customWidth="1"/>
    <col min="9082" max="9082" width="24.7109375" style="2" customWidth="1"/>
    <col min="9083" max="9085" width="14.7109375" style="2" customWidth="1"/>
    <col min="9086" max="9086" width="39.7109375" style="2" customWidth="1"/>
    <col min="9087" max="9220" width="9.140625" style="2"/>
    <col min="9221" max="9221" width="14.5703125" style="2" customWidth="1"/>
    <col min="9222" max="9222" width="36.140625" style="2" customWidth="1"/>
    <col min="9223" max="9223" width="38" style="2" customWidth="1"/>
    <col min="9224" max="9224" width="20.28515625" style="2" customWidth="1"/>
    <col min="9225" max="9225" width="14.5703125" style="2" customWidth="1"/>
    <col min="9226" max="9226" width="27.5703125" style="2" bestFit="1" customWidth="1"/>
    <col min="9227" max="9229" width="14.5703125" style="2" customWidth="1"/>
    <col min="9230" max="9230" width="45.140625" style="2" customWidth="1"/>
    <col min="9231" max="9231" width="18" style="2" customWidth="1"/>
    <col min="9232" max="9232" width="20.140625" style="2" customWidth="1"/>
    <col min="9233" max="9233" width="18" style="2" customWidth="1"/>
    <col min="9234" max="9234" width="21.42578125" style="2" customWidth="1"/>
    <col min="9235" max="9235" width="23.5703125" style="2" customWidth="1"/>
    <col min="9236" max="9253" width="16" style="2" customWidth="1"/>
    <col min="9254" max="9255" width="23.5703125" style="2" customWidth="1"/>
    <col min="9256" max="9256" width="27.140625" style="2" customWidth="1"/>
    <col min="9257" max="9259" width="23.5703125" style="2" customWidth="1"/>
    <col min="9260" max="9295" width="16" style="2" customWidth="1"/>
    <col min="9296" max="9297" width="23.5703125" style="2" customWidth="1"/>
    <col min="9298" max="9298" width="27.140625" style="2" customWidth="1"/>
    <col min="9299" max="9300" width="23.5703125" style="2" customWidth="1"/>
    <col min="9301" max="9301" width="28.7109375" style="2" customWidth="1"/>
    <col min="9302" max="9319" width="16" style="2" customWidth="1"/>
    <col min="9320" max="9325" width="28.7109375" style="2" customWidth="1"/>
    <col min="9326" max="9326" width="30.85546875" style="2" customWidth="1"/>
    <col min="9327" max="9327" width="24.42578125" style="2" customWidth="1"/>
    <col min="9328" max="9328" width="28.7109375" style="2" customWidth="1"/>
    <col min="9329" max="9330" width="17.85546875" style="2" customWidth="1"/>
    <col min="9331" max="9331" width="26.85546875" style="2" customWidth="1"/>
    <col min="9332" max="9333" width="17.85546875" style="2" customWidth="1"/>
    <col min="9334" max="9334" width="31.140625" style="2" customWidth="1"/>
    <col min="9335" max="9335" width="55" style="2" customWidth="1"/>
    <col min="9336" max="9336" width="26.5703125" style="2" customWidth="1"/>
    <col min="9337" max="9337" width="15.5703125" style="2" customWidth="1"/>
    <col min="9338" max="9338" width="24.7109375" style="2" customWidth="1"/>
    <col min="9339" max="9341" width="14.7109375" style="2" customWidth="1"/>
    <col min="9342" max="9342" width="39.7109375" style="2" customWidth="1"/>
    <col min="9343" max="9476" width="9.140625" style="2"/>
    <col min="9477" max="9477" width="14.5703125" style="2" customWidth="1"/>
    <col min="9478" max="9478" width="36.140625" style="2" customWidth="1"/>
    <col min="9479" max="9479" width="38" style="2" customWidth="1"/>
    <col min="9480" max="9480" width="20.28515625" style="2" customWidth="1"/>
    <col min="9481" max="9481" width="14.5703125" style="2" customWidth="1"/>
    <col min="9482" max="9482" width="27.5703125" style="2" bestFit="1" customWidth="1"/>
    <col min="9483" max="9485" width="14.5703125" style="2" customWidth="1"/>
    <col min="9486" max="9486" width="45.140625" style="2" customWidth="1"/>
    <col min="9487" max="9487" width="18" style="2" customWidth="1"/>
    <col min="9488" max="9488" width="20.140625" style="2" customWidth="1"/>
    <col min="9489" max="9489" width="18" style="2" customWidth="1"/>
    <col min="9490" max="9490" width="21.42578125" style="2" customWidth="1"/>
    <col min="9491" max="9491" width="23.5703125" style="2" customWidth="1"/>
    <col min="9492" max="9509" width="16" style="2" customWidth="1"/>
    <col min="9510" max="9511" width="23.5703125" style="2" customWidth="1"/>
    <col min="9512" max="9512" width="27.140625" style="2" customWidth="1"/>
    <col min="9513" max="9515" width="23.5703125" style="2" customWidth="1"/>
    <col min="9516" max="9551" width="16" style="2" customWidth="1"/>
    <col min="9552" max="9553" width="23.5703125" style="2" customWidth="1"/>
    <col min="9554" max="9554" width="27.140625" style="2" customWidth="1"/>
    <col min="9555" max="9556" width="23.5703125" style="2" customWidth="1"/>
    <col min="9557" max="9557" width="28.7109375" style="2" customWidth="1"/>
    <col min="9558" max="9575" width="16" style="2" customWidth="1"/>
    <col min="9576" max="9581" width="28.7109375" style="2" customWidth="1"/>
    <col min="9582" max="9582" width="30.85546875" style="2" customWidth="1"/>
    <col min="9583" max="9583" width="24.42578125" style="2" customWidth="1"/>
    <col min="9584" max="9584" width="28.7109375" style="2" customWidth="1"/>
    <col min="9585" max="9586" width="17.85546875" style="2" customWidth="1"/>
    <col min="9587" max="9587" width="26.85546875" style="2" customWidth="1"/>
    <col min="9588" max="9589" width="17.85546875" style="2" customWidth="1"/>
    <col min="9590" max="9590" width="31.140625" style="2" customWidth="1"/>
    <col min="9591" max="9591" width="55" style="2" customWidth="1"/>
    <col min="9592" max="9592" width="26.5703125" style="2" customWidth="1"/>
    <col min="9593" max="9593" width="15.5703125" style="2" customWidth="1"/>
    <col min="9594" max="9594" width="24.7109375" style="2" customWidth="1"/>
    <col min="9595" max="9597" width="14.7109375" style="2" customWidth="1"/>
    <col min="9598" max="9598" width="39.7109375" style="2" customWidth="1"/>
    <col min="9599" max="9732" width="9.140625" style="2"/>
    <col min="9733" max="9733" width="14.5703125" style="2" customWidth="1"/>
    <col min="9734" max="9734" width="36.140625" style="2" customWidth="1"/>
    <col min="9735" max="9735" width="38" style="2" customWidth="1"/>
    <col min="9736" max="9736" width="20.28515625" style="2" customWidth="1"/>
    <col min="9737" max="9737" width="14.5703125" style="2" customWidth="1"/>
    <col min="9738" max="9738" width="27.5703125" style="2" bestFit="1" customWidth="1"/>
    <col min="9739" max="9741" width="14.5703125" style="2" customWidth="1"/>
    <col min="9742" max="9742" width="45.140625" style="2" customWidth="1"/>
    <col min="9743" max="9743" width="18" style="2" customWidth="1"/>
    <col min="9744" max="9744" width="20.140625" style="2" customWidth="1"/>
    <col min="9745" max="9745" width="18" style="2" customWidth="1"/>
    <col min="9746" max="9746" width="21.42578125" style="2" customWidth="1"/>
    <col min="9747" max="9747" width="23.5703125" style="2" customWidth="1"/>
    <col min="9748" max="9765" width="16" style="2" customWidth="1"/>
    <col min="9766" max="9767" width="23.5703125" style="2" customWidth="1"/>
    <col min="9768" max="9768" width="27.140625" style="2" customWidth="1"/>
    <col min="9769" max="9771" width="23.5703125" style="2" customWidth="1"/>
    <col min="9772" max="9807" width="16" style="2" customWidth="1"/>
    <col min="9808" max="9809" width="23.5703125" style="2" customWidth="1"/>
    <col min="9810" max="9810" width="27.140625" style="2" customWidth="1"/>
    <col min="9811" max="9812" width="23.5703125" style="2" customWidth="1"/>
    <col min="9813" max="9813" width="28.7109375" style="2" customWidth="1"/>
    <col min="9814" max="9831" width="16" style="2" customWidth="1"/>
    <col min="9832" max="9837" width="28.7109375" style="2" customWidth="1"/>
    <col min="9838" max="9838" width="30.85546875" style="2" customWidth="1"/>
    <col min="9839" max="9839" width="24.42578125" style="2" customWidth="1"/>
    <col min="9840" max="9840" width="28.7109375" style="2" customWidth="1"/>
    <col min="9841" max="9842" width="17.85546875" style="2" customWidth="1"/>
    <col min="9843" max="9843" width="26.85546875" style="2" customWidth="1"/>
    <col min="9844" max="9845" width="17.85546875" style="2" customWidth="1"/>
    <col min="9846" max="9846" width="31.140625" style="2" customWidth="1"/>
    <col min="9847" max="9847" width="55" style="2" customWidth="1"/>
    <col min="9848" max="9848" width="26.5703125" style="2" customWidth="1"/>
    <col min="9849" max="9849" width="15.5703125" style="2" customWidth="1"/>
    <col min="9850" max="9850" width="24.7109375" style="2" customWidth="1"/>
    <col min="9851" max="9853" width="14.7109375" style="2" customWidth="1"/>
    <col min="9854" max="9854" width="39.7109375" style="2" customWidth="1"/>
    <col min="9855" max="9988" width="9.140625" style="2"/>
    <col min="9989" max="9989" width="14.5703125" style="2" customWidth="1"/>
    <col min="9990" max="9990" width="36.140625" style="2" customWidth="1"/>
    <col min="9991" max="9991" width="38" style="2" customWidth="1"/>
    <col min="9992" max="9992" width="20.28515625" style="2" customWidth="1"/>
    <col min="9993" max="9993" width="14.5703125" style="2" customWidth="1"/>
    <col min="9994" max="9994" width="27.5703125" style="2" bestFit="1" customWidth="1"/>
    <col min="9995" max="9997" width="14.5703125" style="2" customWidth="1"/>
    <col min="9998" max="9998" width="45.140625" style="2" customWidth="1"/>
    <col min="9999" max="9999" width="18" style="2" customWidth="1"/>
    <col min="10000" max="10000" width="20.140625" style="2" customWidth="1"/>
    <col min="10001" max="10001" width="18" style="2" customWidth="1"/>
    <col min="10002" max="10002" width="21.42578125" style="2" customWidth="1"/>
    <col min="10003" max="10003" width="23.5703125" style="2" customWidth="1"/>
    <col min="10004" max="10021" width="16" style="2" customWidth="1"/>
    <col min="10022" max="10023" width="23.5703125" style="2" customWidth="1"/>
    <col min="10024" max="10024" width="27.140625" style="2" customWidth="1"/>
    <col min="10025" max="10027" width="23.5703125" style="2" customWidth="1"/>
    <col min="10028" max="10063" width="16" style="2" customWidth="1"/>
    <col min="10064" max="10065" width="23.5703125" style="2" customWidth="1"/>
    <col min="10066" max="10066" width="27.140625" style="2" customWidth="1"/>
    <col min="10067" max="10068" width="23.5703125" style="2" customWidth="1"/>
    <col min="10069" max="10069" width="28.7109375" style="2" customWidth="1"/>
    <col min="10070" max="10087" width="16" style="2" customWidth="1"/>
    <col min="10088" max="10093" width="28.7109375" style="2" customWidth="1"/>
    <col min="10094" max="10094" width="30.85546875" style="2" customWidth="1"/>
    <col min="10095" max="10095" width="24.42578125" style="2" customWidth="1"/>
    <col min="10096" max="10096" width="28.7109375" style="2" customWidth="1"/>
    <col min="10097" max="10098" width="17.85546875" style="2" customWidth="1"/>
    <col min="10099" max="10099" width="26.85546875" style="2" customWidth="1"/>
    <col min="10100" max="10101" width="17.85546875" style="2" customWidth="1"/>
    <col min="10102" max="10102" width="31.140625" style="2" customWidth="1"/>
    <col min="10103" max="10103" width="55" style="2" customWidth="1"/>
    <col min="10104" max="10104" width="26.5703125" style="2" customWidth="1"/>
    <col min="10105" max="10105" width="15.5703125" style="2" customWidth="1"/>
    <col min="10106" max="10106" width="24.7109375" style="2" customWidth="1"/>
    <col min="10107" max="10109" width="14.7109375" style="2" customWidth="1"/>
    <col min="10110" max="10110" width="39.7109375" style="2" customWidth="1"/>
    <col min="10111" max="10244" width="9.140625" style="2"/>
    <col min="10245" max="10245" width="14.5703125" style="2" customWidth="1"/>
    <col min="10246" max="10246" width="36.140625" style="2" customWidth="1"/>
    <col min="10247" max="10247" width="38" style="2" customWidth="1"/>
    <col min="10248" max="10248" width="20.28515625" style="2" customWidth="1"/>
    <col min="10249" max="10249" width="14.5703125" style="2" customWidth="1"/>
    <col min="10250" max="10250" width="27.5703125" style="2" bestFit="1" customWidth="1"/>
    <col min="10251" max="10253" width="14.5703125" style="2" customWidth="1"/>
    <col min="10254" max="10254" width="45.140625" style="2" customWidth="1"/>
    <col min="10255" max="10255" width="18" style="2" customWidth="1"/>
    <col min="10256" max="10256" width="20.140625" style="2" customWidth="1"/>
    <col min="10257" max="10257" width="18" style="2" customWidth="1"/>
    <col min="10258" max="10258" width="21.42578125" style="2" customWidth="1"/>
    <col min="10259" max="10259" width="23.5703125" style="2" customWidth="1"/>
    <col min="10260" max="10277" width="16" style="2" customWidth="1"/>
    <col min="10278" max="10279" width="23.5703125" style="2" customWidth="1"/>
    <col min="10280" max="10280" width="27.140625" style="2" customWidth="1"/>
    <col min="10281" max="10283" width="23.5703125" style="2" customWidth="1"/>
    <col min="10284" max="10319" width="16" style="2" customWidth="1"/>
    <col min="10320" max="10321" width="23.5703125" style="2" customWidth="1"/>
    <col min="10322" max="10322" width="27.140625" style="2" customWidth="1"/>
    <col min="10323" max="10324" width="23.5703125" style="2" customWidth="1"/>
    <col min="10325" max="10325" width="28.7109375" style="2" customWidth="1"/>
    <col min="10326" max="10343" width="16" style="2" customWidth="1"/>
    <col min="10344" max="10349" width="28.7109375" style="2" customWidth="1"/>
    <col min="10350" max="10350" width="30.85546875" style="2" customWidth="1"/>
    <col min="10351" max="10351" width="24.42578125" style="2" customWidth="1"/>
    <col min="10352" max="10352" width="28.7109375" style="2" customWidth="1"/>
    <col min="10353" max="10354" width="17.85546875" style="2" customWidth="1"/>
    <col min="10355" max="10355" width="26.85546875" style="2" customWidth="1"/>
    <col min="10356" max="10357" width="17.85546875" style="2" customWidth="1"/>
    <col min="10358" max="10358" width="31.140625" style="2" customWidth="1"/>
    <col min="10359" max="10359" width="55" style="2" customWidth="1"/>
    <col min="10360" max="10360" width="26.5703125" style="2" customWidth="1"/>
    <col min="10361" max="10361" width="15.5703125" style="2" customWidth="1"/>
    <col min="10362" max="10362" width="24.7109375" style="2" customWidth="1"/>
    <col min="10363" max="10365" width="14.7109375" style="2" customWidth="1"/>
    <col min="10366" max="10366" width="39.7109375" style="2" customWidth="1"/>
    <col min="10367" max="10500" width="9.140625" style="2"/>
    <col min="10501" max="10501" width="14.5703125" style="2" customWidth="1"/>
    <col min="10502" max="10502" width="36.140625" style="2" customWidth="1"/>
    <col min="10503" max="10503" width="38" style="2" customWidth="1"/>
    <col min="10504" max="10504" width="20.28515625" style="2" customWidth="1"/>
    <col min="10505" max="10505" width="14.5703125" style="2" customWidth="1"/>
    <col min="10506" max="10506" width="27.5703125" style="2" bestFit="1" customWidth="1"/>
    <col min="10507" max="10509" width="14.5703125" style="2" customWidth="1"/>
    <col min="10510" max="10510" width="45.140625" style="2" customWidth="1"/>
    <col min="10511" max="10511" width="18" style="2" customWidth="1"/>
    <col min="10512" max="10512" width="20.140625" style="2" customWidth="1"/>
    <col min="10513" max="10513" width="18" style="2" customWidth="1"/>
    <col min="10514" max="10514" width="21.42578125" style="2" customWidth="1"/>
    <col min="10515" max="10515" width="23.5703125" style="2" customWidth="1"/>
    <col min="10516" max="10533" width="16" style="2" customWidth="1"/>
    <col min="10534" max="10535" width="23.5703125" style="2" customWidth="1"/>
    <col min="10536" max="10536" width="27.140625" style="2" customWidth="1"/>
    <col min="10537" max="10539" width="23.5703125" style="2" customWidth="1"/>
    <col min="10540" max="10575" width="16" style="2" customWidth="1"/>
    <col min="10576" max="10577" width="23.5703125" style="2" customWidth="1"/>
    <col min="10578" max="10578" width="27.140625" style="2" customWidth="1"/>
    <col min="10579" max="10580" width="23.5703125" style="2" customWidth="1"/>
    <col min="10581" max="10581" width="28.7109375" style="2" customWidth="1"/>
    <col min="10582" max="10599" width="16" style="2" customWidth="1"/>
    <col min="10600" max="10605" width="28.7109375" style="2" customWidth="1"/>
    <col min="10606" max="10606" width="30.85546875" style="2" customWidth="1"/>
    <col min="10607" max="10607" width="24.42578125" style="2" customWidth="1"/>
    <col min="10608" max="10608" width="28.7109375" style="2" customWidth="1"/>
    <col min="10609" max="10610" width="17.85546875" style="2" customWidth="1"/>
    <col min="10611" max="10611" width="26.85546875" style="2" customWidth="1"/>
    <col min="10612" max="10613" width="17.85546875" style="2" customWidth="1"/>
    <col min="10614" max="10614" width="31.140625" style="2" customWidth="1"/>
    <col min="10615" max="10615" width="55" style="2" customWidth="1"/>
    <col min="10616" max="10616" width="26.5703125" style="2" customWidth="1"/>
    <col min="10617" max="10617" width="15.5703125" style="2" customWidth="1"/>
    <col min="10618" max="10618" width="24.7109375" style="2" customWidth="1"/>
    <col min="10619" max="10621" width="14.7109375" style="2" customWidth="1"/>
    <col min="10622" max="10622" width="39.7109375" style="2" customWidth="1"/>
    <col min="10623" max="10756" width="9.140625" style="2"/>
    <col min="10757" max="10757" width="14.5703125" style="2" customWidth="1"/>
    <col min="10758" max="10758" width="36.140625" style="2" customWidth="1"/>
    <col min="10759" max="10759" width="38" style="2" customWidth="1"/>
    <col min="10760" max="10760" width="20.28515625" style="2" customWidth="1"/>
    <col min="10761" max="10761" width="14.5703125" style="2" customWidth="1"/>
    <col min="10762" max="10762" width="27.5703125" style="2" bestFit="1" customWidth="1"/>
    <col min="10763" max="10765" width="14.5703125" style="2" customWidth="1"/>
    <col min="10766" max="10766" width="45.140625" style="2" customWidth="1"/>
    <col min="10767" max="10767" width="18" style="2" customWidth="1"/>
    <col min="10768" max="10768" width="20.140625" style="2" customWidth="1"/>
    <col min="10769" max="10769" width="18" style="2" customWidth="1"/>
    <col min="10770" max="10770" width="21.42578125" style="2" customWidth="1"/>
    <col min="10771" max="10771" width="23.5703125" style="2" customWidth="1"/>
    <col min="10772" max="10789" width="16" style="2" customWidth="1"/>
    <col min="10790" max="10791" width="23.5703125" style="2" customWidth="1"/>
    <col min="10792" max="10792" width="27.140625" style="2" customWidth="1"/>
    <col min="10793" max="10795" width="23.5703125" style="2" customWidth="1"/>
    <col min="10796" max="10831" width="16" style="2" customWidth="1"/>
    <col min="10832" max="10833" width="23.5703125" style="2" customWidth="1"/>
    <col min="10834" max="10834" width="27.140625" style="2" customWidth="1"/>
    <col min="10835" max="10836" width="23.5703125" style="2" customWidth="1"/>
    <col min="10837" max="10837" width="28.7109375" style="2" customWidth="1"/>
    <col min="10838" max="10855" width="16" style="2" customWidth="1"/>
    <col min="10856" max="10861" width="28.7109375" style="2" customWidth="1"/>
    <col min="10862" max="10862" width="30.85546875" style="2" customWidth="1"/>
    <col min="10863" max="10863" width="24.42578125" style="2" customWidth="1"/>
    <col min="10864" max="10864" width="28.7109375" style="2" customWidth="1"/>
    <col min="10865" max="10866" width="17.85546875" style="2" customWidth="1"/>
    <col min="10867" max="10867" width="26.85546875" style="2" customWidth="1"/>
    <col min="10868" max="10869" width="17.85546875" style="2" customWidth="1"/>
    <col min="10870" max="10870" width="31.140625" style="2" customWidth="1"/>
    <col min="10871" max="10871" width="55" style="2" customWidth="1"/>
    <col min="10872" max="10872" width="26.5703125" style="2" customWidth="1"/>
    <col min="10873" max="10873" width="15.5703125" style="2" customWidth="1"/>
    <col min="10874" max="10874" width="24.7109375" style="2" customWidth="1"/>
    <col min="10875" max="10877" width="14.7109375" style="2" customWidth="1"/>
    <col min="10878" max="10878" width="39.7109375" style="2" customWidth="1"/>
    <col min="10879" max="11012" width="9.140625" style="2"/>
    <col min="11013" max="11013" width="14.5703125" style="2" customWidth="1"/>
    <col min="11014" max="11014" width="36.140625" style="2" customWidth="1"/>
    <col min="11015" max="11015" width="38" style="2" customWidth="1"/>
    <col min="11016" max="11016" width="20.28515625" style="2" customWidth="1"/>
    <col min="11017" max="11017" width="14.5703125" style="2" customWidth="1"/>
    <col min="11018" max="11018" width="27.5703125" style="2" bestFit="1" customWidth="1"/>
    <col min="11019" max="11021" width="14.5703125" style="2" customWidth="1"/>
    <col min="11022" max="11022" width="45.140625" style="2" customWidth="1"/>
    <col min="11023" max="11023" width="18" style="2" customWidth="1"/>
    <col min="11024" max="11024" width="20.140625" style="2" customWidth="1"/>
    <col min="11025" max="11025" width="18" style="2" customWidth="1"/>
    <col min="11026" max="11026" width="21.42578125" style="2" customWidth="1"/>
    <col min="11027" max="11027" width="23.5703125" style="2" customWidth="1"/>
    <col min="11028" max="11045" width="16" style="2" customWidth="1"/>
    <col min="11046" max="11047" width="23.5703125" style="2" customWidth="1"/>
    <col min="11048" max="11048" width="27.140625" style="2" customWidth="1"/>
    <col min="11049" max="11051" width="23.5703125" style="2" customWidth="1"/>
    <col min="11052" max="11087" width="16" style="2" customWidth="1"/>
    <col min="11088" max="11089" width="23.5703125" style="2" customWidth="1"/>
    <col min="11090" max="11090" width="27.140625" style="2" customWidth="1"/>
    <col min="11091" max="11092" width="23.5703125" style="2" customWidth="1"/>
    <col min="11093" max="11093" width="28.7109375" style="2" customWidth="1"/>
    <col min="11094" max="11111" width="16" style="2" customWidth="1"/>
    <col min="11112" max="11117" width="28.7109375" style="2" customWidth="1"/>
    <col min="11118" max="11118" width="30.85546875" style="2" customWidth="1"/>
    <col min="11119" max="11119" width="24.42578125" style="2" customWidth="1"/>
    <col min="11120" max="11120" width="28.7109375" style="2" customWidth="1"/>
    <col min="11121" max="11122" width="17.85546875" style="2" customWidth="1"/>
    <col min="11123" max="11123" width="26.85546875" style="2" customWidth="1"/>
    <col min="11124" max="11125" width="17.85546875" style="2" customWidth="1"/>
    <col min="11126" max="11126" width="31.140625" style="2" customWidth="1"/>
    <col min="11127" max="11127" width="55" style="2" customWidth="1"/>
    <col min="11128" max="11128" width="26.5703125" style="2" customWidth="1"/>
    <col min="11129" max="11129" width="15.5703125" style="2" customWidth="1"/>
    <col min="11130" max="11130" width="24.7109375" style="2" customWidth="1"/>
    <col min="11131" max="11133" width="14.7109375" style="2" customWidth="1"/>
    <col min="11134" max="11134" width="39.7109375" style="2" customWidth="1"/>
    <col min="11135" max="11268" width="9.140625" style="2"/>
    <col min="11269" max="11269" width="14.5703125" style="2" customWidth="1"/>
    <col min="11270" max="11270" width="36.140625" style="2" customWidth="1"/>
    <col min="11271" max="11271" width="38" style="2" customWidth="1"/>
    <col min="11272" max="11272" width="20.28515625" style="2" customWidth="1"/>
    <col min="11273" max="11273" width="14.5703125" style="2" customWidth="1"/>
    <col min="11274" max="11274" width="27.5703125" style="2" bestFit="1" customWidth="1"/>
    <col min="11275" max="11277" width="14.5703125" style="2" customWidth="1"/>
    <col min="11278" max="11278" width="45.140625" style="2" customWidth="1"/>
    <col min="11279" max="11279" width="18" style="2" customWidth="1"/>
    <col min="11280" max="11280" width="20.140625" style="2" customWidth="1"/>
    <col min="11281" max="11281" width="18" style="2" customWidth="1"/>
    <col min="11282" max="11282" width="21.42578125" style="2" customWidth="1"/>
    <col min="11283" max="11283" width="23.5703125" style="2" customWidth="1"/>
    <col min="11284" max="11301" width="16" style="2" customWidth="1"/>
    <col min="11302" max="11303" width="23.5703125" style="2" customWidth="1"/>
    <col min="11304" max="11304" width="27.140625" style="2" customWidth="1"/>
    <col min="11305" max="11307" width="23.5703125" style="2" customWidth="1"/>
    <col min="11308" max="11343" width="16" style="2" customWidth="1"/>
    <col min="11344" max="11345" width="23.5703125" style="2" customWidth="1"/>
    <col min="11346" max="11346" width="27.140625" style="2" customWidth="1"/>
    <col min="11347" max="11348" width="23.5703125" style="2" customWidth="1"/>
    <col min="11349" max="11349" width="28.7109375" style="2" customWidth="1"/>
    <col min="11350" max="11367" width="16" style="2" customWidth="1"/>
    <col min="11368" max="11373" width="28.7109375" style="2" customWidth="1"/>
    <col min="11374" max="11374" width="30.85546875" style="2" customWidth="1"/>
    <col min="11375" max="11375" width="24.42578125" style="2" customWidth="1"/>
    <col min="11376" max="11376" width="28.7109375" style="2" customWidth="1"/>
    <col min="11377" max="11378" width="17.85546875" style="2" customWidth="1"/>
    <col min="11379" max="11379" width="26.85546875" style="2" customWidth="1"/>
    <col min="11380" max="11381" width="17.85546875" style="2" customWidth="1"/>
    <col min="11382" max="11382" width="31.140625" style="2" customWidth="1"/>
    <col min="11383" max="11383" width="55" style="2" customWidth="1"/>
    <col min="11384" max="11384" width="26.5703125" style="2" customWidth="1"/>
    <col min="11385" max="11385" width="15.5703125" style="2" customWidth="1"/>
    <col min="11386" max="11386" width="24.7109375" style="2" customWidth="1"/>
    <col min="11387" max="11389" width="14.7109375" style="2" customWidth="1"/>
    <col min="11390" max="11390" width="39.7109375" style="2" customWidth="1"/>
    <col min="11391" max="11524" width="9.140625" style="2"/>
    <col min="11525" max="11525" width="14.5703125" style="2" customWidth="1"/>
    <col min="11526" max="11526" width="36.140625" style="2" customWidth="1"/>
    <col min="11527" max="11527" width="38" style="2" customWidth="1"/>
    <col min="11528" max="11528" width="20.28515625" style="2" customWidth="1"/>
    <col min="11529" max="11529" width="14.5703125" style="2" customWidth="1"/>
    <col min="11530" max="11530" width="27.5703125" style="2" bestFit="1" customWidth="1"/>
    <col min="11531" max="11533" width="14.5703125" style="2" customWidth="1"/>
    <col min="11534" max="11534" width="45.140625" style="2" customWidth="1"/>
    <col min="11535" max="11535" width="18" style="2" customWidth="1"/>
    <col min="11536" max="11536" width="20.140625" style="2" customWidth="1"/>
    <col min="11537" max="11537" width="18" style="2" customWidth="1"/>
    <col min="11538" max="11538" width="21.42578125" style="2" customWidth="1"/>
    <col min="11539" max="11539" width="23.5703125" style="2" customWidth="1"/>
    <col min="11540" max="11557" width="16" style="2" customWidth="1"/>
    <col min="11558" max="11559" width="23.5703125" style="2" customWidth="1"/>
    <col min="11560" max="11560" width="27.140625" style="2" customWidth="1"/>
    <col min="11561" max="11563" width="23.5703125" style="2" customWidth="1"/>
    <col min="11564" max="11599" width="16" style="2" customWidth="1"/>
    <col min="11600" max="11601" width="23.5703125" style="2" customWidth="1"/>
    <col min="11602" max="11602" width="27.140625" style="2" customWidth="1"/>
    <col min="11603" max="11604" width="23.5703125" style="2" customWidth="1"/>
    <col min="11605" max="11605" width="28.7109375" style="2" customWidth="1"/>
    <col min="11606" max="11623" width="16" style="2" customWidth="1"/>
    <col min="11624" max="11629" width="28.7109375" style="2" customWidth="1"/>
    <col min="11630" max="11630" width="30.85546875" style="2" customWidth="1"/>
    <col min="11631" max="11631" width="24.42578125" style="2" customWidth="1"/>
    <col min="11632" max="11632" width="28.7109375" style="2" customWidth="1"/>
    <col min="11633" max="11634" width="17.85546875" style="2" customWidth="1"/>
    <col min="11635" max="11635" width="26.85546875" style="2" customWidth="1"/>
    <col min="11636" max="11637" width="17.85546875" style="2" customWidth="1"/>
    <col min="11638" max="11638" width="31.140625" style="2" customWidth="1"/>
    <col min="11639" max="11639" width="55" style="2" customWidth="1"/>
    <col min="11640" max="11640" width="26.5703125" style="2" customWidth="1"/>
    <col min="11641" max="11641" width="15.5703125" style="2" customWidth="1"/>
    <col min="11642" max="11642" width="24.7109375" style="2" customWidth="1"/>
    <col min="11643" max="11645" width="14.7109375" style="2" customWidth="1"/>
    <col min="11646" max="11646" width="39.7109375" style="2" customWidth="1"/>
    <col min="11647" max="11780" width="9.140625" style="2"/>
    <col min="11781" max="11781" width="14.5703125" style="2" customWidth="1"/>
    <col min="11782" max="11782" width="36.140625" style="2" customWidth="1"/>
    <col min="11783" max="11783" width="38" style="2" customWidth="1"/>
    <col min="11784" max="11784" width="20.28515625" style="2" customWidth="1"/>
    <col min="11785" max="11785" width="14.5703125" style="2" customWidth="1"/>
    <col min="11786" max="11786" width="27.5703125" style="2" bestFit="1" customWidth="1"/>
    <col min="11787" max="11789" width="14.5703125" style="2" customWidth="1"/>
    <col min="11790" max="11790" width="45.140625" style="2" customWidth="1"/>
    <col min="11791" max="11791" width="18" style="2" customWidth="1"/>
    <col min="11792" max="11792" width="20.140625" style="2" customWidth="1"/>
    <col min="11793" max="11793" width="18" style="2" customWidth="1"/>
    <col min="11794" max="11794" width="21.42578125" style="2" customWidth="1"/>
    <col min="11795" max="11795" width="23.5703125" style="2" customWidth="1"/>
    <col min="11796" max="11813" width="16" style="2" customWidth="1"/>
    <col min="11814" max="11815" width="23.5703125" style="2" customWidth="1"/>
    <col min="11816" max="11816" width="27.140625" style="2" customWidth="1"/>
    <col min="11817" max="11819" width="23.5703125" style="2" customWidth="1"/>
    <col min="11820" max="11855" width="16" style="2" customWidth="1"/>
    <col min="11856" max="11857" width="23.5703125" style="2" customWidth="1"/>
    <col min="11858" max="11858" width="27.140625" style="2" customWidth="1"/>
    <col min="11859" max="11860" width="23.5703125" style="2" customWidth="1"/>
    <col min="11861" max="11861" width="28.7109375" style="2" customWidth="1"/>
    <col min="11862" max="11879" width="16" style="2" customWidth="1"/>
    <col min="11880" max="11885" width="28.7109375" style="2" customWidth="1"/>
    <col min="11886" max="11886" width="30.85546875" style="2" customWidth="1"/>
    <col min="11887" max="11887" width="24.42578125" style="2" customWidth="1"/>
    <col min="11888" max="11888" width="28.7109375" style="2" customWidth="1"/>
    <col min="11889" max="11890" width="17.85546875" style="2" customWidth="1"/>
    <col min="11891" max="11891" width="26.85546875" style="2" customWidth="1"/>
    <col min="11892" max="11893" width="17.85546875" style="2" customWidth="1"/>
    <col min="11894" max="11894" width="31.140625" style="2" customWidth="1"/>
    <col min="11895" max="11895" width="55" style="2" customWidth="1"/>
    <col min="11896" max="11896" width="26.5703125" style="2" customWidth="1"/>
    <col min="11897" max="11897" width="15.5703125" style="2" customWidth="1"/>
    <col min="11898" max="11898" width="24.7109375" style="2" customWidth="1"/>
    <col min="11899" max="11901" width="14.7109375" style="2" customWidth="1"/>
    <col min="11902" max="11902" width="39.7109375" style="2" customWidth="1"/>
    <col min="11903" max="12036" width="9.140625" style="2"/>
    <col min="12037" max="12037" width="14.5703125" style="2" customWidth="1"/>
    <col min="12038" max="12038" width="36.140625" style="2" customWidth="1"/>
    <col min="12039" max="12039" width="38" style="2" customWidth="1"/>
    <col min="12040" max="12040" width="20.28515625" style="2" customWidth="1"/>
    <col min="12041" max="12041" width="14.5703125" style="2" customWidth="1"/>
    <col min="12042" max="12042" width="27.5703125" style="2" bestFit="1" customWidth="1"/>
    <col min="12043" max="12045" width="14.5703125" style="2" customWidth="1"/>
    <col min="12046" max="12046" width="45.140625" style="2" customWidth="1"/>
    <col min="12047" max="12047" width="18" style="2" customWidth="1"/>
    <col min="12048" max="12048" width="20.140625" style="2" customWidth="1"/>
    <col min="12049" max="12049" width="18" style="2" customWidth="1"/>
    <col min="12050" max="12050" width="21.42578125" style="2" customWidth="1"/>
    <col min="12051" max="12051" width="23.5703125" style="2" customWidth="1"/>
    <col min="12052" max="12069" width="16" style="2" customWidth="1"/>
    <col min="12070" max="12071" width="23.5703125" style="2" customWidth="1"/>
    <col min="12072" max="12072" width="27.140625" style="2" customWidth="1"/>
    <col min="12073" max="12075" width="23.5703125" style="2" customWidth="1"/>
    <col min="12076" max="12111" width="16" style="2" customWidth="1"/>
    <col min="12112" max="12113" width="23.5703125" style="2" customWidth="1"/>
    <col min="12114" max="12114" width="27.140625" style="2" customWidth="1"/>
    <col min="12115" max="12116" width="23.5703125" style="2" customWidth="1"/>
    <col min="12117" max="12117" width="28.7109375" style="2" customWidth="1"/>
    <col min="12118" max="12135" width="16" style="2" customWidth="1"/>
    <col min="12136" max="12141" width="28.7109375" style="2" customWidth="1"/>
    <col min="12142" max="12142" width="30.85546875" style="2" customWidth="1"/>
    <col min="12143" max="12143" width="24.42578125" style="2" customWidth="1"/>
    <col min="12144" max="12144" width="28.7109375" style="2" customWidth="1"/>
    <col min="12145" max="12146" width="17.85546875" style="2" customWidth="1"/>
    <col min="12147" max="12147" width="26.85546875" style="2" customWidth="1"/>
    <col min="12148" max="12149" width="17.85546875" style="2" customWidth="1"/>
    <col min="12150" max="12150" width="31.140625" style="2" customWidth="1"/>
    <col min="12151" max="12151" width="55" style="2" customWidth="1"/>
    <col min="12152" max="12152" width="26.5703125" style="2" customWidth="1"/>
    <col min="12153" max="12153" width="15.5703125" style="2" customWidth="1"/>
    <col min="12154" max="12154" width="24.7109375" style="2" customWidth="1"/>
    <col min="12155" max="12157" width="14.7109375" style="2" customWidth="1"/>
    <col min="12158" max="12158" width="39.7109375" style="2" customWidth="1"/>
    <col min="12159" max="12292" width="9.140625" style="2"/>
    <col min="12293" max="12293" width="14.5703125" style="2" customWidth="1"/>
    <col min="12294" max="12294" width="36.140625" style="2" customWidth="1"/>
    <col min="12295" max="12295" width="38" style="2" customWidth="1"/>
    <col min="12296" max="12296" width="20.28515625" style="2" customWidth="1"/>
    <col min="12297" max="12297" width="14.5703125" style="2" customWidth="1"/>
    <col min="12298" max="12298" width="27.5703125" style="2" bestFit="1" customWidth="1"/>
    <col min="12299" max="12301" width="14.5703125" style="2" customWidth="1"/>
    <col min="12302" max="12302" width="45.140625" style="2" customWidth="1"/>
    <col min="12303" max="12303" width="18" style="2" customWidth="1"/>
    <col min="12304" max="12304" width="20.140625" style="2" customWidth="1"/>
    <col min="12305" max="12305" width="18" style="2" customWidth="1"/>
    <col min="12306" max="12306" width="21.42578125" style="2" customWidth="1"/>
    <col min="12307" max="12307" width="23.5703125" style="2" customWidth="1"/>
    <col min="12308" max="12325" width="16" style="2" customWidth="1"/>
    <col min="12326" max="12327" width="23.5703125" style="2" customWidth="1"/>
    <col min="12328" max="12328" width="27.140625" style="2" customWidth="1"/>
    <col min="12329" max="12331" width="23.5703125" style="2" customWidth="1"/>
    <col min="12332" max="12367" width="16" style="2" customWidth="1"/>
    <col min="12368" max="12369" width="23.5703125" style="2" customWidth="1"/>
    <col min="12370" max="12370" width="27.140625" style="2" customWidth="1"/>
    <col min="12371" max="12372" width="23.5703125" style="2" customWidth="1"/>
    <col min="12373" max="12373" width="28.7109375" style="2" customWidth="1"/>
    <col min="12374" max="12391" width="16" style="2" customWidth="1"/>
    <col min="12392" max="12397" width="28.7109375" style="2" customWidth="1"/>
    <col min="12398" max="12398" width="30.85546875" style="2" customWidth="1"/>
    <col min="12399" max="12399" width="24.42578125" style="2" customWidth="1"/>
    <col min="12400" max="12400" width="28.7109375" style="2" customWidth="1"/>
    <col min="12401" max="12402" width="17.85546875" style="2" customWidth="1"/>
    <col min="12403" max="12403" width="26.85546875" style="2" customWidth="1"/>
    <col min="12404" max="12405" width="17.85546875" style="2" customWidth="1"/>
    <col min="12406" max="12406" width="31.140625" style="2" customWidth="1"/>
    <col min="12407" max="12407" width="55" style="2" customWidth="1"/>
    <col min="12408" max="12408" width="26.5703125" style="2" customWidth="1"/>
    <col min="12409" max="12409" width="15.5703125" style="2" customWidth="1"/>
    <col min="12410" max="12410" width="24.7109375" style="2" customWidth="1"/>
    <col min="12411" max="12413" width="14.7109375" style="2" customWidth="1"/>
    <col min="12414" max="12414" width="39.7109375" style="2" customWidth="1"/>
    <col min="12415" max="12548" width="9.140625" style="2"/>
    <col min="12549" max="12549" width="14.5703125" style="2" customWidth="1"/>
    <col min="12550" max="12550" width="36.140625" style="2" customWidth="1"/>
    <col min="12551" max="12551" width="38" style="2" customWidth="1"/>
    <col min="12552" max="12552" width="20.28515625" style="2" customWidth="1"/>
    <col min="12553" max="12553" width="14.5703125" style="2" customWidth="1"/>
    <col min="12554" max="12554" width="27.5703125" style="2" bestFit="1" customWidth="1"/>
    <col min="12555" max="12557" width="14.5703125" style="2" customWidth="1"/>
    <col min="12558" max="12558" width="45.140625" style="2" customWidth="1"/>
    <col min="12559" max="12559" width="18" style="2" customWidth="1"/>
    <col min="12560" max="12560" width="20.140625" style="2" customWidth="1"/>
    <col min="12561" max="12561" width="18" style="2" customWidth="1"/>
    <col min="12562" max="12562" width="21.42578125" style="2" customWidth="1"/>
    <col min="12563" max="12563" width="23.5703125" style="2" customWidth="1"/>
    <col min="12564" max="12581" width="16" style="2" customWidth="1"/>
    <col min="12582" max="12583" width="23.5703125" style="2" customWidth="1"/>
    <col min="12584" max="12584" width="27.140625" style="2" customWidth="1"/>
    <col min="12585" max="12587" width="23.5703125" style="2" customWidth="1"/>
    <col min="12588" max="12623" width="16" style="2" customWidth="1"/>
    <col min="12624" max="12625" width="23.5703125" style="2" customWidth="1"/>
    <col min="12626" max="12626" width="27.140625" style="2" customWidth="1"/>
    <col min="12627" max="12628" width="23.5703125" style="2" customWidth="1"/>
    <col min="12629" max="12629" width="28.7109375" style="2" customWidth="1"/>
    <col min="12630" max="12647" width="16" style="2" customWidth="1"/>
    <col min="12648" max="12653" width="28.7109375" style="2" customWidth="1"/>
    <col min="12654" max="12654" width="30.85546875" style="2" customWidth="1"/>
    <col min="12655" max="12655" width="24.42578125" style="2" customWidth="1"/>
    <col min="12656" max="12656" width="28.7109375" style="2" customWidth="1"/>
    <col min="12657" max="12658" width="17.85546875" style="2" customWidth="1"/>
    <col min="12659" max="12659" width="26.85546875" style="2" customWidth="1"/>
    <col min="12660" max="12661" width="17.85546875" style="2" customWidth="1"/>
    <col min="12662" max="12662" width="31.140625" style="2" customWidth="1"/>
    <col min="12663" max="12663" width="55" style="2" customWidth="1"/>
    <col min="12664" max="12664" width="26.5703125" style="2" customWidth="1"/>
    <col min="12665" max="12665" width="15.5703125" style="2" customWidth="1"/>
    <col min="12666" max="12666" width="24.7109375" style="2" customWidth="1"/>
    <col min="12667" max="12669" width="14.7109375" style="2" customWidth="1"/>
    <col min="12670" max="12670" width="39.7109375" style="2" customWidth="1"/>
    <col min="12671" max="12804" width="9.140625" style="2"/>
    <col min="12805" max="12805" width="14.5703125" style="2" customWidth="1"/>
    <col min="12806" max="12806" width="36.140625" style="2" customWidth="1"/>
    <col min="12807" max="12807" width="38" style="2" customWidth="1"/>
    <col min="12808" max="12808" width="20.28515625" style="2" customWidth="1"/>
    <col min="12809" max="12809" width="14.5703125" style="2" customWidth="1"/>
    <col min="12810" max="12810" width="27.5703125" style="2" bestFit="1" customWidth="1"/>
    <col min="12811" max="12813" width="14.5703125" style="2" customWidth="1"/>
    <col min="12814" max="12814" width="45.140625" style="2" customWidth="1"/>
    <col min="12815" max="12815" width="18" style="2" customWidth="1"/>
    <col min="12816" max="12816" width="20.140625" style="2" customWidth="1"/>
    <col min="12817" max="12817" width="18" style="2" customWidth="1"/>
    <col min="12818" max="12818" width="21.42578125" style="2" customWidth="1"/>
    <col min="12819" max="12819" width="23.5703125" style="2" customWidth="1"/>
    <col min="12820" max="12837" width="16" style="2" customWidth="1"/>
    <col min="12838" max="12839" width="23.5703125" style="2" customWidth="1"/>
    <col min="12840" max="12840" width="27.140625" style="2" customWidth="1"/>
    <col min="12841" max="12843" width="23.5703125" style="2" customWidth="1"/>
    <col min="12844" max="12879" width="16" style="2" customWidth="1"/>
    <col min="12880" max="12881" width="23.5703125" style="2" customWidth="1"/>
    <col min="12882" max="12882" width="27.140625" style="2" customWidth="1"/>
    <col min="12883" max="12884" width="23.5703125" style="2" customWidth="1"/>
    <col min="12885" max="12885" width="28.7109375" style="2" customWidth="1"/>
    <col min="12886" max="12903" width="16" style="2" customWidth="1"/>
    <col min="12904" max="12909" width="28.7109375" style="2" customWidth="1"/>
    <col min="12910" max="12910" width="30.85546875" style="2" customWidth="1"/>
    <col min="12911" max="12911" width="24.42578125" style="2" customWidth="1"/>
    <col min="12912" max="12912" width="28.7109375" style="2" customWidth="1"/>
    <col min="12913" max="12914" width="17.85546875" style="2" customWidth="1"/>
    <col min="12915" max="12915" width="26.85546875" style="2" customWidth="1"/>
    <col min="12916" max="12917" width="17.85546875" style="2" customWidth="1"/>
    <col min="12918" max="12918" width="31.140625" style="2" customWidth="1"/>
    <col min="12919" max="12919" width="55" style="2" customWidth="1"/>
    <col min="12920" max="12920" width="26.5703125" style="2" customWidth="1"/>
    <col min="12921" max="12921" width="15.5703125" style="2" customWidth="1"/>
    <col min="12922" max="12922" width="24.7109375" style="2" customWidth="1"/>
    <col min="12923" max="12925" width="14.7109375" style="2" customWidth="1"/>
    <col min="12926" max="12926" width="39.7109375" style="2" customWidth="1"/>
    <col min="12927" max="13060" width="9.140625" style="2"/>
    <col min="13061" max="13061" width="14.5703125" style="2" customWidth="1"/>
    <col min="13062" max="13062" width="36.140625" style="2" customWidth="1"/>
    <col min="13063" max="13063" width="38" style="2" customWidth="1"/>
    <col min="13064" max="13064" width="20.28515625" style="2" customWidth="1"/>
    <col min="13065" max="13065" width="14.5703125" style="2" customWidth="1"/>
    <col min="13066" max="13066" width="27.5703125" style="2" bestFit="1" customWidth="1"/>
    <col min="13067" max="13069" width="14.5703125" style="2" customWidth="1"/>
    <col min="13070" max="13070" width="45.140625" style="2" customWidth="1"/>
    <col min="13071" max="13071" width="18" style="2" customWidth="1"/>
    <col min="13072" max="13072" width="20.140625" style="2" customWidth="1"/>
    <col min="13073" max="13073" width="18" style="2" customWidth="1"/>
    <col min="13074" max="13074" width="21.42578125" style="2" customWidth="1"/>
    <col min="13075" max="13075" width="23.5703125" style="2" customWidth="1"/>
    <col min="13076" max="13093" width="16" style="2" customWidth="1"/>
    <col min="13094" max="13095" width="23.5703125" style="2" customWidth="1"/>
    <col min="13096" max="13096" width="27.140625" style="2" customWidth="1"/>
    <col min="13097" max="13099" width="23.5703125" style="2" customWidth="1"/>
    <col min="13100" max="13135" width="16" style="2" customWidth="1"/>
    <col min="13136" max="13137" width="23.5703125" style="2" customWidth="1"/>
    <col min="13138" max="13138" width="27.140625" style="2" customWidth="1"/>
    <col min="13139" max="13140" width="23.5703125" style="2" customWidth="1"/>
    <col min="13141" max="13141" width="28.7109375" style="2" customWidth="1"/>
    <col min="13142" max="13159" width="16" style="2" customWidth="1"/>
    <col min="13160" max="13165" width="28.7109375" style="2" customWidth="1"/>
    <col min="13166" max="13166" width="30.85546875" style="2" customWidth="1"/>
    <col min="13167" max="13167" width="24.42578125" style="2" customWidth="1"/>
    <col min="13168" max="13168" width="28.7109375" style="2" customWidth="1"/>
    <col min="13169" max="13170" width="17.85546875" style="2" customWidth="1"/>
    <col min="13171" max="13171" width="26.85546875" style="2" customWidth="1"/>
    <col min="13172" max="13173" width="17.85546875" style="2" customWidth="1"/>
    <col min="13174" max="13174" width="31.140625" style="2" customWidth="1"/>
    <col min="13175" max="13175" width="55" style="2" customWidth="1"/>
    <col min="13176" max="13176" width="26.5703125" style="2" customWidth="1"/>
    <col min="13177" max="13177" width="15.5703125" style="2" customWidth="1"/>
    <col min="13178" max="13178" width="24.7109375" style="2" customWidth="1"/>
    <col min="13179" max="13181" width="14.7109375" style="2" customWidth="1"/>
    <col min="13182" max="13182" width="39.7109375" style="2" customWidth="1"/>
    <col min="13183" max="13316" width="9.140625" style="2"/>
    <col min="13317" max="13317" width="14.5703125" style="2" customWidth="1"/>
    <col min="13318" max="13318" width="36.140625" style="2" customWidth="1"/>
    <col min="13319" max="13319" width="38" style="2" customWidth="1"/>
    <col min="13320" max="13320" width="20.28515625" style="2" customWidth="1"/>
    <col min="13321" max="13321" width="14.5703125" style="2" customWidth="1"/>
    <col min="13322" max="13322" width="27.5703125" style="2" bestFit="1" customWidth="1"/>
    <col min="13323" max="13325" width="14.5703125" style="2" customWidth="1"/>
    <col min="13326" max="13326" width="45.140625" style="2" customWidth="1"/>
    <col min="13327" max="13327" width="18" style="2" customWidth="1"/>
    <col min="13328" max="13328" width="20.140625" style="2" customWidth="1"/>
    <col min="13329" max="13329" width="18" style="2" customWidth="1"/>
    <col min="13330" max="13330" width="21.42578125" style="2" customWidth="1"/>
    <col min="13331" max="13331" width="23.5703125" style="2" customWidth="1"/>
    <col min="13332" max="13349" width="16" style="2" customWidth="1"/>
    <col min="13350" max="13351" width="23.5703125" style="2" customWidth="1"/>
    <col min="13352" max="13352" width="27.140625" style="2" customWidth="1"/>
    <col min="13353" max="13355" width="23.5703125" style="2" customWidth="1"/>
    <col min="13356" max="13391" width="16" style="2" customWidth="1"/>
    <col min="13392" max="13393" width="23.5703125" style="2" customWidth="1"/>
    <col min="13394" max="13394" width="27.140625" style="2" customWidth="1"/>
    <col min="13395" max="13396" width="23.5703125" style="2" customWidth="1"/>
    <col min="13397" max="13397" width="28.7109375" style="2" customWidth="1"/>
    <col min="13398" max="13415" width="16" style="2" customWidth="1"/>
    <col min="13416" max="13421" width="28.7109375" style="2" customWidth="1"/>
    <col min="13422" max="13422" width="30.85546875" style="2" customWidth="1"/>
    <col min="13423" max="13423" width="24.42578125" style="2" customWidth="1"/>
    <col min="13424" max="13424" width="28.7109375" style="2" customWidth="1"/>
    <col min="13425" max="13426" width="17.85546875" style="2" customWidth="1"/>
    <col min="13427" max="13427" width="26.85546875" style="2" customWidth="1"/>
    <col min="13428" max="13429" width="17.85546875" style="2" customWidth="1"/>
    <col min="13430" max="13430" width="31.140625" style="2" customWidth="1"/>
    <col min="13431" max="13431" width="55" style="2" customWidth="1"/>
    <col min="13432" max="13432" width="26.5703125" style="2" customWidth="1"/>
    <col min="13433" max="13433" width="15.5703125" style="2" customWidth="1"/>
    <col min="13434" max="13434" width="24.7109375" style="2" customWidth="1"/>
    <col min="13435" max="13437" width="14.7109375" style="2" customWidth="1"/>
    <col min="13438" max="13438" width="39.7109375" style="2" customWidth="1"/>
    <col min="13439" max="13572" width="9.140625" style="2"/>
    <col min="13573" max="13573" width="14.5703125" style="2" customWidth="1"/>
    <col min="13574" max="13574" width="36.140625" style="2" customWidth="1"/>
    <col min="13575" max="13575" width="38" style="2" customWidth="1"/>
    <col min="13576" max="13576" width="20.28515625" style="2" customWidth="1"/>
    <col min="13577" max="13577" width="14.5703125" style="2" customWidth="1"/>
    <col min="13578" max="13578" width="27.5703125" style="2" bestFit="1" customWidth="1"/>
    <col min="13579" max="13581" width="14.5703125" style="2" customWidth="1"/>
    <col min="13582" max="13582" width="45.140625" style="2" customWidth="1"/>
    <col min="13583" max="13583" width="18" style="2" customWidth="1"/>
    <col min="13584" max="13584" width="20.140625" style="2" customWidth="1"/>
    <col min="13585" max="13585" width="18" style="2" customWidth="1"/>
    <col min="13586" max="13586" width="21.42578125" style="2" customWidth="1"/>
    <col min="13587" max="13587" width="23.5703125" style="2" customWidth="1"/>
    <col min="13588" max="13605" width="16" style="2" customWidth="1"/>
    <col min="13606" max="13607" width="23.5703125" style="2" customWidth="1"/>
    <col min="13608" max="13608" width="27.140625" style="2" customWidth="1"/>
    <col min="13609" max="13611" width="23.5703125" style="2" customWidth="1"/>
    <col min="13612" max="13647" width="16" style="2" customWidth="1"/>
    <col min="13648" max="13649" width="23.5703125" style="2" customWidth="1"/>
    <col min="13650" max="13650" width="27.140625" style="2" customWidth="1"/>
    <col min="13651" max="13652" width="23.5703125" style="2" customWidth="1"/>
    <col min="13653" max="13653" width="28.7109375" style="2" customWidth="1"/>
    <col min="13654" max="13671" width="16" style="2" customWidth="1"/>
    <col min="13672" max="13677" width="28.7109375" style="2" customWidth="1"/>
    <col min="13678" max="13678" width="30.85546875" style="2" customWidth="1"/>
    <col min="13679" max="13679" width="24.42578125" style="2" customWidth="1"/>
    <col min="13680" max="13680" width="28.7109375" style="2" customWidth="1"/>
    <col min="13681" max="13682" width="17.85546875" style="2" customWidth="1"/>
    <col min="13683" max="13683" width="26.85546875" style="2" customWidth="1"/>
    <col min="13684" max="13685" width="17.85546875" style="2" customWidth="1"/>
    <col min="13686" max="13686" width="31.140625" style="2" customWidth="1"/>
    <col min="13687" max="13687" width="55" style="2" customWidth="1"/>
    <col min="13688" max="13688" width="26.5703125" style="2" customWidth="1"/>
    <col min="13689" max="13689" width="15.5703125" style="2" customWidth="1"/>
    <col min="13690" max="13690" width="24.7109375" style="2" customWidth="1"/>
    <col min="13691" max="13693" width="14.7109375" style="2" customWidth="1"/>
    <col min="13694" max="13694" width="39.7109375" style="2" customWidth="1"/>
    <col min="13695" max="13828" width="9.140625" style="2"/>
    <col min="13829" max="13829" width="14.5703125" style="2" customWidth="1"/>
    <col min="13830" max="13830" width="36.140625" style="2" customWidth="1"/>
    <col min="13831" max="13831" width="38" style="2" customWidth="1"/>
    <col min="13832" max="13832" width="20.28515625" style="2" customWidth="1"/>
    <col min="13833" max="13833" width="14.5703125" style="2" customWidth="1"/>
    <col min="13834" max="13834" width="27.5703125" style="2" bestFit="1" customWidth="1"/>
    <col min="13835" max="13837" width="14.5703125" style="2" customWidth="1"/>
    <col min="13838" max="13838" width="45.140625" style="2" customWidth="1"/>
    <col min="13839" max="13839" width="18" style="2" customWidth="1"/>
    <col min="13840" max="13840" width="20.140625" style="2" customWidth="1"/>
    <col min="13841" max="13841" width="18" style="2" customWidth="1"/>
    <col min="13842" max="13842" width="21.42578125" style="2" customWidth="1"/>
    <col min="13843" max="13843" width="23.5703125" style="2" customWidth="1"/>
    <col min="13844" max="13861" width="16" style="2" customWidth="1"/>
    <col min="13862" max="13863" width="23.5703125" style="2" customWidth="1"/>
    <col min="13864" max="13864" width="27.140625" style="2" customWidth="1"/>
    <col min="13865" max="13867" width="23.5703125" style="2" customWidth="1"/>
    <col min="13868" max="13903" width="16" style="2" customWidth="1"/>
    <col min="13904" max="13905" width="23.5703125" style="2" customWidth="1"/>
    <col min="13906" max="13906" width="27.140625" style="2" customWidth="1"/>
    <col min="13907" max="13908" width="23.5703125" style="2" customWidth="1"/>
    <col min="13909" max="13909" width="28.7109375" style="2" customWidth="1"/>
    <col min="13910" max="13927" width="16" style="2" customWidth="1"/>
    <col min="13928" max="13933" width="28.7109375" style="2" customWidth="1"/>
    <col min="13934" max="13934" width="30.85546875" style="2" customWidth="1"/>
    <col min="13935" max="13935" width="24.42578125" style="2" customWidth="1"/>
    <col min="13936" max="13936" width="28.7109375" style="2" customWidth="1"/>
    <col min="13937" max="13938" width="17.85546875" style="2" customWidth="1"/>
    <col min="13939" max="13939" width="26.85546875" style="2" customWidth="1"/>
    <col min="13940" max="13941" width="17.85546875" style="2" customWidth="1"/>
    <col min="13942" max="13942" width="31.140625" style="2" customWidth="1"/>
    <col min="13943" max="13943" width="55" style="2" customWidth="1"/>
    <col min="13944" max="13944" width="26.5703125" style="2" customWidth="1"/>
    <col min="13945" max="13945" width="15.5703125" style="2" customWidth="1"/>
    <col min="13946" max="13946" width="24.7109375" style="2" customWidth="1"/>
    <col min="13947" max="13949" width="14.7109375" style="2" customWidth="1"/>
    <col min="13950" max="13950" width="39.7109375" style="2" customWidth="1"/>
    <col min="13951" max="14084" width="9.140625" style="2"/>
    <col min="14085" max="14085" width="14.5703125" style="2" customWidth="1"/>
    <col min="14086" max="14086" width="36.140625" style="2" customWidth="1"/>
    <col min="14087" max="14087" width="38" style="2" customWidth="1"/>
    <col min="14088" max="14088" width="20.28515625" style="2" customWidth="1"/>
    <col min="14089" max="14089" width="14.5703125" style="2" customWidth="1"/>
    <col min="14090" max="14090" width="27.5703125" style="2" bestFit="1" customWidth="1"/>
    <col min="14091" max="14093" width="14.5703125" style="2" customWidth="1"/>
    <col min="14094" max="14094" width="45.140625" style="2" customWidth="1"/>
    <col min="14095" max="14095" width="18" style="2" customWidth="1"/>
    <col min="14096" max="14096" width="20.140625" style="2" customWidth="1"/>
    <col min="14097" max="14097" width="18" style="2" customWidth="1"/>
    <col min="14098" max="14098" width="21.42578125" style="2" customWidth="1"/>
    <col min="14099" max="14099" width="23.5703125" style="2" customWidth="1"/>
    <col min="14100" max="14117" width="16" style="2" customWidth="1"/>
    <col min="14118" max="14119" width="23.5703125" style="2" customWidth="1"/>
    <col min="14120" max="14120" width="27.140625" style="2" customWidth="1"/>
    <col min="14121" max="14123" width="23.5703125" style="2" customWidth="1"/>
    <col min="14124" max="14159" width="16" style="2" customWidth="1"/>
    <col min="14160" max="14161" width="23.5703125" style="2" customWidth="1"/>
    <col min="14162" max="14162" width="27.140625" style="2" customWidth="1"/>
    <col min="14163" max="14164" width="23.5703125" style="2" customWidth="1"/>
    <col min="14165" max="14165" width="28.7109375" style="2" customWidth="1"/>
    <col min="14166" max="14183" width="16" style="2" customWidth="1"/>
    <col min="14184" max="14189" width="28.7109375" style="2" customWidth="1"/>
    <col min="14190" max="14190" width="30.85546875" style="2" customWidth="1"/>
    <col min="14191" max="14191" width="24.42578125" style="2" customWidth="1"/>
    <col min="14192" max="14192" width="28.7109375" style="2" customWidth="1"/>
    <col min="14193" max="14194" width="17.85546875" style="2" customWidth="1"/>
    <col min="14195" max="14195" width="26.85546875" style="2" customWidth="1"/>
    <col min="14196" max="14197" width="17.85546875" style="2" customWidth="1"/>
    <col min="14198" max="14198" width="31.140625" style="2" customWidth="1"/>
    <col min="14199" max="14199" width="55" style="2" customWidth="1"/>
    <col min="14200" max="14200" width="26.5703125" style="2" customWidth="1"/>
    <col min="14201" max="14201" width="15.5703125" style="2" customWidth="1"/>
    <col min="14202" max="14202" width="24.7109375" style="2" customWidth="1"/>
    <col min="14203" max="14205" width="14.7109375" style="2" customWidth="1"/>
    <col min="14206" max="14206" width="39.7109375" style="2" customWidth="1"/>
    <col min="14207" max="14340" width="9.140625" style="2"/>
    <col min="14341" max="14341" width="14.5703125" style="2" customWidth="1"/>
    <col min="14342" max="14342" width="36.140625" style="2" customWidth="1"/>
    <col min="14343" max="14343" width="38" style="2" customWidth="1"/>
    <col min="14344" max="14344" width="20.28515625" style="2" customWidth="1"/>
    <col min="14345" max="14345" width="14.5703125" style="2" customWidth="1"/>
    <col min="14346" max="14346" width="27.5703125" style="2" bestFit="1" customWidth="1"/>
    <col min="14347" max="14349" width="14.5703125" style="2" customWidth="1"/>
    <col min="14350" max="14350" width="45.140625" style="2" customWidth="1"/>
    <col min="14351" max="14351" width="18" style="2" customWidth="1"/>
    <col min="14352" max="14352" width="20.140625" style="2" customWidth="1"/>
    <col min="14353" max="14353" width="18" style="2" customWidth="1"/>
    <col min="14354" max="14354" width="21.42578125" style="2" customWidth="1"/>
    <col min="14355" max="14355" width="23.5703125" style="2" customWidth="1"/>
    <col min="14356" max="14373" width="16" style="2" customWidth="1"/>
    <col min="14374" max="14375" width="23.5703125" style="2" customWidth="1"/>
    <col min="14376" max="14376" width="27.140625" style="2" customWidth="1"/>
    <col min="14377" max="14379" width="23.5703125" style="2" customWidth="1"/>
    <col min="14380" max="14415" width="16" style="2" customWidth="1"/>
    <col min="14416" max="14417" width="23.5703125" style="2" customWidth="1"/>
    <col min="14418" max="14418" width="27.140625" style="2" customWidth="1"/>
    <col min="14419" max="14420" width="23.5703125" style="2" customWidth="1"/>
    <col min="14421" max="14421" width="28.7109375" style="2" customWidth="1"/>
    <col min="14422" max="14439" width="16" style="2" customWidth="1"/>
    <col min="14440" max="14445" width="28.7109375" style="2" customWidth="1"/>
    <col min="14446" max="14446" width="30.85546875" style="2" customWidth="1"/>
    <col min="14447" max="14447" width="24.42578125" style="2" customWidth="1"/>
    <col min="14448" max="14448" width="28.7109375" style="2" customWidth="1"/>
    <col min="14449" max="14450" width="17.85546875" style="2" customWidth="1"/>
    <col min="14451" max="14451" width="26.85546875" style="2" customWidth="1"/>
    <col min="14452" max="14453" width="17.85546875" style="2" customWidth="1"/>
    <col min="14454" max="14454" width="31.140625" style="2" customWidth="1"/>
    <col min="14455" max="14455" width="55" style="2" customWidth="1"/>
    <col min="14456" max="14456" width="26.5703125" style="2" customWidth="1"/>
    <col min="14457" max="14457" width="15.5703125" style="2" customWidth="1"/>
    <col min="14458" max="14458" width="24.7109375" style="2" customWidth="1"/>
    <col min="14459" max="14461" width="14.7109375" style="2" customWidth="1"/>
    <col min="14462" max="14462" width="39.7109375" style="2" customWidth="1"/>
    <col min="14463" max="14596" width="9.140625" style="2"/>
    <col min="14597" max="14597" width="14.5703125" style="2" customWidth="1"/>
    <col min="14598" max="14598" width="36.140625" style="2" customWidth="1"/>
    <col min="14599" max="14599" width="38" style="2" customWidth="1"/>
    <col min="14600" max="14600" width="20.28515625" style="2" customWidth="1"/>
    <col min="14601" max="14601" width="14.5703125" style="2" customWidth="1"/>
    <col min="14602" max="14602" width="27.5703125" style="2" bestFit="1" customWidth="1"/>
    <col min="14603" max="14605" width="14.5703125" style="2" customWidth="1"/>
    <col min="14606" max="14606" width="45.140625" style="2" customWidth="1"/>
    <col min="14607" max="14607" width="18" style="2" customWidth="1"/>
    <col min="14608" max="14608" width="20.140625" style="2" customWidth="1"/>
    <col min="14609" max="14609" width="18" style="2" customWidth="1"/>
    <col min="14610" max="14610" width="21.42578125" style="2" customWidth="1"/>
    <col min="14611" max="14611" width="23.5703125" style="2" customWidth="1"/>
    <col min="14612" max="14629" width="16" style="2" customWidth="1"/>
    <col min="14630" max="14631" width="23.5703125" style="2" customWidth="1"/>
    <col min="14632" max="14632" width="27.140625" style="2" customWidth="1"/>
    <col min="14633" max="14635" width="23.5703125" style="2" customWidth="1"/>
    <col min="14636" max="14671" width="16" style="2" customWidth="1"/>
    <col min="14672" max="14673" width="23.5703125" style="2" customWidth="1"/>
    <col min="14674" max="14674" width="27.140625" style="2" customWidth="1"/>
    <col min="14675" max="14676" width="23.5703125" style="2" customWidth="1"/>
    <col min="14677" max="14677" width="28.7109375" style="2" customWidth="1"/>
    <col min="14678" max="14695" width="16" style="2" customWidth="1"/>
    <col min="14696" max="14701" width="28.7109375" style="2" customWidth="1"/>
    <col min="14702" max="14702" width="30.85546875" style="2" customWidth="1"/>
    <col min="14703" max="14703" width="24.42578125" style="2" customWidth="1"/>
    <col min="14704" max="14704" width="28.7109375" style="2" customWidth="1"/>
    <col min="14705" max="14706" width="17.85546875" style="2" customWidth="1"/>
    <col min="14707" max="14707" width="26.85546875" style="2" customWidth="1"/>
    <col min="14708" max="14709" width="17.85546875" style="2" customWidth="1"/>
    <col min="14710" max="14710" width="31.140625" style="2" customWidth="1"/>
    <col min="14711" max="14711" width="55" style="2" customWidth="1"/>
    <col min="14712" max="14712" width="26.5703125" style="2" customWidth="1"/>
    <col min="14713" max="14713" width="15.5703125" style="2" customWidth="1"/>
    <col min="14714" max="14714" width="24.7109375" style="2" customWidth="1"/>
    <col min="14715" max="14717" width="14.7109375" style="2" customWidth="1"/>
    <col min="14718" max="14718" width="39.7109375" style="2" customWidth="1"/>
    <col min="14719" max="14852" width="9.140625" style="2"/>
    <col min="14853" max="14853" width="14.5703125" style="2" customWidth="1"/>
    <col min="14854" max="14854" width="36.140625" style="2" customWidth="1"/>
    <col min="14855" max="14855" width="38" style="2" customWidth="1"/>
    <col min="14856" max="14856" width="20.28515625" style="2" customWidth="1"/>
    <col min="14857" max="14857" width="14.5703125" style="2" customWidth="1"/>
    <col min="14858" max="14858" width="27.5703125" style="2" bestFit="1" customWidth="1"/>
    <col min="14859" max="14861" width="14.5703125" style="2" customWidth="1"/>
    <col min="14862" max="14862" width="45.140625" style="2" customWidth="1"/>
    <col min="14863" max="14863" width="18" style="2" customWidth="1"/>
    <col min="14864" max="14864" width="20.140625" style="2" customWidth="1"/>
    <col min="14865" max="14865" width="18" style="2" customWidth="1"/>
    <col min="14866" max="14866" width="21.42578125" style="2" customWidth="1"/>
    <col min="14867" max="14867" width="23.5703125" style="2" customWidth="1"/>
    <col min="14868" max="14885" width="16" style="2" customWidth="1"/>
    <col min="14886" max="14887" width="23.5703125" style="2" customWidth="1"/>
    <col min="14888" max="14888" width="27.140625" style="2" customWidth="1"/>
    <col min="14889" max="14891" width="23.5703125" style="2" customWidth="1"/>
    <col min="14892" max="14927" width="16" style="2" customWidth="1"/>
    <col min="14928" max="14929" width="23.5703125" style="2" customWidth="1"/>
    <col min="14930" max="14930" width="27.140625" style="2" customWidth="1"/>
    <col min="14931" max="14932" width="23.5703125" style="2" customWidth="1"/>
    <col min="14933" max="14933" width="28.7109375" style="2" customWidth="1"/>
    <col min="14934" max="14951" width="16" style="2" customWidth="1"/>
    <col min="14952" max="14957" width="28.7109375" style="2" customWidth="1"/>
    <col min="14958" max="14958" width="30.85546875" style="2" customWidth="1"/>
    <col min="14959" max="14959" width="24.42578125" style="2" customWidth="1"/>
    <col min="14960" max="14960" width="28.7109375" style="2" customWidth="1"/>
    <col min="14961" max="14962" width="17.85546875" style="2" customWidth="1"/>
    <col min="14963" max="14963" width="26.85546875" style="2" customWidth="1"/>
    <col min="14964" max="14965" width="17.85546875" style="2" customWidth="1"/>
    <col min="14966" max="14966" width="31.140625" style="2" customWidth="1"/>
    <col min="14967" max="14967" width="55" style="2" customWidth="1"/>
    <col min="14968" max="14968" width="26.5703125" style="2" customWidth="1"/>
    <col min="14969" max="14969" width="15.5703125" style="2" customWidth="1"/>
    <col min="14970" max="14970" width="24.7109375" style="2" customWidth="1"/>
    <col min="14971" max="14973" width="14.7109375" style="2" customWidth="1"/>
    <col min="14974" max="14974" width="39.7109375" style="2" customWidth="1"/>
    <col min="14975" max="15108" width="9.140625" style="2"/>
    <col min="15109" max="15109" width="14.5703125" style="2" customWidth="1"/>
    <col min="15110" max="15110" width="36.140625" style="2" customWidth="1"/>
    <col min="15111" max="15111" width="38" style="2" customWidth="1"/>
    <col min="15112" max="15112" width="20.28515625" style="2" customWidth="1"/>
    <col min="15113" max="15113" width="14.5703125" style="2" customWidth="1"/>
    <col min="15114" max="15114" width="27.5703125" style="2" bestFit="1" customWidth="1"/>
    <col min="15115" max="15117" width="14.5703125" style="2" customWidth="1"/>
    <col min="15118" max="15118" width="45.140625" style="2" customWidth="1"/>
    <col min="15119" max="15119" width="18" style="2" customWidth="1"/>
    <col min="15120" max="15120" width="20.140625" style="2" customWidth="1"/>
    <col min="15121" max="15121" width="18" style="2" customWidth="1"/>
    <col min="15122" max="15122" width="21.42578125" style="2" customWidth="1"/>
    <col min="15123" max="15123" width="23.5703125" style="2" customWidth="1"/>
    <col min="15124" max="15141" width="16" style="2" customWidth="1"/>
    <col min="15142" max="15143" width="23.5703125" style="2" customWidth="1"/>
    <col min="15144" max="15144" width="27.140625" style="2" customWidth="1"/>
    <col min="15145" max="15147" width="23.5703125" style="2" customWidth="1"/>
    <col min="15148" max="15183" width="16" style="2" customWidth="1"/>
    <col min="15184" max="15185" width="23.5703125" style="2" customWidth="1"/>
    <col min="15186" max="15186" width="27.140625" style="2" customWidth="1"/>
    <col min="15187" max="15188" width="23.5703125" style="2" customWidth="1"/>
    <col min="15189" max="15189" width="28.7109375" style="2" customWidth="1"/>
    <col min="15190" max="15207" width="16" style="2" customWidth="1"/>
    <col min="15208" max="15213" width="28.7109375" style="2" customWidth="1"/>
    <col min="15214" max="15214" width="30.85546875" style="2" customWidth="1"/>
    <col min="15215" max="15215" width="24.42578125" style="2" customWidth="1"/>
    <col min="15216" max="15216" width="28.7109375" style="2" customWidth="1"/>
    <col min="15217" max="15218" width="17.85546875" style="2" customWidth="1"/>
    <col min="15219" max="15219" width="26.85546875" style="2" customWidth="1"/>
    <col min="15220" max="15221" width="17.85546875" style="2" customWidth="1"/>
    <col min="15222" max="15222" width="31.140625" style="2" customWidth="1"/>
    <col min="15223" max="15223" width="55" style="2" customWidth="1"/>
    <col min="15224" max="15224" width="26.5703125" style="2" customWidth="1"/>
    <col min="15225" max="15225" width="15.5703125" style="2" customWidth="1"/>
    <col min="15226" max="15226" width="24.7109375" style="2" customWidth="1"/>
    <col min="15227" max="15229" width="14.7109375" style="2" customWidth="1"/>
    <col min="15230" max="15230" width="39.7109375" style="2" customWidth="1"/>
    <col min="15231" max="15364" width="9.140625" style="2"/>
    <col min="15365" max="15365" width="14.5703125" style="2" customWidth="1"/>
    <col min="15366" max="15366" width="36.140625" style="2" customWidth="1"/>
    <col min="15367" max="15367" width="38" style="2" customWidth="1"/>
    <col min="15368" max="15368" width="20.28515625" style="2" customWidth="1"/>
    <col min="15369" max="15369" width="14.5703125" style="2" customWidth="1"/>
    <col min="15370" max="15370" width="27.5703125" style="2" bestFit="1" customWidth="1"/>
    <col min="15371" max="15373" width="14.5703125" style="2" customWidth="1"/>
    <col min="15374" max="15374" width="45.140625" style="2" customWidth="1"/>
    <col min="15375" max="15375" width="18" style="2" customWidth="1"/>
    <col min="15376" max="15376" width="20.140625" style="2" customWidth="1"/>
    <col min="15377" max="15377" width="18" style="2" customWidth="1"/>
    <col min="15378" max="15378" width="21.42578125" style="2" customWidth="1"/>
    <col min="15379" max="15379" width="23.5703125" style="2" customWidth="1"/>
    <col min="15380" max="15397" width="16" style="2" customWidth="1"/>
    <col min="15398" max="15399" width="23.5703125" style="2" customWidth="1"/>
    <col min="15400" max="15400" width="27.140625" style="2" customWidth="1"/>
    <col min="15401" max="15403" width="23.5703125" style="2" customWidth="1"/>
    <col min="15404" max="15439" width="16" style="2" customWidth="1"/>
    <col min="15440" max="15441" width="23.5703125" style="2" customWidth="1"/>
    <col min="15442" max="15442" width="27.140625" style="2" customWidth="1"/>
    <col min="15443" max="15444" width="23.5703125" style="2" customWidth="1"/>
    <col min="15445" max="15445" width="28.7109375" style="2" customWidth="1"/>
    <col min="15446" max="15463" width="16" style="2" customWidth="1"/>
    <col min="15464" max="15469" width="28.7109375" style="2" customWidth="1"/>
    <col min="15470" max="15470" width="30.85546875" style="2" customWidth="1"/>
    <col min="15471" max="15471" width="24.42578125" style="2" customWidth="1"/>
    <col min="15472" max="15472" width="28.7109375" style="2" customWidth="1"/>
    <col min="15473" max="15474" width="17.85546875" style="2" customWidth="1"/>
    <col min="15475" max="15475" width="26.85546875" style="2" customWidth="1"/>
    <col min="15476" max="15477" width="17.85546875" style="2" customWidth="1"/>
    <col min="15478" max="15478" width="31.140625" style="2" customWidth="1"/>
    <col min="15479" max="15479" width="55" style="2" customWidth="1"/>
    <col min="15480" max="15480" width="26.5703125" style="2" customWidth="1"/>
    <col min="15481" max="15481" width="15.5703125" style="2" customWidth="1"/>
    <col min="15482" max="15482" width="24.7109375" style="2" customWidth="1"/>
    <col min="15483" max="15485" width="14.7109375" style="2" customWidth="1"/>
    <col min="15486" max="15486" width="39.7109375" style="2" customWidth="1"/>
    <col min="15487" max="15620" width="9.140625" style="2"/>
    <col min="15621" max="15621" width="14.5703125" style="2" customWidth="1"/>
    <col min="15622" max="15622" width="36.140625" style="2" customWidth="1"/>
    <col min="15623" max="15623" width="38" style="2" customWidth="1"/>
    <col min="15624" max="15624" width="20.28515625" style="2" customWidth="1"/>
    <col min="15625" max="15625" width="14.5703125" style="2" customWidth="1"/>
    <col min="15626" max="15626" width="27.5703125" style="2" bestFit="1" customWidth="1"/>
    <col min="15627" max="15629" width="14.5703125" style="2" customWidth="1"/>
    <col min="15630" max="15630" width="45.140625" style="2" customWidth="1"/>
    <col min="15631" max="15631" width="18" style="2" customWidth="1"/>
    <col min="15632" max="15632" width="20.140625" style="2" customWidth="1"/>
    <col min="15633" max="15633" width="18" style="2" customWidth="1"/>
    <col min="15634" max="15634" width="21.42578125" style="2" customWidth="1"/>
    <col min="15635" max="15635" width="23.5703125" style="2" customWidth="1"/>
    <col min="15636" max="15653" width="16" style="2" customWidth="1"/>
    <col min="15654" max="15655" width="23.5703125" style="2" customWidth="1"/>
    <col min="15656" max="15656" width="27.140625" style="2" customWidth="1"/>
    <col min="15657" max="15659" width="23.5703125" style="2" customWidth="1"/>
    <col min="15660" max="15695" width="16" style="2" customWidth="1"/>
    <col min="15696" max="15697" width="23.5703125" style="2" customWidth="1"/>
    <col min="15698" max="15698" width="27.140625" style="2" customWidth="1"/>
    <col min="15699" max="15700" width="23.5703125" style="2" customWidth="1"/>
    <col min="15701" max="15701" width="28.7109375" style="2" customWidth="1"/>
    <col min="15702" max="15719" width="16" style="2" customWidth="1"/>
    <col min="15720" max="15725" width="28.7109375" style="2" customWidth="1"/>
    <col min="15726" max="15726" width="30.85546875" style="2" customWidth="1"/>
    <col min="15727" max="15727" width="24.42578125" style="2" customWidth="1"/>
    <col min="15728" max="15728" width="28.7109375" style="2" customWidth="1"/>
    <col min="15729" max="15730" width="17.85546875" style="2" customWidth="1"/>
    <col min="15731" max="15731" width="26.85546875" style="2" customWidth="1"/>
    <col min="15732" max="15733" width="17.85546875" style="2" customWidth="1"/>
    <col min="15734" max="15734" width="31.140625" style="2" customWidth="1"/>
    <col min="15735" max="15735" width="55" style="2" customWidth="1"/>
    <col min="15736" max="15736" width="26.5703125" style="2" customWidth="1"/>
    <col min="15737" max="15737" width="15.5703125" style="2" customWidth="1"/>
    <col min="15738" max="15738" width="24.7109375" style="2" customWidth="1"/>
    <col min="15739" max="15741" width="14.7109375" style="2" customWidth="1"/>
    <col min="15742" max="15742" width="39.7109375" style="2" customWidth="1"/>
    <col min="15743" max="15876" width="9.140625" style="2"/>
    <col min="15877" max="15877" width="14.5703125" style="2" customWidth="1"/>
    <col min="15878" max="15878" width="36.140625" style="2" customWidth="1"/>
    <col min="15879" max="15879" width="38" style="2" customWidth="1"/>
    <col min="15880" max="15880" width="20.28515625" style="2" customWidth="1"/>
    <col min="15881" max="15881" width="14.5703125" style="2" customWidth="1"/>
    <col min="15882" max="15882" width="27.5703125" style="2" bestFit="1" customWidth="1"/>
    <col min="15883" max="15885" width="14.5703125" style="2" customWidth="1"/>
    <col min="15886" max="15886" width="45.140625" style="2" customWidth="1"/>
    <col min="15887" max="15887" width="18" style="2" customWidth="1"/>
    <col min="15888" max="15888" width="20.140625" style="2" customWidth="1"/>
    <col min="15889" max="15889" width="18" style="2" customWidth="1"/>
    <col min="15890" max="15890" width="21.42578125" style="2" customWidth="1"/>
    <col min="15891" max="15891" width="23.5703125" style="2" customWidth="1"/>
    <col min="15892" max="15909" width="16" style="2" customWidth="1"/>
    <col min="15910" max="15911" width="23.5703125" style="2" customWidth="1"/>
    <col min="15912" max="15912" width="27.140625" style="2" customWidth="1"/>
    <col min="15913" max="15915" width="23.5703125" style="2" customWidth="1"/>
    <col min="15916" max="15951" width="16" style="2" customWidth="1"/>
    <col min="15952" max="15953" width="23.5703125" style="2" customWidth="1"/>
    <col min="15954" max="15954" width="27.140625" style="2" customWidth="1"/>
    <col min="15955" max="15956" width="23.5703125" style="2" customWidth="1"/>
    <col min="15957" max="15957" width="28.7109375" style="2" customWidth="1"/>
    <col min="15958" max="15975" width="16" style="2" customWidth="1"/>
    <col min="15976" max="15981" width="28.7109375" style="2" customWidth="1"/>
    <col min="15982" max="15982" width="30.85546875" style="2" customWidth="1"/>
    <col min="15983" max="15983" width="24.42578125" style="2" customWidth="1"/>
    <col min="15984" max="15984" width="28.7109375" style="2" customWidth="1"/>
    <col min="15985" max="15986" width="17.85546875" style="2" customWidth="1"/>
    <col min="15987" max="15987" width="26.85546875" style="2" customWidth="1"/>
    <col min="15988" max="15989" width="17.85546875" style="2" customWidth="1"/>
    <col min="15990" max="15990" width="31.140625" style="2" customWidth="1"/>
    <col min="15991" max="15991" width="55" style="2" customWidth="1"/>
    <col min="15992" max="15992" width="26.5703125" style="2" customWidth="1"/>
    <col min="15993" max="15993" width="15.5703125" style="2" customWidth="1"/>
    <col min="15994" max="15994" width="24.7109375" style="2" customWidth="1"/>
    <col min="15995" max="15997" width="14.7109375" style="2" customWidth="1"/>
    <col min="15998" max="15998" width="39.7109375" style="2" customWidth="1"/>
    <col min="15999" max="16132" width="9.140625" style="2"/>
    <col min="16133" max="16133" width="14.5703125" style="2" customWidth="1"/>
    <col min="16134" max="16134" width="36.140625" style="2" customWidth="1"/>
    <col min="16135" max="16135" width="38" style="2" customWidth="1"/>
    <col min="16136" max="16136" width="20.28515625" style="2" customWidth="1"/>
    <col min="16137" max="16137" width="14.5703125" style="2" customWidth="1"/>
    <col min="16138" max="16138" width="27.5703125" style="2" bestFit="1" customWidth="1"/>
    <col min="16139" max="16141" width="14.5703125" style="2" customWidth="1"/>
    <col min="16142" max="16142" width="45.140625" style="2" customWidth="1"/>
    <col min="16143" max="16143" width="18" style="2" customWidth="1"/>
    <col min="16144" max="16144" width="20.140625" style="2" customWidth="1"/>
    <col min="16145" max="16145" width="18" style="2" customWidth="1"/>
    <col min="16146" max="16146" width="21.42578125" style="2" customWidth="1"/>
    <col min="16147" max="16147" width="23.5703125" style="2" customWidth="1"/>
    <col min="16148" max="16165" width="16" style="2" customWidth="1"/>
    <col min="16166" max="16167" width="23.5703125" style="2" customWidth="1"/>
    <col min="16168" max="16168" width="27.140625" style="2" customWidth="1"/>
    <col min="16169" max="16171" width="23.5703125" style="2" customWidth="1"/>
    <col min="16172" max="16207" width="16" style="2" customWidth="1"/>
    <col min="16208" max="16209" width="23.5703125" style="2" customWidth="1"/>
    <col min="16210" max="16210" width="27.140625" style="2" customWidth="1"/>
    <col min="16211" max="16212" width="23.5703125" style="2" customWidth="1"/>
    <col min="16213" max="16213" width="28.7109375" style="2" customWidth="1"/>
    <col min="16214" max="16231" width="16" style="2" customWidth="1"/>
    <col min="16232" max="16237" width="28.7109375" style="2" customWidth="1"/>
    <col min="16238" max="16238" width="30.85546875" style="2" customWidth="1"/>
    <col min="16239" max="16239" width="24.42578125" style="2" customWidth="1"/>
    <col min="16240" max="16240" width="28.7109375" style="2" customWidth="1"/>
    <col min="16241" max="16242" width="17.85546875" style="2" customWidth="1"/>
    <col min="16243" max="16243" width="26.85546875" style="2" customWidth="1"/>
    <col min="16244" max="16245" width="17.85546875" style="2" customWidth="1"/>
    <col min="16246" max="16246" width="31.140625" style="2" customWidth="1"/>
    <col min="16247" max="16247" width="55" style="2" customWidth="1"/>
    <col min="16248" max="16248" width="26.5703125" style="2" customWidth="1"/>
    <col min="16249" max="16249" width="15.5703125" style="2" customWidth="1"/>
    <col min="16250" max="16250" width="24.7109375" style="2" customWidth="1"/>
    <col min="16251" max="16253" width="14.7109375" style="2" customWidth="1"/>
    <col min="16254" max="16254" width="39.7109375" style="2" customWidth="1"/>
    <col min="16255" max="16384" width="9.140625" style="2"/>
  </cols>
  <sheetData>
    <row r="2" spans="1:136" ht="33.75" x14ac:dyDescent="0.5">
      <c r="A2" s="1" t="s">
        <v>44</v>
      </c>
      <c r="B2" s="1"/>
    </row>
    <row r="4" spans="1:136" ht="48" customHeight="1" x14ac:dyDescent="0.25">
      <c r="A4" s="10" t="s">
        <v>0</v>
      </c>
      <c r="B4" s="395" t="s">
        <v>1</v>
      </c>
      <c r="C4" s="396"/>
      <c r="D4" s="396"/>
    </row>
    <row r="5" spans="1:136" ht="44.25" customHeight="1" x14ac:dyDescent="0.25">
      <c r="A5" s="11" t="s">
        <v>2</v>
      </c>
      <c r="B5" s="397" t="s">
        <v>3</v>
      </c>
      <c r="C5" s="396"/>
      <c r="D5" s="396"/>
    </row>
    <row r="6" spans="1:136" ht="45.75" customHeight="1" x14ac:dyDescent="0.25">
      <c r="A6" s="12" t="s">
        <v>4</v>
      </c>
      <c r="B6" s="398" t="s">
        <v>5</v>
      </c>
      <c r="C6" s="399"/>
      <c r="D6" s="399"/>
    </row>
    <row r="7" spans="1:136" ht="43.5" customHeight="1" x14ac:dyDescent="0.25">
      <c r="A7" s="5"/>
      <c r="B7" s="400" t="s">
        <v>191</v>
      </c>
      <c r="C7" s="401"/>
      <c r="D7" s="401"/>
    </row>
    <row r="8" spans="1:136" ht="26.25" x14ac:dyDescent="0.4">
      <c r="A8" s="6"/>
      <c r="CJ8" s="423" t="s">
        <v>152</v>
      </c>
      <c r="CK8" s="424"/>
      <c r="CL8" s="424"/>
      <c r="CM8" s="424"/>
      <c r="CN8" s="424"/>
      <c r="CO8" s="424"/>
      <c r="CP8" s="423" t="s">
        <v>153</v>
      </c>
      <c r="CQ8" s="432"/>
      <c r="CR8" s="432"/>
      <c r="CS8" s="432"/>
      <c r="CT8" s="432"/>
      <c r="CU8" s="432"/>
      <c r="CV8" s="412" t="s">
        <v>167</v>
      </c>
      <c r="CW8" s="413"/>
      <c r="CX8" s="413"/>
      <c r="CY8" s="413"/>
      <c r="CZ8" s="413"/>
      <c r="DA8" s="413"/>
    </row>
    <row r="9" spans="1:136" ht="12.75" customHeight="1" x14ac:dyDescent="0.35">
      <c r="A9" s="6"/>
    </row>
    <row r="10" spans="1:136" ht="43.5" customHeight="1" x14ac:dyDescent="0.25">
      <c r="A10" s="373" t="s">
        <v>6</v>
      </c>
      <c r="B10" s="375" t="s">
        <v>575</v>
      </c>
      <c r="C10" s="376" t="s">
        <v>7</v>
      </c>
      <c r="D10" s="376" t="s">
        <v>8</v>
      </c>
      <c r="E10" s="376" t="s">
        <v>9</v>
      </c>
      <c r="F10" s="376" t="s">
        <v>10</v>
      </c>
      <c r="G10" s="376" t="s">
        <v>11</v>
      </c>
      <c r="H10" s="376" t="s">
        <v>12</v>
      </c>
      <c r="I10" s="376" t="s">
        <v>13</v>
      </c>
      <c r="J10" s="373" t="s">
        <v>14</v>
      </c>
      <c r="K10" s="376" t="s">
        <v>15</v>
      </c>
      <c r="L10" s="376" t="s">
        <v>16</v>
      </c>
      <c r="M10" s="376" t="s">
        <v>17</v>
      </c>
      <c r="N10" s="376" t="s">
        <v>18</v>
      </c>
      <c r="O10" s="393" t="s">
        <v>38</v>
      </c>
      <c r="P10" s="383" t="s">
        <v>53</v>
      </c>
      <c r="Q10" s="383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84"/>
      <c r="AS10" s="384"/>
      <c r="AT10" s="384"/>
      <c r="AU10" s="384"/>
      <c r="AV10" s="384"/>
      <c r="AW10" s="384"/>
      <c r="AX10" s="384"/>
      <c r="AY10" s="384"/>
      <c r="AZ10" s="384"/>
      <c r="BA10" s="384"/>
      <c r="BB10" s="384"/>
      <c r="BC10" s="384"/>
      <c r="BD10" s="384"/>
      <c r="BE10" s="384"/>
      <c r="BF10" s="384"/>
      <c r="BG10" s="384"/>
      <c r="BH10" s="384"/>
      <c r="BI10" s="384"/>
      <c r="BJ10" s="384"/>
      <c r="BK10" s="384"/>
      <c r="BL10" s="384"/>
      <c r="BM10" s="384"/>
      <c r="BN10" s="384"/>
      <c r="BO10" s="384"/>
      <c r="BP10" s="384"/>
      <c r="BQ10" s="384"/>
      <c r="BR10" s="384"/>
      <c r="BS10" s="384"/>
      <c r="BT10" s="384"/>
      <c r="BU10" s="384"/>
      <c r="BV10" s="384"/>
      <c r="BW10" s="384"/>
      <c r="BX10" s="384"/>
      <c r="BY10" s="384"/>
      <c r="BZ10" s="384"/>
      <c r="CA10" s="384"/>
      <c r="CB10" s="384"/>
      <c r="CC10" s="384"/>
      <c r="CD10" s="384"/>
      <c r="CE10" s="384"/>
      <c r="CF10" s="384"/>
      <c r="CG10" s="384"/>
      <c r="CH10" s="384"/>
      <c r="CI10" s="385"/>
      <c r="CJ10" s="425" t="s">
        <v>58</v>
      </c>
      <c r="CK10" s="426"/>
      <c r="CL10" s="426"/>
      <c r="CM10" s="426"/>
      <c r="CN10" s="426"/>
      <c r="CO10" s="427"/>
      <c r="CP10" s="425" t="s">
        <v>58</v>
      </c>
      <c r="CQ10" s="426"/>
      <c r="CR10" s="426"/>
      <c r="CS10" s="426"/>
      <c r="CT10" s="426"/>
      <c r="CU10" s="427"/>
      <c r="CV10" s="414" t="s">
        <v>58</v>
      </c>
      <c r="CW10" s="415"/>
      <c r="CX10" s="415"/>
      <c r="CY10" s="415"/>
      <c r="CZ10" s="415"/>
      <c r="DA10" s="416"/>
      <c r="DB10" s="404" t="s">
        <v>19</v>
      </c>
      <c r="DC10" s="402" t="s">
        <v>20</v>
      </c>
      <c r="DD10" s="402" t="s">
        <v>21</v>
      </c>
      <c r="DE10" s="402" t="s">
        <v>22</v>
      </c>
      <c r="DF10" s="402" t="s">
        <v>23</v>
      </c>
      <c r="DG10" s="402" t="s">
        <v>24</v>
      </c>
      <c r="DH10" s="402" t="s">
        <v>25</v>
      </c>
      <c r="DI10" s="402" t="s">
        <v>26</v>
      </c>
      <c r="DJ10" s="402" t="s">
        <v>42</v>
      </c>
      <c r="DK10" s="402" t="s">
        <v>43</v>
      </c>
      <c r="DL10" s="403" t="s">
        <v>574</v>
      </c>
      <c r="DM10" s="403" t="s">
        <v>576</v>
      </c>
      <c r="DN10" s="403" t="s">
        <v>577</v>
      </c>
      <c r="DO10" s="410" t="s">
        <v>27</v>
      </c>
      <c r="DP10" s="402" t="s">
        <v>28</v>
      </c>
      <c r="DQ10" s="402" t="s">
        <v>29</v>
      </c>
      <c r="DR10" s="402" t="s">
        <v>30</v>
      </c>
      <c r="DS10" s="402" t="s">
        <v>31</v>
      </c>
      <c r="DT10" s="402" t="s">
        <v>32</v>
      </c>
      <c r="DU10" s="402" t="s">
        <v>33</v>
      </c>
      <c r="DV10" s="408" t="s">
        <v>34</v>
      </c>
    </row>
    <row r="11" spans="1:136" ht="55.5" customHeight="1" x14ac:dyDescent="0.25">
      <c r="A11" s="374"/>
      <c r="B11" s="375"/>
      <c r="C11" s="377"/>
      <c r="D11" s="377"/>
      <c r="E11" s="377"/>
      <c r="F11" s="377"/>
      <c r="G11" s="377"/>
      <c r="H11" s="377"/>
      <c r="I11" s="377"/>
      <c r="J11" s="374"/>
      <c r="K11" s="377"/>
      <c r="L11" s="377"/>
      <c r="M11" s="377"/>
      <c r="N11" s="377"/>
      <c r="O11" s="394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AQ11" s="386"/>
      <c r="AR11" s="386"/>
      <c r="AS11" s="386"/>
      <c r="AT11" s="386"/>
      <c r="AU11" s="386"/>
      <c r="AV11" s="386"/>
      <c r="AW11" s="386"/>
      <c r="AX11" s="386"/>
      <c r="AY11" s="386"/>
      <c r="AZ11" s="386"/>
      <c r="BA11" s="386"/>
      <c r="BB11" s="386"/>
      <c r="BC11" s="386"/>
      <c r="BD11" s="386"/>
      <c r="BE11" s="386"/>
      <c r="BF11" s="386"/>
      <c r="BG11" s="386"/>
      <c r="BH11" s="386"/>
      <c r="BI11" s="386"/>
      <c r="BJ11" s="386"/>
      <c r="BK11" s="386"/>
      <c r="BL11" s="386"/>
      <c r="BM11" s="386"/>
      <c r="BN11" s="386"/>
      <c r="BO11" s="386"/>
      <c r="BP11" s="386"/>
      <c r="BQ11" s="386"/>
      <c r="BR11" s="386"/>
      <c r="BS11" s="386"/>
      <c r="BT11" s="386"/>
      <c r="BU11" s="386"/>
      <c r="BV11" s="386"/>
      <c r="BW11" s="386"/>
      <c r="BX11" s="386"/>
      <c r="BY11" s="386"/>
      <c r="BZ11" s="386"/>
      <c r="CA11" s="386"/>
      <c r="CB11" s="386"/>
      <c r="CC11" s="386"/>
      <c r="CD11" s="386"/>
      <c r="CE11" s="386"/>
      <c r="CF11" s="386"/>
      <c r="CG11" s="386"/>
      <c r="CH11" s="386"/>
      <c r="CI11" s="387"/>
      <c r="CJ11" s="425"/>
      <c r="CK11" s="426"/>
      <c r="CL11" s="426"/>
      <c r="CM11" s="426"/>
      <c r="CN11" s="426"/>
      <c r="CO11" s="427"/>
      <c r="CP11" s="425"/>
      <c r="CQ11" s="426"/>
      <c r="CR11" s="426"/>
      <c r="CS11" s="426"/>
      <c r="CT11" s="426"/>
      <c r="CU11" s="427"/>
      <c r="CV11" s="414"/>
      <c r="CW11" s="415"/>
      <c r="CX11" s="415"/>
      <c r="CY11" s="415"/>
      <c r="CZ11" s="415"/>
      <c r="DA11" s="416"/>
      <c r="DB11" s="404"/>
      <c r="DC11" s="402"/>
      <c r="DD11" s="402"/>
      <c r="DE11" s="402"/>
      <c r="DF11" s="402"/>
      <c r="DG11" s="402"/>
      <c r="DH11" s="402"/>
      <c r="DI11" s="402"/>
      <c r="DJ11" s="402"/>
      <c r="DK11" s="402"/>
      <c r="DL11" s="406"/>
      <c r="DM11" s="406"/>
      <c r="DN11" s="406"/>
      <c r="DO11" s="410"/>
      <c r="DP11" s="402"/>
      <c r="DQ11" s="402"/>
      <c r="DR11" s="402"/>
      <c r="DS11" s="402"/>
      <c r="DT11" s="402"/>
      <c r="DU11" s="402"/>
      <c r="DV11" s="408"/>
    </row>
    <row r="12" spans="1:136" ht="60" customHeight="1" x14ac:dyDescent="0.25">
      <c r="A12" s="374"/>
      <c r="B12" s="375"/>
      <c r="C12" s="377"/>
      <c r="D12" s="377"/>
      <c r="E12" s="377"/>
      <c r="F12" s="377"/>
      <c r="G12" s="377"/>
      <c r="H12" s="377"/>
      <c r="I12" s="377"/>
      <c r="J12" s="374"/>
      <c r="K12" s="377"/>
      <c r="L12" s="377"/>
      <c r="M12" s="377"/>
      <c r="N12" s="377"/>
      <c r="O12" s="394"/>
      <c r="P12" s="378" t="s">
        <v>45</v>
      </c>
      <c r="Q12" s="379"/>
      <c r="R12" s="379"/>
      <c r="S12" s="379"/>
      <c r="T12" s="389"/>
      <c r="U12" s="390"/>
      <c r="V12" s="379" t="s">
        <v>46</v>
      </c>
      <c r="W12" s="379"/>
      <c r="X12" s="379"/>
      <c r="Y12" s="379"/>
      <c r="Z12" s="389"/>
      <c r="AA12" s="391"/>
      <c r="AB12" s="378" t="s">
        <v>47</v>
      </c>
      <c r="AC12" s="379"/>
      <c r="AD12" s="379"/>
      <c r="AE12" s="379"/>
      <c r="AF12" s="389"/>
      <c r="AG12" s="392"/>
      <c r="AH12" s="378" t="s">
        <v>48</v>
      </c>
      <c r="AI12" s="379"/>
      <c r="AJ12" s="379"/>
      <c r="AK12" s="379"/>
      <c r="AL12" s="389"/>
      <c r="AM12" s="392"/>
      <c r="AN12" s="378" t="s">
        <v>49</v>
      </c>
      <c r="AO12" s="379"/>
      <c r="AP12" s="379"/>
      <c r="AQ12" s="379"/>
      <c r="AR12" s="379"/>
      <c r="AS12" s="388"/>
      <c r="AT12" s="378" t="s">
        <v>50</v>
      </c>
      <c r="AU12" s="379"/>
      <c r="AV12" s="379"/>
      <c r="AW12" s="379"/>
      <c r="AX12" s="379"/>
      <c r="AY12" s="388"/>
      <c r="AZ12" s="378" t="s">
        <v>51</v>
      </c>
      <c r="BA12" s="379"/>
      <c r="BB12" s="379"/>
      <c r="BC12" s="379"/>
      <c r="BD12" s="379"/>
      <c r="BE12" s="388"/>
      <c r="BF12" s="378" t="s">
        <v>52</v>
      </c>
      <c r="BG12" s="379"/>
      <c r="BH12" s="379"/>
      <c r="BI12" s="379"/>
      <c r="BJ12" s="379"/>
      <c r="BK12" s="388"/>
      <c r="BL12" s="378" t="s">
        <v>54</v>
      </c>
      <c r="BM12" s="379"/>
      <c r="BN12" s="379"/>
      <c r="BO12" s="379"/>
      <c r="BP12" s="379"/>
      <c r="BQ12" s="388"/>
      <c r="BR12" s="378" t="s">
        <v>55</v>
      </c>
      <c r="BS12" s="379"/>
      <c r="BT12" s="379"/>
      <c r="BU12" s="379"/>
      <c r="BV12" s="379"/>
      <c r="BW12" s="388"/>
      <c r="BX12" s="378" t="s">
        <v>56</v>
      </c>
      <c r="BY12" s="379"/>
      <c r="BZ12" s="379"/>
      <c r="CA12" s="379"/>
      <c r="CB12" s="379"/>
      <c r="CC12" s="388"/>
      <c r="CD12" s="378" t="s">
        <v>57</v>
      </c>
      <c r="CE12" s="379"/>
      <c r="CF12" s="379"/>
      <c r="CG12" s="379"/>
      <c r="CH12" s="379"/>
      <c r="CI12" s="380"/>
      <c r="CJ12" s="381" t="s">
        <v>35</v>
      </c>
      <c r="CK12" s="382"/>
      <c r="CL12" s="382"/>
      <c r="CM12" s="382"/>
      <c r="CN12" s="428" t="s">
        <v>36</v>
      </c>
      <c r="CO12" s="430" t="s">
        <v>37</v>
      </c>
      <c r="CP12" s="381" t="s">
        <v>35</v>
      </c>
      <c r="CQ12" s="382"/>
      <c r="CR12" s="382"/>
      <c r="CS12" s="382"/>
      <c r="CT12" s="428" t="s">
        <v>36</v>
      </c>
      <c r="CU12" s="430" t="s">
        <v>37</v>
      </c>
      <c r="CV12" s="417" t="s">
        <v>35</v>
      </c>
      <c r="CW12" s="418"/>
      <c r="CX12" s="418"/>
      <c r="CY12" s="418"/>
      <c r="CZ12" s="419" t="s">
        <v>36</v>
      </c>
      <c r="DA12" s="421" t="s">
        <v>37</v>
      </c>
      <c r="DB12" s="404"/>
      <c r="DC12" s="402"/>
      <c r="DD12" s="402"/>
      <c r="DE12" s="402"/>
      <c r="DF12" s="402"/>
      <c r="DG12" s="402"/>
      <c r="DH12" s="402"/>
      <c r="DI12" s="402"/>
      <c r="DJ12" s="402"/>
      <c r="DK12" s="402"/>
      <c r="DL12" s="406"/>
      <c r="DM12" s="406"/>
      <c r="DN12" s="406"/>
      <c r="DO12" s="410"/>
      <c r="DP12" s="402"/>
      <c r="DQ12" s="402"/>
      <c r="DR12" s="402"/>
      <c r="DS12" s="402"/>
      <c r="DT12" s="402"/>
      <c r="DU12" s="402"/>
      <c r="DV12" s="408"/>
    </row>
    <row r="13" spans="1:136" ht="103.5" customHeight="1" x14ac:dyDescent="0.25">
      <c r="A13" s="374"/>
      <c r="B13" s="375"/>
      <c r="C13" s="377"/>
      <c r="D13" s="377"/>
      <c r="E13" s="377"/>
      <c r="F13" s="377"/>
      <c r="G13" s="377"/>
      <c r="H13" s="377"/>
      <c r="I13" s="377"/>
      <c r="J13" s="374"/>
      <c r="K13" s="377"/>
      <c r="L13" s="377"/>
      <c r="M13" s="377"/>
      <c r="N13" s="377"/>
      <c r="O13" s="394"/>
      <c r="P13" s="22" t="s">
        <v>106</v>
      </c>
      <c r="Q13" s="23" t="s">
        <v>107</v>
      </c>
      <c r="R13" s="24" t="s">
        <v>110</v>
      </c>
      <c r="S13" s="24" t="s">
        <v>108</v>
      </c>
      <c r="T13" s="25" t="s">
        <v>109</v>
      </c>
      <c r="U13" s="26" t="s">
        <v>111</v>
      </c>
      <c r="V13" s="135" t="s">
        <v>106</v>
      </c>
      <c r="W13" s="23" t="s">
        <v>107</v>
      </c>
      <c r="X13" s="24" t="s">
        <v>110</v>
      </c>
      <c r="Y13" s="24" t="s">
        <v>108</v>
      </c>
      <c r="Z13" s="25" t="s">
        <v>109</v>
      </c>
      <c r="AA13" s="26" t="s">
        <v>111</v>
      </c>
      <c r="AB13" s="22" t="s">
        <v>106</v>
      </c>
      <c r="AC13" s="23" t="s">
        <v>107</v>
      </c>
      <c r="AD13" s="24" t="s">
        <v>110</v>
      </c>
      <c r="AE13" s="24" t="s">
        <v>108</v>
      </c>
      <c r="AF13" s="25" t="s">
        <v>109</v>
      </c>
      <c r="AG13" s="26" t="s">
        <v>111</v>
      </c>
      <c r="AH13" s="22" t="s">
        <v>106</v>
      </c>
      <c r="AI13" s="23" t="s">
        <v>107</v>
      </c>
      <c r="AJ13" s="24" t="s">
        <v>110</v>
      </c>
      <c r="AK13" s="24" t="s">
        <v>108</v>
      </c>
      <c r="AL13" s="25" t="s">
        <v>109</v>
      </c>
      <c r="AM13" s="26" t="s">
        <v>111</v>
      </c>
      <c r="AN13" s="22" t="s">
        <v>106</v>
      </c>
      <c r="AO13" s="23" t="s">
        <v>107</v>
      </c>
      <c r="AP13" s="24" t="s">
        <v>110</v>
      </c>
      <c r="AQ13" s="24" t="s">
        <v>108</v>
      </c>
      <c r="AR13" s="25" t="s">
        <v>109</v>
      </c>
      <c r="AS13" s="26" t="s">
        <v>111</v>
      </c>
      <c r="AT13" s="22" t="s">
        <v>106</v>
      </c>
      <c r="AU13" s="23" t="s">
        <v>107</v>
      </c>
      <c r="AV13" s="24" t="s">
        <v>110</v>
      </c>
      <c r="AW13" s="24" t="s">
        <v>108</v>
      </c>
      <c r="AX13" s="25" t="s">
        <v>109</v>
      </c>
      <c r="AY13" s="26" t="s">
        <v>111</v>
      </c>
      <c r="AZ13" s="22" t="s">
        <v>106</v>
      </c>
      <c r="BA13" s="23" t="s">
        <v>107</v>
      </c>
      <c r="BB13" s="24" t="s">
        <v>110</v>
      </c>
      <c r="BC13" s="24" t="s">
        <v>108</v>
      </c>
      <c r="BD13" s="25" t="s">
        <v>109</v>
      </c>
      <c r="BE13" s="26" t="s">
        <v>111</v>
      </c>
      <c r="BF13" s="22" t="s">
        <v>106</v>
      </c>
      <c r="BG13" s="23" t="s">
        <v>107</v>
      </c>
      <c r="BH13" s="24" t="s">
        <v>110</v>
      </c>
      <c r="BI13" s="24" t="s">
        <v>108</v>
      </c>
      <c r="BJ13" s="25" t="s">
        <v>109</v>
      </c>
      <c r="BK13" s="26" t="s">
        <v>111</v>
      </c>
      <c r="BL13" s="22" t="s">
        <v>106</v>
      </c>
      <c r="BM13" s="23" t="s">
        <v>107</v>
      </c>
      <c r="BN13" s="24" t="s">
        <v>110</v>
      </c>
      <c r="BO13" s="24" t="s">
        <v>108</v>
      </c>
      <c r="BP13" s="25" t="s">
        <v>109</v>
      </c>
      <c r="BQ13" s="26" t="s">
        <v>111</v>
      </c>
      <c r="BR13" s="22" t="s">
        <v>106</v>
      </c>
      <c r="BS13" s="23" t="s">
        <v>107</v>
      </c>
      <c r="BT13" s="24" t="s">
        <v>110</v>
      </c>
      <c r="BU13" s="24" t="s">
        <v>108</v>
      </c>
      <c r="BV13" s="25" t="s">
        <v>109</v>
      </c>
      <c r="BW13" s="26" t="s">
        <v>111</v>
      </c>
      <c r="BX13" s="22" t="s">
        <v>106</v>
      </c>
      <c r="BY13" s="23" t="s">
        <v>107</v>
      </c>
      <c r="BZ13" s="24" t="s">
        <v>110</v>
      </c>
      <c r="CA13" s="24" t="s">
        <v>108</v>
      </c>
      <c r="CB13" s="25" t="s">
        <v>109</v>
      </c>
      <c r="CC13" s="26" t="s">
        <v>111</v>
      </c>
      <c r="CD13" s="22" t="s">
        <v>106</v>
      </c>
      <c r="CE13" s="23" t="s">
        <v>107</v>
      </c>
      <c r="CF13" s="24" t="s">
        <v>110</v>
      </c>
      <c r="CG13" s="24" t="s">
        <v>108</v>
      </c>
      <c r="CH13" s="25" t="s">
        <v>109</v>
      </c>
      <c r="CI13" s="26" t="s">
        <v>111</v>
      </c>
      <c r="CJ13" s="21" t="s">
        <v>39</v>
      </c>
      <c r="CK13" s="7" t="s">
        <v>40</v>
      </c>
      <c r="CL13" s="8" t="s">
        <v>5</v>
      </c>
      <c r="CM13" s="27" t="s">
        <v>41</v>
      </c>
      <c r="CN13" s="429"/>
      <c r="CO13" s="431"/>
      <c r="CP13" s="21" t="s">
        <v>39</v>
      </c>
      <c r="CQ13" s="7" t="s">
        <v>40</v>
      </c>
      <c r="CR13" s="8" t="s">
        <v>5</v>
      </c>
      <c r="CS13" s="27" t="s">
        <v>41</v>
      </c>
      <c r="CT13" s="429"/>
      <c r="CU13" s="431"/>
      <c r="CV13" s="21" t="s">
        <v>39</v>
      </c>
      <c r="CW13" s="7" t="s">
        <v>40</v>
      </c>
      <c r="CX13" s="8" t="s">
        <v>5</v>
      </c>
      <c r="CY13" s="9" t="s">
        <v>41</v>
      </c>
      <c r="CZ13" s="420"/>
      <c r="DA13" s="422"/>
      <c r="DB13" s="405"/>
      <c r="DC13" s="403"/>
      <c r="DD13" s="403"/>
      <c r="DE13" s="403"/>
      <c r="DF13" s="403"/>
      <c r="DG13" s="403"/>
      <c r="DH13" s="403"/>
      <c r="DI13" s="403"/>
      <c r="DJ13" s="403"/>
      <c r="DK13" s="403"/>
      <c r="DL13" s="407"/>
      <c r="DM13" s="407"/>
      <c r="DN13" s="407"/>
      <c r="DO13" s="411"/>
      <c r="DP13" s="403"/>
      <c r="DQ13" s="403"/>
      <c r="DR13" s="403"/>
      <c r="DS13" s="403"/>
      <c r="DT13" s="403"/>
      <c r="DU13" s="403"/>
      <c r="DV13" s="409"/>
    </row>
    <row r="14" spans="1:136" s="18" customFormat="1" ht="18.75" x14ac:dyDescent="0.25">
      <c r="A14" s="13" t="s">
        <v>61</v>
      </c>
      <c r="B14" s="13" t="s">
        <v>62</v>
      </c>
      <c r="C14" s="13" t="s">
        <v>63</v>
      </c>
      <c r="D14" s="13" t="s">
        <v>64</v>
      </c>
      <c r="E14" s="13" t="s">
        <v>72</v>
      </c>
      <c r="F14" s="13" t="s">
        <v>73</v>
      </c>
      <c r="G14" s="13" t="s">
        <v>74</v>
      </c>
      <c r="H14" s="13" t="s">
        <v>75</v>
      </c>
      <c r="I14" s="13" t="s">
        <v>76</v>
      </c>
      <c r="J14" s="13" t="s">
        <v>77</v>
      </c>
      <c r="K14" s="13" t="s">
        <v>78</v>
      </c>
      <c r="L14" s="13" t="s">
        <v>65</v>
      </c>
      <c r="M14" s="13" t="s">
        <v>79</v>
      </c>
      <c r="N14" s="13" t="s">
        <v>80</v>
      </c>
      <c r="O14" s="324" t="s">
        <v>81</v>
      </c>
      <c r="P14" s="14" t="s">
        <v>68</v>
      </c>
      <c r="Q14" s="15" t="s">
        <v>82</v>
      </c>
      <c r="R14" s="16" t="s">
        <v>83</v>
      </c>
      <c r="S14" s="16" t="s">
        <v>84</v>
      </c>
      <c r="T14" s="16" t="s">
        <v>85</v>
      </c>
      <c r="U14" s="20" t="s">
        <v>86</v>
      </c>
      <c r="V14" s="15" t="s">
        <v>87</v>
      </c>
      <c r="W14" s="16" t="s">
        <v>112</v>
      </c>
      <c r="X14" s="16" t="s">
        <v>113</v>
      </c>
      <c r="Y14" s="16" t="s">
        <v>114</v>
      </c>
      <c r="Z14" s="16" t="s">
        <v>115</v>
      </c>
      <c r="AA14" s="17" t="s">
        <v>69</v>
      </c>
      <c r="AB14" s="14" t="s">
        <v>88</v>
      </c>
      <c r="AC14" s="16" t="s">
        <v>89</v>
      </c>
      <c r="AD14" s="16" t="s">
        <v>90</v>
      </c>
      <c r="AE14" s="16" t="s">
        <v>91</v>
      </c>
      <c r="AF14" s="16" t="s">
        <v>92</v>
      </c>
      <c r="AG14" s="16" t="s">
        <v>93</v>
      </c>
      <c r="AH14" s="16" t="s">
        <v>66</v>
      </c>
      <c r="AI14" s="16" t="s">
        <v>94</v>
      </c>
      <c r="AJ14" s="16" t="s">
        <v>95</v>
      </c>
      <c r="AK14" s="16" t="s">
        <v>96</v>
      </c>
      <c r="AL14" s="16" t="s">
        <v>70</v>
      </c>
      <c r="AM14" s="20" t="s">
        <v>97</v>
      </c>
      <c r="AN14" s="14" t="s">
        <v>98</v>
      </c>
      <c r="AO14" s="16" t="s">
        <v>99</v>
      </c>
      <c r="AP14" s="16" t="s">
        <v>100</v>
      </c>
      <c r="AQ14" s="16" t="s">
        <v>101</v>
      </c>
      <c r="AR14" s="16" t="s">
        <v>102</v>
      </c>
      <c r="AS14" s="20" t="s">
        <v>67</v>
      </c>
      <c r="AT14" s="14" t="s">
        <v>59</v>
      </c>
      <c r="AU14" s="16" t="s">
        <v>60</v>
      </c>
      <c r="AV14" s="16" t="s">
        <v>103</v>
      </c>
      <c r="AW14" s="16" t="s">
        <v>71</v>
      </c>
      <c r="AX14" s="16" t="s">
        <v>104</v>
      </c>
      <c r="AY14" s="20" t="s">
        <v>105</v>
      </c>
      <c r="AZ14" s="14" t="s">
        <v>117</v>
      </c>
      <c r="BA14" s="16" t="s">
        <v>118</v>
      </c>
      <c r="BB14" s="16" t="s">
        <v>119</v>
      </c>
      <c r="BC14" s="16" t="s">
        <v>120</v>
      </c>
      <c r="BD14" s="16" t="s">
        <v>121</v>
      </c>
      <c r="BE14" s="16" t="s">
        <v>122</v>
      </c>
      <c r="BF14" s="16" t="s">
        <v>123</v>
      </c>
      <c r="BG14" s="16" t="s">
        <v>124</v>
      </c>
      <c r="BH14" s="16" t="s">
        <v>125</v>
      </c>
      <c r="BI14" s="16" t="s">
        <v>116</v>
      </c>
      <c r="BJ14" s="16" t="s">
        <v>126</v>
      </c>
      <c r="BK14" s="20" t="s">
        <v>127</v>
      </c>
      <c r="BL14" s="14" t="s">
        <v>128</v>
      </c>
      <c r="BM14" s="16" t="s">
        <v>129</v>
      </c>
      <c r="BN14" s="16" t="s">
        <v>130</v>
      </c>
      <c r="BO14" s="16" t="s">
        <v>131</v>
      </c>
      <c r="BP14" s="16" t="s">
        <v>132</v>
      </c>
      <c r="BQ14" s="16" t="s">
        <v>133</v>
      </c>
      <c r="BR14" s="16" t="s">
        <v>134</v>
      </c>
      <c r="BS14" s="16" t="s">
        <v>135</v>
      </c>
      <c r="BT14" s="16" t="s">
        <v>136</v>
      </c>
      <c r="BU14" s="16" t="s">
        <v>137</v>
      </c>
      <c r="BV14" s="16" t="s">
        <v>138</v>
      </c>
      <c r="BW14" s="16" t="s">
        <v>139</v>
      </c>
      <c r="BX14" s="16" t="s">
        <v>140</v>
      </c>
      <c r="BY14" s="16" t="s">
        <v>141</v>
      </c>
      <c r="BZ14" s="16" t="s">
        <v>142</v>
      </c>
      <c r="CA14" s="16" t="s">
        <v>143</v>
      </c>
      <c r="CB14" s="16" t="s">
        <v>144</v>
      </c>
      <c r="CC14" s="16" t="s">
        <v>145</v>
      </c>
      <c r="CD14" s="16" t="s">
        <v>146</v>
      </c>
      <c r="CE14" s="16" t="s">
        <v>147</v>
      </c>
      <c r="CF14" s="16" t="s">
        <v>148</v>
      </c>
      <c r="CG14" s="16" t="s">
        <v>149</v>
      </c>
      <c r="CH14" s="16" t="s">
        <v>150</v>
      </c>
      <c r="CI14" s="20" t="s">
        <v>151</v>
      </c>
      <c r="CJ14" s="15" t="s">
        <v>154</v>
      </c>
      <c r="CK14" s="16" t="s">
        <v>155</v>
      </c>
      <c r="CL14" s="16" t="s">
        <v>156</v>
      </c>
      <c r="CM14" s="16" t="s">
        <v>157</v>
      </c>
      <c r="CN14" s="16" t="s">
        <v>158</v>
      </c>
      <c r="CO14" s="16" t="s">
        <v>159</v>
      </c>
      <c r="CP14" s="16" t="s">
        <v>160</v>
      </c>
      <c r="CQ14" s="16" t="s">
        <v>161</v>
      </c>
      <c r="CR14" s="16" t="s">
        <v>162</v>
      </c>
      <c r="CS14" s="16" t="s">
        <v>163</v>
      </c>
      <c r="CT14" s="16" t="s">
        <v>164</v>
      </c>
      <c r="CU14" s="16" t="s">
        <v>165</v>
      </c>
      <c r="CV14" s="16" t="s">
        <v>166</v>
      </c>
      <c r="CW14" s="16" t="s">
        <v>168</v>
      </c>
      <c r="CX14" s="16" t="s">
        <v>169</v>
      </c>
      <c r="CY14" s="16" t="s">
        <v>170</v>
      </c>
      <c r="CZ14" s="16" t="s">
        <v>171</v>
      </c>
      <c r="DA14" s="16" t="s">
        <v>172</v>
      </c>
      <c r="DB14" s="16" t="s">
        <v>173</v>
      </c>
      <c r="DC14" s="16" t="s">
        <v>174</v>
      </c>
      <c r="DD14" s="16" t="s">
        <v>175</v>
      </c>
      <c r="DE14" s="16" t="s">
        <v>176</v>
      </c>
      <c r="DF14" s="16" t="s">
        <v>177</v>
      </c>
      <c r="DG14" s="16" t="s">
        <v>178</v>
      </c>
      <c r="DH14" s="16" t="s">
        <v>179</v>
      </c>
      <c r="DI14" s="16" t="s">
        <v>180</v>
      </c>
      <c r="DJ14" s="16" t="s">
        <v>181</v>
      </c>
      <c r="DK14" s="16" t="s">
        <v>182</v>
      </c>
      <c r="DL14" s="16" t="s">
        <v>571</v>
      </c>
      <c r="DM14" s="16" t="s">
        <v>572</v>
      </c>
      <c r="DN14" s="16" t="s">
        <v>573</v>
      </c>
      <c r="DO14" s="16" t="s">
        <v>183</v>
      </c>
      <c r="DP14" s="16" t="s">
        <v>184</v>
      </c>
      <c r="DQ14" s="16" t="s">
        <v>185</v>
      </c>
      <c r="DR14" s="16" t="s">
        <v>186</v>
      </c>
      <c r="DS14" s="16" t="s">
        <v>187</v>
      </c>
      <c r="DT14" s="16" t="s">
        <v>188</v>
      </c>
      <c r="DU14" s="16" t="s">
        <v>189</v>
      </c>
      <c r="DV14" s="17" t="s">
        <v>190</v>
      </c>
      <c r="EA14" s="19"/>
      <c r="EB14" s="19"/>
      <c r="EC14" s="19"/>
      <c r="ED14" s="19"/>
      <c r="EE14" s="19"/>
      <c r="EF14" s="19"/>
    </row>
    <row r="15" spans="1:136" ht="80.099999999999994" customHeight="1" x14ac:dyDescent="0.25">
      <c r="A15" s="328">
        <v>1</v>
      </c>
      <c r="B15" s="30" t="s">
        <v>591</v>
      </c>
      <c r="C15" s="41" t="s">
        <v>192</v>
      </c>
      <c r="D15" s="30" t="s">
        <v>193</v>
      </c>
      <c r="E15" s="30" t="s">
        <v>194</v>
      </c>
      <c r="F15" s="30" t="s">
        <v>195</v>
      </c>
      <c r="G15" s="30">
        <v>1</v>
      </c>
      <c r="H15" s="42"/>
      <c r="I15" s="43" t="s">
        <v>196</v>
      </c>
      <c r="J15" s="44" t="s">
        <v>197</v>
      </c>
      <c r="K15" s="32" t="s">
        <v>198</v>
      </c>
      <c r="L15" s="32" t="s">
        <v>199</v>
      </c>
      <c r="M15" s="30" t="s">
        <v>634</v>
      </c>
      <c r="N15" s="30" t="s">
        <v>200</v>
      </c>
      <c r="O15" s="140" t="s">
        <v>201</v>
      </c>
      <c r="P15" s="47">
        <v>0</v>
      </c>
      <c r="Q15" s="48">
        <v>9</v>
      </c>
      <c r="R15" s="49">
        <v>0</v>
      </c>
      <c r="S15" s="49">
        <v>0</v>
      </c>
      <c r="T15" s="49">
        <v>0</v>
      </c>
      <c r="U15" s="50">
        <v>0</v>
      </c>
      <c r="V15" s="142">
        <v>0</v>
      </c>
      <c r="W15" s="51">
        <v>9</v>
      </c>
      <c r="X15" s="51">
        <v>0</v>
      </c>
      <c r="Y15" s="51">
        <v>0</v>
      </c>
      <c r="Z15" s="51">
        <v>0</v>
      </c>
      <c r="AA15" s="52">
        <v>0</v>
      </c>
      <c r="AB15" s="48">
        <v>0</v>
      </c>
      <c r="AC15" s="49">
        <v>9</v>
      </c>
      <c r="AD15" s="49">
        <v>0</v>
      </c>
      <c r="AE15" s="49">
        <v>0</v>
      </c>
      <c r="AF15" s="49">
        <v>0</v>
      </c>
      <c r="AG15" s="50">
        <v>0</v>
      </c>
      <c r="AH15" s="48">
        <v>0</v>
      </c>
      <c r="AI15" s="49">
        <v>7</v>
      </c>
      <c r="AJ15" s="49">
        <v>0</v>
      </c>
      <c r="AK15" s="49">
        <v>0</v>
      </c>
      <c r="AL15" s="49">
        <v>0</v>
      </c>
      <c r="AM15" s="148">
        <v>0</v>
      </c>
      <c r="AN15" s="53">
        <v>0</v>
      </c>
      <c r="AO15" s="49">
        <v>7</v>
      </c>
      <c r="AP15" s="49">
        <v>0</v>
      </c>
      <c r="AQ15" s="49">
        <v>0</v>
      </c>
      <c r="AR15" s="49">
        <v>0</v>
      </c>
      <c r="AS15" s="50">
        <v>0</v>
      </c>
      <c r="AT15" s="48">
        <v>0</v>
      </c>
      <c r="AU15" s="49">
        <v>7</v>
      </c>
      <c r="AV15" s="49">
        <v>0</v>
      </c>
      <c r="AW15" s="49">
        <v>0</v>
      </c>
      <c r="AX15" s="49">
        <v>0</v>
      </c>
      <c r="AY15" s="148">
        <v>0</v>
      </c>
      <c r="AZ15" s="53">
        <v>0</v>
      </c>
      <c r="BA15" s="49">
        <v>7</v>
      </c>
      <c r="BB15" s="49">
        <v>0</v>
      </c>
      <c r="BC15" s="49">
        <v>0</v>
      </c>
      <c r="BD15" s="49">
        <v>0</v>
      </c>
      <c r="BE15" s="50">
        <v>0</v>
      </c>
      <c r="BF15" s="48">
        <v>0</v>
      </c>
      <c r="BG15" s="49">
        <v>7</v>
      </c>
      <c r="BH15" s="49">
        <v>0</v>
      </c>
      <c r="BI15" s="49">
        <v>0</v>
      </c>
      <c r="BJ15" s="49">
        <v>0</v>
      </c>
      <c r="BK15" s="148">
        <v>0</v>
      </c>
      <c r="BL15" s="53">
        <v>0</v>
      </c>
      <c r="BM15" s="49">
        <v>7</v>
      </c>
      <c r="BN15" s="49">
        <v>0</v>
      </c>
      <c r="BO15" s="49">
        <v>0</v>
      </c>
      <c r="BP15" s="49">
        <v>0</v>
      </c>
      <c r="BQ15" s="50">
        <v>0</v>
      </c>
      <c r="BR15" s="48">
        <v>0</v>
      </c>
      <c r="BS15" s="49">
        <v>9</v>
      </c>
      <c r="BT15" s="49">
        <v>0</v>
      </c>
      <c r="BU15" s="49">
        <v>0</v>
      </c>
      <c r="BV15" s="49">
        <v>0</v>
      </c>
      <c r="BW15" s="148">
        <v>0</v>
      </c>
      <c r="BX15" s="53">
        <v>0</v>
      </c>
      <c r="BY15" s="49">
        <v>9</v>
      </c>
      <c r="BZ15" s="49">
        <v>0</v>
      </c>
      <c r="CA15" s="49">
        <v>0</v>
      </c>
      <c r="CB15" s="49">
        <v>0</v>
      </c>
      <c r="CC15" s="50">
        <v>0</v>
      </c>
      <c r="CD15" s="48">
        <v>0</v>
      </c>
      <c r="CE15" s="49">
        <v>9</v>
      </c>
      <c r="CF15" s="49">
        <v>0</v>
      </c>
      <c r="CG15" s="49">
        <v>0</v>
      </c>
      <c r="CH15" s="49">
        <v>0</v>
      </c>
      <c r="CI15" s="50">
        <v>0</v>
      </c>
      <c r="CJ15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0</v>
      </c>
      <c r="CK15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15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15" s="56">
        <f>SUM(Tabela1122434[[#This Row],[K 88]]+Tabela1122434[[#This Row],[K 89]]+Tabela1122434[[#This Row],[K 90]])</f>
        <v>0</v>
      </c>
      <c r="CN15" s="56">
        <f t="shared" ref="CN15:CN24" si="0">20%*CM15</f>
        <v>0</v>
      </c>
      <c r="CO15" s="57">
        <f>SUM(CM15,CN15)</f>
        <v>0</v>
      </c>
      <c r="CP15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96</v>
      </c>
      <c r="CQ15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15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15" s="56">
        <f>Tabela1122434[[#This Row],[K 94]]+Tabela1122434[[#This Row],[K 95]]+Tabela1122434[[#This Row],[K 96 ]]</f>
        <v>96</v>
      </c>
      <c r="CT15" s="56">
        <f t="shared" ref="CT15:CT24" si="1">20%*CS15</f>
        <v>19.200000000000003</v>
      </c>
      <c r="CU15" s="57">
        <f>SUM(CS15,CT15)</f>
        <v>115.2</v>
      </c>
      <c r="CV15" s="58">
        <f>Tabela1122434[[#This Row],[K 88]]+Tabela1122434[[#This Row],[K 94]]</f>
        <v>96</v>
      </c>
      <c r="CW15" s="59">
        <f>Tabela1122434[[#This Row],[K 89]]+Tabela1122434[[#This Row],[K 95]]</f>
        <v>0</v>
      </c>
      <c r="CX15" s="59">
        <f>Tabela1122434[[#This Row],[K 90]]+Tabela1122434[[#This Row],[K 96 ]]</f>
        <v>0</v>
      </c>
      <c r="CY15" s="60">
        <f>Tabela1122434[[#This Row],[K 100]]+Tabela1122434[[#This Row],[K 101]]+Tabela1122434[[#This Row],[K 102]]</f>
        <v>96</v>
      </c>
      <c r="CZ15" s="60">
        <f>20%*Tabela1122434[[#This Row],[K 103]]</f>
        <v>19.200000000000003</v>
      </c>
      <c r="DA15" s="316">
        <f>Tabela1122434[[#This Row],[K 103]]+Tabela1122434[[#This Row],[K 104]]</f>
        <v>115.2</v>
      </c>
      <c r="DB15" s="318">
        <v>45291</v>
      </c>
      <c r="DC15" s="64" t="s">
        <v>206</v>
      </c>
      <c r="DD15" s="62">
        <v>45292</v>
      </c>
      <c r="DE15" s="63">
        <v>44714</v>
      </c>
      <c r="DF15" s="63" t="s">
        <v>202</v>
      </c>
      <c r="DG15" s="64" t="s">
        <v>203</v>
      </c>
      <c r="DH15" s="30" t="s">
        <v>204</v>
      </c>
      <c r="DI15" s="71" t="s">
        <v>314</v>
      </c>
      <c r="DJ15" s="62" t="s">
        <v>205</v>
      </c>
      <c r="DK15" s="62" t="s">
        <v>206</v>
      </c>
      <c r="DL15" s="71" t="s">
        <v>586</v>
      </c>
      <c r="DM15" s="124">
        <v>1</v>
      </c>
      <c r="DN15" s="124">
        <v>0</v>
      </c>
      <c r="DO15" s="30" t="s">
        <v>207</v>
      </c>
      <c r="DP15" s="30" t="s">
        <v>208</v>
      </c>
      <c r="DQ15" s="30" t="s">
        <v>209</v>
      </c>
      <c r="DR15" s="30" t="s">
        <v>210</v>
      </c>
      <c r="DS15" s="30">
        <v>31</v>
      </c>
      <c r="DT15" s="42"/>
      <c r="DU15" s="42"/>
      <c r="DV15" s="46">
        <v>6340125399</v>
      </c>
    </row>
    <row r="16" spans="1:136" ht="80.099999999999994" customHeight="1" x14ac:dyDescent="0.25">
      <c r="A16" s="328">
        <v>2</v>
      </c>
      <c r="B16" s="30" t="s">
        <v>591</v>
      </c>
      <c r="C16" s="41" t="s">
        <v>192</v>
      </c>
      <c r="D16" s="30" t="s">
        <v>208</v>
      </c>
      <c r="E16" s="30" t="s">
        <v>209</v>
      </c>
      <c r="F16" s="30" t="s">
        <v>210</v>
      </c>
      <c r="G16" s="30">
        <v>31</v>
      </c>
      <c r="H16" s="42"/>
      <c r="I16" s="43" t="s">
        <v>211</v>
      </c>
      <c r="J16" s="44" t="s">
        <v>212</v>
      </c>
      <c r="K16" s="32" t="s">
        <v>213</v>
      </c>
      <c r="L16" s="32" t="s">
        <v>199</v>
      </c>
      <c r="M16" s="30" t="s">
        <v>603</v>
      </c>
      <c r="N16" s="30" t="s">
        <v>200</v>
      </c>
      <c r="O16" s="140" t="s">
        <v>201</v>
      </c>
      <c r="P16" s="65">
        <v>85</v>
      </c>
      <c r="Q16" s="66">
        <v>0</v>
      </c>
      <c r="R16" s="66">
        <v>0</v>
      </c>
      <c r="S16" s="66">
        <v>0</v>
      </c>
      <c r="T16" s="66">
        <v>0</v>
      </c>
      <c r="U16" s="67">
        <v>0</v>
      </c>
      <c r="V16" s="143">
        <v>85</v>
      </c>
      <c r="W16" s="68">
        <v>0</v>
      </c>
      <c r="X16" s="68">
        <v>0</v>
      </c>
      <c r="Y16" s="68">
        <v>0</v>
      </c>
      <c r="Z16" s="68">
        <v>0</v>
      </c>
      <c r="AA16" s="69">
        <v>0</v>
      </c>
      <c r="AB16" s="136">
        <v>85</v>
      </c>
      <c r="AC16" s="66">
        <v>0</v>
      </c>
      <c r="AD16" s="66">
        <v>0</v>
      </c>
      <c r="AE16" s="66">
        <v>0</v>
      </c>
      <c r="AF16" s="66">
        <v>0</v>
      </c>
      <c r="AG16" s="67">
        <v>0</v>
      </c>
      <c r="AH16" s="136">
        <v>85</v>
      </c>
      <c r="AI16" s="66">
        <v>0</v>
      </c>
      <c r="AJ16" s="66">
        <v>0</v>
      </c>
      <c r="AK16" s="66">
        <v>0</v>
      </c>
      <c r="AL16" s="66">
        <v>0</v>
      </c>
      <c r="AM16" s="149">
        <v>0</v>
      </c>
      <c r="AN16" s="65">
        <v>75</v>
      </c>
      <c r="AO16" s="66">
        <v>0</v>
      </c>
      <c r="AP16" s="66">
        <v>0</v>
      </c>
      <c r="AQ16" s="66">
        <v>0</v>
      </c>
      <c r="AR16" s="66">
        <v>0</v>
      </c>
      <c r="AS16" s="67">
        <v>0</v>
      </c>
      <c r="AT16" s="136">
        <v>75</v>
      </c>
      <c r="AU16" s="66">
        <v>0</v>
      </c>
      <c r="AV16" s="66">
        <v>0</v>
      </c>
      <c r="AW16" s="66">
        <v>0</v>
      </c>
      <c r="AX16" s="66">
        <v>0</v>
      </c>
      <c r="AY16" s="149">
        <v>0</v>
      </c>
      <c r="AZ16" s="65">
        <v>85</v>
      </c>
      <c r="BA16" s="66">
        <v>0</v>
      </c>
      <c r="BB16" s="66">
        <v>0</v>
      </c>
      <c r="BC16" s="66">
        <v>0</v>
      </c>
      <c r="BD16" s="66">
        <v>0</v>
      </c>
      <c r="BE16" s="67">
        <v>0</v>
      </c>
      <c r="BF16" s="136">
        <v>80</v>
      </c>
      <c r="BG16" s="66">
        <v>0</v>
      </c>
      <c r="BH16" s="66">
        <v>0</v>
      </c>
      <c r="BI16" s="66">
        <v>0</v>
      </c>
      <c r="BJ16" s="66">
        <v>0</v>
      </c>
      <c r="BK16" s="149">
        <v>0</v>
      </c>
      <c r="BL16" s="65">
        <v>75</v>
      </c>
      <c r="BM16" s="66">
        <v>0</v>
      </c>
      <c r="BN16" s="66">
        <v>0</v>
      </c>
      <c r="BO16" s="66">
        <v>0</v>
      </c>
      <c r="BP16" s="66">
        <v>0</v>
      </c>
      <c r="BQ16" s="67">
        <v>0</v>
      </c>
      <c r="BR16" s="136">
        <v>80</v>
      </c>
      <c r="BS16" s="66">
        <v>0</v>
      </c>
      <c r="BT16" s="66">
        <v>0</v>
      </c>
      <c r="BU16" s="66">
        <v>0</v>
      </c>
      <c r="BV16" s="66">
        <v>0</v>
      </c>
      <c r="BW16" s="149">
        <v>0</v>
      </c>
      <c r="BX16" s="65">
        <v>80</v>
      </c>
      <c r="BY16" s="66">
        <v>0</v>
      </c>
      <c r="BZ16" s="66">
        <v>0</v>
      </c>
      <c r="CA16" s="66">
        <v>0</v>
      </c>
      <c r="CB16" s="66">
        <v>0</v>
      </c>
      <c r="CC16" s="67">
        <v>0</v>
      </c>
      <c r="CD16" s="136">
        <v>85</v>
      </c>
      <c r="CE16" s="66">
        <v>0</v>
      </c>
      <c r="CF16" s="66">
        <v>0</v>
      </c>
      <c r="CG16" s="66">
        <v>0</v>
      </c>
      <c r="CH16" s="66">
        <v>0</v>
      </c>
      <c r="CI16" s="67">
        <v>0</v>
      </c>
      <c r="CJ16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975</v>
      </c>
      <c r="CK16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16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16" s="56">
        <f>SUM(Tabela1122434[[#This Row],[K 88]]+Tabela1122434[[#This Row],[K 89]]+Tabela1122434[[#This Row],[K 90]])</f>
        <v>975</v>
      </c>
      <c r="CN16" s="56">
        <f t="shared" si="0"/>
        <v>195</v>
      </c>
      <c r="CO16" s="57">
        <f t="shared" ref="CO16:CO24" si="2">SUM(CM16,CN16)</f>
        <v>1170</v>
      </c>
      <c r="CP16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16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16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16" s="56">
        <f>Tabela1122434[[#This Row],[K 94]]+Tabela1122434[[#This Row],[K 95]]+Tabela1122434[[#This Row],[K 96 ]]</f>
        <v>0</v>
      </c>
      <c r="CT16" s="56">
        <f t="shared" si="1"/>
        <v>0</v>
      </c>
      <c r="CU16" s="57">
        <f t="shared" ref="CU16:CU24" si="3">SUM(CS16,CT16)</f>
        <v>0</v>
      </c>
      <c r="CV16" s="58">
        <f>Tabela1122434[[#This Row],[K 88]]+Tabela1122434[[#This Row],[K 94]]</f>
        <v>975</v>
      </c>
      <c r="CW16" s="59">
        <f>Tabela1122434[[#This Row],[K 89]]+Tabela1122434[[#This Row],[K 95]]</f>
        <v>0</v>
      </c>
      <c r="CX16" s="59">
        <f>Tabela1122434[[#This Row],[K 90]]+Tabela1122434[[#This Row],[K 96 ]]</f>
        <v>0</v>
      </c>
      <c r="CY16" s="60">
        <f>Tabela1122434[[#This Row],[K 100]]+Tabela1122434[[#This Row],[K 101]]+Tabela1122434[[#This Row],[K 102]]</f>
        <v>975</v>
      </c>
      <c r="CZ16" s="60">
        <f>20%*Tabela1122434[[#This Row],[K 103]]</f>
        <v>195</v>
      </c>
      <c r="DA16" s="316">
        <f>Tabela1122434[[#This Row],[K 103]]+Tabela1122434[[#This Row],[K 104]]</f>
        <v>1170</v>
      </c>
      <c r="DB16" s="318">
        <v>45291</v>
      </c>
      <c r="DC16" s="64" t="s">
        <v>206</v>
      </c>
      <c r="DD16" s="62">
        <v>45292</v>
      </c>
      <c r="DE16" s="63">
        <v>44714</v>
      </c>
      <c r="DF16" s="63" t="s">
        <v>202</v>
      </c>
      <c r="DG16" s="64" t="s">
        <v>203</v>
      </c>
      <c r="DH16" s="30" t="s">
        <v>204</v>
      </c>
      <c r="DI16" s="71" t="s">
        <v>314</v>
      </c>
      <c r="DJ16" s="62" t="s">
        <v>205</v>
      </c>
      <c r="DK16" s="62" t="s">
        <v>206</v>
      </c>
      <c r="DL16" s="71" t="s">
        <v>326</v>
      </c>
      <c r="DM16" s="71" t="s">
        <v>326</v>
      </c>
      <c r="DN16" s="71" t="s">
        <v>326</v>
      </c>
      <c r="DO16" s="30" t="s">
        <v>207</v>
      </c>
      <c r="DP16" s="30" t="s">
        <v>208</v>
      </c>
      <c r="DQ16" s="30" t="s">
        <v>209</v>
      </c>
      <c r="DR16" s="30" t="s">
        <v>210</v>
      </c>
      <c r="DS16" s="30">
        <v>31</v>
      </c>
      <c r="DT16" s="42"/>
      <c r="DU16" s="42"/>
      <c r="DV16" s="46">
        <v>6340125399</v>
      </c>
    </row>
    <row r="17" spans="1:437" ht="80.099999999999994" customHeight="1" x14ac:dyDescent="0.25">
      <c r="A17" s="328">
        <v>3</v>
      </c>
      <c r="B17" s="30" t="s">
        <v>591</v>
      </c>
      <c r="C17" s="41" t="s">
        <v>192</v>
      </c>
      <c r="D17" s="30" t="s">
        <v>208</v>
      </c>
      <c r="E17" s="30" t="s">
        <v>209</v>
      </c>
      <c r="F17" s="30" t="s">
        <v>214</v>
      </c>
      <c r="G17" s="30"/>
      <c r="H17" s="42"/>
      <c r="I17" s="43" t="s">
        <v>215</v>
      </c>
      <c r="J17" s="44" t="s">
        <v>216</v>
      </c>
      <c r="K17" s="32" t="s">
        <v>217</v>
      </c>
      <c r="L17" s="32" t="s">
        <v>199</v>
      </c>
      <c r="M17" s="32" t="s">
        <v>604</v>
      </c>
      <c r="N17" s="30" t="s">
        <v>200</v>
      </c>
      <c r="O17" s="141" t="s">
        <v>201</v>
      </c>
      <c r="P17" s="65">
        <v>0.2</v>
      </c>
      <c r="Q17" s="66">
        <v>0</v>
      </c>
      <c r="R17" s="66">
        <v>0</v>
      </c>
      <c r="S17" s="66">
        <v>0</v>
      </c>
      <c r="T17" s="66">
        <v>0</v>
      </c>
      <c r="U17" s="67">
        <v>0</v>
      </c>
      <c r="V17" s="143">
        <v>0.2</v>
      </c>
      <c r="W17" s="68">
        <v>0</v>
      </c>
      <c r="X17" s="68">
        <v>0</v>
      </c>
      <c r="Y17" s="68">
        <v>0</v>
      </c>
      <c r="Z17" s="68">
        <v>0</v>
      </c>
      <c r="AA17" s="69">
        <v>0</v>
      </c>
      <c r="AB17" s="136">
        <v>0.2</v>
      </c>
      <c r="AC17" s="66">
        <v>0</v>
      </c>
      <c r="AD17" s="66">
        <v>0</v>
      </c>
      <c r="AE17" s="66">
        <v>0</v>
      </c>
      <c r="AF17" s="66">
        <v>0</v>
      </c>
      <c r="AG17" s="67">
        <v>0</v>
      </c>
      <c r="AH17" s="136">
        <v>0.2</v>
      </c>
      <c r="AI17" s="66">
        <v>0</v>
      </c>
      <c r="AJ17" s="66">
        <v>0</v>
      </c>
      <c r="AK17" s="66">
        <v>0</v>
      </c>
      <c r="AL17" s="66">
        <v>0</v>
      </c>
      <c r="AM17" s="149">
        <v>0</v>
      </c>
      <c r="AN17" s="65">
        <v>0.2</v>
      </c>
      <c r="AO17" s="66">
        <v>0</v>
      </c>
      <c r="AP17" s="66">
        <v>0</v>
      </c>
      <c r="AQ17" s="66">
        <v>0</v>
      </c>
      <c r="AR17" s="66">
        <v>0</v>
      </c>
      <c r="AS17" s="67">
        <v>0</v>
      </c>
      <c r="AT17" s="136">
        <v>0.2</v>
      </c>
      <c r="AU17" s="66">
        <v>0</v>
      </c>
      <c r="AV17" s="66">
        <v>0</v>
      </c>
      <c r="AW17" s="66">
        <v>0</v>
      </c>
      <c r="AX17" s="66">
        <v>0</v>
      </c>
      <c r="AY17" s="149">
        <v>0</v>
      </c>
      <c r="AZ17" s="65">
        <v>0.2</v>
      </c>
      <c r="BA17" s="66">
        <v>0</v>
      </c>
      <c r="BB17" s="66">
        <v>0</v>
      </c>
      <c r="BC17" s="66">
        <v>0</v>
      </c>
      <c r="BD17" s="66">
        <v>0</v>
      </c>
      <c r="BE17" s="67">
        <v>0</v>
      </c>
      <c r="BF17" s="136">
        <v>0.2</v>
      </c>
      <c r="BG17" s="66">
        <v>0</v>
      </c>
      <c r="BH17" s="66">
        <v>0</v>
      </c>
      <c r="BI17" s="66">
        <v>0</v>
      </c>
      <c r="BJ17" s="66">
        <v>0</v>
      </c>
      <c r="BK17" s="149">
        <v>0</v>
      </c>
      <c r="BL17" s="65">
        <v>0.2</v>
      </c>
      <c r="BM17" s="66">
        <v>0</v>
      </c>
      <c r="BN17" s="66">
        <v>0</v>
      </c>
      <c r="BO17" s="66">
        <v>0</v>
      </c>
      <c r="BP17" s="66">
        <v>0</v>
      </c>
      <c r="BQ17" s="67">
        <v>0</v>
      </c>
      <c r="BR17" s="136">
        <v>0.2</v>
      </c>
      <c r="BS17" s="66">
        <v>0</v>
      </c>
      <c r="BT17" s="66">
        <v>0</v>
      </c>
      <c r="BU17" s="66">
        <v>0</v>
      </c>
      <c r="BV17" s="66">
        <v>0</v>
      </c>
      <c r="BW17" s="149">
        <v>0</v>
      </c>
      <c r="BX17" s="65">
        <v>0.2</v>
      </c>
      <c r="BY17" s="66">
        <v>0</v>
      </c>
      <c r="BZ17" s="66">
        <v>0</v>
      </c>
      <c r="CA17" s="66">
        <v>0</v>
      </c>
      <c r="CB17" s="66">
        <v>0</v>
      </c>
      <c r="CC17" s="67">
        <v>0</v>
      </c>
      <c r="CD17" s="136">
        <v>0.2</v>
      </c>
      <c r="CE17" s="66">
        <v>0</v>
      </c>
      <c r="CF17" s="66">
        <v>0</v>
      </c>
      <c r="CG17" s="66">
        <v>0</v>
      </c>
      <c r="CH17" s="66">
        <v>0</v>
      </c>
      <c r="CI17" s="67">
        <v>0</v>
      </c>
      <c r="CJ17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2.4</v>
      </c>
      <c r="CK17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17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17" s="56">
        <f>SUM(Tabela1122434[[#This Row],[K 88]]+Tabela1122434[[#This Row],[K 89]]+Tabela1122434[[#This Row],[K 90]])</f>
        <v>2.4</v>
      </c>
      <c r="CN17" s="56">
        <f t="shared" si="0"/>
        <v>0.48</v>
      </c>
      <c r="CO17" s="57">
        <f t="shared" si="2"/>
        <v>2.88</v>
      </c>
      <c r="CP17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17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17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17" s="56">
        <f>Tabela1122434[[#This Row],[K 94]]+Tabela1122434[[#This Row],[K 95]]+Tabela1122434[[#This Row],[K 96 ]]</f>
        <v>0</v>
      </c>
      <c r="CT17" s="56">
        <f t="shared" si="1"/>
        <v>0</v>
      </c>
      <c r="CU17" s="57">
        <f t="shared" si="3"/>
        <v>0</v>
      </c>
      <c r="CV17" s="58">
        <f>Tabela1122434[[#This Row],[K 88]]+Tabela1122434[[#This Row],[K 94]]</f>
        <v>2.4</v>
      </c>
      <c r="CW17" s="59">
        <f>Tabela1122434[[#This Row],[K 89]]+Tabela1122434[[#This Row],[K 95]]</f>
        <v>0</v>
      </c>
      <c r="CX17" s="59">
        <f>Tabela1122434[[#This Row],[K 90]]+Tabela1122434[[#This Row],[K 96 ]]</f>
        <v>0</v>
      </c>
      <c r="CY17" s="60">
        <f>Tabela1122434[[#This Row],[K 100]]+Tabela1122434[[#This Row],[K 101]]+Tabela1122434[[#This Row],[K 102]]</f>
        <v>2.4</v>
      </c>
      <c r="CZ17" s="60">
        <f>20%*Tabela1122434[[#This Row],[K 103]]</f>
        <v>0.48</v>
      </c>
      <c r="DA17" s="316">
        <f>Tabela1122434[[#This Row],[K 103]]+Tabela1122434[[#This Row],[K 104]]</f>
        <v>2.88</v>
      </c>
      <c r="DB17" s="318">
        <v>45291</v>
      </c>
      <c r="DC17" s="64" t="s">
        <v>206</v>
      </c>
      <c r="DD17" s="62">
        <v>45292</v>
      </c>
      <c r="DE17" s="63">
        <v>44714</v>
      </c>
      <c r="DF17" s="63" t="s">
        <v>202</v>
      </c>
      <c r="DG17" s="64" t="s">
        <v>203</v>
      </c>
      <c r="DH17" s="30" t="s">
        <v>204</v>
      </c>
      <c r="DI17" s="71" t="s">
        <v>314</v>
      </c>
      <c r="DJ17" s="62" t="s">
        <v>205</v>
      </c>
      <c r="DK17" s="62" t="s">
        <v>206</v>
      </c>
      <c r="DL17" s="71" t="s">
        <v>326</v>
      </c>
      <c r="DM17" s="71" t="s">
        <v>326</v>
      </c>
      <c r="DN17" s="71" t="s">
        <v>326</v>
      </c>
      <c r="DO17" s="30" t="s">
        <v>207</v>
      </c>
      <c r="DP17" s="30" t="s">
        <v>208</v>
      </c>
      <c r="DQ17" s="30" t="s">
        <v>209</v>
      </c>
      <c r="DR17" s="30" t="s">
        <v>210</v>
      </c>
      <c r="DS17" s="30">
        <v>31</v>
      </c>
      <c r="DT17" s="42"/>
      <c r="DU17" s="42"/>
      <c r="DV17" s="46">
        <v>6340125399</v>
      </c>
    </row>
    <row r="18" spans="1:437" ht="80.099999999999994" customHeight="1" x14ac:dyDescent="0.25">
      <c r="A18" s="328">
        <v>4</v>
      </c>
      <c r="B18" s="30" t="s">
        <v>218</v>
      </c>
      <c r="C18" s="70" t="s">
        <v>219</v>
      </c>
      <c r="D18" s="30" t="s">
        <v>220</v>
      </c>
      <c r="E18" s="30" t="s">
        <v>221</v>
      </c>
      <c r="F18" s="32" t="s">
        <v>222</v>
      </c>
      <c r="G18" s="32">
        <v>8</v>
      </c>
      <c r="H18" s="42"/>
      <c r="I18" s="42"/>
      <c r="J18" s="44" t="s">
        <v>223</v>
      </c>
      <c r="K18" s="32" t="s">
        <v>213</v>
      </c>
      <c r="L18" s="32" t="s">
        <v>199</v>
      </c>
      <c r="M18" s="30" t="s">
        <v>224</v>
      </c>
      <c r="N18" s="30" t="s">
        <v>200</v>
      </c>
      <c r="O18" s="141" t="s">
        <v>201</v>
      </c>
      <c r="P18" s="53">
        <v>169.39104</v>
      </c>
      <c r="Q18" s="49">
        <v>16.752960000000002</v>
      </c>
      <c r="R18" s="49">
        <v>0</v>
      </c>
      <c r="S18" s="49">
        <v>0</v>
      </c>
      <c r="T18" s="49">
        <v>0</v>
      </c>
      <c r="U18" s="50">
        <v>0</v>
      </c>
      <c r="V18" s="142">
        <v>281.73782</v>
      </c>
      <c r="W18" s="51">
        <v>27.864180000000001</v>
      </c>
      <c r="X18" s="51">
        <v>0</v>
      </c>
      <c r="Y18" s="51">
        <v>0</v>
      </c>
      <c r="Z18" s="51">
        <v>0</v>
      </c>
      <c r="AA18" s="52">
        <v>0</v>
      </c>
      <c r="AB18" s="48">
        <v>215.42975999999999</v>
      </c>
      <c r="AC18" s="49">
        <v>21.306239999999999</v>
      </c>
      <c r="AD18" s="49">
        <v>0</v>
      </c>
      <c r="AE18" s="49">
        <v>0</v>
      </c>
      <c r="AF18" s="49">
        <v>0</v>
      </c>
      <c r="AG18" s="50">
        <v>0</v>
      </c>
      <c r="AH18" s="48">
        <v>196.19054</v>
      </c>
      <c r="AI18" s="49">
        <v>19.403459999999999</v>
      </c>
      <c r="AJ18" s="49">
        <v>0</v>
      </c>
      <c r="AK18" s="49">
        <v>0</v>
      </c>
      <c r="AL18" s="49">
        <v>0</v>
      </c>
      <c r="AM18" s="148">
        <v>0</v>
      </c>
      <c r="AN18" s="53">
        <v>181.17281</v>
      </c>
      <c r="AO18" s="49">
        <v>17.918189999999999</v>
      </c>
      <c r="AP18" s="49">
        <v>0</v>
      </c>
      <c r="AQ18" s="49">
        <v>0</v>
      </c>
      <c r="AR18" s="49">
        <v>0</v>
      </c>
      <c r="AS18" s="50">
        <v>0</v>
      </c>
      <c r="AT18" s="48">
        <v>178.88507000000001</v>
      </c>
      <c r="AU18" s="49">
        <v>17.691929999999999</v>
      </c>
      <c r="AV18" s="49">
        <v>0</v>
      </c>
      <c r="AW18" s="49">
        <v>0</v>
      </c>
      <c r="AX18" s="49">
        <v>0</v>
      </c>
      <c r="AY18" s="148">
        <v>0</v>
      </c>
      <c r="AZ18" s="53">
        <v>184.56620000000001</v>
      </c>
      <c r="BA18" s="49">
        <v>18.253799999999998</v>
      </c>
      <c r="BB18" s="49">
        <v>0</v>
      </c>
      <c r="BC18" s="49">
        <v>0</v>
      </c>
      <c r="BD18" s="49">
        <v>0</v>
      </c>
      <c r="BE18" s="50">
        <v>0</v>
      </c>
      <c r="BF18" s="48">
        <v>193.40958000000001</v>
      </c>
      <c r="BG18" s="49">
        <v>19.128419999999998</v>
      </c>
      <c r="BH18" s="49">
        <v>0</v>
      </c>
      <c r="BI18" s="49">
        <v>0</v>
      </c>
      <c r="BJ18" s="49">
        <v>0</v>
      </c>
      <c r="BK18" s="148">
        <v>0</v>
      </c>
      <c r="BL18" s="53">
        <v>179.89223999999999</v>
      </c>
      <c r="BM18" s="49">
        <v>17.79156</v>
      </c>
      <c r="BN18" s="49">
        <v>0</v>
      </c>
      <c r="BO18" s="49">
        <v>0</v>
      </c>
      <c r="BP18" s="49">
        <v>0</v>
      </c>
      <c r="BQ18" s="50">
        <v>0</v>
      </c>
      <c r="BR18" s="48">
        <v>212.76255</v>
      </c>
      <c r="BS18" s="49">
        <v>21.042449999999999</v>
      </c>
      <c r="BT18" s="49">
        <v>0</v>
      </c>
      <c r="BU18" s="49">
        <v>0</v>
      </c>
      <c r="BV18" s="49">
        <v>0</v>
      </c>
      <c r="BW18" s="148">
        <v>0</v>
      </c>
      <c r="BX18" s="53">
        <v>232.21016</v>
      </c>
      <c r="BY18" s="49">
        <v>22.96584</v>
      </c>
      <c r="BZ18" s="49">
        <v>0</v>
      </c>
      <c r="CA18" s="49">
        <v>0</v>
      </c>
      <c r="CB18" s="49">
        <v>0</v>
      </c>
      <c r="CC18" s="50">
        <v>0</v>
      </c>
      <c r="CD18" s="48">
        <v>253.47776999999999</v>
      </c>
      <c r="CE18" s="49">
        <v>25.069230000000001</v>
      </c>
      <c r="CF18" s="49">
        <v>0</v>
      </c>
      <c r="CG18" s="49">
        <v>0</v>
      </c>
      <c r="CH18" s="49">
        <v>0</v>
      </c>
      <c r="CI18" s="50">
        <v>0</v>
      </c>
      <c r="CJ18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2479.12554</v>
      </c>
      <c r="CK18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18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18" s="56">
        <f>SUM(Tabela1122434[[#This Row],[K 88]]+Tabela1122434[[#This Row],[K 89]]+Tabela1122434[[#This Row],[K 90]])</f>
        <v>2479.12554</v>
      </c>
      <c r="CN18" s="56">
        <f t="shared" si="0"/>
        <v>495.825108</v>
      </c>
      <c r="CO18" s="57">
        <f t="shared" si="2"/>
        <v>2974.950648</v>
      </c>
      <c r="CP18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245.18826000000001</v>
      </c>
      <c r="CQ18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18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18" s="56">
        <f>Tabela1122434[[#This Row],[K 94]]+Tabela1122434[[#This Row],[K 95]]+Tabela1122434[[#This Row],[K 96 ]]</f>
        <v>245.18826000000001</v>
      </c>
      <c r="CT18" s="56">
        <f t="shared" si="1"/>
        <v>49.037652000000008</v>
      </c>
      <c r="CU18" s="57">
        <f t="shared" si="3"/>
        <v>294.22591199999999</v>
      </c>
      <c r="CV18" s="58">
        <f>Tabela1122434[[#This Row],[K 88]]+Tabela1122434[[#This Row],[K 94]]</f>
        <v>2724.3137999999999</v>
      </c>
      <c r="CW18" s="59">
        <f>Tabela1122434[[#This Row],[K 89]]+Tabela1122434[[#This Row],[K 95]]</f>
        <v>0</v>
      </c>
      <c r="CX18" s="59">
        <f>Tabela1122434[[#This Row],[K 90]]+Tabela1122434[[#This Row],[K 96 ]]</f>
        <v>0</v>
      </c>
      <c r="CY18" s="60">
        <f>Tabela1122434[[#This Row],[K 100]]+Tabela1122434[[#This Row],[K 101]]+Tabela1122434[[#This Row],[K 102]]</f>
        <v>2724.3137999999999</v>
      </c>
      <c r="CZ18" s="60">
        <f>20%*Tabela1122434[[#This Row],[K 103]]</f>
        <v>544.86275999999998</v>
      </c>
      <c r="DA18" s="316">
        <f>Tabela1122434[[#This Row],[K 103]]+Tabela1122434[[#This Row],[K 104]]</f>
        <v>3269.1765599999999</v>
      </c>
      <c r="DB18" s="318">
        <v>45291</v>
      </c>
      <c r="DC18" s="64" t="s">
        <v>206</v>
      </c>
      <c r="DD18" s="62">
        <v>45292</v>
      </c>
      <c r="DE18" s="63">
        <v>44713</v>
      </c>
      <c r="DF18" s="63" t="s">
        <v>235</v>
      </c>
      <c r="DG18" s="64" t="s">
        <v>203</v>
      </c>
      <c r="DH18" s="30" t="s">
        <v>204</v>
      </c>
      <c r="DI18" s="71" t="s">
        <v>314</v>
      </c>
      <c r="DJ18" s="62" t="s">
        <v>205</v>
      </c>
      <c r="DK18" s="71" t="s">
        <v>206</v>
      </c>
      <c r="DL18" s="71" t="s">
        <v>326</v>
      </c>
      <c r="DM18" s="71" t="s">
        <v>326</v>
      </c>
      <c r="DN18" s="71" t="s">
        <v>326</v>
      </c>
      <c r="DO18" s="30" t="s">
        <v>218</v>
      </c>
      <c r="DP18" s="32" t="s">
        <v>220</v>
      </c>
      <c r="DQ18" s="32" t="s">
        <v>221</v>
      </c>
      <c r="DR18" s="32" t="s">
        <v>237</v>
      </c>
      <c r="DS18" s="32">
        <v>8</v>
      </c>
      <c r="DT18" s="42"/>
      <c r="DU18" s="42"/>
      <c r="DV18" s="46">
        <v>5252836114</v>
      </c>
    </row>
    <row r="19" spans="1:437" ht="80.099999999999994" customHeight="1" x14ac:dyDescent="0.25">
      <c r="A19" s="328">
        <v>5</v>
      </c>
      <c r="B19" s="30" t="s">
        <v>218</v>
      </c>
      <c r="C19" s="70" t="s">
        <v>219</v>
      </c>
      <c r="D19" s="30" t="s">
        <v>220</v>
      </c>
      <c r="E19" s="30" t="s">
        <v>221</v>
      </c>
      <c r="F19" s="32" t="s">
        <v>222</v>
      </c>
      <c r="G19" s="32">
        <v>8</v>
      </c>
      <c r="H19" s="42"/>
      <c r="I19" s="42"/>
      <c r="J19" s="44" t="s">
        <v>225</v>
      </c>
      <c r="K19" s="32" t="s">
        <v>213</v>
      </c>
      <c r="L19" s="32" t="s">
        <v>199</v>
      </c>
      <c r="M19" s="30" t="s">
        <v>224</v>
      </c>
      <c r="N19" s="30" t="s">
        <v>200</v>
      </c>
      <c r="O19" s="141" t="s">
        <v>201</v>
      </c>
      <c r="P19" s="65">
        <v>103.09157999999999</v>
      </c>
      <c r="Q19" s="66">
        <v>1.08342</v>
      </c>
      <c r="R19" s="66">
        <v>0</v>
      </c>
      <c r="S19" s="66">
        <v>0</v>
      </c>
      <c r="T19" s="66">
        <v>0</v>
      </c>
      <c r="U19" s="67">
        <v>0</v>
      </c>
      <c r="V19" s="143">
        <v>184.70587</v>
      </c>
      <c r="W19" s="68">
        <v>1.94113</v>
      </c>
      <c r="X19" s="68">
        <v>0</v>
      </c>
      <c r="Y19" s="68">
        <v>0</v>
      </c>
      <c r="Z19" s="68">
        <v>0</v>
      </c>
      <c r="AA19" s="69">
        <v>0</v>
      </c>
      <c r="AB19" s="136">
        <v>138.8201</v>
      </c>
      <c r="AC19" s="66">
        <v>1.4589000000000001</v>
      </c>
      <c r="AD19" s="66">
        <v>0</v>
      </c>
      <c r="AE19" s="66">
        <v>0</v>
      </c>
      <c r="AF19" s="66">
        <v>0</v>
      </c>
      <c r="AG19" s="67">
        <v>0</v>
      </c>
      <c r="AH19" s="136">
        <v>125.85337</v>
      </c>
      <c r="AI19" s="66">
        <v>1.32263</v>
      </c>
      <c r="AJ19" s="66">
        <v>0</v>
      </c>
      <c r="AK19" s="66">
        <v>0</v>
      </c>
      <c r="AL19" s="66">
        <v>0</v>
      </c>
      <c r="AM19" s="149">
        <v>0</v>
      </c>
      <c r="AN19" s="65">
        <v>103.60518</v>
      </c>
      <c r="AO19" s="66">
        <v>1.0888199999999999</v>
      </c>
      <c r="AP19" s="66">
        <v>0</v>
      </c>
      <c r="AQ19" s="66">
        <v>0</v>
      </c>
      <c r="AR19" s="66">
        <v>0</v>
      </c>
      <c r="AS19" s="67">
        <v>0</v>
      </c>
      <c r="AT19" s="136">
        <v>98.083209999999994</v>
      </c>
      <c r="AU19" s="66">
        <v>1.0307900000000001</v>
      </c>
      <c r="AV19" s="66">
        <v>0</v>
      </c>
      <c r="AW19" s="66">
        <v>0</v>
      </c>
      <c r="AX19" s="66">
        <v>0</v>
      </c>
      <c r="AY19" s="149">
        <v>0</v>
      </c>
      <c r="AZ19" s="65">
        <v>113.35769000000001</v>
      </c>
      <c r="BA19" s="66">
        <v>1.1913100000000001</v>
      </c>
      <c r="BB19" s="66">
        <v>0</v>
      </c>
      <c r="BC19" s="66">
        <v>0</v>
      </c>
      <c r="BD19" s="66">
        <v>0</v>
      </c>
      <c r="BE19" s="67">
        <v>0</v>
      </c>
      <c r="BF19" s="136">
        <v>114.4413</v>
      </c>
      <c r="BG19" s="66">
        <v>1.2027000000000001</v>
      </c>
      <c r="BH19" s="66">
        <v>0</v>
      </c>
      <c r="BI19" s="66">
        <v>0</v>
      </c>
      <c r="BJ19" s="66">
        <v>0</v>
      </c>
      <c r="BK19" s="149">
        <v>0</v>
      </c>
      <c r="BL19" s="65">
        <v>113.35373</v>
      </c>
      <c r="BM19" s="66">
        <v>1.1912700000000001</v>
      </c>
      <c r="BN19" s="66">
        <v>0</v>
      </c>
      <c r="BO19" s="66">
        <v>0</v>
      </c>
      <c r="BP19" s="66">
        <v>0</v>
      </c>
      <c r="BQ19" s="67">
        <v>0</v>
      </c>
      <c r="BR19" s="136">
        <v>76.790980000000005</v>
      </c>
      <c r="BS19" s="66">
        <v>0.80701999999999996</v>
      </c>
      <c r="BT19" s="66">
        <v>0</v>
      </c>
      <c r="BU19" s="66">
        <v>0</v>
      </c>
      <c r="BV19" s="66">
        <v>0</v>
      </c>
      <c r="BW19" s="149">
        <v>0</v>
      </c>
      <c r="BX19" s="65">
        <v>107.84067</v>
      </c>
      <c r="BY19" s="66">
        <v>1.1333299999999999</v>
      </c>
      <c r="BZ19" s="66">
        <v>0</v>
      </c>
      <c r="CA19" s="66">
        <v>0</v>
      </c>
      <c r="CB19" s="66">
        <v>0</v>
      </c>
      <c r="CC19" s="67">
        <v>0</v>
      </c>
      <c r="CD19" s="136">
        <v>118.27105</v>
      </c>
      <c r="CE19" s="66">
        <v>1.24295</v>
      </c>
      <c r="CF19" s="66">
        <v>0</v>
      </c>
      <c r="CG19" s="66">
        <v>0</v>
      </c>
      <c r="CH19" s="66">
        <v>0</v>
      </c>
      <c r="CI19" s="67">
        <v>0</v>
      </c>
      <c r="CJ19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1398.2147300000001</v>
      </c>
      <c r="CK19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19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19" s="56">
        <f>SUM(Tabela1122434[[#This Row],[K 88]]+Tabela1122434[[#This Row],[K 89]]+Tabela1122434[[#This Row],[K 90]])</f>
        <v>1398.2147300000001</v>
      </c>
      <c r="CN19" s="56">
        <f t="shared" si="0"/>
        <v>279.64294600000005</v>
      </c>
      <c r="CO19" s="57">
        <f t="shared" si="2"/>
        <v>1677.8576760000001</v>
      </c>
      <c r="CP19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14.694269999999999</v>
      </c>
      <c r="CQ19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19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19" s="56">
        <f>Tabela1122434[[#This Row],[K 94]]+Tabela1122434[[#This Row],[K 95]]+Tabela1122434[[#This Row],[K 96 ]]</f>
        <v>14.694269999999999</v>
      </c>
      <c r="CT19" s="56">
        <f t="shared" si="1"/>
        <v>2.9388540000000001</v>
      </c>
      <c r="CU19" s="57">
        <f t="shared" si="3"/>
        <v>17.633123999999999</v>
      </c>
      <c r="CV19" s="58">
        <f>Tabela1122434[[#This Row],[K 88]]+Tabela1122434[[#This Row],[K 94]]</f>
        <v>1412.9090000000001</v>
      </c>
      <c r="CW19" s="59">
        <f>Tabela1122434[[#This Row],[K 89]]+Tabela1122434[[#This Row],[K 95]]</f>
        <v>0</v>
      </c>
      <c r="CX19" s="59">
        <f>Tabela1122434[[#This Row],[K 90]]+Tabela1122434[[#This Row],[K 96 ]]</f>
        <v>0</v>
      </c>
      <c r="CY19" s="60">
        <f>Tabela1122434[[#This Row],[K 100]]+Tabela1122434[[#This Row],[K 101]]+Tabela1122434[[#This Row],[K 102]]</f>
        <v>1412.9090000000001</v>
      </c>
      <c r="CZ19" s="60">
        <f>20%*Tabela1122434[[#This Row],[K 103]]</f>
        <v>282.58180000000004</v>
      </c>
      <c r="DA19" s="316">
        <f>Tabela1122434[[#This Row],[K 103]]+Tabela1122434[[#This Row],[K 104]]</f>
        <v>1695.4908</v>
      </c>
      <c r="DB19" s="318">
        <v>45291</v>
      </c>
      <c r="DC19" s="64" t="s">
        <v>206</v>
      </c>
      <c r="DD19" s="62">
        <v>45292</v>
      </c>
      <c r="DE19" s="63">
        <v>44713</v>
      </c>
      <c r="DF19" s="63" t="s">
        <v>235</v>
      </c>
      <c r="DG19" s="64" t="s">
        <v>203</v>
      </c>
      <c r="DH19" s="30" t="s">
        <v>204</v>
      </c>
      <c r="DI19" s="71" t="s">
        <v>314</v>
      </c>
      <c r="DJ19" s="33" t="s">
        <v>205</v>
      </c>
      <c r="DK19" s="71" t="s">
        <v>206</v>
      </c>
      <c r="DL19" s="71" t="s">
        <v>326</v>
      </c>
      <c r="DM19" s="71" t="s">
        <v>326</v>
      </c>
      <c r="DN19" s="71" t="s">
        <v>326</v>
      </c>
      <c r="DO19" s="30" t="s">
        <v>218</v>
      </c>
      <c r="DP19" s="32" t="s">
        <v>220</v>
      </c>
      <c r="DQ19" s="32" t="s">
        <v>221</v>
      </c>
      <c r="DR19" s="32" t="s">
        <v>237</v>
      </c>
      <c r="DS19" s="32">
        <v>8</v>
      </c>
      <c r="DT19" s="42"/>
      <c r="DU19" s="42"/>
      <c r="DV19" s="72">
        <v>5252836114</v>
      </c>
    </row>
    <row r="20" spans="1:437" s="28" customFormat="1" ht="80.099999999999994" customHeight="1" x14ac:dyDescent="0.25">
      <c r="A20" s="329">
        <v>6</v>
      </c>
      <c r="B20" s="73" t="s">
        <v>218</v>
      </c>
      <c r="C20" s="70" t="s">
        <v>219</v>
      </c>
      <c r="D20" s="73" t="s">
        <v>220</v>
      </c>
      <c r="E20" s="73" t="s">
        <v>226</v>
      </c>
      <c r="F20" s="73" t="s">
        <v>227</v>
      </c>
      <c r="G20" s="73">
        <v>5</v>
      </c>
      <c r="H20" s="74"/>
      <c r="I20" s="74"/>
      <c r="J20" s="75" t="s">
        <v>228</v>
      </c>
      <c r="K20" s="76" t="s">
        <v>198</v>
      </c>
      <c r="L20" s="32" t="s">
        <v>199</v>
      </c>
      <c r="M20" s="73" t="s">
        <v>229</v>
      </c>
      <c r="N20" s="30" t="s">
        <v>200</v>
      </c>
      <c r="O20" s="141" t="s">
        <v>201</v>
      </c>
      <c r="P20" s="78">
        <v>0</v>
      </c>
      <c r="Q20" s="79">
        <v>0</v>
      </c>
      <c r="R20" s="79">
        <v>0</v>
      </c>
      <c r="S20" s="79">
        <v>0</v>
      </c>
      <c r="T20" s="79">
        <v>0</v>
      </c>
      <c r="U20" s="80">
        <v>0</v>
      </c>
      <c r="V20" s="144">
        <v>0</v>
      </c>
      <c r="W20" s="81">
        <v>0</v>
      </c>
      <c r="X20" s="81">
        <v>0</v>
      </c>
      <c r="Y20" s="81">
        <v>0</v>
      </c>
      <c r="Z20" s="81">
        <v>0</v>
      </c>
      <c r="AA20" s="82">
        <v>0</v>
      </c>
      <c r="AB20" s="137">
        <v>0</v>
      </c>
      <c r="AC20" s="79">
        <v>0</v>
      </c>
      <c r="AD20" s="79">
        <v>0</v>
      </c>
      <c r="AE20" s="79">
        <v>0</v>
      </c>
      <c r="AF20" s="79">
        <v>0</v>
      </c>
      <c r="AG20" s="80">
        <v>0</v>
      </c>
      <c r="AH20" s="137">
        <v>0</v>
      </c>
      <c r="AI20" s="79">
        <v>0</v>
      </c>
      <c r="AJ20" s="79">
        <v>0</v>
      </c>
      <c r="AK20" s="79">
        <v>0</v>
      </c>
      <c r="AL20" s="79">
        <v>0</v>
      </c>
      <c r="AM20" s="150">
        <v>0</v>
      </c>
      <c r="AN20" s="78">
        <v>0</v>
      </c>
      <c r="AO20" s="79">
        <v>0</v>
      </c>
      <c r="AP20" s="79">
        <v>0</v>
      </c>
      <c r="AQ20" s="79">
        <v>0</v>
      </c>
      <c r="AR20" s="79">
        <v>0</v>
      </c>
      <c r="AS20" s="80">
        <v>0</v>
      </c>
      <c r="AT20" s="137">
        <v>0</v>
      </c>
      <c r="AU20" s="79">
        <v>0</v>
      </c>
      <c r="AV20" s="79">
        <v>0</v>
      </c>
      <c r="AW20" s="79">
        <v>0</v>
      </c>
      <c r="AX20" s="79">
        <v>0</v>
      </c>
      <c r="AY20" s="150">
        <v>0</v>
      </c>
      <c r="AZ20" s="78">
        <v>0</v>
      </c>
      <c r="BA20" s="79">
        <v>0</v>
      </c>
      <c r="BB20" s="79">
        <v>0</v>
      </c>
      <c r="BC20" s="79">
        <v>0</v>
      </c>
      <c r="BD20" s="79">
        <v>0</v>
      </c>
      <c r="BE20" s="80">
        <v>0</v>
      </c>
      <c r="BF20" s="137">
        <v>0</v>
      </c>
      <c r="BG20" s="79">
        <v>0</v>
      </c>
      <c r="BH20" s="79">
        <v>0</v>
      </c>
      <c r="BI20" s="79">
        <v>0</v>
      </c>
      <c r="BJ20" s="79">
        <v>0</v>
      </c>
      <c r="BK20" s="150">
        <v>0</v>
      </c>
      <c r="BL20" s="78">
        <v>0</v>
      </c>
      <c r="BM20" s="79">
        <v>0</v>
      </c>
      <c r="BN20" s="79">
        <v>0</v>
      </c>
      <c r="BO20" s="79">
        <v>0</v>
      </c>
      <c r="BP20" s="79">
        <v>0</v>
      </c>
      <c r="BQ20" s="80">
        <v>0</v>
      </c>
      <c r="BR20" s="137">
        <v>0</v>
      </c>
      <c r="BS20" s="79">
        <v>0</v>
      </c>
      <c r="BT20" s="79">
        <v>0</v>
      </c>
      <c r="BU20" s="79">
        <v>0</v>
      </c>
      <c r="BV20" s="79">
        <v>0</v>
      </c>
      <c r="BW20" s="150">
        <v>0</v>
      </c>
      <c r="BX20" s="78">
        <v>0</v>
      </c>
      <c r="BY20" s="79">
        <v>0</v>
      </c>
      <c r="BZ20" s="79">
        <v>0</v>
      </c>
      <c r="CA20" s="79">
        <v>0</v>
      </c>
      <c r="CB20" s="79">
        <v>0</v>
      </c>
      <c r="CC20" s="80">
        <v>0</v>
      </c>
      <c r="CD20" s="137">
        <v>0</v>
      </c>
      <c r="CE20" s="79">
        <v>0</v>
      </c>
      <c r="CF20" s="79">
        <v>0</v>
      </c>
      <c r="CG20" s="79">
        <v>0</v>
      </c>
      <c r="CH20" s="79">
        <v>0</v>
      </c>
      <c r="CI20" s="80">
        <v>0</v>
      </c>
      <c r="CJ20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0</v>
      </c>
      <c r="CK20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20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20" s="56">
        <f>SUM(Tabela1122434[[#This Row],[K 88]]+Tabela1122434[[#This Row],[K 89]]+Tabela1122434[[#This Row],[K 90]])</f>
        <v>0</v>
      </c>
      <c r="CN20" s="56">
        <f t="shared" si="0"/>
        <v>0</v>
      </c>
      <c r="CO20" s="57">
        <f t="shared" si="2"/>
        <v>0</v>
      </c>
      <c r="CP20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20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20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20" s="56">
        <f>Tabela1122434[[#This Row],[K 94]]+Tabela1122434[[#This Row],[K 95]]+Tabela1122434[[#This Row],[K 96 ]]</f>
        <v>0</v>
      </c>
      <c r="CT20" s="56">
        <f t="shared" si="1"/>
        <v>0</v>
      </c>
      <c r="CU20" s="57">
        <f t="shared" si="3"/>
        <v>0</v>
      </c>
      <c r="CV20" s="58">
        <f>Tabela1122434[[#This Row],[K 88]]+Tabela1122434[[#This Row],[K 94]]</f>
        <v>0</v>
      </c>
      <c r="CW20" s="59">
        <f>Tabela1122434[[#This Row],[K 89]]+Tabela1122434[[#This Row],[K 95]]</f>
        <v>0</v>
      </c>
      <c r="CX20" s="59">
        <f>Tabela1122434[[#This Row],[K 90]]+Tabela1122434[[#This Row],[K 96 ]]</f>
        <v>0</v>
      </c>
      <c r="CY20" s="60">
        <f>Tabela1122434[[#This Row],[K 100]]+Tabela1122434[[#This Row],[K 101]]+Tabela1122434[[#This Row],[K 102]]</f>
        <v>0</v>
      </c>
      <c r="CZ20" s="60">
        <f>20%*Tabela1122434[[#This Row],[K 103]]</f>
        <v>0</v>
      </c>
      <c r="DA20" s="316">
        <f>Tabela1122434[[#This Row],[K 103]]+Tabela1122434[[#This Row],[K 104]]</f>
        <v>0</v>
      </c>
      <c r="DB20" s="318">
        <v>45291</v>
      </c>
      <c r="DC20" s="64" t="s">
        <v>206</v>
      </c>
      <c r="DD20" s="62">
        <v>45292</v>
      </c>
      <c r="DE20" s="63">
        <v>44713</v>
      </c>
      <c r="DF20" s="83" t="s">
        <v>235</v>
      </c>
      <c r="DG20" s="64" t="s">
        <v>203</v>
      </c>
      <c r="DH20" s="30" t="s">
        <v>204</v>
      </c>
      <c r="DI20" s="71" t="s">
        <v>314</v>
      </c>
      <c r="DJ20" s="77" t="s">
        <v>205</v>
      </c>
      <c r="DK20" s="94" t="s">
        <v>678</v>
      </c>
      <c r="DL20" s="71" t="s">
        <v>326</v>
      </c>
      <c r="DM20" s="71" t="s">
        <v>326</v>
      </c>
      <c r="DN20" s="116" t="s">
        <v>578</v>
      </c>
      <c r="DO20" s="73" t="s">
        <v>218</v>
      </c>
      <c r="DP20" s="76" t="s">
        <v>220</v>
      </c>
      <c r="DQ20" s="76" t="s">
        <v>221</v>
      </c>
      <c r="DR20" s="76" t="s">
        <v>237</v>
      </c>
      <c r="DS20" s="76">
        <v>8</v>
      </c>
      <c r="DT20" s="74"/>
      <c r="DU20" s="74"/>
      <c r="DV20" s="84">
        <v>5252836114</v>
      </c>
      <c r="EA20" s="29"/>
      <c r="EB20" s="29"/>
      <c r="EC20" s="29"/>
      <c r="ED20" s="29"/>
      <c r="EE20" s="29"/>
      <c r="EF20" s="29"/>
    </row>
    <row r="21" spans="1:437" ht="80.099999999999994" customHeight="1" x14ac:dyDescent="0.25">
      <c r="A21" s="328">
        <v>7</v>
      </c>
      <c r="B21" s="30" t="s">
        <v>218</v>
      </c>
      <c r="C21" s="70" t="s">
        <v>219</v>
      </c>
      <c r="D21" s="30" t="s">
        <v>220</v>
      </c>
      <c r="E21" s="30" t="s">
        <v>226</v>
      </c>
      <c r="F21" s="30" t="s">
        <v>227</v>
      </c>
      <c r="G21" s="30">
        <v>5</v>
      </c>
      <c r="H21" s="42"/>
      <c r="I21" s="42"/>
      <c r="J21" s="44" t="s">
        <v>230</v>
      </c>
      <c r="K21" s="32" t="s">
        <v>213</v>
      </c>
      <c r="L21" s="32" t="s">
        <v>199</v>
      </c>
      <c r="M21" s="30" t="s">
        <v>231</v>
      </c>
      <c r="N21" s="30" t="s">
        <v>200</v>
      </c>
      <c r="O21" s="141" t="s">
        <v>201</v>
      </c>
      <c r="P21" s="65">
        <v>41.902000000000001</v>
      </c>
      <c r="Q21" s="66">
        <v>0</v>
      </c>
      <c r="R21" s="66">
        <v>0</v>
      </c>
      <c r="S21" s="66">
        <v>0</v>
      </c>
      <c r="T21" s="66">
        <v>0</v>
      </c>
      <c r="U21" s="67">
        <v>0</v>
      </c>
      <c r="V21" s="143">
        <v>36.728000000000002</v>
      </c>
      <c r="W21" s="68">
        <v>0</v>
      </c>
      <c r="X21" s="68">
        <v>0</v>
      </c>
      <c r="Y21" s="68">
        <v>0</v>
      </c>
      <c r="Z21" s="68">
        <v>0</v>
      </c>
      <c r="AA21" s="69">
        <v>0</v>
      </c>
      <c r="AB21" s="136">
        <v>41.305999999999997</v>
      </c>
      <c r="AC21" s="66">
        <v>0</v>
      </c>
      <c r="AD21" s="66">
        <v>0</v>
      </c>
      <c r="AE21" s="66">
        <v>0</v>
      </c>
      <c r="AF21" s="66">
        <v>0</v>
      </c>
      <c r="AG21" s="67">
        <v>0</v>
      </c>
      <c r="AH21" s="136">
        <v>38.999000000000002</v>
      </c>
      <c r="AI21" s="66">
        <v>0</v>
      </c>
      <c r="AJ21" s="66">
        <v>0</v>
      </c>
      <c r="AK21" s="66">
        <v>0</v>
      </c>
      <c r="AL21" s="66">
        <v>0</v>
      </c>
      <c r="AM21" s="149">
        <v>0</v>
      </c>
      <c r="AN21" s="65">
        <v>41.460999999999999</v>
      </c>
      <c r="AO21" s="66">
        <v>0</v>
      </c>
      <c r="AP21" s="66">
        <v>0</v>
      </c>
      <c r="AQ21" s="66">
        <v>0</v>
      </c>
      <c r="AR21" s="66">
        <v>0</v>
      </c>
      <c r="AS21" s="67">
        <v>0</v>
      </c>
      <c r="AT21" s="136">
        <v>47.59</v>
      </c>
      <c r="AU21" s="66">
        <v>0</v>
      </c>
      <c r="AV21" s="66">
        <v>0</v>
      </c>
      <c r="AW21" s="66">
        <v>0</v>
      </c>
      <c r="AX21" s="66">
        <v>0</v>
      </c>
      <c r="AY21" s="149">
        <v>0</v>
      </c>
      <c r="AZ21" s="65">
        <v>50.673999999999999</v>
      </c>
      <c r="BA21" s="66">
        <v>0</v>
      </c>
      <c r="BB21" s="66">
        <v>0</v>
      </c>
      <c r="BC21" s="66">
        <v>0</v>
      </c>
      <c r="BD21" s="66">
        <v>0</v>
      </c>
      <c r="BE21" s="67">
        <v>0</v>
      </c>
      <c r="BF21" s="136">
        <v>54.220999999999997</v>
      </c>
      <c r="BG21" s="66">
        <v>0</v>
      </c>
      <c r="BH21" s="66">
        <v>0</v>
      </c>
      <c r="BI21" s="66">
        <v>0</v>
      </c>
      <c r="BJ21" s="66">
        <v>0</v>
      </c>
      <c r="BK21" s="149">
        <v>0</v>
      </c>
      <c r="BL21" s="65">
        <f>38.688+20.28</f>
        <v>58.968000000000004</v>
      </c>
      <c r="BM21" s="66">
        <v>0</v>
      </c>
      <c r="BN21" s="66">
        <v>0</v>
      </c>
      <c r="BO21" s="66">
        <v>0</v>
      </c>
      <c r="BP21" s="66">
        <v>0</v>
      </c>
      <c r="BQ21" s="67">
        <v>0</v>
      </c>
      <c r="BR21" s="136">
        <f>36.399+29.6</f>
        <v>65.998999999999995</v>
      </c>
      <c r="BS21" s="66">
        <v>0</v>
      </c>
      <c r="BT21" s="66">
        <v>0</v>
      </c>
      <c r="BU21" s="66">
        <v>0</v>
      </c>
      <c r="BV21" s="66">
        <v>0</v>
      </c>
      <c r="BW21" s="149">
        <v>0</v>
      </c>
      <c r="BX21" s="65">
        <f>38.332+18.2</f>
        <v>56.531999999999996</v>
      </c>
      <c r="BY21" s="66">
        <v>0</v>
      </c>
      <c r="BZ21" s="66">
        <v>0</v>
      </c>
      <c r="CA21" s="66">
        <v>0</v>
      </c>
      <c r="CB21" s="66">
        <v>0</v>
      </c>
      <c r="CC21" s="67">
        <v>0</v>
      </c>
      <c r="CD21" s="136">
        <v>38.651000000000003</v>
      </c>
      <c r="CE21" s="66">
        <v>0</v>
      </c>
      <c r="CF21" s="66">
        <v>0</v>
      </c>
      <c r="CG21" s="66">
        <v>0</v>
      </c>
      <c r="CH21" s="66">
        <v>0</v>
      </c>
      <c r="CI21" s="67">
        <v>0</v>
      </c>
      <c r="CJ21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573.03100000000006</v>
      </c>
      <c r="CK21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21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21" s="56">
        <f>SUM(Tabela1122434[[#This Row],[K 88]]+Tabela1122434[[#This Row],[K 89]]+Tabela1122434[[#This Row],[K 90]])</f>
        <v>573.03100000000006</v>
      </c>
      <c r="CN21" s="56">
        <f t="shared" si="0"/>
        <v>114.60620000000002</v>
      </c>
      <c r="CO21" s="57">
        <f t="shared" si="2"/>
        <v>687.63720000000012</v>
      </c>
      <c r="CP21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21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21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21" s="56">
        <f>Tabela1122434[[#This Row],[K 94]]+Tabela1122434[[#This Row],[K 95]]+Tabela1122434[[#This Row],[K 96 ]]</f>
        <v>0</v>
      </c>
      <c r="CT21" s="56">
        <f t="shared" si="1"/>
        <v>0</v>
      </c>
      <c r="CU21" s="57">
        <f t="shared" si="3"/>
        <v>0</v>
      </c>
      <c r="CV21" s="58">
        <f>Tabela1122434[[#This Row],[K 88]]+Tabela1122434[[#This Row],[K 94]]</f>
        <v>573.03100000000006</v>
      </c>
      <c r="CW21" s="59">
        <f>Tabela1122434[[#This Row],[K 89]]+Tabela1122434[[#This Row],[K 95]]</f>
        <v>0</v>
      </c>
      <c r="CX21" s="59">
        <f>Tabela1122434[[#This Row],[K 90]]+Tabela1122434[[#This Row],[K 96 ]]</f>
        <v>0</v>
      </c>
      <c r="CY21" s="60">
        <f>Tabela1122434[[#This Row],[K 100]]+Tabela1122434[[#This Row],[K 101]]+Tabela1122434[[#This Row],[K 102]]</f>
        <v>573.03100000000006</v>
      </c>
      <c r="CZ21" s="60">
        <f>20%*Tabela1122434[[#This Row],[K 103]]</f>
        <v>114.60620000000002</v>
      </c>
      <c r="DA21" s="316">
        <f>Tabela1122434[[#This Row],[K 103]]+Tabela1122434[[#This Row],[K 104]]</f>
        <v>687.63720000000012</v>
      </c>
      <c r="DB21" s="318">
        <v>45291</v>
      </c>
      <c r="DC21" s="64" t="s">
        <v>206</v>
      </c>
      <c r="DD21" s="62">
        <v>45292</v>
      </c>
      <c r="DE21" s="63">
        <v>44713</v>
      </c>
      <c r="DF21" s="63" t="s">
        <v>235</v>
      </c>
      <c r="DG21" s="64" t="s">
        <v>203</v>
      </c>
      <c r="DH21" s="30" t="s">
        <v>204</v>
      </c>
      <c r="DI21" s="71" t="s">
        <v>314</v>
      </c>
      <c r="DJ21" s="33" t="s">
        <v>205</v>
      </c>
      <c r="DK21" s="94" t="s">
        <v>678</v>
      </c>
      <c r="DL21" s="71" t="s">
        <v>326</v>
      </c>
      <c r="DM21" s="71" t="s">
        <v>326</v>
      </c>
      <c r="DN21" s="116" t="s">
        <v>578</v>
      </c>
      <c r="DO21" s="30" t="s">
        <v>218</v>
      </c>
      <c r="DP21" s="32" t="s">
        <v>220</v>
      </c>
      <c r="DQ21" s="32" t="s">
        <v>221</v>
      </c>
      <c r="DR21" s="32" t="s">
        <v>237</v>
      </c>
      <c r="DS21" s="32">
        <v>8</v>
      </c>
      <c r="DT21" s="42"/>
      <c r="DU21" s="42"/>
      <c r="DV21" s="72">
        <v>5252836114</v>
      </c>
    </row>
    <row r="22" spans="1:437" ht="80.099999999999994" customHeight="1" x14ac:dyDescent="0.25">
      <c r="A22" s="328">
        <v>8</v>
      </c>
      <c r="B22" s="30" t="s">
        <v>218</v>
      </c>
      <c r="C22" s="70" t="s">
        <v>219</v>
      </c>
      <c r="D22" s="30" t="s">
        <v>220</v>
      </c>
      <c r="E22" s="70" t="s">
        <v>221</v>
      </c>
      <c r="F22" s="32" t="s">
        <v>222</v>
      </c>
      <c r="G22" s="32">
        <v>8</v>
      </c>
      <c r="H22" s="42"/>
      <c r="I22" s="42"/>
      <c r="J22" s="85" t="s">
        <v>232</v>
      </c>
      <c r="K22" s="32" t="s">
        <v>213</v>
      </c>
      <c r="L22" s="32" t="s">
        <v>199</v>
      </c>
      <c r="M22" s="30" t="s">
        <v>233</v>
      </c>
      <c r="N22" s="30" t="s">
        <v>200</v>
      </c>
      <c r="O22" s="141" t="s">
        <v>201</v>
      </c>
      <c r="P22" s="65">
        <v>10.372</v>
      </c>
      <c r="Q22" s="66">
        <v>0</v>
      </c>
      <c r="R22" s="66">
        <v>0</v>
      </c>
      <c r="S22" s="66">
        <v>0</v>
      </c>
      <c r="T22" s="66">
        <v>0</v>
      </c>
      <c r="U22" s="67">
        <v>0</v>
      </c>
      <c r="V22" s="143">
        <v>8.593</v>
      </c>
      <c r="W22" s="68">
        <v>0</v>
      </c>
      <c r="X22" s="68">
        <v>0</v>
      </c>
      <c r="Y22" s="68">
        <v>0</v>
      </c>
      <c r="Z22" s="68">
        <v>0</v>
      </c>
      <c r="AA22" s="69">
        <v>0</v>
      </c>
      <c r="AB22" s="136">
        <v>10.012</v>
      </c>
      <c r="AC22" s="66">
        <v>0</v>
      </c>
      <c r="AD22" s="66">
        <v>0</v>
      </c>
      <c r="AE22" s="66">
        <v>0</v>
      </c>
      <c r="AF22" s="66">
        <v>0</v>
      </c>
      <c r="AG22" s="67">
        <v>0</v>
      </c>
      <c r="AH22" s="136">
        <v>9.3989999999999991</v>
      </c>
      <c r="AI22" s="66">
        <v>0</v>
      </c>
      <c r="AJ22" s="66">
        <v>0</v>
      </c>
      <c r="AK22" s="66">
        <v>0</v>
      </c>
      <c r="AL22" s="66">
        <v>0</v>
      </c>
      <c r="AM22" s="149">
        <v>0</v>
      </c>
      <c r="AN22" s="65">
        <v>8.1059999999999999</v>
      </c>
      <c r="AO22" s="66">
        <v>0</v>
      </c>
      <c r="AP22" s="66">
        <v>0</v>
      </c>
      <c r="AQ22" s="66">
        <v>0</v>
      </c>
      <c r="AR22" s="66">
        <v>0</v>
      </c>
      <c r="AS22" s="67">
        <v>0</v>
      </c>
      <c r="AT22" s="136">
        <v>8.2449999999999992</v>
      </c>
      <c r="AU22" s="66">
        <v>0</v>
      </c>
      <c r="AV22" s="66">
        <v>0</v>
      </c>
      <c r="AW22" s="66">
        <v>0</v>
      </c>
      <c r="AX22" s="66">
        <v>0</v>
      </c>
      <c r="AY22" s="149">
        <v>0</v>
      </c>
      <c r="AZ22" s="65">
        <v>9.3520000000000003</v>
      </c>
      <c r="BA22" s="66">
        <v>0</v>
      </c>
      <c r="BB22" s="66">
        <v>0</v>
      </c>
      <c r="BC22" s="66">
        <v>0</v>
      </c>
      <c r="BD22" s="66">
        <v>0</v>
      </c>
      <c r="BE22" s="67">
        <v>0</v>
      </c>
      <c r="BF22" s="136">
        <v>8.1340000000000003</v>
      </c>
      <c r="BG22" s="66">
        <v>0</v>
      </c>
      <c r="BH22" s="66">
        <v>0</v>
      </c>
      <c r="BI22" s="66">
        <v>0</v>
      </c>
      <c r="BJ22" s="66">
        <v>0</v>
      </c>
      <c r="BK22" s="149">
        <v>0</v>
      </c>
      <c r="BL22" s="65">
        <v>10.443</v>
      </c>
      <c r="BM22" s="66">
        <v>0</v>
      </c>
      <c r="BN22" s="66">
        <v>0</v>
      </c>
      <c r="BO22" s="66">
        <v>0</v>
      </c>
      <c r="BP22" s="66">
        <v>0</v>
      </c>
      <c r="BQ22" s="67">
        <v>0</v>
      </c>
      <c r="BR22" s="136">
        <v>10.835000000000001</v>
      </c>
      <c r="BS22" s="66">
        <v>0</v>
      </c>
      <c r="BT22" s="66">
        <v>0</v>
      </c>
      <c r="BU22" s="66">
        <v>0</v>
      </c>
      <c r="BV22" s="66">
        <v>0</v>
      </c>
      <c r="BW22" s="149">
        <v>0</v>
      </c>
      <c r="BX22" s="65">
        <v>11.077999999999999</v>
      </c>
      <c r="BY22" s="66">
        <v>0</v>
      </c>
      <c r="BZ22" s="66">
        <v>0</v>
      </c>
      <c r="CA22" s="66">
        <v>0</v>
      </c>
      <c r="CB22" s="66">
        <v>0</v>
      </c>
      <c r="CC22" s="67">
        <v>0</v>
      </c>
      <c r="CD22" s="136">
        <v>12.566000000000001</v>
      </c>
      <c r="CE22" s="66">
        <v>0</v>
      </c>
      <c r="CF22" s="66">
        <v>0</v>
      </c>
      <c r="CG22" s="66">
        <v>0</v>
      </c>
      <c r="CH22" s="66">
        <v>0</v>
      </c>
      <c r="CI22" s="67">
        <v>0</v>
      </c>
      <c r="CJ22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117.13499999999999</v>
      </c>
      <c r="CK22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22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22" s="56">
        <f>SUM(Tabela1122434[[#This Row],[K 88]]+Tabela1122434[[#This Row],[K 89]]+Tabela1122434[[#This Row],[K 90]])</f>
        <v>117.13499999999999</v>
      </c>
      <c r="CN22" s="56">
        <f t="shared" si="0"/>
        <v>23.427</v>
      </c>
      <c r="CO22" s="57">
        <f t="shared" si="2"/>
        <v>140.56199999999998</v>
      </c>
      <c r="CP22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22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22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22" s="56">
        <f>Tabela1122434[[#This Row],[K 94]]+Tabela1122434[[#This Row],[K 95]]+Tabela1122434[[#This Row],[K 96 ]]</f>
        <v>0</v>
      </c>
      <c r="CT22" s="56">
        <f t="shared" si="1"/>
        <v>0</v>
      </c>
      <c r="CU22" s="57">
        <f t="shared" si="3"/>
        <v>0</v>
      </c>
      <c r="CV22" s="58">
        <f>Tabela1122434[[#This Row],[K 88]]+Tabela1122434[[#This Row],[K 94]]</f>
        <v>117.13499999999999</v>
      </c>
      <c r="CW22" s="59">
        <f>Tabela1122434[[#This Row],[K 89]]+Tabela1122434[[#This Row],[K 95]]</f>
        <v>0</v>
      </c>
      <c r="CX22" s="59">
        <f>Tabela1122434[[#This Row],[K 90]]+Tabela1122434[[#This Row],[K 96 ]]</f>
        <v>0</v>
      </c>
      <c r="CY22" s="60">
        <f>Tabela1122434[[#This Row],[K 100]]+Tabela1122434[[#This Row],[K 101]]+Tabela1122434[[#This Row],[K 102]]</f>
        <v>117.13499999999999</v>
      </c>
      <c r="CZ22" s="60">
        <f>20%*Tabela1122434[[#This Row],[K 103]]</f>
        <v>23.427</v>
      </c>
      <c r="DA22" s="316">
        <f>Tabela1122434[[#This Row],[K 103]]+Tabela1122434[[#This Row],[K 104]]</f>
        <v>140.56199999999998</v>
      </c>
      <c r="DB22" s="318">
        <v>45291</v>
      </c>
      <c r="DC22" s="64" t="s">
        <v>206</v>
      </c>
      <c r="DD22" s="62">
        <v>45292</v>
      </c>
      <c r="DE22" s="63">
        <v>44713</v>
      </c>
      <c r="DF22" s="63" t="s">
        <v>235</v>
      </c>
      <c r="DG22" s="64" t="s">
        <v>203</v>
      </c>
      <c r="DH22" s="30" t="s">
        <v>204</v>
      </c>
      <c r="DI22" s="71" t="s">
        <v>314</v>
      </c>
      <c r="DJ22" s="33" t="s">
        <v>205</v>
      </c>
      <c r="DK22" s="71" t="s">
        <v>206</v>
      </c>
      <c r="DL22" s="71" t="s">
        <v>326</v>
      </c>
      <c r="DM22" s="71" t="s">
        <v>326</v>
      </c>
      <c r="DN22" s="71" t="s">
        <v>326</v>
      </c>
      <c r="DO22" s="30" t="s">
        <v>218</v>
      </c>
      <c r="DP22" s="32" t="s">
        <v>220</v>
      </c>
      <c r="DQ22" s="32" t="s">
        <v>221</v>
      </c>
      <c r="DR22" s="32" t="s">
        <v>237</v>
      </c>
      <c r="DS22" s="32">
        <v>8</v>
      </c>
      <c r="DT22" s="42"/>
      <c r="DU22" s="42"/>
      <c r="DV22" s="72">
        <v>5252836114</v>
      </c>
    </row>
    <row r="23" spans="1:437" ht="80.099999999999994" customHeight="1" x14ac:dyDescent="0.25">
      <c r="A23" s="330">
        <v>9</v>
      </c>
      <c r="B23" s="34" t="s">
        <v>218</v>
      </c>
      <c r="C23" s="91" t="s">
        <v>219</v>
      </c>
      <c r="D23" s="34" t="s">
        <v>220</v>
      </c>
      <c r="E23" s="91" t="s">
        <v>221</v>
      </c>
      <c r="F23" s="35" t="s">
        <v>222</v>
      </c>
      <c r="G23" s="35">
        <v>8</v>
      </c>
      <c r="H23" s="162"/>
      <c r="I23" s="162"/>
      <c r="J23" s="288" t="s">
        <v>234</v>
      </c>
      <c r="K23" s="35" t="s">
        <v>213</v>
      </c>
      <c r="L23" s="35" t="s">
        <v>199</v>
      </c>
      <c r="M23" s="34" t="s">
        <v>233</v>
      </c>
      <c r="N23" s="34" t="s">
        <v>200</v>
      </c>
      <c r="O23" s="125" t="s">
        <v>201</v>
      </c>
      <c r="P23" s="126">
        <v>29.082000000000001</v>
      </c>
      <c r="Q23" s="127">
        <v>0</v>
      </c>
      <c r="R23" s="127">
        <v>0</v>
      </c>
      <c r="S23" s="127">
        <v>0</v>
      </c>
      <c r="T23" s="127">
        <v>0</v>
      </c>
      <c r="U23" s="129">
        <v>0</v>
      </c>
      <c r="V23" s="171">
        <v>26.707999999999998</v>
      </c>
      <c r="W23" s="128">
        <v>0</v>
      </c>
      <c r="X23" s="128">
        <v>0</v>
      </c>
      <c r="Y23" s="128">
        <v>0</v>
      </c>
      <c r="Z23" s="128">
        <v>0</v>
      </c>
      <c r="AA23" s="172">
        <v>0</v>
      </c>
      <c r="AB23" s="173">
        <v>31.719000000000001</v>
      </c>
      <c r="AC23" s="127">
        <v>0</v>
      </c>
      <c r="AD23" s="127">
        <v>0</v>
      </c>
      <c r="AE23" s="127">
        <v>0</v>
      </c>
      <c r="AF23" s="127">
        <v>0</v>
      </c>
      <c r="AG23" s="129">
        <v>0</v>
      </c>
      <c r="AH23" s="173">
        <v>30.605</v>
      </c>
      <c r="AI23" s="127">
        <v>0</v>
      </c>
      <c r="AJ23" s="127">
        <v>0</v>
      </c>
      <c r="AK23" s="127">
        <v>0</v>
      </c>
      <c r="AL23" s="127">
        <v>0</v>
      </c>
      <c r="AM23" s="174">
        <v>0</v>
      </c>
      <c r="AN23" s="126">
        <v>34.363999999999997</v>
      </c>
      <c r="AO23" s="127">
        <v>0</v>
      </c>
      <c r="AP23" s="127">
        <v>0</v>
      </c>
      <c r="AQ23" s="127">
        <v>0</v>
      </c>
      <c r="AR23" s="127">
        <v>0</v>
      </c>
      <c r="AS23" s="129">
        <v>0</v>
      </c>
      <c r="AT23" s="173">
        <v>43.604999999999997</v>
      </c>
      <c r="AU23" s="127">
        <v>0</v>
      </c>
      <c r="AV23" s="127">
        <v>0</v>
      </c>
      <c r="AW23" s="127">
        <v>0</v>
      </c>
      <c r="AX23" s="127">
        <v>0</v>
      </c>
      <c r="AY23" s="174">
        <v>0</v>
      </c>
      <c r="AZ23" s="126">
        <v>44.884</v>
      </c>
      <c r="BA23" s="127">
        <v>0</v>
      </c>
      <c r="BB23" s="127">
        <v>0</v>
      </c>
      <c r="BC23" s="127">
        <v>0</v>
      </c>
      <c r="BD23" s="127">
        <v>0</v>
      </c>
      <c r="BE23" s="129">
        <v>0</v>
      </c>
      <c r="BF23" s="173">
        <v>46.027999999999999</v>
      </c>
      <c r="BG23" s="127">
        <v>0</v>
      </c>
      <c r="BH23" s="127">
        <v>0</v>
      </c>
      <c r="BI23" s="127">
        <v>0</v>
      </c>
      <c r="BJ23" s="127">
        <v>0</v>
      </c>
      <c r="BK23" s="174">
        <v>0</v>
      </c>
      <c r="BL23" s="126">
        <v>41.720999999999997</v>
      </c>
      <c r="BM23" s="127">
        <v>0</v>
      </c>
      <c r="BN23" s="127">
        <v>0</v>
      </c>
      <c r="BO23" s="127">
        <v>0</v>
      </c>
      <c r="BP23" s="127">
        <v>0</v>
      </c>
      <c r="BQ23" s="129">
        <v>0</v>
      </c>
      <c r="BR23" s="173">
        <v>33</v>
      </c>
      <c r="BS23" s="127">
        <v>0</v>
      </c>
      <c r="BT23" s="127">
        <v>0</v>
      </c>
      <c r="BU23" s="127">
        <v>0</v>
      </c>
      <c r="BV23" s="127">
        <v>0</v>
      </c>
      <c r="BW23" s="174">
        <v>0</v>
      </c>
      <c r="BX23" s="126">
        <v>32.371000000000002</v>
      </c>
      <c r="BY23" s="127">
        <v>0</v>
      </c>
      <c r="BZ23" s="127">
        <v>0</v>
      </c>
      <c r="CA23" s="127">
        <v>0</v>
      </c>
      <c r="CB23" s="127">
        <v>0</v>
      </c>
      <c r="CC23" s="129">
        <v>0</v>
      </c>
      <c r="CD23" s="173">
        <v>33.450000000000003</v>
      </c>
      <c r="CE23" s="127">
        <v>0</v>
      </c>
      <c r="CF23" s="127">
        <v>0</v>
      </c>
      <c r="CG23" s="127">
        <v>0</v>
      </c>
      <c r="CH23" s="127">
        <v>0</v>
      </c>
      <c r="CI23" s="129">
        <v>0</v>
      </c>
      <c r="CJ23" s="159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427.53699999999998</v>
      </c>
      <c r="CK23" s="160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23" s="160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23" s="86">
        <f>SUM(Tabela1122434[[#This Row],[K 88]]+Tabela1122434[[#This Row],[K 89]]+Tabela1122434[[#This Row],[K 90]])</f>
        <v>427.53699999999998</v>
      </c>
      <c r="CN23" s="86">
        <f t="shared" si="0"/>
        <v>85.507400000000004</v>
      </c>
      <c r="CO23" s="310">
        <f t="shared" si="2"/>
        <v>513.0444</v>
      </c>
      <c r="CP23" s="31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23" s="160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23" s="160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23" s="86">
        <f>Tabela1122434[[#This Row],[K 94]]+Tabela1122434[[#This Row],[K 95]]+Tabela1122434[[#This Row],[K 96 ]]</f>
        <v>0</v>
      </c>
      <c r="CT23" s="86">
        <f t="shared" si="1"/>
        <v>0</v>
      </c>
      <c r="CU23" s="87">
        <f t="shared" si="3"/>
        <v>0</v>
      </c>
      <c r="CV23" s="312">
        <f>Tabela1122434[[#This Row],[K 88]]+Tabela1122434[[#This Row],[K 94]]</f>
        <v>427.53699999999998</v>
      </c>
      <c r="CW23" s="88">
        <f>Tabela1122434[[#This Row],[K 89]]+Tabela1122434[[#This Row],[K 95]]</f>
        <v>0</v>
      </c>
      <c r="CX23" s="88">
        <f>Tabela1122434[[#This Row],[K 90]]+Tabela1122434[[#This Row],[K 96 ]]</f>
        <v>0</v>
      </c>
      <c r="CY23" s="89">
        <f>Tabela1122434[[#This Row],[K 100]]+Tabela1122434[[#This Row],[K 101]]+Tabela1122434[[#This Row],[K 102]]</f>
        <v>427.53699999999998</v>
      </c>
      <c r="CZ23" s="89">
        <f>20%*Tabela1122434[[#This Row],[K 103]]</f>
        <v>85.507400000000004</v>
      </c>
      <c r="DA23" s="317">
        <f>Tabela1122434[[#This Row],[K 103]]+Tabela1122434[[#This Row],[K 104]]</f>
        <v>513.0444</v>
      </c>
      <c r="DB23" s="319">
        <v>45291</v>
      </c>
      <c r="DC23" s="93" t="s">
        <v>206</v>
      </c>
      <c r="DD23" s="130">
        <v>45292</v>
      </c>
      <c r="DE23" s="131">
        <v>44713</v>
      </c>
      <c r="DF23" s="131" t="s">
        <v>235</v>
      </c>
      <c r="DG23" s="93" t="s">
        <v>203</v>
      </c>
      <c r="DH23" s="34" t="s">
        <v>204</v>
      </c>
      <c r="DI23" s="92" t="s">
        <v>314</v>
      </c>
      <c r="DJ23" s="36" t="s">
        <v>205</v>
      </c>
      <c r="DK23" s="92" t="s">
        <v>206</v>
      </c>
      <c r="DL23" s="92" t="s">
        <v>326</v>
      </c>
      <c r="DM23" s="92" t="s">
        <v>326</v>
      </c>
      <c r="DN23" s="92" t="s">
        <v>326</v>
      </c>
      <c r="DO23" s="34" t="s">
        <v>218</v>
      </c>
      <c r="DP23" s="35" t="s">
        <v>220</v>
      </c>
      <c r="DQ23" s="35" t="s">
        <v>221</v>
      </c>
      <c r="DR23" s="35" t="s">
        <v>237</v>
      </c>
      <c r="DS23" s="35">
        <v>8</v>
      </c>
      <c r="DT23" s="162"/>
      <c r="DU23" s="162"/>
      <c r="DV23" s="289">
        <v>5252836114</v>
      </c>
    </row>
    <row r="24" spans="1:437" ht="80.099999999999994" customHeight="1" x14ac:dyDescent="0.25">
      <c r="A24" s="331">
        <v>10</v>
      </c>
      <c r="B24" s="30" t="s">
        <v>238</v>
      </c>
      <c r="C24" s="70" t="s">
        <v>219</v>
      </c>
      <c r="D24" s="30" t="s">
        <v>220</v>
      </c>
      <c r="E24" s="30" t="s">
        <v>239</v>
      </c>
      <c r="F24" s="30" t="s">
        <v>240</v>
      </c>
      <c r="G24" s="30" t="s">
        <v>241</v>
      </c>
      <c r="H24" s="290"/>
      <c r="I24" s="31"/>
      <c r="J24" s="30" t="s">
        <v>242</v>
      </c>
      <c r="K24" s="32" t="s">
        <v>213</v>
      </c>
      <c r="L24" s="32" t="s">
        <v>199</v>
      </c>
      <c r="M24" s="32" t="s">
        <v>243</v>
      </c>
      <c r="N24" s="30" t="s">
        <v>200</v>
      </c>
      <c r="O24" s="297" t="s">
        <v>201</v>
      </c>
      <c r="P24" s="145">
        <v>132</v>
      </c>
      <c r="Q24" s="134">
        <v>468</v>
      </c>
      <c r="R24" s="39">
        <v>0</v>
      </c>
      <c r="S24" s="39">
        <v>0</v>
      </c>
      <c r="T24" s="39">
        <v>0</v>
      </c>
      <c r="U24" s="146">
        <v>0</v>
      </c>
      <c r="V24" s="138">
        <v>132</v>
      </c>
      <c r="W24" s="134">
        <v>468</v>
      </c>
      <c r="X24" s="39">
        <v>0</v>
      </c>
      <c r="Y24" s="39">
        <v>0</v>
      </c>
      <c r="Z24" s="39">
        <v>0</v>
      </c>
      <c r="AA24" s="151">
        <v>0</v>
      </c>
      <c r="AB24" s="145">
        <v>132</v>
      </c>
      <c r="AC24" s="134">
        <v>468</v>
      </c>
      <c r="AD24" s="39">
        <v>0</v>
      </c>
      <c r="AE24" s="39">
        <v>0</v>
      </c>
      <c r="AF24" s="39">
        <v>0</v>
      </c>
      <c r="AG24" s="146">
        <v>0</v>
      </c>
      <c r="AH24" s="138">
        <v>132</v>
      </c>
      <c r="AI24" s="134">
        <v>468</v>
      </c>
      <c r="AJ24" s="39">
        <v>0</v>
      </c>
      <c r="AK24" s="39">
        <v>0</v>
      </c>
      <c r="AL24" s="39">
        <v>0</v>
      </c>
      <c r="AM24" s="151">
        <v>0</v>
      </c>
      <c r="AN24" s="145">
        <v>132</v>
      </c>
      <c r="AO24" s="134">
        <v>468</v>
      </c>
      <c r="AP24" s="39">
        <v>0</v>
      </c>
      <c r="AQ24" s="39">
        <v>0</v>
      </c>
      <c r="AR24" s="39">
        <v>0</v>
      </c>
      <c r="AS24" s="146">
        <v>0</v>
      </c>
      <c r="AT24" s="138">
        <v>132</v>
      </c>
      <c r="AU24" s="134">
        <v>468</v>
      </c>
      <c r="AV24" s="39">
        <v>0</v>
      </c>
      <c r="AW24" s="39">
        <v>0</v>
      </c>
      <c r="AX24" s="39">
        <v>0</v>
      </c>
      <c r="AY24" s="151">
        <v>0</v>
      </c>
      <c r="AZ24" s="145">
        <v>143</v>
      </c>
      <c r="BA24" s="134">
        <v>507</v>
      </c>
      <c r="BB24" s="39">
        <v>0</v>
      </c>
      <c r="BC24" s="39">
        <v>0</v>
      </c>
      <c r="BD24" s="39">
        <v>0</v>
      </c>
      <c r="BE24" s="146">
        <v>0</v>
      </c>
      <c r="BF24" s="138">
        <v>143</v>
      </c>
      <c r="BG24" s="134">
        <v>507</v>
      </c>
      <c r="BH24" s="39">
        <v>0</v>
      </c>
      <c r="BI24" s="39">
        <v>0</v>
      </c>
      <c r="BJ24" s="39">
        <v>0</v>
      </c>
      <c r="BK24" s="151">
        <v>0</v>
      </c>
      <c r="BL24" s="145">
        <v>132</v>
      </c>
      <c r="BM24" s="134">
        <v>468</v>
      </c>
      <c r="BN24" s="39">
        <v>0</v>
      </c>
      <c r="BO24" s="39">
        <v>0</v>
      </c>
      <c r="BP24" s="39">
        <v>0</v>
      </c>
      <c r="BQ24" s="146">
        <v>0</v>
      </c>
      <c r="BR24" s="138">
        <v>132</v>
      </c>
      <c r="BS24" s="134">
        <v>468</v>
      </c>
      <c r="BT24" s="39">
        <v>0</v>
      </c>
      <c r="BU24" s="39">
        <v>0</v>
      </c>
      <c r="BV24" s="39">
        <v>0</v>
      </c>
      <c r="BW24" s="151">
        <v>0</v>
      </c>
      <c r="BX24" s="145">
        <v>132</v>
      </c>
      <c r="BY24" s="134">
        <v>468</v>
      </c>
      <c r="BZ24" s="39">
        <v>0</v>
      </c>
      <c r="CA24" s="39">
        <v>0</v>
      </c>
      <c r="CB24" s="39">
        <v>0</v>
      </c>
      <c r="CC24" s="146">
        <v>0</v>
      </c>
      <c r="CD24" s="138">
        <v>132</v>
      </c>
      <c r="CE24" s="134">
        <v>468</v>
      </c>
      <c r="CF24" s="39">
        <v>0</v>
      </c>
      <c r="CG24" s="39">
        <v>0</v>
      </c>
      <c r="CH24" s="39">
        <v>0</v>
      </c>
      <c r="CI24" s="146">
        <v>0</v>
      </c>
      <c r="CJ24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1606</v>
      </c>
      <c r="CK24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24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24" s="56">
        <f>SUM(Tabela1122434[[#This Row],[K 88]]+Tabela1122434[[#This Row],[K 89]]+Tabela1122434[[#This Row],[K 90]])</f>
        <v>1606</v>
      </c>
      <c r="CN24" s="56">
        <f t="shared" si="0"/>
        <v>321.20000000000005</v>
      </c>
      <c r="CO24" s="311">
        <f t="shared" si="2"/>
        <v>1927.2</v>
      </c>
      <c r="CP24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5694</v>
      </c>
      <c r="CQ24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24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24" s="56">
        <f>Tabela1122434[[#This Row],[K 94]]+Tabela1122434[[#This Row],[K 95]]+Tabela1122434[[#This Row],[K 96 ]]</f>
        <v>5694</v>
      </c>
      <c r="CT24" s="56">
        <f t="shared" si="1"/>
        <v>1138.8</v>
      </c>
      <c r="CU24" s="57">
        <f t="shared" si="3"/>
        <v>6832.8</v>
      </c>
      <c r="CV24" s="313">
        <f>Tabela1122434[[#This Row],[K 88]]+Tabela1122434[[#This Row],[K 94]]</f>
        <v>7300</v>
      </c>
      <c r="CW24" s="59">
        <f>Tabela1122434[[#This Row],[K 89]]+Tabela1122434[[#This Row],[K 95]]</f>
        <v>0</v>
      </c>
      <c r="CX24" s="59">
        <f>Tabela1122434[[#This Row],[K 90]]+Tabela1122434[[#This Row],[K 96 ]]</f>
        <v>0</v>
      </c>
      <c r="CY24" s="60">
        <f>Tabela1122434[[#This Row],[K 100]]+Tabela1122434[[#This Row],[K 101]]+Tabela1122434[[#This Row],[K 102]]</f>
        <v>7300</v>
      </c>
      <c r="CZ24" s="60">
        <f>20%*Tabela1122434[[#This Row],[K 103]]</f>
        <v>1460</v>
      </c>
      <c r="DA24" s="316">
        <f>Tabela1122434[[#This Row],[K 103]]+Tabela1122434[[#This Row],[K 104]]</f>
        <v>8760</v>
      </c>
      <c r="DB24" s="318">
        <v>45291</v>
      </c>
      <c r="DC24" s="30" t="s">
        <v>206</v>
      </c>
      <c r="DD24" s="62">
        <v>45292</v>
      </c>
      <c r="DE24" s="94">
        <v>44715</v>
      </c>
      <c r="DF24" s="94" t="s">
        <v>554</v>
      </c>
      <c r="DG24" s="64" t="s">
        <v>203</v>
      </c>
      <c r="DH24" s="30" t="s">
        <v>204</v>
      </c>
      <c r="DI24" s="94">
        <v>45291</v>
      </c>
      <c r="DJ24" s="33" t="s">
        <v>205</v>
      </c>
      <c r="DK24" s="94" t="s">
        <v>679</v>
      </c>
      <c r="DL24" s="94" t="s">
        <v>671</v>
      </c>
      <c r="DM24" s="291">
        <v>1</v>
      </c>
      <c r="DN24" s="291">
        <v>0</v>
      </c>
      <c r="DO24" s="70" t="s">
        <v>238</v>
      </c>
      <c r="DP24" s="64" t="s">
        <v>220</v>
      </c>
      <c r="DQ24" s="64" t="s">
        <v>239</v>
      </c>
      <c r="DR24" s="64" t="s">
        <v>555</v>
      </c>
      <c r="DS24" s="64" t="s">
        <v>241</v>
      </c>
      <c r="DT24" s="95"/>
      <c r="DU24" s="95"/>
      <c r="DV24" s="76">
        <v>1070046338</v>
      </c>
    </row>
    <row r="25" spans="1:437" ht="80.099999999999994" customHeight="1" x14ac:dyDescent="0.25">
      <c r="A25" s="331">
        <v>11</v>
      </c>
      <c r="B25" s="30" t="s">
        <v>238</v>
      </c>
      <c r="C25" s="70" t="s">
        <v>219</v>
      </c>
      <c r="D25" s="30" t="s">
        <v>220</v>
      </c>
      <c r="E25" s="30" t="s">
        <v>239</v>
      </c>
      <c r="F25" s="30" t="s">
        <v>240</v>
      </c>
      <c r="G25" s="30" t="s">
        <v>241</v>
      </c>
      <c r="H25" s="40"/>
      <c r="I25" s="31"/>
      <c r="J25" s="30" t="s">
        <v>244</v>
      </c>
      <c r="K25" s="32" t="s">
        <v>213</v>
      </c>
      <c r="L25" s="32" t="s">
        <v>199</v>
      </c>
      <c r="M25" s="32" t="s">
        <v>245</v>
      </c>
      <c r="N25" s="30" t="s">
        <v>200</v>
      </c>
      <c r="O25" s="297" t="s">
        <v>201</v>
      </c>
      <c r="P25" s="145">
        <v>84</v>
      </c>
      <c r="Q25" s="134">
        <v>316</v>
      </c>
      <c r="R25" s="39">
        <v>0</v>
      </c>
      <c r="S25" s="39">
        <v>0</v>
      </c>
      <c r="T25" s="39">
        <v>0</v>
      </c>
      <c r="U25" s="146">
        <v>0</v>
      </c>
      <c r="V25" s="138">
        <v>84</v>
      </c>
      <c r="W25" s="134">
        <v>316</v>
      </c>
      <c r="X25" s="39">
        <v>0</v>
      </c>
      <c r="Y25" s="39">
        <v>0</v>
      </c>
      <c r="Z25" s="39">
        <v>0</v>
      </c>
      <c r="AA25" s="151">
        <v>0</v>
      </c>
      <c r="AB25" s="145">
        <v>84</v>
      </c>
      <c r="AC25" s="134">
        <v>316</v>
      </c>
      <c r="AD25" s="39">
        <v>0</v>
      </c>
      <c r="AE25" s="39">
        <v>0</v>
      </c>
      <c r="AF25" s="39">
        <v>0</v>
      </c>
      <c r="AG25" s="146">
        <v>0</v>
      </c>
      <c r="AH25" s="138">
        <v>84</v>
      </c>
      <c r="AI25" s="134">
        <v>316</v>
      </c>
      <c r="AJ25" s="39">
        <v>0</v>
      </c>
      <c r="AK25" s="39">
        <v>0</v>
      </c>
      <c r="AL25" s="39">
        <v>0</v>
      </c>
      <c r="AM25" s="151">
        <v>0</v>
      </c>
      <c r="AN25" s="145">
        <v>84</v>
      </c>
      <c r="AO25" s="134">
        <v>316</v>
      </c>
      <c r="AP25" s="39">
        <v>0</v>
      </c>
      <c r="AQ25" s="39">
        <v>0</v>
      </c>
      <c r="AR25" s="39">
        <v>0</v>
      </c>
      <c r="AS25" s="146">
        <v>0</v>
      </c>
      <c r="AT25" s="138">
        <v>84</v>
      </c>
      <c r="AU25" s="134">
        <v>316</v>
      </c>
      <c r="AV25" s="39">
        <v>0</v>
      </c>
      <c r="AW25" s="39">
        <v>0</v>
      </c>
      <c r="AX25" s="39">
        <v>0</v>
      </c>
      <c r="AY25" s="151">
        <v>0</v>
      </c>
      <c r="AZ25" s="145">
        <v>94.5</v>
      </c>
      <c r="BA25" s="134">
        <v>355.5</v>
      </c>
      <c r="BB25" s="39">
        <v>0</v>
      </c>
      <c r="BC25" s="39">
        <v>0</v>
      </c>
      <c r="BD25" s="39">
        <v>0</v>
      </c>
      <c r="BE25" s="146">
        <v>0</v>
      </c>
      <c r="BF25" s="138">
        <v>94.5</v>
      </c>
      <c r="BG25" s="134">
        <v>355.5</v>
      </c>
      <c r="BH25" s="39">
        <v>0</v>
      </c>
      <c r="BI25" s="39">
        <v>0</v>
      </c>
      <c r="BJ25" s="39">
        <v>0</v>
      </c>
      <c r="BK25" s="151">
        <v>0</v>
      </c>
      <c r="BL25" s="145">
        <v>84</v>
      </c>
      <c r="BM25" s="134">
        <v>316</v>
      </c>
      <c r="BN25" s="39">
        <v>0</v>
      </c>
      <c r="BO25" s="39">
        <v>0</v>
      </c>
      <c r="BP25" s="39">
        <v>0</v>
      </c>
      <c r="BQ25" s="146">
        <v>0</v>
      </c>
      <c r="BR25" s="138">
        <v>84</v>
      </c>
      <c r="BS25" s="134">
        <v>316</v>
      </c>
      <c r="BT25" s="39">
        <v>0</v>
      </c>
      <c r="BU25" s="39">
        <v>0</v>
      </c>
      <c r="BV25" s="39">
        <v>0</v>
      </c>
      <c r="BW25" s="151">
        <v>0</v>
      </c>
      <c r="BX25" s="145">
        <v>84</v>
      </c>
      <c r="BY25" s="134">
        <v>316</v>
      </c>
      <c r="BZ25" s="39">
        <v>0</v>
      </c>
      <c r="CA25" s="39">
        <v>0</v>
      </c>
      <c r="CB25" s="39">
        <v>0</v>
      </c>
      <c r="CC25" s="146">
        <v>0</v>
      </c>
      <c r="CD25" s="138">
        <v>84</v>
      </c>
      <c r="CE25" s="134">
        <v>316</v>
      </c>
      <c r="CF25" s="39">
        <v>0</v>
      </c>
      <c r="CG25" s="39">
        <v>0</v>
      </c>
      <c r="CH25" s="39">
        <v>0</v>
      </c>
      <c r="CI25" s="146">
        <v>0</v>
      </c>
      <c r="CJ25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1029</v>
      </c>
      <c r="CK25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25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25" s="56">
        <f>SUM(Tabela1122434[[#This Row],[K 88]]+Tabela1122434[[#This Row],[K 89]]+Tabela1122434[[#This Row],[K 90]])</f>
        <v>1029</v>
      </c>
      <c r="CN25" s="56">
        <f t="shared" ref="CN25:CN65" si="4">20%*CM25</f>
        <v>205.8</v>
      </c>
      <c r="CO25" s="311">
        <f t="shared" ref="CO25:CO65" si="5">SUM(CM25,CN25)</f>
        <v>1234.8</v>
      </c>
      <c r="CP25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3871</v>
      </c>
      <c r="CQ25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25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25" s="56">
        <f>Tabela1122434[[#This Row],[K 94]]+Tabela1122434[[#This Row],[K 95]]+Tabela1122434[[#This Row],[K 96 ]]</f>
        <v>3871</v>
      </c>
      <c r="CT25" s="56">
        <f t="shared" ref="CT25:CT65" si="6">20%*CS25</f>
        <v>774.2</v>
      </c>
      <c r="CU25" s="57">
        <f t="shared" ref="CU25:CU65" si="7">SUM(CS25,CT25)</f>
        <v>4645.2</v>
      </c>
      <c r="CV25" s="313">
        <f>Tabela1122434[[#This Row],[K 88]]+Tabela1122434[[#This Row],[K 94]]</f>
        <v>4900</v>
      </c>
      <c r="CW25" s="59">
        <f>Tabela1122434[[#This Row],[K 89]]+Tabela1122434[[#This Row],[K 95]]</f>
        <v>0</v>
      </c>
      <c r="CX25" s="59">
        <f>Tabela1122434[[#This Row],[K 90]]+Tabela1122434[[#This Row],[K 96 ]]</f>
        <v>0</v>
      </c>
      <c r="CY25" s="60">
        <f>Tabela1122434[[#This Row],[K 100]]+Tabela1122434[[#This Row],[K 101]]+Tabela1122434[[#This Row],[K 102]]</f>
        <v>4900</v>
      </c>
      <c r="CZ25" s="60">
        <f>20%*Tabela1122434[[#This Row],[K 103]]</f>
        <v>980</v>
      </c>
      <c r="DA25" s="316">
        <f>Tabela1122434[[#This Row],[K 103]]+Tabela1122434[[#This Row],[K 104]]</f>
        <v>5880</v>
      </c>
      <c r="DB25" s="318">
        <v>45291</v>
      </c>
      <c r="DC25" s="30" t="s">
        <v>206</v>
      </c>
      <c r="DD25" s="62">
        <v>45292</v>
      </c>
      <c r="DE25" s="94">
        <v>44715</v>
      </c>
      <c r="DF25" s="94" t="s">
        <v>554</v>
      </c>
      <c r="DG25" s="64" t="s">
        <v>203</v>
      </c>
      <c r="DH25" s="30" t="s">
        <v>204</v>
      </c>
      <c r="DI25" s="94">
        <v>45291</v>
      </c>
      <c r="DJ25" s="71" t="s">
        <v>205</v>
      </c>
      <c r="DK25" s="71" t="s">
        <v>206</v>
      </c>
      <c r="DL25" s="94" t="s">
        <v>672</v>
      </c>
      <c r="DM25" s="291">
        <v>1</v>
      </c>
      <c r="DN25" s="291">
        <v>0</v>
      </c>
      <c r="DO25" s="70" t="s">
        <v>238</v>
      </c>
      <c r="DP25" s="64" t="s">
        <v>220</v>
      </c>
      <c r="DQ25" s="64" t="s">
        <v>239</v>
      </c>
      <c r="DR25" s="64" t="s">
        <v>555</v>
      </c>
      <c r="DS25" s="64" t="s">
        <v>241</v>
      </c>
      <c r="DT25" s="64"/>
      <c r="DU25" s="95"/>
      <c r="DV25" s="96">
        <v>1070046338</v>
      </c>
    </row>
    <row r="26" spans="1:437" ht="80.099999999999994" customHeight="1" x14ac:dyDescent="0.25">
      <c r="A26" s="331">
        <v>12</v>
      </c>
      <c r="B26" s="40" t="s">
        <v>592</v>
      </c>
      <c r="C26" s="97" t="s">
        <v>246</v>
      </c>
      <c r="D26" s="40" t="s">
        <v>594</v>
      </c>
      <c r="E26" s="40" t="s">
        <v>247</v>
      </c>
      <c r="F26" s="40" t="s">
        <v>602</v>
      </c>
      <c r="G26" s="40">
        <v>34</v>
      </c>
      <c r="H26" s="98"/>
      <c r="I26" s="98"/>
      <c r="J26" s="114" t="s">
        <v>248</v>
      </c>
      <c r="K26" s="41" t="s">
        <v>213</v>
      </c>
      <c r="L26" s="32" t="s">
        <v>199</v>
      </c>
      <c r="M26" s="40" t="s">
        <v>605</v>
      </c>
      <c r="N26" s="30" t="s">
        <v>200</v>
      </c>
      <c r="O26" s="298" t="s">
        <v>201</v>
      </c>
      <c r="P26" s="301">
        <v>150</v>
      </c>
      <c r="Q26" s="292">
        <v>0</v>
      </c>
      <c r="R26" s="292">
        <v>0</v>
      </c>
      <c r="S26" s="292">
        <v>0</v>
      </c>
      <c r="T26" s="292">
        <v>0</v>
      </c>
      <c r="U26" s="302">
        <v>0</v>
      </c>
      <c r="V26" s="300">
        <v>150</v>
      </c>
      <c r="W26" s="292">
        <v>0</v>
      </c>
      <c r="X26" s="292">
        <v>0</v>
      </c>
      <c r="Y26" s="292">
        <v>0</v>
      </c>
      <c r="Z26" s="292">
        <v>0</v>
      </c>
      <c r="AA26" s="304">
        <v>0</v>
      </c>
      <c r="AB26" s="301">
        <v>150</v>
      </c>
      <c r="AC26" s="292">
        <v>0</v>
      </c>
      <c r="AD26" s="292">
        <v>0</v>
      </c>
      <c r="AE26" s="292">
        <v>0</v>
      </c>
      <c r="AF26" s="292">
        <v>0</v>
      </c>
      <c r="AG26" s="302">
        <v>0</v>
      </c>
      <c r="AH26" s="300">
        <v>150</v>
      </c>
      <c r="AI26" s="292">
        <v>0</v>
      </c>
      <c r="AJ26" s="292">
        <v>0</v>
      </c>
      <c r="AK26" s="292">
        <v>0</v>
      </c>
      <c r="AL26" s="292">
        <v>0</v>
      </c>
      <c r="AM26" s="304">
        <v>0</v>
      </c>
      <c r="AN26" s="301">
        <v>170</v>
      </c>
      <c r="AO26" s="292">
        <v>0</v>
      </c>
      <c r="AP26" s="292">
        <v>0</v>
      </c>
      <c r="AQ26" s="292">
        <v>0</v>
      </c>
      <c r="AR26" s="292">
        <v>0</v>
      </c>
      <c r="AS26" s="302">
        <v>0</v>
      </c>
      <c r="AT26" s="300">
        <v>180</v>
      </c>
      <c r="AU26" s="292">
        <v>0</v>
      </c>
      <c r="AV26" s="292">
        <v>0</v>
      </c>
      <c r="AW26" s="292">
        <v>0</v>
      </c>
      <c r="AX26" s="292">
        <v>0</v>
      </c>
      <c r="AY26" s="304">
        <v>0</v>
      </c>
      <c r="AZ26" s="301">
        <v>180</v>
      </c>
      <c r="BA26" s="292">
        <v>0</v>
      </c>
      <c r="BB26" s="292">
        <v>0</v>
      </c>
      <c r="BC26" s="292">
        <v>0</v>
      </c>
      <c r="BD26" s="292">
        <v>0</v>
      </c>
      <c r="BE26" s="302">
        <v>0</v>
      </c>
      <c r="BF26" s="300">
        <v>180</v>
      </c>
      <c r="BG26" s="292">
        <v>0</v>
      </c>
      <c r="BH26" s="292">
        <v>0</v>
      </c>
      <c r="BI26" s="292">
        <v>0</v>
      </c>
      <c r="BJ26" s="292">
        <v>0</v>
      </c>
      <c r="BK26" s="304">
        <v>0</v>
      </c>
      <c r="BL26" s="301">
        <v>170</v>
      </c>
      <c r="BM26" s="292">
        <v>0</v>
      </c>
      <c r="BN26" s="292">
        <v>0</v>
      </c>
      <c r="BO26" s="292">
        <v>0</v>
      </c>
      <c r="BP26" s="292">
        <v>0</v>
      </c>
      <c r="BQ26" s="302">
        <v>0</v>
      </c>
      <c r="BR26" s="300">
        <v>150</v>
      </c>
      <c r="BS26" s="292">
        <v>0</v>
      </c>
      <c r="BT26" s="292">
        <v>0</v>
      </c>
      <c r="BU26" s="292">
        <v>0</v>
      </c>
      <c r="BV26" s="292">
        <v>0</v>
      </c>
      <c r="BW26" s="304">
        <v>0</v>
      </c>
      <c r="BX26" s="301">
        <v>150</v>
      </c>
      <c r="BY26" s="292">
        <v>0</v>
      </c>
      <c r="BZ26" s="292">
        <v>0</v>
      </c>
      <c r="CA26" s="292">
        <v>0</v>
      </c>
      <c r="CB26" s="292">
        <v>0</v>
      </c>
      <c r="CC26" s="302">
        <v>0</v>
      </c>
      <c r="CD26" s="300">
        <v>150</v>
      </c>
      <c r="CE26" s="292">
        <v>0</v>
      </c>
      <c r="CF26" s="292">
        <v>0</v>
      </c>
      <c r="CG26" s="292">
        <v>0</v>
      </c>
      <c r="CH26" s="292">
        <v>0</v>
      </c>
      <c r="CI26" s="302">
        <v>0</v>
      </c>
      <c r="CJ26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1930</v>
      </c>
      <c r="CK26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26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26" s="56">
        <f>SUM(Tabela1122434[[#This Row],[K 88]]+Tabela1122434[[#This Row],[K 89]]+Tabela1122434[[#This Row],[K 90]])</f>
        <v>1930</v>
      </c>
      <c r="CN26" s="56">
        <f t="shared" si="4"/>
        <v>386</v>
      </c>
      <c r="CO26" s="311">
        <f t="shared" si="5"/>
        <v>2316</v>
      </c>
      <c r="CP26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26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26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26" s="56">
        <f>Tabela1122434[[#This Row],[K 94]]+Tabela1122434[[#This Row],[K 95]]+Tabela1122434[[#This Row],[K 96 ]]</f>
        <v>0</v>
      </c>
      <c r="CT26" s="56">
        <f t="shared" si="6"/>
        <v>0</v>
      </c>
      <c r="CU26" s="57">
        <f t="shared" si="7"/>
        <v>0</v>
      </c>
      <c r="CV26" s="313">
        <f>Tabela1122434[[#This Row],[K 88]]+Tabela1122434[[#This Row],[K 94]]</f>
        <v>1930</v>
      </c>
      <c r="CW26" s="59">
        <f>Tabela1122434[[#This Row],[K 89]]+Tabela1122434[[#This Row],[K 95]]</f>
        <v>0</v>
      </c>
      <c r="CX26" s="59">
        <f>Tabela1122434[[#This Row],[K 90]]+Tabela1122434[[#This Row],[K 96 ]]</f>
        <v>0</v>
      </c>
      <c r="CY26" s="60">
        <f>Tabela1122434[[#This Row],[K 100]]+Tabela1122434[[#This Row],[K 101]]+Tabela1122434[[#This Row],[K 102]]</f>
        <v>1930</v>
      </c>
      <c r="CZ26" s="60">
        <f>20%*Tabela1122434[[#This Row],[K 103]]</f>
        <v>386</v>
      </c>
      <c r="DA26" s="316">
        <f>Tabela1122434[[#This Row],[K 103]]+Tabela1122434[[#This Row],[K 104]]</f>
        <v>2316</v>
      </c>
      <c r="DB26" s="318">
        <v>45291</v>
      </c>
      <c r="DC26" s="30" t="s">
        <v>206</v>
      </c>
      <c r="DD26" s="62">
        <v>45292</v>
      </c>
      <c r="DE26" s="99">
        <v>44714</v>
      </c>
      <c r="DF26" s="96" t="s">
        <v>249</v>
      </c>
      <c r="DG26" s="64" t="s">
        <v>203</v>
      </c>
      <c r="DH26" s="30" t="s">
        <v>204</v>
      </c>
      <c r="DI26" s="115" t="s">
        <v>587</v>
      </c>
      <c r="DJ26" s="115" t="s">
        <v>205</v>
      </c>
      <c r="DK26" s="100" t="s">
        <v>206</v>
      </c>
      <c r="DL26" s="100" t="s">
        <v>326</v>
      </c>
      <c r="DM26" s="100" t="s">
        <v>326</v>
      </c>
      <c r="DN26" s="100" t="s">
        <v>326</v>
      </c>
      <c r="DO26" s="40" t="s">
        <v>250</v>
      </c>
      <c r="DP26" s="41" t="s">
        <v>220</v>
      </c>
      <c r="DQ26" s="41" t="s">
        <v>251</v>
      </c>
      <c r="DR26" s="41" t="s">
        <v>252</v>
      </c>
      <c r="DS26" s="41">
        <v>32</v>
      </c>
      <c r="DT26" s="41">
        <v>46</v>
      </c>
      <c r="DU26" s="98"/>
      <c r="DV26" s="293">
        <v>5213910680</v>
      </c>
    </row>
    <row r="27" spans="1:437" ht="80.099999999999994" customHeight="1" x14ac:dyDescent="0.25">
      <c r="A27" s="331">
        <v>13</v>
      </c>
      <c r="B27" s="30" t="s">
        <v>253</v>
      </c>
      <c r="C27" s="101" t="s">
        <v>192</v>
      </c>
      <c r="D27" s="30" t="s">
        <v>254</v>
      </c>
      <c r="E27" s="30" t="s">
        <v>255</v>
      </c>
      <c r="F27" s="30" t="s">
        <v>256</v>
      </c>
      <c r="G27" s="30">
        <v>50</v>
      </c>
      <c r="H27" s="42"/>
      <c r="I27" s="42"/>
      <c r="J27" s="44" t="s">
        <v>257</v>
      </c>
      <c r="K27" s="32" t="s">
        <v>198</v>
      </c>
      <c r="L27" s="32" t="s">
        <v>199</v>
      </c>
      <c r="M27" s="30" t="s">
        <v>258</v>
      </c>
      <c r="N27" s="30" t="s">
        <v>200</v>
      </c>
      <c r="O27" s="46" t="s">
        <v>201</v>
      </c>
      <c r="P27" s="147">
        <v>7.5090000000000003</v>
      </c>
      <c r="Q27" s="39">
        <v>0.14499999999999999</v>
      </c>
      <c r="R27" s="39">
        <v>0</v>
      </c>
      <c r="S27" s="39">
        <v>0</v>
      </c>
      <c r="T27" s="39">
        <v>0</v>
      </c>
      <c r="U27" s="146">
        <v>0</v>
      </c>
      <c r="V27" s="139">
        <v>7.2960000000000003</v>
      </c>
      <c r="W27" s="39">
        <v>0.14099999999999999</v>
      </c>
      <c r="X27" s="39">
        <v>0</v>
      </c>
      <c r="Y27" s="39">
        <v>0</v>
      </c>
      <c r="Z27" s="39">
        <v>0</v>
      </c>
      <c r="AA27" s="151">
        <v>0</v>
      </c>
      <c r="AB27" s="147">
        <v>8.8469999999999995</v>
      </c>
      <c r="AC27" s="39">
        <v>0.17100000000000001</v>
      </c>
      <c r="AD27" s="39">
        <v>0</v>
      </c>
      <c r="AE27" s="39">
        <v>0</v>
      </c>
      <c r="AF27" s="39">
        <v>0</v>
      </c>
      <c r="AG27" s="146">
        <v>0</v>
      </c>
      <c r="AH27" s="139">
        <v>7.085</v>
      </c>
      <c r="AI27" s="39">
        <v>0.13700000000000001</v>
      </c>
      <c r="AJ27" s="39">
        <v>0</v>
      </c>
      <c r="AK27" s="39">
        <v>0</v>
      </c>
      <c r="AL27" s="39">
        <v>0</v>
      </c>
      <c r="AM27" s="151">
        <v>0</v>
      </c>
      <c r="AN27" s="147">
        <v>7.22</v>
      </c>
      <c r="AO27" s="39">
        <v>0.14000000000000001</v>
      </c>
      <c r="AP27" s="39">
        <v>0</v>
      </c>
      <c r="AQ27" s="39">
        <v>0</v>
      </c>
      <c r="AR27" s="39">
        <v>0</v>
      </c>
      <c r="AS27" s="146">
        <v>0</v>
      </c>
      <c r="AT27" s="139">
        <v>8.8260000000000005</v>
      </c>
      <c r="AU27" s="39">
        <v>0.17100000000000001</v>
      </c>
      <c r="AV27" s="39">
        <v>0</v>
      </c>
      <c r="AW27" s="39">
        <v>0</v>
      </c>
      <c r="AX27" s="39">
        <v>0</v>
      </c>
      <c r="AY27" s="151">
        <v>0</v>
      </c>
      <c r="AZ27" s="147">
        <v>6.8019999999999996</v>
      </c>
      <c r="BA27" s="39">
        <v>0.13200000000000001</v>
      </c>
      <c r="BB27" s="39">
        <v>0</v>
      </c>
      <c r="BC27" s="39">
        <v>0</v>
      </c>
      <c r="BD27" s="39">
        <v>0</v>
      </c>
      <c r="BE27" s="146">
        <v>0</v>
      </c>
      <c r="BF27" s="139">
        <v>8.9740000000000002</v>
      </c>
      <c r="BG27" s="39">
        <v>0.17399999999999999</v>
      </c>
      <c r="BH27" s="39">
        <v>0</v>
      </c>
      <c r="BI27" s="39">
        <v>0</v>
      </c>
      <c r="BJ27" s="39">
        <v>0</v>
      </c>
      <c r="BK27" s="151">
        <v>0</v>
      </c>
      <c r="BL27" s="147">
        <v>6.7640000000000002</v>
      </c>
      <c r="BM27" s="39">
        <v>0.13100000000000001</v>
      </c>
      <c r="BN27" s="39">
        <v>0</v>
      </c>
      <c r="BO27" s="39">
        <v>0</v>
      </c>
      <c r="BP27" s="39">
        <v>0</v>
      </c>
      <c r="BQ27" s="146">
        <v>0</v>
      </c>
      <c r="BR27" s="139">
        <v>6.3920000000000003</v>
      </c>
      <c r="BS27" s="39">
        <v>0.124</v>
      </c>
      <c r="BT27" s="39">
        <v>0</v>
      </c>
      <c r="BU27" s="39">
        <v>0</v>
      </c>
      <c r="BV27" s="39">
        <v>0</v>
      </c>
      <c r="BW27" s="151">
        <v>0</v>
      </c>
      <c r="BX27" s="147">
        <v>7.6130000000000004</v>
      </c>
      <c r="BY27" s="39">
        <v>0.14699999999999999</v>
      </c>
      <c r="BZ27" s="39">
        <v>0</v>
      </c>
      <c r="CA27" s="39">
        <v>0</v>
      </c>
      <c r="CB27" s="39">
        <v>0</v>
      </c>
      <c r="CC27" s="146">
        <v>0</v>
      </c>
      <c r="CD27" s="139">
        <v>9.5920000000000005</v>
      </c>
      <c r="CE27" s="39">
        <v>0.186</v>
      </c>
      <c r="CF27" s="39">
        <v>0</v>
      </c>
      <c r="CG27" s="39">
        <v>0</v>
      </c>
      <c r="CH27" s="39">
        <v>0</v>
      </c>
      <c r="CI27" s="146">
        <v>0</v>
      </c>
      <c r="CJ27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92.919999999999987</v>
      </c>
      <c r="CK27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27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27" s="56">
        <f>SUM(Tabela1122434[[#This Row],[K 88]]+Tabela1122434[[#This Row],[K 89]]+Tabela1122434[[#This Row],[K 90]])</f>
        <v>92.919999999999987</v>
      </c>
      <c r="CN27" s="56">
        <f t="shared" si="4"/>
        <v>18.584</v>
      </c>
      <c r="CO27" s="311">
        <f t="shared" si="5"/>
        <v>111.50399999999999</v>
      </c>
      <c r="CP27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1.7989999999999997</v>
      </c>
      <c r="CQ27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27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27" s="56">
        <f>Tabela1122434[[#This Row],[K 94]]+Tabela1122434[[#This Row],[K 95]]+Tabela1122434[[#This Row],[K 96 ]]</f>
        <v>1.7989999999999997</v>
      </c>
      <c r="CT27" s="56">
        <f t="shared" si="6"/>
        <v>0.35979999999999995</v>
      </c>
      <c r="CU27" s="57">
        <f t="shared" si="7"/>
        <v>2.1587999999999998</v>
      </c>
      <c r="CV27" s="313">
        <f>Tabela1122434[[#This Row],[K 88]]+Tabela1122434[[#This Row],[K 94]]</f>
        <v>94.718999999999994</v>
      </c>
      <c r="CW27" s="59">
        <f>Tabela1122434[[#This Row],[K 89]]+Tabela1122434[[#This Row],[K 95]]</f>
        <v>0</v>
      </c>
      <c r="CX27" s="59">
        <f>Tabela1122434[[#This Row],[K 90]]+Tabela1122434[[#This Row],[K 96 ]]</f>
        <v>0</v>
      </c>
      <c r="CY27" s="60">
        <f>Tabela1122434[[#This Row],[K 100]]+Tabela1122434[[#This Row],[K 101]]+Tabela1122434[[#This Row],[K 102]]</f>
        <v>94.718999999999994</v>
      </c>
      <c r="CZ27" s="60">
        <f>20%*Tabela1122434[[#This Row],[K 103]]</f>
        <v>18.9438</v>
      </c>
      <c r="DA27" s="316">
        <f>Tabela1122434[[#This Row],[K 103]]+Tabela1122434[[#This Row],[K 104]]</f>
        <v>113.66279999999999</v>
      </c>
      <c r="DB27" s="318">
        <v>45291</v>
      </c>
      <c r="DC27" s="30" t="s">
        <v>206</v>
      </c>
      <c r="DD27" s="62">
        <v>45292</v>
      </c>
      <c r="DE27" s="94">
        <v>44713</v>
      </c>
      <c r="DF27" s="94" t="s">
        <v>553</v>
      </c>
      <c r="DG27" s="64" t="s">
        <v>203</v>
      </c>
      <c r="DH27" s="30" t="s">
        <v>204</v>
      </c>
      <c r="DI27" s="115" t="s">
        <v>587</v>
      </c>
      <c r="DJ27" s="71" t="s">
        <v>205</v>
      </c>
      <c r="DK27" s="100" t="s">
        <v>206</v>
      </c>
      <c r="DL27" s="100" t="s">
        <v>326</v>
      </c>
      <c r="DM27" s="100" t="s">
        <v>326</v>
      </c>
      <c r="DN27" s="100" t="s">
        <v>326</v>
      </c>
      <c r="DO27" s="70" t="s">
        <v>253</v>
      </c>
      <c r="DP27" s="64" t="s">
        <v>260</v>
      </c>
      <c r="DQ27" s="64" t="s">
        <v>261</v>
      </c>
      <c r="DR27" s="64" t="s">
        <v>262</v>
      </c>
      <c r="DS27" s="64">
        <v>55</v>
      </c>
      <c r="DT27" s="64" t="s">
        <v>300</v>
      </c>
      <c r="DU27" s="95">
        <v>187.18799999999999</v>
      </c>
      <c r="DV27" s="96">
        <v>8790170691</v>
      </c>
    </row>
    <row r="28" spans="1:437" ht="80.099999999999994" customHeight="1" x14ac:dyDescent="0.25">
      <c r="A28" s="331">
        <v>14</v>
      </c>
      <c r="B28" s="30" t="s">
        <v>253</v>
      </c>
      <c r="C28" s="101" t="s">
        <v>259</v>
      </c>
      <c r="D28" s="30" t="s">
        <v>260</v>
      </c>
      <c r="E28" s="30" t="s">
        <v>261</v>
      </c>
      <c r="F28" s="30" t="s">
        <v>262</v>
      </c>
      <c r="G28" s="30">
        <v>55</v>
      </c>
      <c r="H28" s="42"/>
      <c r="I28" s="42"/>
      <c r="J28" s="44" t="s">
        <v>263</v>
      </c>
      <c r="K28" s="32" t="s">
        <v>213</v>
      </c>
      <c r="L28" s="32" t="s">
        <v>199</v>
      </c>
      <c r="M28" s="30" t="s">
        <v>233</v>
      </c>
      <c r="N28" s="30" t="s">
        <v>200</v>
      </c>
      <c r="O28" s="46" t="s">
        <v>201</v>
      </c>
      <c r="P28" s="147">
        <v>30.135000000000002</v>
      </c>
      <c r="Q28" s="39">
        <v>5.1390000000000002</v>
      </c>
      <c r="R28" s="39">
        <v>0</v>
      </c>
      <c r="S28" s="39">
        <v>0</v>
      </c>
      <c r="T28" s="39">
        <v>0</v>
      </c>
      <c r="U28" s="146">
        <v>0</v>
      </c>
      <c r="V28" s="139">
        <v>31.138999999999999</v>
      </c>
      <c r="W28" s="39">
        <v>5.3109999999999999</v>
      </c>
      <c r="X28" s="39">
        <v>0</v>
      </c>
      <c r="Y28" s="39">
        <v>0</v>
      </c>
      <c r="Z28" s="39">
        <v>0</v>
      </c>
      <c r="AA28" s="151">
        <v>0</v>
      </c>
      <c r="AB28" s="147">
        <v>34.216000000000001</v>
      </c>
      <c r="AC28" s="39">
        <v>5.835</v>
      </c>
      <c r="AD28" s="39">
        <v>0</v>
      </c>
      <c r="AE28" s="39">
        <v>0</v>
      </c>
      <c r="AF28" s="39">
        <v>0</v>
      </c>
      <c r="AG28" s="146">
        <v>0</v>
      </c>
      <c r="AH28" s="139">
        <v>31.035</v>
      </c>
      <c r="AI28" s="39">
        <v>5.2930000000000001</v>
      </c>
      <c r="AJ28" s="39">
        <v>0</v>
      </c>
      <c r="AK28" s="39">
        <v>0</v>
      </c>
      <c r="AL28" s="39">
        <v>0</v>
      </c>
      <c r="AM28" s="151">
        <v>0</v>
      </c>
      <c r="AN28" s="147">
        <v>29.763999999999999</v>
      </c>
      <c r="AO28" s="39">
        <v>5.0759999999999996</v>
      </c>
      <c r="AP28" s="39">
        <v>0</v>
      </c>
      <c r="AQ28" s="39">
        <v>0</v>
      </c>
      <c r="AR28" s="39">
        <v>0</v>
      </c>
      <c r="AS28" s="146">
        <v>0</v>
      </c>
      <c r="AT28" s="139">
        <v>31.244</v>
      </c>
      <c r="AU28" s="39">
        <v>5.3289999999999997</v>
      </c>
      <c r="AV28" s="39">
        <v>0</v>
      </c>
      <c r="AW28" s="39">
        <v>0</v>
      </c>
      <c r="AX28" s="39">
        <v>0</v>
      </c>
      <c r="AY28" s="151">
        <v>0</v>
      </c>
      <c r="AZ28" s="147">
        <v>29.074000000000002</v>
      </c>
      <c r="BA28" s="39">
        <v>4.9589999999999996</v>
      </c>
      <c r="BB28" s="39">
        <v>0</v>
      </c>
      <c r="BC28" s="39">
        <v>0</v>
      </c>
      <c r="BD28" s="39">
        <v>0</v>
      </c>
      <c r="BE28" s="146">
        <v>0</v>
      </c>
      <c r="BF28" s="139">
        <v>26.581</v>
      </c>
      <c r="BG28" s="39">
        <v>4.5330000000000004</v>
      </c>
      <c r="BH28" s="39">
        <v>0</v>
      </c>
      <c r="BI28" s="39">
        <v>0</v>
      </c>
      <c r="BJ28" s="39">
        <v>0</v>
      </c>
      <c r="BK28" s="151">
        <v>0</v>
      </c>
      <c r="BL28" s="147">
        <v>23.673999999999999</v>
      </c>
      <c r="BM28" s="39">
        <v>4.0380000000000003</v>
      </c>
      <c r="BN28" s="39">
        <v>0</v>
      </c>
      <c r="BO28" s="39">
        <v>0</v>
      </c>
      <c r="BP28" s="39">
        <v>0</v>
      </c>
      <c r="BQ28" s="146">
        <v>0</v>
      </c>
      <c r="BR28" s="139">
        <v>32.481000000000002</v>
      </c>
      <c r="BS28" s="39">
        <v>5.54</v>
      </c>
      <c r="BT28" s="39">
        <v>0</v>
      </c>
      <c r="BU28" s="39">
        <v>0</v>
      </c>
      <c r="BV28" s="39">
        <v>0</v>
      </c>
      <c r="BW28" s="151">
        <v>0</v>
      </c>
      <c r="BX28" s="147">
        <v>30.727</v>
      </c>
      <c r="BY28" s="39">
        <v>5.24</v>
      </c>
      <c r="BZ28" s="39">
        <v>0</v>
      </c>
      <c r="CA28" s="39">
        <v>0</v>
      </c>
      <c r="CB28" s="39">
        <v>0</v>
      </c>
      <c r="CC28" s="146">
        <v>0</v>
      </c>
      <c r="CD28" s="139">
        <v>27.751000000000001</v>
      </c>
      <c r="CE28" s="39">
        <v>4.7329999999999997</v>
      </c>
      <c r="CF28" s="39">
        <v>0</v>
      </c>
      <c r="CG28" s="39">
        <v>0</v>
      </c>
      <c r="CH28" s="39">
        <v>0</v>
      </c>
      <c r="CI28" s="146">
        <v>0</v>
      </c>
      <c r="CJ28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357.82099999999997</v>
      </c>
      <c r="CK28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28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28" s="56">
        <f>SUM(Tabela1122434[[#This Row],[K 88]]+Tabela1122434[[#This Row],[K 89]]+Tabela1122434[[#This Row],[K 90]])</f>
        <v>357.82099999999997</v>
      </c>
      <c r="CN28" s="56">
        <f t="shared" si="4"/>
        <v>71.5642</v>
      </c>
      <c r="CO28" s="311">
        <f t="shared" si="5"/>
        <v>429.38519999999994</v>
      </c>
      <c r="CP28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61.026000000000003</v>
      </c>
      <c r="CQ28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28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28" s="56">
        <f>Tabela1122434[[#This Row],[K 94]]+Tabela1122434[[#This Row],[K 95]]+Tabela1122434[[#This Row],[K 96 ]]</f>
        <v>61.026000000000003</v>
      </c>
      <c r="CT28" s="56">
        <f t="shared" si="6"/>
        <v>12.205200000000001</v>
      </c>
      <c r="CU28" s="57">
        <f t="shared" si="7"/>
        <v>73.231200000000001</v>
      </c>
      <c r="CV28" s="313">
        <f>Tabela1122434[[#This Row],[K 88]]+Tabela1122434[[#This Row],[K 94]]</f>
        <v>418.84699999999998</v>
      </c>
      <c r="CW28" s="59">
        <f>Tabela1122434[[#This Row],[K 89]]+Tabela1122434[[#This Row],[K 95]]</f>
        <v>0</v>
      </c>
      <c r="CX28" s="59">
        <f>Tabela1122434[[#This Row],[K 90]]+Tabela1122434[[#This Row],[K 96 ]]</f>
        <v>0</v>
      </c>
      <c r="CY28" s="60">
        <f>Tabela1122434[[#This Row],[K 100]]+Tabela1122434[[#This Row],[K 101]]+Tabela1122434[[#This Row],[K 102]]</f>
        <v>418.84699999999998</v>
      </c>
      <c r="CZ28" s="60">
        <f>20%*Tabela1122434[[#This Row],[K 103]]</f>
        <v>83.769400000000005</v>
      </c>
      <c r="DA28" s="316">
        <f>Tabela1122434[[#This Row],[K 103]]+Tabela1122434[[#This Row],[K 104]]</f>
        <v>502.6164</v>
      </c>
      <c r="DB28" s="318">
        <v>45291</v>
      </c>
      <c r="DC28" s="30" t="s">
        <v>206</v>
      </c>
      <c r="DD28" s="62">
        <v>45292</v>
      </c>
      <c r="DE28" s="94">
        <v>44713</v>
      </c>
      <c r="DF28" s="94" t="s">
        <v>553</v>
      </c>
      <c r="DG28" s="64" t="s">
        <v>203</v>
      </c>
      <c r="DH28" s="30" t="s">
        <v>204</v>
      </c>
      <c r="DI28" s="115" t="s">
        <v>587</v>
      </c>
      <c r="DJ28" s="71" t="s">
        <v>205</v>
      </c>
      <c r="DK28" s="100" t="s">
        <v>206</v>
      </c>
      <c r="DL28" s="100" t="s">
        <v>673</v>
      </c>
      <c r="DM28" s="118">
        <v>1</v>
      </c>
      <c r="DN28" s="119">
        <v>0</v>
      </c>
      <c r="DO28" s="70" t="s">
        <v>253</v>
      </c>
      <c r="DP28" s="64" t="s">
        <v>260</v>
      </c>
      <c r="DQ28" s="64" t="s">
        <v>261</v>
      </c>
      <c r="DR28" s="64" t="s">
        <v>262</v>
      </c>
      <c r="DS28" s="64">
        <v>55</v>
      </c>
      <c r="DT28" s="64" t="s">
        <v>300</v>
      </c>
      <c r="DU28" s="95">
        <v>187.18799999999999</v>
      </c>
      <c r="DV28" s="96">
        <v>8790170691</v>
      </c>
    </row>
    <row r="29" spans="1:437" ht="80.099999999999994" customHeight="1" x14ac:dyDescent="0.25">
      <c r="A29" s="331">
        <v>15</v>
      </c>
      <c r="B29" s="30" t="s">
        <v>253</v>
      </c>
      <c r="C29" s="30" t="s">
        <v>259</v>
      </c>
      <c r="D29" s="30" t="s">
        <v>260</v>
      </c>
      <c r="E29" s="30" t="s">
        <v>261</v>
      </c>
      <c r="F29" s="30" t="s">
        <v>264</v>
      </c>
      <c r="G29" s="30">
        <v>28</v>
      </c>
      <c r="H29" s="42"/>
      <c r="I29" s="42"/>
      <c r="J29" s="44" t="s">
        <v>265</v>
      </c>
      <c r="K29" s="32" t="s">
        <v>266</v>
      </c>
      <c r="L29" s="32" t="s">
        <v>199</v>
      </c>
      <c r="M29" s="32" t="s">
        <v>267</v>
      </c>
      <c r="N29" s="30" t="s">
        <v>200</v>
      </c>
      <c r="O29" s="297" t="s">
        <v>559</v>
      </c>
      <c r="P29" s="147">
        <v>1.4410000000000001</v>
      </c>
      <c r="Q29" s="39">
        <v>4.9050000000000002</v>
      </c>
      <c r="R29" s="39">
        <v>0.58799999999999997</v>
      </c>
      <c r="S29" s="39">
        <v>1.9990000000000001</v>
      </c>
      <c r="T29" s="39">
        <v>0</v>
      </c>
      <c r="U29" s="146">
        <v>0</v>
      </c>
      <c r="V29" s="139">
        <v>1.2030000000000001</v>
      </c>
      <c r="W29" s="39">
        <v>4.0940000000000003</v>
      </c>
      <c r="X29" s="39">
        <v>0.51900000000000002</v>
      </c>
      <c r="Y29" s="39">
        <v>1.7649999999999999</v>
      </c>
      <c r="Z29" s="39">
        <v>0</v>
      </c>
      <c r="AA29" s="151">
        <v>0</v>
      </c>
      <c r="AB29" s="147">
        <v>1.2949999999999999</v>
      </c>
      <c r="AC29" s="39">
        <v>4.4059999999999997</v>
      </c>
      <c r="AD29" s="39">
        <v>0.56100000000000005</v>
      </c>
      <c r="AE29" s="39">
        <v>1.91</v>
      </c>
      <c r="AF29" s="39">
        <v>0</v>
      </c>
      <c r="AG29" s="146">
        <v>0</v>
      </c>
      <c r="AH29" s="139">
        <v>1.206</v>
      </c>
      <c r="AI29" s="39">
        <v>4.1040000000000001</v>
      </c>
      <c r="AJ29" s="39">
        <v>0.53500000000000003</v>
      </c>
      <c r="AK29" s="39">
        <v>1.821</v>
      </c>
      <c r="AL29" s="39">
        <v>0</v>
      </c>
      <c r="AM29" s="151">
        <v>0</v>
      </c>
      <c r="AN29" s="147">
        <v>1.276</v>
      </c>
      <c r="AO29" s="39">
        <v>4.3410000000000002</v>
      </c>
      <c r="AP29" s="39">
        <v>0.58799999999999997</v>
      </c>
      <c r="AQ29" s="39">
        <v>2.0019999999999998</v>
      </c>
      <c r="AR29" s="39">
        <v>0</v>
      </c>
      <c r="AS29" s="146">
        <v>0</v>
      </c>
      <c r="AT29" s="139">
        <v>1.387</v>
      </c>
      <c r="AU29" s="39">
        <v>4.72</v>
      </c>
      <c r="AV29" s="39">
        <v>0.60799999999999998</v>
      </c>
      <c r="AW29" s="39">
        <v>2.0699999999999998</v>
      </c>
      <c r="AX29" s="39">
        <v>0</v>
      </c>
      <c r="AY29" s="151">
        <v>0</v>
      </c>
      <c r="AZ29" s="147">
        <v>1.4550000000000001</v>
      </c>
      <c r="BA29" s="39">
        <v>4.952</v>
      </c>
      <c r="BB29" s="39">
        <v>0.63400000000000001</v>
      </c>
      <c r="BC29" s="39">
        <v>2.1579999999999999</v>
      </c>
      <c r="BD29" s="39">
        <v>0</v>
      </c>
      <c r="BE29" s="146">
        <v>0</v>
      </c>
      <c r="BF29" s="139">
        <v>1.5529999999999999</v>
      </c>
      <c r="BG29" s="39">
        <v>5.2839999999999998</v>
      </c>
      <c r="BH29" s="39">
        <v>0.65500000000000003</v>
      </c>
      <c r="BI29" s="39">
        <v>2.2280000000000002</v>
      </c>
      <c r="BJ29" s="39">
        <v>0</v>
      </c>
      <c r="BK29" s="151">
        <v>0</v>
      </c>
      <c r="BL29" s="147">
        <v>1.3109999999999999</v>
      </c>
      <c r="BM29" s="39">
        <v>4.46</v>
      </c>
      <c r="BN29" s="39">
        <v>0.59</v>
      </c>
      <c r="BO29" s="39">
        <v>2.0070000000000001</v>
      </c>
      <c r="BP29" s="39">
        <v>0</v>
      </c>
      <c r="BQ29" s="146">
        <v>0</v>
      </c>
      <c r="BR29" s="139">
        <v>1.3220000000000001</v>
      </c>
      <c r="BS29" s="39">
        <v>4.4989999999999997</v>
      </c>
      <c r="BT29" s="39">
        <v>0.59899999999999998</v>
      </c>
      <c r="BU29" s="39">
        <v>2.04</v>
      </c>
      <c r="BV29" s="39">
        <v>0</v>
      </c>
      <c r="BW29" s="151">
        <v>0</v>
      </c>
      <c r="BX29" s="147">
        <v>1.3879999999999999</v>
      </c>
      <c r="BY29" s="39">
        <v>4.7220000000000004</v>
      </c>
      <c r="BZ29" s="39">
        <v>0.57799999999999996</v>
      </c>
      <c r="CA29" s="39">
        <v>1.968</v>
      </c>
      <c r="CB29" s="39">
        <v>0</v>
      </c>
      <c r="CC29" s="146">
        <v>0</v>
      </c>
      <c r="CD29" s="139">
        <v>1.4350000000000001</v>
      </c>
      <c r="CE29" s="39">
        <v>4.8819999999999997</v>
      </c>
      <c r="CF29" s="39">
        <v>0.6</v>
      </c>
      <c r="CG29" s="39">
        <v>2.0419999999999998</v>
      </c>
      <c r="CH29" s="39">
        <v>0</v>
      </c>
      <c r="CI29" s="146">
        <v>0</v>
      </c>
      <c r="CJ29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16.271999999999998</v>
      </c>
      <c r="CK29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7.0550000000000006</v>
      </c>
      <c r="CL29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29" s="56">
        <f>SUM(Tabela1122434[[#This Row],[K 88]]+Tabela1122434[[#This Row],[K 89]]+Tabela1122434[[#This Row],[K 90]])</f>
        <v>23.326999999999998</v>
      </c>
      <c r="CN29" s="56">
        <f t="shared" si="4"/>
        <v>4.6654</v>
      </c>
      <c r="CO29" s="311">
        <f t="shared" si="5"/>
        <v>27.992399999999996</v>
      </c>
      <c r="CP29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55.369</v>
      </c>
      <c r="CQ29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24.009999999999998</v>
      </c>
      <c r="CR29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29" s="56">
        <f>Tabela1122434[[#This Row],[K 94]]+Tabela1122434[[#This Row],[K 95]]+Tabela1122434[[#This Row],[K 96 ]]</f>
        <v>79.378999999999991</v>
      </c>
      <c r="CT29" s="56">
        <f t="shared" si="6"/>
        <v>15.875799999999998</v>
      </c>
      <c r="CU29" s="57">
        <f t="shared" si="7"/>
        <v>95.254799999999989</v>
      </c>
      <c r="CV29" s="313">
        <f>Tabela1122434[[#This Row],[K 88]]+Tabela1122434[[#This Row],[K 94]]</f>
        <v>71.640999999999991</v>
      </c>
      <c r="CW29" s="59">
        <f>Tabela1122434[[#This Row],[K 89]]+Tabela1122434[[#This Row],[K 95]]</f>
        <v>31.064999999999998</v>
      </c>
      <c r="CX29" s="59">
        <f>Tabela1122434[[#This Row],[K 90]]+Tabela1122434[[#This Row],[K 96 ]]</f>
        <v>0</v>
      </c>
      <c r="CY29" s="60">
        <f>Tabela1122434[[#This Row],[K 100]]+Tabela1122434[[#This Row],[K 101]]+Tabela1122434[[#This Row],[K 102]]</f>
        <v>102.70599999999999</v>
      </c>
      <c r="CZ29" s="60">
        <f>20%*Tabela1122434[[#This Row],[K 103]]</f>
        <v>20.5412</v>
      </c>
      <c r="DA29" s="316">
        <f>Tabela1122434[[#This Row],[K 103]]+Tabela1122434[[#This Row],[K 104]]</f>
        <v>123.24719999999999</v>
      </c>
      <c r="DB29" s="318">
        <v>45291</v>
      </c>
      <c r="DC29" s="30" t="s">
        <v>206</v>
      </c>
      <c r="DD29" s="62">
        <v>45292</v>
      </c>
      <c r="DE29" s="94">
        <v>44713</v>
      </c>
      <c r="DF29" s="94" t="s">
        <v>553</v>
      </c>
      <c r="DG29" s="64" t="s">
        <v>203</v>
      </c>
      <c r="DH29" s="30" t="s">
        <v>204</v>
      </c>
      <c r="DI29" s="115" t="s">
        <v>587</v>
      </c>
      <c r="DJ29" s="71" t="s">
        <v>205</v>
      </c>
      <c r="DK29" s="100" t="s">
        <v>206</v>
      </c>
      <c r="DL29" s="100" t="s">
        <v>674</v>
      </c>
      <c r="DM29" s="118">
        <v>1</v>
      </c>
      <c r="DN29" s="119">
        <v>0</v>
      </c>
      <c r="DO29" s="70" t="s">
        <v>253</v>
      </c>
      <c r="DP29" s="64" t="s">
        <v>260</v>
      </c>
      <c r="DQ29" s="64" t="s">
        <v>261</v>
      </c>
      <c r="DR29" s="64" t="s">
        <v>262</v>
      </c>
      <c r="DS29" s="64">
        <v>55</v>
      </c>
      <c r="DT29" s="64" t="s">
        <v>300</v>
      </c>
      <c r="DU29" s="95">
        <v>187.18799999999999</v>
      </c>
      <c r="DV29" s="96">
        <v>8790170691</v>
      </c>
    </row>
    <row r="30" spans="1:437" s="207" customFormat="1" ht="80.099999999999994" customHeight="1" x14ac:dyDescent="0.25">
      <c r="A30" s="332">
        <v>16</v>
      </c>
      <c r="B30" s="102" t="s">
        <v>274</v>
      </c>
      <c r="C30" s="180" t="s">
        <v>268</v>
      </c>
      <c r="D30" s="102" t="s">
        <v>269</v>
      </c>
      <c r="E30" s="102" t="s">
        <v>270</v>
      </c>
      <c r="F30" s="102" t="s">
        <v>271</v>
      </c>
      <c r="G30" s="102" t="s">
        <v>272</v>
      </c>
      <c r="H30" s="102"/>
      <c r="I30" s="180"/>
      <c r="J30" s="181" t="s">
        <v>273</v>
      </c>
      <c r="K30" s="182" t="s">
        <v>213</v>
      </c>
      <c r="L30" s="183" t="s">
        <v>199</v>
      </c>
      <c r="M30" s="102" t="s">
        <v>606</v>
      </c>
      <c r="N30" s="184" t="s">
        <v>200</v>
      </c>
      <c r="O30" s="185" t="s">
        <v>201</v>
      </c>
      <c r="P30" s="186">
        <v>42.595999999999997</v>
      </c>
      <c r="Q30" s="187">
        <v>0</v>
      </c>
      <c r="R30" s="187">
        <v>0</v>
      </c>
      <c r="S30" s="187">
        <v>0</v>
      </c>
      <c r="T30" s="187">
        <v>0</v>
      </c>
      <c r="U30" s="188">
        <v>0</v>
      </c>
      <c r="V30" s="189">
        <v>35.966000000000001</v>
      </c>
      <c r="W30" s="190">
        <v>0</v>
      </c>
      <c r="X30" s="190">
        <v>0</v>
      </c>
      <c r="Y30" s="190">
        <v>0</v>
      </c>
      <c r="Z30" s="190">
        <v>0</v>
      </c>
      <c r="AA30" s="191">
        <v>0</v>
      </c>
      <c r="AB30" s="192">
        <v>50.484999999999999</v>
      </c>
      <c r="AC30" s="187">
        <v>0</v>
      </c>
      <c r="AD30" s="187">
        <v>0</v>
      </c>
      <c r="AE30" s="187">
        <v>0</v>
      </c>
      <c r="AF30" s="187">
        <v>0</v>
      </c>
      <c r="AG30" s="188">
        <v>0</v>
      </c>
      <c r="AH30" s="192">
        <v>38.389000000000003</v>
      </c>
      <c r="AI30" s="187">
        <v>0</v>
      </c>
      <c r="AJ30" s="187">
        <v>0</v>
      </c>
      <c r="AK30" s="187">
        <v>0</v>
      </c>
      <c r="AL30" s="187">
        <v>0</v>
      </c>
      <c r="AM30" s="193">
        <v>0</v>
      </c>
      <c r="AN30" s="186">
        <v>50.524000000000001</v>
      </c>
      <c r="AO30" s="187">
        <v>0</v>
      </c>
      <c r="AP30" s="187">
        <v>0</v>
      </c>
      <c r="AQ30" s="187">
        <v>0</v>
      </c>
      <c r="AR30" s="187">
        <v>0</v>
      </c>
      <c r="AS30" s="188">
        <v>0</v>
      </c>
      <c r="AT30" s="192">
        <v>52.110999999999997</v>
      </c>
      <c r="AU30" s="187">
        <v>0</v>
      </c>
      <c r="AV30" s="187">
        <v>0</v>
      </c>
      <c r="AW30" s="187">
        <v>0</v>
      </c>
      <c r="AX30" s="187">
        <v>0</v>
      </c>
      <c r="AY30" s="193">
        <v>0</v>
      </c>
      <c r="AZ30" s="186">
        <v>46.156999999999996</v>
      </c>
      <c r="BA30" s="187">
        <v>0</v>
      </c>
      <c r="BB30" s="187">
        <v>0</v>
      </c>
      <c r="BC30" s="187">
        <v>0</v>
      </c>
      <c r="BD30" s="187">
        <v>0</v>
      </c>
      <c r="BE30" s="188">
        <v>0</v>
      </c>
      <c r="BF30" s="192">
        <v>44.582999999999998</v>
      </c>
      <c r="BG30" s="187">
        <v>0</v>
      </c>
      <c r="BH30" s="187">
        <v>0</v>
      </c>
      <c r="BI30" s="187">
        <v>0</v>
      </c>
      <c r="BJ30" s="187">
        <v>0</v>
      </c>
      <c r="BK30" s="193">
        <v>0</v>
      </c>
      <c r="BL30" s="186">
        <v>27.475000000000001</v>
      </c>
      <c r="BM30" s="187">
        <v>0</v>
      </c>
      <c r="BN30" s="187">
        <v>0</v>
      </c>
      <c r="BO30" s="187">
        <v>0</v>
      </c>
      <c r="BP30" s="187">
        <v>0</v>
      </c>
      <c r="BQ30" s="188">
        <v>0</v>
      </c>
      <c r="BR30" s="192">
        <v>29.49</v>
      </c>
      <c r="BS30" s="187">
        <v>0</v>
      </c>
      <c r="BT30" s="187">
        <v>0</v>
      </c>
      <c r="BU30" s="187">
        <v>0</v>
      </c>
      <c r="BV30" s="187">
        <v>0</v>
      </c>
      <c r="BW30" s="193">
        <v>0</v>
      </c>
      <c r="BX30" s="186">
        <v>28.113</v>
      </c>
      <c r="BY30" s="187">
        <v>0</v>
      </c>
      <c r="BZ30" s="187">
        <v>0</v>
      </c>
      <c r="CA30" s="187">
        <v>0</v>
      </c>
      <c r="CB30" s="187">
        <v>0</v>
      </c>
      <c r="CC30" s="188">
        <v>0</v>
      </c>
      <c r="CD30" s="192">
        <v>33.83</v>
      </c>
      <c r="CE30" s="187">
        <v>0</v>
      </c>
      <c r="CF30" s="187">
        <v>0</v>
      </c>
      <c r="CG30" s="187">
        <v>0</v>
      </c>
      <c r="CH30" s="187">
        <v>0</v>
      </c>
      <c r="CI30" s="188">
        <v>0</v>
      </c>
      <c r="CJ30" s="19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479.71900000000005</v>
      </c>
      <c r="CK30" s="19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30" s="19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30" s="196">
        <f>SUM(Tabela1122434[[#This Row],[K 88]]+Tabela1122434[[#This Row],[K 89]]+Tabela1122434[[#This Row],[K 90]])</f>
        <v>479.71900000000005</v>
      </c>
      <c r="CN30" s="196">
        <f t="shared" si="4"/>
        <v>95.94380000000001</v>
      </c>
      <c r="CO30" s="196">
        <f t="shared" si="5"/>
        <v>575.66280000000006</v>
      </c>
      <c r="CP30" s="19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30" s="19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30" s="19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30" s="196">
        <f>Tabela1122434[[#This Row],[K 94]]+Tabela1122434[[#This Row],[K 95]]+Tabela1122434[[#This Row],[K 96 ]]</f>
        <v>0</v>
      </c>
      <c r="CT30" s="196">
        <f t="shared" si="6"/>
        <v>0</v>
      </c>
      <c r="CU30" s="196">
        <f t="shared" si="7"/>
        <v>0</v>
      </c>
      <c r="CV30" s="197">
        <f>Tabela1122434[[#This Row],[K 88]]+Tabela1122434[[#This Row],[K 94]]</f>
        <v>479.71900000000005</v>
      </c>
      <c r="CW30" s="197">
        <f>Tabela1122434[[#This Row],[K 89]]+Tabela1122434[[#This Row],[K 95]]</f>
        <v>0</v>
      </c>
      <c r="CX30" s="197">
        <f>Tabela1122434[[#This Row],[K 90]]+Tabela1122434[[#This Row],[K 96 ]]</f>
        <v>0</v>
      </c>
      <c r="CY30" s="198">
        <f>Tabela1122434[[#This Row],[K 100]]+Tabela1122434[[#This Row],[K 101]]+Tabela1122434[[#This Row],[K 102]]</f>
        <v>479.71900000000005</v>
      </c>
      <c r="CZ30" s="198">
        <f>20%*Tabela1122434[[#This Row],[K 103]]</f>
        <v>95.94380000000001</v>
      </c>
      <c r="DA30" s="199">
        <f>Tabela1122434[[#This Row],[K 103]]+Tabela1122434[[#This Row],[K 104]]</f>
        <v>575.66280000000006</v>
      </c>
      <c r="DB30" s="200" t="s">
        <v>558</v>
      </c>
      <c r="DC30" s="102" t="s">
        <v>199</v>
      </c>
      <c r="DD30" s="201">
        <v>45292</v>
      </c>
      <c r="DE30" s="202">
        <v>40137</v>
      </c>
      <c r="DF30" s="202" t="s">
        <v>292</v>
      </c>
      <c r="DG30" s="182" t="s">
        <v>325</v>
      </c>
      <c r="DH30" s="203" t="s">
        <v>268</v>
      </c>
      <c r="DI30" s="204" t="s">
        <v>587</v>
      </c>
      <c r="DJ30" s="201" t="s">
        <v>327</v>
      </c>
      <c r="DK30" s="205" t="s">
        <v>206</v>
      </c>
      <c r="DL30" s="205" t="s">
        <v>326</v>
      </c>
      <c r="DM30" s="205" t="s">
        <v>326</v>
      </c>
      <c r="DN30" s="205" t="s">
        <v>326</v>
      </c>
      <c r="DO30" s="184" t="s">
        <v>293</v>
      </c>
      <c r="DP30" s="184" t="s">
        <v>269</v>
      </c>
      <c r="DQ30" s="184" t="s">
        <v>270</v>
      </c>
      <c r="DR30" s="184" t="s">
        <v>271</v>
      </c>
      <c r="DS30" s="184" t="s">
        <v>272</v>
      </c>
      <c r="DT30" s="203"/>
      <c r="DU30" s="203"/>
      <c r="DV30" s="206" t="s">
        <v>294</v>
      </c>
      <c r="DW30" s="155"/>
      <c r="DX30" s="2"/>
      <c r="DY30" s="2"/>
      <c r="DZ30" s="2"/>
      <c r="EA30" s="4"/>
      <c r="EB30" s="4"/>
      <c r="EC30" s="4"/>
      <c r="ED30" s="4"/>
      <c r="EE30" s="4"/>
      <c r="EF30" s="4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</row>
    <row r="31" spans="1:437" s="37" customFormat="1" ht="80.099999999999994" customHeight="1" x14ac:dyDescent="0.25">
      <c r="A31" s="331">
        <v>17</v>
      </c>
      <c r="B31" s="30" t="s">
        <v>274</v>
      </c>
      <c r="C31" s="42" t="s">
        <v>268</v>
      </c>
      <c r="D31" s="30" t="s">
        <v>269</v>
      </c>
      <c r="E31" s="30" t="s">
        <v>270</v>
      </c>
      <c r="F31" s="30" t="s">
        <v>271</v>
      </c>
      <c r="G31" s="30" t="s">
        <v>272</v>
      </c>
      <c r="H31" s="42"/>
      <c r="I31" s="42"/>
      <c r="J31" s="44" t="s">
        <v>275</v>
      </c>
      <c r="K31" s="32" t="s">
        <v>213</v>
      </c>
      <c r="L31" s="32" t="s">
        <v>199</v>
      </c>
      <c r="M31" s="30" t="s">
        <v>606</v>
      </c>
      <c r="N31" s="30" t="s">
        <v>200</v>
      </c>
      <c r="O31" s="141" t="s">
        <v>201</v>
      </c>
      <c r="P31" s="65">
        <v>35.067999999999998</v>
      </c>
      <c r="Q31" s="66">
        <v>0</v>
      </c>
      <c r="R31" s="66">
        <v>0</v>
      </c>
      <c r="S31" s="66">
        <v>0</v>
      </c>
      <c r="T31" s="66">
        <v>0</v>
      </c>
      <c r="U31" s="67">
        <v>0</v>
      </c>
      <c r="V31" s="143">
        <v>28.695</v>
      </c>
      <c r="W31" s="68">
        <v>0</v>
      </c>
      <c r="X31" s="68">
        <v>0</v>
      </c>
      <c r="Y31" s="68">
        <v>0</v>
      </c>
      <c r="Z31" s="68">
        <v>0</v>
      </c>
      <c r="AA31" s="69">
        <v>0</v>
      </c>
      <c r="AB31" s="136">
        <v>28.736999999999998</v>
      </c>
      <c r="AC31" s="66">
        <v>0</v>
      </c>
      <c r="AD31" s="66">
        <v>0</v>
      </c>
      <c r="AE31" s="66">
        <v>0</v>
      </c>
      <c r="AF31" s="66">
        <v>0</v>
      </c>
      <c r="AG31" s="67">
        <v>0</v>
      </c>
      <c r="AH31" s="136">
        <v>26.614000000000001</v>
      </c>
      <c r="AI31" s="66">
        <v>0</v>
      </c>
      <c r="AJ31" s="66">
        <v>0</v>
      </c>
      <c r="AK31" s="66">
        <v>0</v>
      </c>
      <c r="AL31" s="66">
        <v>0</v>
      </c>
      <c r="AM31" s="149">
        <v>0</v>
      </c>
      <c r="AN31" s="65">
        <v>25.606000000000002</v>
      </c>
      <c r="AO31" s="66">
        <v>0</v>
      </c>
      <c r="AP31" s="66">
        <v>0</v>
      </c>
      <c r="AQ31" s="66">
        <v>0</v>
      </c>
      <c r="AR31" s="66">
        <v>0</v>
      </c>
      <c r="AS31" s="67">
        <v>0</v>
      </c>
      <c r="AT31" s="136">
        <v>26.123999999999999</v>
      </c>
      <c r="AU31" s="66">
        <v>0</v>
      </c>
      <c r="AV31" s="66">
        <v>0</v>
      </c>
      <c r="AW31" s="66">
        <v>0</v>
      </c>
      <c r="AX31" s="66">
        <v>0</v>
      </c>
      <c r="AY31" s="149">
        <v>0</v>
      </c>
      <c r="AZ31" s="65">
        <v>24.713999999999999</v>
      </c>
      <c r="BA31" s="66">
        <v>0</v>
      </c>
      <c r="BB31" s="66">
        <v>0</v>
      </c>
      <c r="BC31" s="66">
        <v>0</v>
      </c>
      <c r="BD31" s="66">
        <v>0</v>
      </c>
      <c r="BE31" s="67">
        <v>0</v>
      </c>
      <c r="BF31" s="136">
        <v>24.18</v>
      </c>
      <c r="BG31" s="66">
        <v>0</v>
      </c>
      <c r="BH31" s="66">
        <v>0</v>
      </c>
      <c r="BI31" s="66">
        <v>0</v>
      </c>
      <c r="BJ31" s="66">
        <v>0</v>
      </c>
      <c r="BK31" s="149">
        <v>0</v>
      </c>
      <c r="BL31" s="65">
        <v>22.792000000000002</v>
      </c>
      <c r="BM31" s="66">
        <v>0</v>
      </c>
      <c r="BN31" s="66">
        <v>0</v>
      </c>
      <c r="BO31" s="66">
        <v>0</v>
      </c>
      <c r="BP31" s="66">
        <v>0</v>
      </c>
      <c r="BQ31" s="67">
        <v>0</v>
      </c>
      <c r="BR31" s="136">
        <v>25.791</v>
      </c>
      <c r="BS31" s="66">
        <v>0</v>
      </c>
      <c r="BT31" s="66">
        <v>0</v>
      </c>
      <c r="BU31" s="66">
        <v>0</v>
      </c>
      <c r="BV31" s="66">
        <v>0</v>
      </c>
      <c r="BW31" s="149">
        <v>0</v>
      </c>
      <c r="BX31" s="65">
        <v>32.465000000000003</v>
      </c>
      <c r="BY31" s="66">
        <v>0</v>
      </c>
      <c r="BZ31" s="66">
        <v>0</v>
      </c>
      <c r="CA31" s="66">
        <v>0</v>
      </c>
      <c r="CB31" s="66">
        <v>0</v>
      </c>
      <c r="CC31" s="67">
        <v>0</v>
      </c>
      <c r="CD31" s="136">
        <v>33.512</v>
      </c>
      <c r="CE31" s="66">
        <v>0</v>
      </c>
      <c r="CF31" s="66">
        <v>0</v>
      </c>
      <c r="CG31" s="66">
        <v>0</v>
      </c>
      <c r="CH31" s="66">
        <v>0</v>
      </c>
      <c r="CI31" s="67">
        <v>0</v>
      </c>
      <c r="CJ31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334.29800000000006</v>
      </c>
      <c r="CK31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31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31" s="56">
        <f>SUM(Tabela1122434[[#This Row],[K 88]]+Tabela1122434[[#This Row],[K 89]]+Tabela1122434[[#This Row],[K 90]])</f>
        <v>334.29800000000006</v>
      </c>
      <c r="CN31" s="56">
        <f t="shared" si="4"/>
        <v>66.859600000000015</v>
      </c>
      <c r="CO31" s="56">
        <f t="shared" si="5"/>
        <v>401.15760000000006</v>
      </c>
      <c r="CP31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31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31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31" s="56">
        <f>Tabela1122434[[#This Row],[K 94]]+Tabela1122434[[#This Row],[K 95]]+Tabela1122434[[#This Row],[K 96 ]]</f>
        <v>0</v>
      </c>
      <c r="CT31" s="56">
        <f t="shared" si="6"/>
        <v>0</v>
      </c>
      <c r="CU31" s="56">
        <f t="shared" si="7"/>
        <v>0</v>
      </c>
      <c r="CV31" s="59">
        <f>Tabela1122434[[#This Row],[K 88]]+Tabela1122434[[#This Row],[K 94]]</f>
        <v>334.29800000000006</v>
      </c>
      <c r="CW31" s="59">
        <f>Tabela1122434[[#This Row],[K 89]]+Tabela1122434[[#This Row],[K 95]]</f>
        <v>0</v>
      </c>
      <c r="CX31" s="59">
        <f>Tabela1122434[[#This Row],[K 90]]+Tabela1122434[[#This Row],[K 96 ]]</f>
        <v>0</v>
      </c>
      <c r="CY31" s="60">
        <f>Tabela1122434[[#This Row],[K 100]]+Tabela1122434[[#This Row],[K 101]]+Tabela1122434[[#This Row],[K 102]]</f>
        <v>334.29800000000006</v>
      </c>
      <c r="CZ31" s="60">
        <f>20%*Tabela1122434[[#This Row],[K 103]]</f>
        <v>66.859600000000015</v>
      </c>
      <c r="DA31" s="61">
        <f>Tabela1122434[[#This Row],[K 103]]+Tabela1122434[[#This Row],[K 104]]</f>
        <v>401.15760000000006</v>
      </c>
      <c r="DB31" s="152" t="s">
        <v>558</v>
      </c>
      <c r="DC31" s="70" t="s">
        <v>199</v>
      </c>
      <c r="DD31" s="62">
        <v>45292</v>
      </c>
      <c r="DE31" s="63">
        <v>40137</v>
      </c>
      <c r="DF31" s="63" t="s">
        <v>292</v>
      </c>
      <c r="DG31" s="64" t="s">
        <v>325</v>
      </c>
      <c r="DH31" s="42" t="s">
        <v>268</v>
      </c>
      <c r="DI31" s="115" t="s">
        <v>587</v>
      </c>
      <c r="DJ31" s="62" t="s">
        <v>327</v>
      </c>
      <c r="DK31" s="100" t="s">
        <v>206</v>
      </c>
      <c r="DL31" s="100" t="s">
        <v>326</v>
      </c>
      <c r="DM31" s="100" t="s">
        <v>326</v>
      </c>
      <c r="DN31" s="100" t="s">
        <v>326</v>
      </c>
      <c r="DO31" s="30" t="s">
        <v>293</v>
      </c>
      <c r="DP31" s="30" t="s">
        <v>269</v>
      </c>
      <c r="DQ31" s="30" t="s">
        <v>270</v>
      </c>
      <c r="DR31" s="30" t="s">
        <v>271</v>
      </c>
      <c r="DS31" s="30" t="s">
        <v>272</v>
      </c>
      <c r="DT31" s="42"/>
      <c r="DU31" s="42"/>
      <c r="DV31" s="103" t="s">
        <v>294</v>
      </c>
      <c r="DW31" s="155"/>
      <c r="DX31" s="2"/>
      <c r="DY31" s="2"/>
      <c r="DZ31" s="2"/>
      <c r="EA31" s="4"/>
      <c r="EB31" s="4"/>
      <c r="EC31" s="4"/>
      <c r="ED31" s="4"/>
      <c r="EE31" s="4"/>
      <c r="EF31" s="4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</row>
    <row r="32" spans="1:437" s="37" customFormat="1" ht="59.45" customHeight="1" x14ac:dyDescent="0.25">
      <c r="A32" s="331">
        <v>18</v>
      </c>
      <c r="B32" s="30" t="s">
        <v>274</v>
      </c>
      <c r="C32" s="42" t="s">
        <v>268</v>
      </c>
      <c r="D32" s="30" t="s">
        <v>269</v>
      </c>
      <c r="E32" s="30" t="s">
        <v>270</v>
      </c>
      <c r="F32" s="30" t="s">
        <v>271</v>
      </c>
      <c r="G32" s="30" t="s">
        <v>272</v>
      </c>
      <c r="H32" s="42"/>
      <c r="I32" s="42"/>
      <c r="J32" s="30" t="s">
        <v>276</v>
      </c>
      <c r="K32" s="32" t="s">
        <v>213</v>
      </c>
      <c r="L32" s="32" t="s">
        <v>199</v>
      </c>
      <c r="M32" s="32" t="s">
        <v>607</v>
      </c>
      <c r="N32" s="30" t="s">
        <v>200</v>
      </c>
      <c r="O32" s="141" t="s">
        <v>201</v>
      </c>
      <c r="P32" s="65">
        <v>40</v>
      </c>
      <c r="Q32" s="66">
        <v>0</v>
      </c>
      <c r="R32" s="66">
        <v>0</v>
      </c>
      <c r="S32" s="66">
        <v>0</v>
      </c>
      <c r="T32" s="66">
        <v>0</v>
      </c>
      <c r="U32" s="67">
        <v>0</v>
      </c>
      <c r="V32" s="143">
        <v>40</v>
      </c>
      <c r="W32" s="68">
        <v>0</v>
      </c>
      <c r="X32" s="68">
        <v>0</v>
      </c>
      <c r="Y32" s="68">
        <v>0</v>
      </c>
      <c r="Z32" s="68">
        <v>0</v>
      </c>
      <c r="AA32" s="69">
        <v>0</v>
      </c>
      <c r="AB32" s="136">
        <v>40</v>
      </c>
      <c r="AC32" s="66">
        <v>0</v>
      </c>
      <c r="AD32" s="66">
        <v>0</v>
      </c>
      <c r="AE32" s="66">
        <v>0</v>
      </c>
      <c r="AF32" s="66">
        <v>0</v>
      </c>
      <c r="AG32" s="67">
        <v>0</v>
      </c>
      <c r="AH32" s="136">
        <v>11</v>
      </c>
      <c r="AI32" s="66">
        <v>0</v>
      </c>
      <c r="AJ32" s="66">
        <v>0</v>
      </c>
      <c r="AK32" s="66">
        <v>0</v>
      </c>
      <c r="AL32" s="66">
        <v>0</v>
      </c>
      <c r="AM32" s="149">
        <v>0</v>
      </c>
      <c r="AN32" s="65">
        <v>11</v>
      </c>
      <c r="AO32" s="66">
        <v>0</v>
      </c>
      <c r="AP32" s="66">
        <v>0</v>
      </c>
      <c r="AQ32" s="66">
        <v>0</v>
      </c>
      <c r="AR32" s="66">
        <v>0</v>
      </c>
      <c r="AS32" s="67">
        <v>0</v>
      </c>
      <c r="AT32" s="136">
        <v>11</v>
      </c>
      <c r="AU32" s="66">
        <v>0</v>
      </c>
      <c r="AV32" s="66">
        <v>0</v>
      </c>
      <c r="AW32" s="66">
        <v>0</v>
      </c>
      <c r="AX32" s="66">
        <v>0</v>
      </c>
      <c r="AY32" s="149">
        <v>0</v>
      </c>
      <c r="AZ32" s="65">
        <v>8</v>
      </c>
      <c r="BA32" s="66">
        <v>0</v>
      </c>
      <c r="BB32" s="66">
        <v>0</v>
      </c>
      <c r="BC32" s="66">
        <v>0</v>
      </c>
      <c r="BD32" s="66">
        <v>0</v>
      </c>
      <c r="BE32" s="67">
        <v>0</v>
      </c>
      <c r="BF32" s="136">
        <v>8</v>
      </c>
      <c r="BG32" s="66">
        <v>0</v>
      </c>
      <c r="BH32" s="66">
        <v>0</v>
      </c>
      <c r="BI32" s="66">
        <v>0</v>
      </c>
      <c r="BJ32" s="66">
        <v>0</v>
      </c>
      <c r="BK32" s="149">
        <v>0</v>
      </c>
      <c r="BL32" s="65">
        <v>11</v>
      </c>
      <c r="BM32" s="66">
        <v>0</v>
      </c>
      <c r="BN32" s="66">
        <v>0</v>
      </c>
      <c r="BO32" s="66">
        <v>0</v>
      </c>
      <c r="BP32" s="66">
        <v>0</v>
      </c>
      <c r="BQ32" s="67">
        <v>0</v>
      </c>
      <c r="BR32" s="136">
        <v>11</v>
      </c>
      <c r="BS32" s="66">
        <v>0</v>
      </c>
      <c r="BT32" s="66">
        <v>0</v>
      </c>
      <c r="BU32" s="66">
        <v>0</v>
      </c>
      <c r="BV32" s="66">
        <v>0</v>
      </c>
      <c r="BW32" s="149">
        <v>0</v>
      </c>
      <c r="BX32" s="65">
        <v>11</v>
      </c>
      <c r="BY32" s="66">
        <v>0</v>
      </c>
      <c r="BZ32" s="66">
        <v>0</v>
      </c>
      <c r="CA32" s="66">
        <v>0</v>
      </c>
      <c r="CB32" s="66">
        <v>0</v>
      </c>
      <c r="CC32" s="67">
        <v>0</v>
      </c>
      <c r="CD32" s="136">
        <v>11</v>
      </c>
      <c r="CE32" s="66">
        <v>0</v>
      </c>
      <c r="CF32" s="66">
        <v>0</v>
      </c>
      <c r="CG32" s="66">
        <v>0</v>
      </c>
      <c r="CH32" s="66">
        <v>0</v>
      </c>
      <c r="CI32" s="67">
        <v>0</v>
      </c>
      <c r="CJ32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213</v>
      </c>
      <c r="CK32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32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32" s="56">
        <f>SUM(Tabela1122434[[#This Row],[K 88]]+Tabela1122434[[#This Row],[K 89]]+Tabela1122434[[#This Row],[K 90]])</f>
        <v>213</v>
      </c>
      <c r="CN32" s="56">
        <f t="shared" si="4"/>
        <v>42.6</v>
      </c>
      <c r="CO32" s="56">
        <f t="shared" si="5"/>
        <v>255.6</v>
      </c>
      <c r="CP32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32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32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32" s="56">
        <f>Tabela1122434[[#This Row],[K 94]]+Tabela1122434[[#This Row],[K 95]]+Tabela1122434[[#This Row],[K 96 ]]</f>
        <v>0</v>
      </c>
      <c r="CT32" s="56">
        <f t="shared" si="6"/>
        <v>0</v>
      </c>
      <c r="CU32" s="56">
        <f t="shared" si="7"/>
        <v>0</v>
      </c>
      <c r="CV32" s="59">
        <f>Tabela1122434[[#This Row],[K 88]]+Tabela1122434[[#This Row],[K 94]]</f>
        <v>213</v>
      </c>
      <c r="CW32" s="59">
        <f>Tabela1122434[[#This Row],[K 89]]+Tabela1122434[[#This Row],[K 95]]</f>
        <v>0</v>
      </c>
      <c r="CX32" s="59">
        <f>Tabela1122434[[#This Row],[K 90]]+Tabela1122434[[#This Row],[K 96 ]]</f>
        <v>0</v>
      </c>
      <c r="CY32" s="60">
        <f>Tabela1122434[[#This Row],[K 100]]+Tabela1122434[[#This Row],[K 101]]+Tabela1122434[[#This Row],[K 102]]</f>
        <v>213</v>
      </c>
      <c r="CZ32" s="60">
        <f>20%*Tabela1122434[[#This Row],[K 103]]</f>
        <v>42.6</v>
      </c>
      <c r="DA32" s="61">
        <f>Tabela1122434[[#This Row],[K 103]]+Tabela1122434[[#This Row],[K 104]]</f>
        <v>255.6</v>
      </c>
      <c r="DB32" s="152" t="s">
        <v>558</v>
      </c>
      <c r="DC32" s="70" t="s">
        <v>199</v>
      </c>
      <c r="DD32" s="62">
        <v>45292</v>
      </c>
      <c r="DE32" s="63">
        <v>40137</v>
      </c>
      <c r="DF32" s="63" t="s">
        <v>292</v>
      </c>
      <c r="DG32" s="64" t="s">
        <v>325</v>
      </c>
      <c r="DH32" s="42" t="s">
        <v>268</v>
      </c>
      <c r="DI32" s="115" t="s">
        <v>587</v>
      </c>
      <c r="DJ32" s="62" t="s">
        <v>327</v>
      </c>
      <c r="DK32" s="100" t="s">
        <v>206</v>
      </c>
      <c r="DL32" s="100" t="s">
        <v>326</v>
      </c>
      <c r="DM32" s="100" t="s">
        <v>326</v>
      </c>
      <c r="DN32" s="100" t="s">
        <v>326</v>
      </c>
      <c r="DO32" s="30" t="s">
        <v>293</v>
      </c>
      <c r="DP32" s="30" t="s">
        <v>269</v>
      </c>
      <c r="DQ32" s="30" t="s">
        <v>270</v>
      </c>
      <c r="DR32" s="30" t="s">
        <v>271</v>
      </c>
      <c r="DS32" s="30" t="s">
        <v>272</v>
      </c>
      <c r="DT32" s="42"/>
      <c r="DU32" s="42"/>
      <c r="DV32" s="103" t="s">
        <v>294</v>
      </c>
      <c r="DW32" s="155"/>
      <c r="DX32" s="2"/>
      <c r="DY32" s="2"/>
      <c r="DZ32" s="2"/>
      <c r="EA32" s="4"/>
      <c r="EB32" s="4"/>
      <c r="EC32" s="4"/>
      <c r="ED32" s="4"/>
      <c r="EE32" s="4"/>
      <c r="EF32" s="4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</row>
    <row r="33" spans="1:437" s="154" customFormat="1" ht="56.25" x14ac:dyDescent="0.25">
      <c r="A33" s="333">
        <v>19</v>
      </c>
      <c r="B33" s="34" t="s">
        <v>274</v>
      </c>
      <c r="C33" s="162" t="s">
        <v>268</v>
      </c>
      <c r="D33" s="34" t="s">
        <v>269</v>
      </c>
      <c r="E33" s="34" t="s">
        <v>270</v>
      </c>
      <c r="F33" s="34" t="s">
        <v>271</v>
      </c>
      <c r="G33" s="34" t="s">
        <v>272</v>
      </c>
      <c r="H33" s="162"/>
      <c r="I33" s="162"/>
      <c r="J33" s="34" t="s">
        <v>277</v>
      </c>
      <c r="K33" s="35" t="s">
        <v>213</v>
      </c>
      <c r="L33" s="35" t="s">
        <v>199</v>
      </c>
      <c r="M33" s="35" t="s">
        <v>608</v>
      </c>
      <c r="N33" s="34" t="s">
        <v>200</v>
      </c>
      <c r="O33" s="156" t="s">
        <v>201</v>
      </c>
      <c r="P33" s="163">
        <v>80</v>
      </c>
      <c r="Q33" s="133">
        <v>0</v>
      </c>
      <c r="R33" s="133">
        <v>0</v>
      </c>
      <c r="S33" s="133">
        <v>0</v>
      </c>
      <c r="T33" s="133">
        <v>0</v>
      </c>
      <c r="U33" s="157">
        <v>0</v>
      </c>
      <c r="V33" s="164">
        <v>80</v>
      </c>
      <c r="W33" s="133">
        <v>0</v>
      </c>
      <c r="X33" s="133">
        <v>0</v>
      </c>
      <c r="Y33" s="133">
        <v>0</v>
      </c>
      <c r="Z33" s="133">
        <v>0</v>
      </c>
      <c r="AA33" s="157">
        <v>0</v>
      </c>
      <c r="AB33" s="164">
        <v>80</v>
      </c>
      <c r="AC33" s="133">
        <v>0</v>
      </c>
      <c r="AD33" s="133">
        <v>0</v>
      </c>
      <c r="AE33" s="133">
        <v>0</v>
      </c>
      <c r="AF33" s="133">
        <v>0</v>
      </c>
      <c r="AG33" s="157">
        <v>0</v>
      </c>
      <c r="AH33" s="164">
        <v>30</v>
      </c>
      <c r="AI33" s="133">
        <v>0</v>
      </c>
      <c r="AJ33" s="133">
        <v>0</v>
      </c>
      <c r="AK33" s="133">
        <v>0</v>
      </c>
      <c r="AL33" s="133">
        <v>0</v>
      </c>
      <c r="AM33" s="158">
        <v>0</v>
      </c>
      <c r="AN33" s="163">
        <v>30</v>
      </c>
      <c r="AO33" s="133">
        <v>0</v>
      </c>
      <c r="AP33" s="133">
        <v>0</v>
      </c>
      <c r="AQ33" s="133">
        <v>0</v>
      </c>
      <c r="AR33" s="133">
        <v>0</v>
      </c>
      <c r="AS33" s="157">
        <v>0</v>
      </c>
      <c r="AT33" s="164">
        <v>30</v>
      </c>
      <c r="AU33" s="133">
        <v>0</v>
      </c>
      <c r="AV33" s="133">
        <v>0</v>
      </c>
      <c r="AW33" s="133">
        <v>0</v>
      </c>
      <c r="AX33" s="133">
        <v>0</v>
      </c>
      <c r="AY33" s="158">
        <v>0</v>
      </c>
      <c r="AZ33" s="163">
        <v>7</v>
      </c>
      <c r="BA33" s="133">
        <v>0</v>
      </c>
      <c r="BB33" s="133">
        <v>0</v>
      </c>
      <c r="BC33" s="133">
        <v>0</v>
      </c>
      <c r="BD33" s="133">
        <v>0</v>
      </c>
      <c r="BE33" s="157">
        <v>0</v>
      </c>
      <c r="BF33" s="164">
        <v>7</v>
      </c>
      <c r="BG33" s="133">
        <v>0</v>
      </c>
      <c r="BH33" s="133">
        <v>0</v>
      </c>
      <c r="BI33" s="133">
        <v>0</v>
      </c>
      <c r="BJ33" s="133">
        <v>0</v>
      </c>
      <c r="BK33" s="158">
        <v>0</v>
      </c>
      <c r="BL33" s="163">
        <v>30</v>
      </c>
      <c r="BM33" s="133">
        <v>0</v>
      </c>
      <c r="BN33" s="133">
        <v>0</v>
      </c>
      <c r="BO33" s="133">
        <v>0</v>
      </c>
      <c r="BP33" s="133">
        <v>0</v>
      </c>
      <c r="BQ33" s="157">
        <v>0</v>
      </c>
      <c r="BR33" s="164">
        <v>30</v>
      </c>
      <c r="BS33" s="133">
        <v>0</v>
      </c>
      <c r="BT33" s="133">
        <v>0</v>
      </c>
      <c r="BU33" s="133">
        <v>0</v>
      </c>
      <c r="BV33" s="133">
        <v>0</v>
      </c>
      <c r="BW33" s="158">
        <v>0</v>
      </c>
      <c r="BX33" s="163">
        <v>30</v>
      </c>
      <c r="BY33" s="133">
        <v>0</v>
      </c>
      <c r="BZ33" s="133">
        <v>0</v>
      </c>
      <c r="CA33" s="133">
        <v>0</v>
      </c>
      <c r="CB33" s="133">
        <v>0</v>
      </c>
      <c r="CC33" s="157">
        <v>0</v>
      </c>
      <c r="CD33" s="164">
        <v>30</v>
      </c>
      <c r="CE33" s="133">
        <v>0</v>
      </c>
      <c r="CF33" s="133">
        <v>0</v>
      </c>
      <c r="CG33" s="133">
        <v>0</v>
      </c>
      <c r="CH33" s="133">
        <v>0</v>
      </c>
      <c r="CI33" s="157">
        <v>0</v>
      </c>
      <c r="CJ33" s="159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464</v>
      </c>
      <c r="CK33" s="160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33" s="160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33" s="86">
        <f>SUM(Tabela1122434[[#This Row],[K 88]]+Tabela1122434[[#This Row],[K 89]]+Tabela1122434[[#This Row],[K 90]])</f>
        <v>464</v>
      </c>
      <c r="CN33" s="86">
        <f t="shared" si="4"/>
        <v>92.800000000000011</v>
      </c>
      <c r="CO33" s="86">
        <f t="shared" si="5"/>
        <v>556.79999999999995</v>
      </c>
      <c r="CP33" s="159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33" s="160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33" s="160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33" s="86">
        <f>Tabela1122434[[#This Row],[K 94]]+Tabela1122434[[#This Row],[K 95]]+Tabela1122434[[#This Row],[K 96 ]]</f>
        <v>0</v>
      </c>
      <c r="CT33" s="86">
        <f t="shared" si="6"/>
        <v>0</v>
      </c>
      <c r="CU33" s="86">
        <f t="shared" si="7"/>
        <v>0</v>
      </c>
      <c r="CV33" s="88">
        <f>Tabela1122434[[#This Row],[K 88]]+Tabela1122434[[#This Row],[K 94]]</f>
        <v>464</v>
      </c>
      <c r="CW33" s="88">
        <f>Tabela1122434[[#This Row],[K 89]]+Tabela1122434[[#This Row],[K 95]]</f>
        <v>0</v>
      </c>
      <c r="CX33" s="88">
        <f>Tabela1122434[[#This Row],[K 90]]+Tabela1122434[[#This Row],[K 96 ]]</f>
        <v>0</v>
      </c>
      <c r="CY33" s="89">
        <f>Tabela1122434[[#This Row],[K 100]]+Tabela1122434[[#This Row],[K 101]]+Tabela1122434[[#This Row],[K 102]]</f>
        <v>464</v>
      </c>
      <c r="CZ33" s="89">
        <f>20%*Tabela1122434[[#This Row],[K 103]]</f>
        <v>92.800000000000011</v>
      </c>
      <c r="DA33" s="90">
        <f>Tabela1122434[[#This Row],[K 103]]+Tabela1122434[[#This Row],[K 104]]</f>
        <v>556.79999999999995</v>
      </c>
      <c r="DB33" s="165" t="s">
        <v>558</v>
      </c>
      <c r="DC33" s="91" t="s">
        <v>199</v>
      </c>
      <c r="DD33" s="130">
        <v>45292</v>
      </c>
      <c r="DE33" s="131">
        <v>40137</v>
      </c>
      <c r="DF33" s="131" t="s">
        <v>292</v>
      </c>
      <c r="DG33" s="93" t="s">
        <v>325</v>
      </c>
      <c r="DH33" s="162" t="s">
        <v>268</v>
      </c>
      <c r="DI33" s="166" t="s">
        <v>587</v>
      </c>
      <c r="DJ33" s="130" t="s">
        <v>327</v>
      </c>
      <c r="DK33" s="167" t="s">
        <v>206</v>
      </c>
      <c r="DL33" s="167" t="s">
        <v>326</v>
      </c>
      <c r="DM33" s="167" t="s">
        <v>326</v>
      </c>
      <c r="DN33" s="167" t="s">
        <v>326</v>
      </c>
      <c r="DO33" s="34" t="s">
        <v>293</v>
      </c>
      <c r="DP33" s="34" t="s">
        <v>269</v>
      </c>
      <c r="DQ33" s="34" t="s">
        <v>270</v>
      </c>
      <c r="DR33" s="34" t="s">
        <v>271</v>
      </c>
      <c r="DS33" s="34" t="s">
        <v>272</v>
      </c>
      <c r="DT33" s="162"/>
      <c r="DU33" s="162"/>
      <c r="DV33" s="168" t="s">
        <v>294</v>
      </c>
      <c r="DW33" s="155"/>
      <c r="DX33" s="2"/>
      <c r="DY33" s="2"/>
      <c r="DZ33" s="2"/>
      <c r="EA33" s="4"/>
      <c r="EB33" s="4"/>
      <c r="EC33" s="4"/>
      <c r="ED33" s="4"/>
      <c r="EE33" s="4"/>
      <c r="EF33" s="4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</row>
    <row r="34" spans="1:437" ht="80.099999999999994" customHeight="1" x14ac:dyDescent="0.25">
      <c r="A34" s="331">
        <v>20</v>
      </c>
      <c r="B34" s="30" t="s">
        <v>274</v>
      </c>
      <c r="C34" s="30" t="s">
        <v>192</v>
      </c>
      <c r="D34" s="42" t="s">
        <v>278</v>
      </c>
      <c r="E34" s="42" t="s">
        <v>279</v>
      </c>
      <c r="F34" s="42" t="s">
        <v>280</v>
      </c>
      <c r="G34" s="42">
        <v>12</v>
      </c>
      <c r="H34" s="42"/>
      <c r="I34" s="42" t="s">
        <v>281</v>
      </c>
      <c r="J34" s="44" t="s">
        <v>282</v>
      </c>
      <c r="K34" s="32" t="s">
        <v>213</v>
      </c>
      <c r="L34" s="32" t="s">
        <v>199</v>
      </c>
      <c r="M34" s="45" t="s">
        <v>609</v>
      </c>
      <c r="N34" s="30" t="s">
        <v>200</v>
      </c>
      <c r="O34" s="297" t="s">
        <v>201</v>
      </c>
      <c r="P34" s="147">
        <v>0.151</v>
      </c>
      <c r="Q34" s="39">
        <v>0</v>
      </c>
      <c r="R34" s="39">
        <v>0</v>
      </c>
      <c r="S34" s="39">
        <v>0</v>
      </c>
      <c r="T34" s="39">
        <v>0</v>
      </c>
      <c r="U34" s="146">
        <v>0</v>
      </c>
      <c r="V34" s="139">
        <v>0.13400000000000001</v>
      </c>
      <c r="W34" s="39">
        <v>0</v>
      </c>
      <c r="X34" s="39">
        <v>0</v>
      </c>
      <c r="Y34" s="39">
        <v>0</v>
      </c>
      <c r="Z34" s="39">
        <v>0</v>
      </c>
      <c r="AA34" s="151">
        <v>0</v>
      </c>
      <c r="AB34" s="147">
        <v>0.16800000000000001</v>
      </c>
      <c r="AC34" s="39">
        <v>0</v>
      </c>
      <c r="AD34" s="39">
        <v>0</v>
      </c>
      <c r="AE34" s="39">
        <v>0</v>
      </c>
      <c r="AF34" s="39">
        <v>0</v>
      </c>
      <c r="AG34" s="146">
        <v>0</v>
      </c>
      <c r="AH34" s="139">
        <v>0.12</v>
      </c>
      <c r="AI34" s="39">
        <v>0</v>
      </c>
      <c r="AJ34" s="39">
        <v>0</v>
      </c>
      <c r="AK34" s="39">
        <v>0</v>
      </c>
      <c r="AL34" s="39">
        <v>0</v>
      </c>
      <c r="AM34" s="151">
        <v>0</v>
      </c>
      <c r="AN34" s="147">
        <v>9.2999999999999999E-2</v>
      </c>
      <c r="AO34" s="39">
        <v>0</v>
      </c>
      <c r="AP34" s="39">
        <v>0</v>
      </c>
      <c r="AQ34" s="39">
        <v>0</v>
      </c>
      <c r="AR34" s="39">
        <v>0</v>
      </c>
      <c r="AS34" s="146">
        <v>0</v>
      </c>
      <c r="AT34" s="139">
        <v>8.7999999999999995E-2</v>
      </c>
      <c r="AU34" s="39">
        <v>0</v>
      </c>
      <c r="AV34" s="39">
        <v>0</v>
      </c>
      <c r="AW34" s="39">
        <v>0</v>
      </c>
      <c r="AX34" s="39">
        <v>0</v>
      </c>
      <c r="AY34" s="151">
        <v>0</v>
      </c>
      <c r="AZ34" s="147">
        <v>9.1999999999999998E-2</v>
      </c>
      <c r="BA34" s="39">
        <v>0</v>
      </c>
      <c r="BB34" s="39">
        <v>0</v>
      </c>
      <c r="BC34" s="39">
        <v>0</v>
      </c>
      <c r="BD34" s="39">
        <v>0</v>
      </c>
      <c r="BE34" s="146">
        <v>0</v>
      </c>
      <c r="BF34" s="139">
        <v>9.6000000000000002E-2</v>
      </c>
      <c r="BG34" s="39">
        <v>0</v>
      </c>
      <c r="BH34" s="39">
        <v>0</v>
      </c>
      <c r="BI34" s="39">
        <v>0</v>
      </c>
      <c r="BJ34" s="39">
        <v>0</v>
      </c>
      <c r="BK34" s="151">
        <v>0</v>
      </c>
      <c r="BL34" s="147">
        <v>9.7000000000000003E-2</v>
      </c>
      <c r="BM34" s="39">
        <v>0</v>
      </c>
      <c r="BN34" s="39">
        <v>0</v>
      </c>
      <c r="BO34" s="39">
        <v>0</v>
      </c>
      <c r="BP34" s="39">
        <v>0</v>
      </c>
      <c r="BQ34" s="146">
        <v>0</v>
      </c>
      <c r="BR34" s="139">
        <v>0.104</v>
      </c>
      <c r="BS34" s="39">
        <v>0</v>
      </c>
      <c r="BT34" s="39">
        <v>0</v>
      </c>
      <c r="BU34" s="39">
        <v>0</v>
      </c>
      <c r="BV34" s="39">
        <v>0</v>
      </c>
      <c r="BW34" s="151">
        <v>0</v>
      </c>
      <c r="BX34" s="147">
        <v>0.113</v>
      </c>
      <c r="BY34" s="39">
        <v>0</v>
      </c>
      <c r="BZ34" s="39">
        <v>0</v>
      </c>
      <c r="CA34" s="39">
        <v>0</v>
      </c>
      <c r="CB34" s="39">
        <v>0</v>
      </c>
      <c r="CC34" s="146">
        <v>0</v>
      </c>
      <c r="CD34" s="139">
        <v>0.14899999999999999</v>
      </c>
      <c r="CE34" s="39">
        <v>0</v>
      </c>
      <c r="CF34" s="39">
        <v>0</v>
      </c>
      <c r="CG34" s="39">
        <v>0</v>
      </c>
      <c r="CH34" s="39">
        <v>0</v>
      </c>
      <c r="CI34" s="146">
        <v>0</v>
      </c>
      <c r="CJ34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1.405</v>
      </c>
      <c r="CK34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34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34" s="56">
        <f>SUM(Tabela1122434[[#This Row],[K 88]]+Tabela1122434[[#This Row],[K 89]]+Tabela1122434[[#This Row],[K 90]])</f>
        <v>1.405</v>
      </c>
      <c r="CN34" s="56">
        <f t="shared" si="4"/>
        <v>0.28100000000000003</v>
      </c>
      <c r="CO34" s="311">
        <f t="shared" si="5"/>
        <v>1.6859999999999999</v>
      </c>
      <c r="CP34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34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34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34" s="56">
        <f>Tabela1122434[[#This Row],[K 94]]+Tabela1122434[[#This Row],[K 95]]+Tabela1122434[[#This Row],[K 96 ]]</f>
        <v>0</v>
      </c>
      <c r="CT34" s="56">
        <f t="shared" si="6"/>
        <v>0</v>
      </c>
      <c r="CU34" s="57">
        <f t="shared" si="7"/>
        <v>0</v>
      </c>
      <c r="CV34" s="313">
        <f>Tabela1122434[[#This Row],[K 88]]+Tabela1122434[[#This Row],[K 94]]</f>
        <v>1.405</v>
      </c>
      <c r="CW34" s="59">
        <f>Tabela1122434[[#This Row],[K 89]]+Tabela1122434[[#This Row],[K 95]]</f>
        <v>0</v>
      </c>
      <c r="CX34" s="59">
        <f>Tabela1122434[[#This Row],[K 90]]+Tabela1122434[[#This Row],[K 96 ]]</f>
        <v>0</v>
      </c>
      <c r="CY34" s="60">
        <f>Tabela1122434[[#This Row],[K 100]]+Tabela1122434[[#This Row],[K 101]]+Tabela1122434[[#This Row],[K 102]]</f>
        <v>1.405</v>
      </c>
      <c r="CZ34" s="60">
        <f>20%*Tabela1122434[[#This Row],[K 103]]</f>
        <v>0.28100000000000003</v>
      </c>
      <c r="DA34" s="316">
        <f>Tabela1122434[[#This Row],[K 103]]+Tabela1122434[[#This Row],[K 104]]</f>
        <v>1.6859999999999999</v>
      </c>
      <c r="DB34" s="318">
        <v>45291</v>
      </c>
      <c r="DC34" s="64" t="s">
        <v>206</v>
      </c>
      <c r="DD34" s="62">
        <v>45292</v>
      </c>
      <c r="DE34" s="153">
        <v>44714</v>
      </c>
      <c r="DF34" s="64" t="s">
        <v>295</v>
      </c>
      <c r="DG34" s="32" t="s">
        <v>203</v>
      </c>
      <c r="DH34" s="30" t="s">
        <v>204</v>
      </c>
      <c r="DI34" s="115" t="s">
        <v>587</v>
      </c>
      <c r="DJ34" s="33" t="s">
        <v>205</v>
      </c>
      <c r="DK34" s="100" t="s">
        <v>206</v>
      </c>
      <c r="DL34" s="100" t="s">
        <v>326</v>
      </c>
      <c r="DM34" s="100" t="s">
        <v>326</v>
      </c>
      <c r="DN34" s="100" t="s">
        <v>326</v>
      </c>
      <c r="DO34" s="30" t="s">
        <v>293</v>
      </c>
      <c r="DP34" s="30" t="s">
        <v>269</v>
      </c>
      <c r="DQ34" s="30" t="s">
        <v>270</v>
      </c>
      <c r="DR34" s="30" t="s">
        <v>271</v>
      </c>
      <c r="DS34" s="30" t="s">
        <v>272</v>
      </c>
      <c r="DT34" s="42"/>
      <c r="DU34" s="42"/>
      <c r="DV34" s="294" t="s">
        <v>294</v>
      </c>
    </row>
    <row r="35" spans="1:437" ht="80.099999999999994" customHeight="1" x14ac:dyDescent="0.25">
      <c r="A35" s="331">
        <v>21</v>
      </c>
      <c r="B35" s="30" t="s">
        <v>274</v>
      </c>
      <c r="C35" s="30" t="s">
        <v>192</v>
      </c>
      <c r="D35" s="30" t="s">
        <v>254</v>
      </c>
      <c r="E35" s="30" t="s">
        <v>283</v>
      </c>
      <c r="F35" s="30" t="s">
        <v>284</v>
      </c>
      <c r="G35" s="30">
        <v>11</v>
      </c>
      <c r="H35" s="42"/>
      <c r="I35" s="42"/>
      <c r="J35" s="44" t="s">
        <v>285</v>
      </c>
      <c r="K35" s="32" t="s">
        <v>213</v>
      </c>
      <c r="L35" s="32" t="s">
        <v>199</v>
      </c>
      <c r="M35" s="30" t="s">
        <v>604</v>
      </c>
      <c r="N35" s="30" t="s">
        <v>200</v>
      </c>
      <c r="O35" s="297" t="s">
        <v>201</v>
      </c>
      <c r="P35" s="147">
        <v>12.599</v>
      </c>
      <c r="Q35" s="39">
        <v>0</v>
      </c>
      <c r="R35" s="39">
        <v>0</v>
      </c>
      <c r="S35" s="39">
        <v>0</v>
      </c>
      <c r="T35" s="39">
        <v>0</v>
      </c>
      <c r="U35" s="146">
        <v>0</v>
      </c>
      <c r="V35" s="139">
        <v>12.599</v>
      </c>
      <c r="W35" s="39">
        <v>0</v>
      </c>
      <c r="X35" s="39">
        <v>0</v>
      </c>
      <c r="Y35" s="39">
        <v>0</v>
      </c>
      <c r="Z35" s="39">
        <v>0</v>
      </c>
      <c r="AA35" s="151">
        <v>0</v>
      </c>
      <c r="AB35" s="147">
        <v>11.305</v>
      </c>
      <c r="AC35" s="39">
        <v>0</v>
      </c>
      <c r="AD35" s="39">
        <v>0</v>
      </c>
      <c r="AE35" s="39">
        <v>0</v>
      </c>
      <c r="AF35" s="39">
        <v>0</v>
      </c>
      <c r="AG35" s="146">
        <v>0</v>
      </c>
      <c r="AH35" s="139">
        <v>11.305</v>
      </c>
      <c r="AI35" s="39">
        <v>0</v>
      </c>
      <c r="AJ35" s="39">
        <v>0</v>
      </c>
      <c r="AK35" s="39">
        <v>0</v>
      </c>
      <c r="AL35" s="39">
        <v>0</v>
      </c>
      <c r="AM35" s="151">
        <v>0</v>
      </c>
      <c r="AN35" s="147">
        <v>11.305</v>
      </c>
      <c r="AO35" s="39">
        <v>0</v>
      </c>
      <c r="AP35" s="39">
        <v>0</v>
      </c>
      <c r="AQ35" s="39">
        <v>0</v>
      </c>
      <c r="AR35" s="39">
        <v>0</v>
      </c>
      <c r="AS35" s="146">
        <v>0</v>
      </c>
      <c r="AT35" s="139">
        <v>11.305</v>
      </c>
      <c r="AU35" s="39">
        <v>0</v>
      </c>
      <c r="AV35" s="39">
        <v>0</v>
      </c>
      <c r="AW35" s="39">
        <v>0</v>
      </c>
      <c r="AX35" s="39">
        <v>0</v>
      </c>
      <c r="AY35" s="151">
        <v>0</v>
      </c>
      <c r="AZ35" s="147">
        <v>11.22</v>
      </c>
      <c r="BA35" s="39">
        <v>0</v>
      </c>
      <c r="BB35" s="39">
        <v>0</v>
      </c>
      <c r="BC35" s="39">
        <v>0</v>
      </c>
      <c r="BD35" s="39">
        <v>0</v>
      </c>
      <c r="BE35" s="146">
        <v>0</v>
      </c>
      <c r="BF35" s="139">
        <v>9.9390000000000001</v>
      </c>
      <c r="BG35" s="39">
        <v>0</v>
      </c>
      <c r="BH35" s="39">
        <v>0</v>
      </c>
      <c r="BI35" s="39">
        <v>0</v>
      </c>
      <c r="BJ35" s="39">
        <v>0</v>
      </c>
      <c r="BK35" s="151">
        <v>0</v>
      </c>
      <c r="BL35" s="147">
        <v>11.147</v>
      </c>
      <c r="BM35" s="39">
        <v>0</v>
      </c>
      <c r="BN35" s="39">
        <v>0</v>
      </c>
      <c r="BO35" s="39">
        <v>0</v>
      </c>
      <c r="BP35" s="39">
        <v>0</v>
      </c>
      <c r="BQ35" s="146">
        <v>0</v>
      </c>
      <c r="BR35" s="139">
        <v>10.625999999999999</v>
      </c>
      <c r="BS35" s="39">
        <v>0</v>
      </c>
      <c r="BT35" s="39">
        <v>0</v>
      </c>
      <c r="BU35" s="39">
        <v>0</v>
      </c>
      <c r="BV35" s="39">
        <v>0</v>
      </c>
      <c r="BW35" s="151">
        <v>0</v>
      </c>
      <c r="BX35" s="147">
        <v>12.538</v>
      </c>
      <c r="BY35" s="39">
        <v>0</v>
      </c>
      <c r="BZ35" s="39">
        <v>0</v>
      </c>
      <c r="CA35" s="39">
        <v>0</v>
      </c>
      <c r="CB35" s="39">
        <v>0</v>
      </c>
      <c r="CC35" s="146">
        <v>0</v>
      </c>
      <c r="CD35" s="139">
        <v>12.6</v>
      </c>
      <c r="CE35" s="39">
        <v>0</v>
      </c>
      <c r="CF35" s="39">
        <v>0</v>
      </c>
      <c r="CG35" s="39">
        <v>0</v>
      </c>
      <c r="CH35" s="39">
        <v>0</v>
      </c>
      <c r="CI35" s="146">
        <v>0</v>
      </c>
      <c r="CJ35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138.488</v>
      </c>
      <c r="CK35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35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35" s="56">
        <f>SUM(Tabela1122434[[#This Row],[K 88]]+Tabela1122434[[#This Row],[K 89]]+Tabela1122434[[#This Row],[K 90]])</f>
        <v>138.488</v>
      </c>
      <c r="CN35" s="56">
        <f t="shared" si="4"/>
        <v>27.697600000000001</v>
      </c>
      <c r="CO35" s="311">
        <f t="shared" si="5"/>
        <v>166.18559999999999</v>
      </c>
      <c r="CP35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35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35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35" s="56">
        <f>Tabela1122434[[#This Row],[K 94]]+Tabela1122434[[#This Row],[K 95]]+Tabela1122434[[#This Row],[K 96 ]]</f>
        <v>0</v>
      </c>
      <c r="CT35" s="56">
        <f t="shared" si="6"/>
        <v>0</v>
      </c>
      <c r="CU35" s="57">
        <f t="shared" si="7"/>
        <v>0</v>
      </c>
      <c r="CV35" s="313">
        <f>Tabela1122434[[#This Row],[K 88]]+Tabela1122434[[#This Row],[K 94]]</f>
        <v>138.488</v>
      </c>
      <c r="CW35" s="59">
        <f>Tabela1122434[[#This Row],[K 89]]+Tabela1122434[[#This Row],[K 95]]</f>
        <v>0</v>
      </c>
      <c r="CX35" s="59">
        <f>Tabela1122434[[#This Row],[K 90]]+Tabela1122434[[#This Row],[K 96 ]]</f>
        <v>0</v>
      </c>
      <c r="CY35" s="60">
        <f>Tabela1122434[[#This Row],[K 100]]+Tabela1122434[[#This Row],[K 101]]+Tabela1122434[[#This Row],[K 102]]</f>
        <v>138.488</v>
      </c>
      <c r="CZ35" s="60">
        <f>20%*Tabela1122434[[#This Row],[K 103]]</f>
        <v>27.697600000000001</v>
      </c>
      <c r="DA35" s="316">
        <f>Tabela1122434[[#This Row],[K 103]]+Tabela1122434[[#This Row],[K 104]]</f>
        <v>166.18559999999999</v>
      </c>
      <c r="DB35" s="318">
        <v>45291</v>
      </c>
      <c r="DC35" s="64" t="s">
        <v>206</v>
      </c>
      <c r="DD35" s="62">
        <v>45292</v>
      </c>
      <c r="DE35" s="153">
        <v>44714</v>
      </c>
      <c r="DF35" s="64" t="s">
        <v>295</v>
      </c>
      <c r="DG35" s="32" t="s">
        <v>203</v>
      </c>
      <c r="DH35" s="30" t="s">
        <v>204</v>
      </c>
      <c r="DI35" s="115" t="s">
        <v>587</v>
      </c>
      <c r="DJ35" s="33" t="s">
        <v>205</v>
      </c>
      <c r="DK35" s="100" t="s">
        <v>206</v>
      </c>
      <c r="DL35" s="100" t="s">
        <v>326</v>
      </c>
      <c r="DM35" s="100" t="s">
        <v>326</v>
      </c>
      <c r="DN35" s="100" t="s">
        <v>326</v>
      </c>
      <c r="DO35" s="30" t="s">
        <v>293</v>
      </c>
      <c r="DP35" s="30" t="s">
        <v>269</v>
      </c>
      <c r="DQ35" s="30" t="s">
        <v>270</v>
      </c>
      <c r="DR35" s="30" t="s">
        <v>271</v>
      </c>
      <c r="DS35" s="30" t="s">
        <v>272</v>
      </c>
      <c r="DT35" s="42"/>
      <c r="DU35" s="42"/>
      <c r="DV35" s="294" t="s">
        <v>294</v>
      </c>
    </row>
    <row r="36" spans="1:437" ht="80.099999999999994" customHeight="1" x14ac:dyDescent="0.25">
      <c r="A36" s="331">
        <v>22</v>
      </c>
      <c r="B36" s="30" t="s">
        <v>274</v>
      </c>
      <c r="C36" s="32" t="s">
        <v>192</v>
      </c>
      <c r="D36" s="30" t="s">
        <v>636</v>
      </c>
      <c r="E36" s="30" t="s">
        <v>638</v>
      </c>
      <c r="F36" s="30" t="s">
        <v>286</v>
      </c>
      <c r="G36" s="32"/>
      <c r="H36" s="30"/>
      <c r="I36" s="38"/>
      <c r="J36" s="38" t="s">
        <v>287</v>
      </c>
      <c r="K36" s="76" t="s">
        <v>288</v>
      </c>
      <c r="L36" s="32" t="s">
        <v>590</v>
      </c>
      <c r="M36" s="30" t="s">
        <v>267</v>
      </c>
      <c r="N36" s="30" t="s">
        <v>200</v>
      </c>
      <c r="O36" s="297" t="s">
        <v>201</v>
      </c>
      <c r="P36" s="147">
        <v>0.80100000000000005</v>
      </c>
      <c r="Q36" s="39">
        <v>0</v>
      </c>
      <c r="R36" s="39">
        <v>0</v>
      </c>
      <c r="S36" s="39">
        <v>0</v>
      </c>
      <c r="T36" s="39">
        <v>0</v>
      </c>
      <c r="U36" s="146">
        <v>0</v>
      </c>
      <c r="V36" s="139">
        <v>0.65900000000000003</v>
      </c>
      <c r="W36" s="39">
        <v>0</v>
      </c>
      <c r="X36" s="39">
        <v>0</v>
      </c>
      <c r="Y36" s="39">
        <v>0</v>
      </c>
      <c r="Z36" s="39">
        <v>0</v>
      </c>
      <c r="AA36" s="151">
        <v>0</v>
      </c>
      <c r="AB36" s="147">
        <v>0.69099999999999995</v>
      </c>
      <c r="AC36" s="39">
        <v>0</v>
      </c>
      <c r="AD36" s="39">
        <v>0</v>
      </c>
      <c r="AE36" s="39">
        <v>0</v>
      </c>
      <c r="AF36" s="39">
        <v>0</v>
      </c>
      <c r="AG36" s="146">
        <v>0</v>
      </c>
      <c r="AH36" s="139">
        <v>0.49099999999999999</v>
      </c>
      <c r="AI36" s="39">
        <v>0</v>
      </c>
      <c r="AJ36" s="39">
        <v>0</v>
      </c>
      <c r="AK36" s="39">
        <v>0</v>
      </c>
      <c r="AL36" s="39">
        <v>0</v>
      </c>
      <c r="AM36" s="151">
        <v>0</v>
      </c>
      <c r="AN36" s="147">
        <v>0.41499999999999998</v>
      </c>
      <c r="AO36" s="39">
        <v>0</v>
      </c>
      <c r="AP36" s="39">
        <v>0</v>
      </c>
      <c r="AQ36" s="39">
        <v>0</v>
      </c>
      <c r="AR36" s="39">
        <v>0</v>
      </c>
      <c r="AS36" s="146">
        <v>0</v>
      </c>
      <c r="AT36" s="139">
        <v>0.4</v>
      </c>
      <c r="AU36" s="39">
        <v>0</v>
      </c>
      <c r="AV36" s="39">
        <v>0</v>
      </c>
      <c r="AW36" s="39">
        <v>0</v>
      </c>
      <c r="AX36" s="39">
        <v>0</v>
      </c>
      <c r="AY36" s="151">
        <v>0</v>
      </c>
      <c r="AZ36" s="307">
        <v>0.36799999999999999</v>
      </c>
      <c r="BA36" s="105">
        <v>0</v>
      </c>
      <c r="BB36" s="105">
        <v>0</v>
      </c>
      <c r="BC36" s="105">
        <v>0</v>
      </c>
      <c r="BD36" s="105">
        <v>0</v>
      </c>
      <c r="BE36" s="308">
        <v>0</v>
      </c>
      <c r="BF36" s="306">
        <v>0.39400000000000002</v>
      </c>
      <c r="BG36" s="105">
        <v>0</v>
      </c>
      <c r="BH36" s="105">
        <v>0</v>
      </c>
      <c r="BI36" s="105">
        <v>0</v>
      </c>
      <c r="BJ36" s="105">
        <v>0</v>
      </c>
      <c r="BK36" s="309">
        <v>0</v>
      </c>
      <c r="BL36" s="307">
        <v>0.438</v>
      </c>
      <c r="BM36" s="105">
        <v>0</v>
      </c>
      <c r="BN36" s="39">
        <v>0</v>
      </c>
      <c r="BO36" s="39">
        <v>0</v>
      </c>
      <c r="BP36" s="39">
        <v>0</v>
      </c>
      <c r="BQ36" s="146">
        <v>0</v>
      </c>
      <c r="BR36" s="306">
        <v>0.48299999999999998</v>
      </c>
      <c r="BS36" s="105">
        <v>0</v>
      </c>
      <c r="BT36" s="105">
        <v>0</v>
      </c>
      <c r="BU36" s="105">
        <v>0</v>
      </c>
      <c r="BV36" s="105">
        <v>0</v>
      </c>
      <c r="BW36" s="309">
        <v>0</v>
      </c>
      <c r="BX36" s="307">
        <v>0.57799999999999996</v>
      </c>
      <c r="BY36" s="105">
        <v>0</v>
      </c>
      <c r="BZ36" s="105">
        <v>0</v>
      </c>
      <c r="CA36" s="105">
        <v>0</v>
      </c>
      <c r="CB36" s="39">
        <v>0</v>
      </c>
      <c r="CC36" s="146">
        <v>0</v>
      </c>
      <c r="CD36" s="139">
        <v>0.57999999999999996</v>
      </c>
      <c r="CE36" s="39">
        <v>0</v>
      </c>
      <c r="CF36" s="39">
        <v>0</v>
      </c>
      <c r="CG36" s="39">
        <v>0</v>
      </c>
      <c r="CH36" s="39">
        <v>0</v>
      </c>
      <c r="CI36" s="146">
        <v>0</v>
      </c>
      <c r="CJ36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6.2979999999999992</v>
      </c>
      <c r="CK36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36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36" s="56">
        <f>SUM(Tabela1122434[[#This Row],[K 88]]+Tabela1122434[[#This Row],[K 89]]+Tabela1122434[[#This Row],[K 90]])</f>
        <v>6.2979999999999992</v>
      </c>
      <c r="CN36" s="56">
        <f t="shared" si="4"/>
        <v>1.2595999999999998</v>
      </c>
      <c r="CO36" s="311">
        <f t="shared" si="5"/>
        <v>7.557599999999999</v>
      </c>
      <c r="CP36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36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36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36" s="56">
        <f>Tabela1122434[[#This Row],[K 94]]+Tabela1122434[[#This Row],[K 95]]+Tabela1122434[[#This Row],[K 96 ]]</f>
        <v>0</v>
      </c>
      <c r="CT36" s="56">
        <f t="shared" si="6"/>
        <v>0</v>
      </c>
      <c r="CU36" s="57">
        <f t="shared" si="7"/>
        <v>0</v>
      </c>
      <c r="CV36" s="313">
        <f>Tabela1122434[[#This Row],[K 88]]+Tabela1122434[[#This Row],[K 94]]</f>
        <v>6.2979999999999992</v>
      </c>
      <c r="CW36" s="59">
        <f>Tabela1122434[[#This Row],[K 89]]+Tabela1122434[[#This Row],[K 95]]</f>
        <v>0</v>
      </c>
      <c r="CX36" s="59">
        <f>Tabela1122434[[#This Row],[K 90]]+Tabela1122434[[#This Row],[K 96 ]]</f>
        <v>0</v>
      </c>
      <c r="CY36" s="60">
        <f>Tabela1122434[[#This Row],[K 100]]+Tabela1122434[[#This Row],[K 101]]+Tabela1122434[[#This Row],[K 102]]</f>
        <v>6.2979999999999992</v>
      </c>
      <c r="CZ36" s="60">
        <f>20%*Tabela1122434[[#This Row],[K 103]]</f>
        <v>1.2595999999999998</v>
      </c>
      <c r="DA36" s="316">
        <f>Tabela1122434[[#This Row],[K 103]]+Tabela1122434[[#This Row],[K 104]]</f>
        <v>7.557599999999999</v>
      </c>
      <c r="DB36" s="318">
        <v>45291</v>
      </c>
      <c r="DC36" s="64" t="s">
        <v>206</v>
      </c>
      <c r="DD36" s="62">
        <v>45292</v>
      </c>
      <c r="DE36" s="153">
        <v>44714</v>
      </c>
      <c r="DF36" s="64" t="s">
        <v>295</v>
      </c>
      <c r="DG36" s="32" t="s">
        <v>203</v>
      </c>
      <c r="DH36" s="30" t="s">
        <v>204</v>
      </c>
      <c r="DI36" s="115" t="s">
        <v>587</v>
      </c>
      <c r="DJ36" s="33" t="s">
        <v>205</v>
      </c>
      <c r="DK36" s="100" t="s">
        <v>206</v>
      </c>
      <c r="DL36" s="100" t="s">
        <v>326</v>
      </c>
      <c r="DM36" s="100" t="s">
        <v>326</v>
      </c>
      <c r="DN36" s="100" t="s">
        <v>326</v>
      </c>
      <c r="DO36" s="30" t="s">
        <v>293</v>
      </c>
      <c r="DP36" s="30" t="s">
        <v>269</v>
      </c>
      <c r="DQ36" s="30" t="s">
        <v>270</v>
      </c>
      <c r="DR36" s="30" t="s">
        <v>271</v>
      </c>
      <c r="DS36" s="30" t="s">
        <v>272</v>
      </c>
      <c r="DT36" s="42"/>
      <c r="DU36" s="42"/>
      <c r="DV36" s="294" t="s">
        <v>294</v>
      </c>
    </row>
    <row r="37" spans="1:437" ht="80.099999999999994" customHeight="1" x14ac:dyDescent="0.25">
      <c r="A37" s="331">
        <v>23</v>
      </c>
      <c r="B37" s="30" t="s">
        <v>274</v>
      </c>
      <c r="C37" s="30" t="s">
        <v>192</v>
      </c>
      <c r="D37" s="30" t="s">
        <v>636</v>
      </c>
      <c r="E37" s="30" t="s">
        <v>638</v>
      </c>
      <c r="F37" s="30" t="s">
        <v>286</v>
      </c>
      <c r="G37" s="30">
        <v>8</v>
      </c>
      <c r="H37" s="38"/>
      <c r="I37" s="38"/>
      <c r="J37" s="44" t="s">
        <v>289</v>
      </c>
      <c r="K37" s="76" t="s">
        <v>290</v>
      </c>
      <c r="L37" s="32" t="s">
        <v>590</v>
      </c>
      <c r="M37" s="104" t="s">
        <v>610</v>
      </c>
      <c r="N37" s="30" t="s">
        <v>200</v>
      </c>
      <c r="O37" s="299" t="s">
        <v>568</v>
      </c>
      <c r="P37" s="147">
        <v>0.17019999999999999</v>
      </c>
      <c r="Q37" s="39">
        <v>0</v>
      </c>
      <c r="R37" s="105">
        <v>0.3841</v>
      </c>
      <c r="S37" s="39">
        <v>0</v>
      </c>
      <c r="T37" s="39">
        <v>0</v>
      </c>
      <c r="U37" s="146">
        <v>0</v>
      </c>
      <c r="V37" s="139">
        <v>0.153</v>
      </c>
      <c r="W37" s="39">
        <v>0</v>
      </c>
      <c r="X37" s="39">
        <v>0.36399999999999999</v>
      </c>
      <c r="Y37" s="39">
        <v>0</v>
      </c>
      <c r="Z37" s="39">
        <v>0</v>
      </c>
      <c r="AA37" s="151">
        <v>0</v>
      </c>
      <c r="AB37" s="147">
        <v>0.18529999999999999</v>
      </c>
      <c r="AC37" s="39">
        <v>0</v>
      </c>
      <c r="AD37" s="39">
        <v>0.43230000000000002</v>
      </c>
      <c r="AE37" s="39">
        <v>0</v>
      </c>
      <c r="AF37" s="39">
        <v>0</v>
      </c>
      <c r="AG37" s="146">
        <v>0</v>
      </c>
      <c r="AH37" s="139">
        <v>0.11700000000000001</v>
      </c>
      <c r="AI37" s="39">
        <v>0</v>
      </c>
      <c r="AJ37" s="39">
        <v>0.47699999999999998</v>
      </c>
      <c r="AK37" s="39">
        <v>0</v>
      </c>
      <c r="AL37" s="39">
        <v>0</v>
      </c>
      <c r="AM37" s="151">
        <v>0</v>
      </c>
      <c r="AN37" s="147">
        <v>0.10249999999999999</v>
      </c>
      <c r="AO37" s="39">
        <v>0</v>
      </c>
      <c r="AP37" s="39">
        <v>0.41</v>
      </c>
      <c r="AQ37" s="39">
        <v>0</v>
      </c>
      <c r="AR37" s="39">
        <v>0</v>
      </c>
      <c r="AS37" s="146">
        <v>0</v>
      </c>
      <c r="AT37" s="139">
        <v>9.4700000000000006E-2</v>
      </c>
      <c r="AU37" s="39">
        <v>0</v>
      </c>
      <c r="AV37" s="39">
        <v>0.35470000000000002</v>
      </c>
      <c r="AW37" s="39">
        <v>0</v>
      </c>
      <c r="AX37" s="39">
        <v>0</v>
      </c>
      <c r="AY37" s="151">
        <v>0</v>
      </c>
      <c r="AZ37" s="147">
        <v>4.9000000000000002E-2</v>
      </c>
      <c r="BA37" s="39">
        <v>0</v>
      </c>
      <c r="BB37" s="39">
        <v>0.245</v>
      </c>
      <c r="BC37" s="39">
        <v>0</v>
      </c>
      <c r="BD37" s="39">
        <v>0</v>
      </c>
      <c r="BE37" s="146">
        <v>0</v>
      </c>
      <c r="BF37" s="139">
        <v>7.0000000000000007E-2</v>
      </c>
      <c r="BG37" s="39">
        <v>0</v>
      </c>
      <c r="BH37" s="39">
        <v>0.29099999999999998</v>
      </c>
      <c r="BI37" s="39">
        <v>0</v>
      </c>
      <c r="BJ37" s="39">
        <v>0</v>
      </c>
      <c r="BK37" s="151">
        <v>0</v>
      </c>
      <c r="BL37" s="147">
        <v>0.151</v>
      </c>
      <c r="BM37" s="39">
        <v>0</v>
      </c>
      <c r="BN37" s="39">
        <v>0.376</v>
      </c>
      <c r="BO37" s="39">
        <v>0</v>
      </c>
      <c r="BP37" s="39">
        <v>0</v>
      </c>
      <c r="BQ37" s="146">
        <v>0</v>
      </c>
      <c r="BR37" s="139">
        <v>0.23599999999999999</v>
      </c>
      <c r="BS37" s="39">
        <v>0</v>
      </c>
      <c r="BT37" s="39">
        <v>0.437</v>
      </c>
      <c r="BU37" s="39">
        <v>0</v>
      </c>
      <c r="BV37" s="39">
        <v>0</v>
      </c>
      <c r="BW37" s="151">
        <v>0</v>
      </c>
      <c r="BX37" s="147">
        <v>0.307</v>
      </c>
      <c r="BY37" s="39">
        <v>0</v>
      </c>
      <c r="BZ37" s="39">
        <v>0.60799999999999998</v>
      </c>
      <c r="CA37" s="39">
        <v>0</v>
      </c>
      <c r="CB37" s="39">
        <v>0</v>
      </c>
      <c r="CC37" s="146">
        <v>0</v>
      </c>
      <c r="CD37" s="139">
        <v>0.189</v>
      </c>
      <c r="CE37" s="39">
        <v>0</v>
      </c>
      <c r="CF37" s="39">
        <v>0.42699999999999999</v>
      </c>
      <c r="CG37" s="39">
        <v>0</v>
      </c>
      <c r="CH37" s="39">
        <v>0</v>
      </c>
      <c r="CI37" s="146">
        <v>0</v>
      </c>
      <c r="CJ37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1.8247</v>
      </c>
      <c r="CK37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4.8060999999999998</v>
      </c>
      <c r="CL37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37" s="56">
        <f>SUM(Tabela1122434[[#This Row],[K 88]]+Tabela1122434[[#This Row],[K 89]]+Tabela1122434[[#This Row],[K 90]])</f>
        <v>6.6307999999999998</v>
      </c>
      <c r="CN37" s="56">
        <f t="shared" si="4"/>
        <v>1.32616</v>
      </c>
      <c r="CO37" s="311">
        <f t="shared" si="5"/>
        <v>7.9569599999999996</v>
      </c>
      <c r="CP37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37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37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37" s="56">
        <f>Tabela1122434[[#This Row],[K 94]]+Tabela1122434[[#This Row],[K 95]]+Tabela1122434[[#This Row],[K 96 ]]</f>
        <v>0</v>
      </c>
      <c r="CT37" s="56">
        <f t="shared" si="6"/>
        <v>0</v>
      </c>
      <c r="CU37" s="57">
        <f t="shared" si="7"/>
        <v>0</v>
      </c>
      <c r="CV37" s="313">
        <f>Tabela1122434[[#This Row],[K 88]]+Tabela1122434[[#This Row],[K 94]]</f>
        <v>1.8247</v>
      </c>
      <c r="CW37" s="59">
        <f>Tabela1122434[[#This Row],[K 89]]+Tabela1122434[[#This Row],[K 95]]</f>
        <v>4.8060999999999998</v>
      </c>
      <c r="CX37" s="59">
        <f>Tabela1122434[[#This Row],[K 90]]+Tabela1122434[[#This Row],[K 96 ]]</f>
        <v>0</v>
      </c>
      <c r="CY37" s="60">
        <f>Tabela1122434[[#This Row],[K 100]]+Tabela1122434[[#This Row],[K 101]]+Tabela1122434[[#This Row],[K 102]]</f>
        <v>6.6307999999999998</v>
      </c>
      <c r="CZ37" s="60">
        <f>20%*Tabela1122434[[#This Row],[K 103]]</f>
        <v>1.32616</v>
      </c>
      <c r="DA37" s="316">
        <f>Tabela1122434[[#This Row],[K 103]]+Tabela1122434[[#This Row],[K 104]]</f>
        <v>7.9569599999999996</v>
      </c>
      <c r="DB37" s="318">
        <v>45291</v>
      </c>
      <c r="DC37" s="64" t="s">
        <v>206</v>
      </c>
      <c r="DD37" s="62">
        <v>45292</v>
      </c>
      <c r="DE37" s="153">
        <v>44714</v>
      </c>
      <c r="DF37" s="64" t="s">
        <v>295</v>
      </c>
      <c r="DG37" s="32" t="s">
        <v>203</v>
      </c>
      <c r="DH37" s="30" t="s">
        <v>204</v>
      </c>
      <c r="DI37" s="115" t="s">
        <v>587</v>
      </c>
      <c r="DJ37" s="33" t="s">
        <v>205</v>
      </c>
      <c r="DK37" s="100" t="s">
        <v>206</v>
      </c>
      <c r="DL37" s="100" t="s">
        <v>326</v>
      </c>
      <c r="DM37" s="100" t="s">
        <v>326</v>
      </c>
      <c r="DN37" s="100" t="s">
        <v>326</v>
      </c>
      <c r="DO37" s="30" t="s">
        <v>293</v>
      </c>
      <c r="DP37" s="30" t="s">
        <v>269</v>
      </c>
      <c r="DQ37" s="30" t="s">
        <v>270</v>
      </c>
      <c r="DR37" s="30" t="s">
        <v>271</v>
      </c>
      <c r="DS37" s="30" t="s">
        <v>272</v>
      </c>
      <c r="DT37" s="42"/>
      <c r="DU37" s="42"/>
      <c r="DV37" s="294" t="s">
        <v>294</v>
      </c>
    </row>
    <row r="38" spans="1:437" ht="80.099999999999994" customHeight="1" x14ac:dyDescent="0.25">
      <c r="A38" s="331">
        <v>24</v>
      </c>
      <c r="B38" s="30" t="s">
        <v>274</v>
      </c>
      <c r="C38" s="30" t="s">
        <v>192</v>
      </c>
      <c r="D38" s="30" t="s">
        <v>636</v>
      </c>
      <c r="E38" s="30" t="s">
        <v>638</v>
      </c>
      <c r="F38" s="30" t="s">
        <v>286</v>
      </c>
      <c r="G38" s="30">
        <v>26</v>
      </c>
      <c r="H38" s="38"/>
      <c r="I38" s="38"/>
      <c r="J38" s="44" t="s">
        <v>291</v>
      </c>
      <c r="K38" s="76" t="s">
        <v>288</v>
      </c>
      <c r="L38" s="32" t="s">
        <v>590</v>
      </c>
      <c r="M38" s="96" t="s">
        <v>267</v>
      </c>
      <c r="N38" s="30" t="s">
        <v>200</v>
      </c>
      <c r="O38" s="297" t="s">
        <v>201</v>
      </c>
      <c r="P38" s="147">
        <v>0.22800000000000001</v>
      </c>
      <c r="Q38" s="39">
        <v>0</v>
      </c>
      <c r="R38" s="39">
        <v>0</v>
      </c>
      <c r="S38" s="39">
        <v>0</v>
      </c>
      <c r="T38" s="39">
        <v>0</v>
      </c>
      <c r="U38" s="146">
        <v>0</v>
      </c>
      <c r="V38" s="139">
        <v>0.187</v>
      </c>
      <c r="W38" s="39">
        <v>0</v>
      </c>
      <c r="X38" s="39">
        <v>0</v>
      </c>
      <c r="Y38" s="39">
        <v>0</v>
      </c>
      <c r="Z38" s="39">
        <v>0</v>
      </c>
      <c r="AA38" s="151">
        <v>0</v>
      </c>
      <c r="AB38" s="147">
        <v>0.19600000000000001</v>
      </c>
      <c r="AC38" s="39">
        <v>0</v>
      </c>
      <c r="AD38" s="39">
        <v>0</v>
      </c>
      <c r="AE38" s="39">
        <v>0</v>
      </c>
      <c r="AF38" s="39">
        <v>0</v>
      </c>
      <c r="AG38" s="146">
        <v>0</v>
      </c>
      <c r="AH38" s="139">
        <v>0.153</v>
      </c>
      <c r="AI38" s="39">
        <v>0</v>
      </c>
      <c r="AJ38" s="39">
        <v>0</v>
      </c>
      <c r="AK38" s="39">
        <v>0</v>
      </c>
      <c r="AL38" s="39">
        <v>0</v>
      </c>
      <c r="AM38" s="151">
        <v>0</v>
      </c>
      <c r="AN38" s="147">
        <v>0.13800000000000001</v>
      </c>
      <c r="AO38" s="39">
        <v>0</v>
      </c>
      <c r="AP38" s="39">
        <v>0</v>
      </c>
      <c r="AQ38" s="39">
        <v>0</v>
      </c>
      <c r="AR38" s="39">
        <v>0</v>
      </c>
      <c r="AS38" s="146">
        <v>0</v>
      </c>
      <c r="AT38" s="139">
        <v>0.125</v>
      </c>
      <c r="AU38" s="39">
        <v>0</v>
      </c>
      <c r="AV38" s="39">
        <v>0</v>
      </c>
      <c r="AW38" s="39">
        <v>0</v>
      </c>
      <c r="AX38" s="39">
        <v>0</v>
      </c>
      <c r="AY38" s="151">
        <v>0</v>
      </c>
      <c r="AZ38" s="307">
        <v>0.13800000000000001</v>
      </c>
      <c r="BA38" s="105">
        <v>0</v>
      </c>
      <c r="BB38" s="105">
        <v>0</v>
      </c>
      <c r="BC38" s="105">
        <v>0</v>
      </c>
      <c r="BD38" s="105">
        <v>0</v>
      </c>
      <c r="BE38" s="308">
        <v>0</v>
      </c>
      <c r="BF38" s="306">
        <v>0.14699999999999999</v>
      </c>
      <c r="BG38" s="105">
        <v>0</v>
      </c>
      <c r="BH38" s="105">
        <v>0</v>
      </c>
      <c r="BI38" s="105">
        <v>0</v>
      </c>
      <c r="BJ38" s="105">
        <v>0</v>
      </c>
      <c r="BK38" s="309">
        <v>0</v>
      </c>
      <c r="BL38" s="307">
        <v>0.16800000000000001</v>
      </c>
      <c r="BM38" s="105">
        <v>0</v>
      </c>
      <c r="BN38" s="39">
        <v>0</v>
      </c>
      <c r="BO38" s="39">
        <v>0</v>
      </c>
      <c r="BP38" s="39">
        <v>0</v>
      </c>
      <c r="BQ38" s="146">
        <v>0</v>
      </c>
      <c r="BR38" s="306">
        <v>0.19900000000000001</v>
      </c>
      <c r="BS38" s="105">
        <v>0</v>
      </c>
      <c r="BT38" s="105">
        <v>0</v>
      </c>
      <c r="BU38" s="105">
        <v>0</v>
      </c>
      <c r="BV38" s="105">
        <v>0</v>
      </c>
      <c r="BW38" s="309">
        <v>0</v>
      </c>
      <c r="BX38" s="307">
        <v>0.23699999999999999</v>
      </c>
      <c r="BY38" s="105">
        <v>0</v>
      </c>
      <c r="BZ38" s="105">
        <v>0</v>
      </c>
      <c r="CA38" s="105">
        <v>0</v>
      </c>
      <c r="CB38" s="39">
        <v>0</v>
      </c>
      <c r="CC38" s="146">
        <v>0</v>
      </c>
      <c r="CD38" s="139">
        <v>0.23400000000000001</v>
      </c>
      <c r="CE38" s="39">
        <v>0</v>
      </c>
      <c r="CF38" s="39">
        <v>0</v>
      </c>
      <c r="CG38" s="39">
        <v>0</v>
      </c>
      <c r="CH38" s="39">
        <v>0</v>
      </c>
      <c r="CI38" s="146">
        <v>0</v>
      </c>
      <c r="CJ38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2.15</v>
      </c>
      <c r="CK38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38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38" s="56">
        <f>SUM(Tabela1122434[[#This Row],[K 88]]+Tabela1122434[[#This Row],[K 89]]+Tabela1122434[[#This Row],[K 90]])</f>
        <v>2.15</v>
      </c>
      <c r="CN38" s="56">
        <f t="shared" si="4"/>
        <v>0.43</v>
      </c>
      <c r="CO38" s="311">
        <f t="shared" si="5"/>
        <v>2.58</v>
      </c>
      <c r="CP38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38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38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38" s="56">
        <f>Tabela1122434[[#This Row],[K 94]]+Tabela1122434[[#This Row],[K 95]]+Tabela1122434[[#This Row],[K 96 ]]</f>
        <v>0</v>
      </c>
      <c r="CT38" s="56">
        <f t="shared" si="6"/>
        <v>0</v>
      </c>
      <c r="CU38" s="57">
        <f t="shared" si="7"/>
        <v>0</v>
      </c>
      <c r="CV38" s="313">
        <f>Tabela1122434[[#This Row],[K 88]]+Tabela1122434[[#This Row],[K 94]]</f>
        <v>2.15</v>
      </c>
      <c r="CW38" s="59">
        <f>Tabela1122434[[#This Row],[K 89]]+Tabela1122434[[#This Row],[K 95]]</f>
        <v>0</v>
      </c>
      <c r="CX38" s="59">
        <f>Tabela1122434[[#This Row],[K 90]]+Tabela1122434[[#This Row],[K 96 ]]</f>
        <v>0</v>
      </c>
      <c r="CY38" s="60">
        <f>Tabela1122434[[#This Row],[K 100]]+Tabela1122434[[#This Row],[K 101]]+Tabela1122434[[#This Row],[K 102]]</f>
        <v>2.15</v>
      </c>
      <c r="CZ38" s="60">
        <f>20%*Tabela1122434[[#This Row],[K 103]]</f>
        <v>0.43</v>
      </c>
      <c r="DA38" s="316">
        <f>Tabela1122434[[#This Row],[K 103]]+Tabela1122434[[#This Row],[K 104]]</f>
        <v>2.58</v>
      </c>
      <c r="DB38" s="318">
        <v>45291</v>
      </c>
      <c r="DC38" s="64" t="s">
        <v>206</v>
      </c>
      <c r="DD38" s="62">
        <v>45292</v>
      </c>
      <c r="DE38" s="153">
        <v>44714</v>
      </c>
      <c r="DF38" s="64" t="s">
        <v>295</v>
      </c>
      <c r="DG38" s="32" t="s">
        <v>203</v>
      </c>
      <c r="DH38" s="30" t="s">
        <v>204</v>
      </c>
      <c r="DI38" s="115" t="s">
        <v>587</v>
      </c>
      <c r="DJ38" s="33" t="s">
        <v>205</v>
      </c>
      <c r="DK38" s="100" t="s">
        <v>206</v>
      </c>
      <c r="DL38" s="100" t="s">
        <v>326</v>
      </c>
      <c r="DM38" s="100" t="s">
        <v>326</v>
      </c>
      <c r="DN38" s="100" t="s">
        <v>326</v>
      </c>
      <c r="DO38" s="30" t="s">
        <v>293</v>
      </c>
      <c r="DP38" s="30" t="s">
        <v>269</v>
      </c>
      <c r="DQ38" s="30" t="s">
        <v>270</v>
      </c>
      <c r="DR38" s="30" t="s">
        <v>271</v>
      </c>
      <c r="DS38" s="30" t="s">
        <v>272</v>
      </c>
      <c r="DT38" s="42"/>
      <c r="DU38" s="42"/>
      <c r="DV38" s="294" t="s">
        <v>294</v>
      </c>
    </row>
    <row r="39" spans="1:437" s="207" customFormat="1" ht="80.099999999999994" customHeight="1" x14ac:dyDescent="0.25">
      <c r="A39" s="332">
        <v>25</v>
      </c>
      <c r="B39" s="184" t="s">
        <v>557</v>
      </c>
      <c r="C39" s="208" t="s">
        <v>246</v>
      </c>
      <c r="D39" s="208" t="s">
        <v>297</v>
      </c>
      <c r="E39" s="208" t="s">
        <v>298</v>
      </c>
      <c r="F39" s="208" t="s">
        <v>299</v>
      </c>
      <c r="G39" s="208">
        <v>6</v>
      </c>
      <c r="H39" s="208">
        <v>10</v>
      </c>
      <c r="I39" s="208" t="s">
        <v>300</v>
      </c>
      <c r="J39" s="209" t="s">
        <v>301</v>
      </c>
      <c r="K39" s="102" t="s">
        <v>213</v>
      </c>
      <c r="L39" s="183" t="s">
        <v>199</v>
      </c>
      <c r="M39" s="184" t="s">
        <v>611</v>
      </c>
      <c r="N39" s="184" t="s">
        <v>200</v>
      </c>
      <c r="O39" s="185" t="s">
        <v>201</v>
      </c>
      <c r="P39" s="210">
        <v>40.817999999999998</v>
      </c>
      <c r="Q39" s="211">
        <v>0</v>
      </c>
      <c r="R39" s="211">
        <v>0</v>
      </c>
      <c r="S39" s="211">
        <v>0</v>
      </c>
      <c r="T39" s="211">
        <v>0</v>
      </c>
      <c r="U39" s="212">
        <v>0</v>
      </c>
      <c r="V39" s="213">
        <v>37.533000000000001</v>
      </c>
      <c r="W39" s="214">
        <v>0</v>
      </c>
      <c r="X39" s="214">
        <v>0</v>
      </c>
      <c r="Y39" s="214">
        <v>0</v>
      </c>
      <c r="Z39" s="211">
        <v>0</v>
      </c>
      <c r="AA39" s="215">
        <v>0</v>
      </c>
      <c r="AB39" s="216">
        <v>38.168999999999997</v>
      </c>
      <c r="AC39" s="211">
        <v>0</v>
      </c>
      <c r="AD39" s="211">
        <v>0</v>
      </c>
      <c r="AE39" s="211">
        <v>0</v>
      </c>
      <c r="AF39" s="211">
        <v>0</v>
      </c>
      <c r="AG39" s="212">
        <v>0</v>
      </c>
      <c r="AH39" s="216">
        <v>33.741</v>
      </c>
      <c r="AI39" s="211">
        <v>0</v>
      </c>
      <c r="AJ39" s="211">
        <v>0</v>
      </c>
      <c r="AK39" s="211">
        <v>0</v>
      </c>
      <c r="AL39" s="211">
        <v>0</v>
      </c>
      <c r="AM39" s="217">
        <v>0</v>
      </c>
      <c r="AN39" s="210">
        <v>28.646999999999998</v>
      </c>
      <c r="AO39" s="211">
        <v>0</v>
      </c>
      <c r="AP39" s="211">
        <v>0</v>
      </c>
      <c r="AQ39" s="211">
        <v>0</v>
      </c>
      <c r="AR39" s="211">
        <v>0</v>
      </c>
      <c r="AS39" s="212">
        <v>0</v>
      </c>
      <c r="AT39" s="216">
        <v>27.021000000000001</v>
      </c>
      <c r="AU39" s="211">
        <v>0</v>
      </c>
      <c r="AV39" s="211">
        <v>0</v>
      </c>
      <c r="AW39" s="211">
        <v>0</v>
      </c>
      <c r="AX39" s="211">
        <v>0</v>
      </c>
      <c r="AY39" s="217">
        <v>0</v>
      </c>
      <c r="AZ39" s="210">
        <v>24.12</v>
      </c>
      <c r="BA39" s="211">
        <v>0</v>
      </c>
      <c r="BB39" s="211">
        <v>0</v>
      </c>
      <c r="BC39" s="211">
        <v>0</v>
      </c>
      <c r="BD39" s="211">
        <v>0</v>
      </c>
      <c r="BE39" s="212">
        <v>0</v>
      </c>
      <c r="BF39" s="216">
        <v>18.93</v>
      </c>
      <c r="BG39" s="211">
        <v>0</v>
      </c>
      <c r="BH39" s="211">
        <v>0</v>
      </c>
      <c r="BI39" s="211">
        <v>0</v>
      </c>
      <c r="BJ39" s="211">
        <v>0</v>
      </c>
      <c r="BK39" s="217">
        <v>0</v>
      </c>
      <c r="BL39" s="210">
        <v>26.853000000000002</v>
      </c>
      <c r="BM39" s="211">
        <v>0</v>
      </c>
      <c r="BN39" s="211">
        <v>0</v>
      </c>
      <c r="BO39" s="211">
        <v>0</v>
      </c>
      <c r="BP39" s="211">
        <v>0</v>
      </c>
      <c r="BQ39" s="212">
        <v>0</v>
      </c>
      <c r="BR39" s="216">
        <v>33.255000000000003</v>
      </c>
      <c r="BS39" s="211">
        <v>0</v>
      </c>
      <c r="BT39" s="211">
        <v>0</v>
      </c>
      <c r="BU39" s="211">
        <v>0</v>
      </c>
      <c r="BV39" s="211">
        <v>0</v>
      </c>
      <c r="BW39" s="217">
        <v>0</v>
      </c>
      <c r="BX39" s="210">
        <v>35.744999999999997</v>
      </c>
      <c r="BY39" s="211">
        <v>0</v>
      </c>
      <c r="BZ39" s="211">
        <v>0</v>
      </c>
      <c r="CA39" s="211">
        <v>0</v>
      </c>
      <c r="CB39" s="211">
        <v>0</v>
      </c>
      <c r="CC39" s="212">
        <v>0</v>
      </c>
      <c r="CD39" s="216">
        <v>33.9</v>
      </c>
      <c r="CE39" s="211">
        <v>0</v>
      </c>
      <c r="CF39" s="211">
        <v>0</v>
      </c>
      <c r="CG39" s="211">
        <v>0</v>
      </c>
      <c r="CH39" s="211">
        <v>0</v>
      </c>
      <c r="CI39" s="212">
        <v>0</v>
      </c>
      <c r="CJ39" s="19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378.73199999999997</v>
      </c>
      <c r="CK39" s="19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39" s="19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39" s="196">
        <f>SUM(Tabela1122434[[#This Row],[K 88]]+Tabela1122434[[#This Row],[K 89]]+Tabela1122434[[#This Row],[K 90]])</f>
        <v>378.73199999999997</v>
      </c>
      <c r="CN39" s="196">
        <f t="shared" si="4"/>
        <v>75.746399999999994</v>
      </c>
      <c r="CO39" s="196">
        <f t="shared" si="5"/>
        <v>454.47839999999997</v>
      </c>
      <c r="CP39" s="19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39" s="19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39" s="19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39" s="196">
        <f>Tabela1122434[[#This Row],[K 94]]+Tabela1122434[[#This Row],[K 95]]+Tabela1122434[[#This Row],[K 96 ]]</f>
        <v>0</v>
      </c>
      <c r="CT39" s="196">
        <f t="shared" si="6"/>
        <v>0</v>
      </c>
      <c r="CU39" s="196">
        <f t="shared" si="7"/>
        <v>0</v>
      </c>
      <c r="CV39" s="197">
        <f>Tabela1122434[[#This Row],[K 88]]+Tabela1122434[[#This Row],[K 94]]</f>
        <v>378.73199999999997</v>
      </c>
      <c r="CW39" s="197">
        <f>Tabela1122434[[#This Row],[K 89]]+Tabela1122434[[#This Row],[K 95]]</f>
        <v>0</v>
      </c>
      <c r="CX39" s="197">
        <f>Tabela1122434[[#This Row],[K 90]]+Tabela1122434[[#This Row],[K 96 ]]</f>
        <v>0</v>
      </c>
      <c r="CY39" s="198">
        <f>Tabela1122434[[#This Row],[K 100]]+Tabela1122434[[#This Row],[K 101]]+Tabela1122434[[#This Row],[K 102]]</f>
        <v>378.73199999999997</v>
      </c>
      <c r="CZ39" s="198">
        <f>20%*Tabela1122434[[#This Row],[K 103]]</f>
        <v>75.746399999999994</v>
      </c>
      <c r="DA39" s="199">
        <f>Tabela1122434[[#This Row],[K 103]]+Tabela1122434[[#This Row],[K 104]]</f>
        <v>454.47839999999997</v>
      </c>
      <c r="DB39" s="218">
        <v>45291</v>
      </c>
      <c r="DC39" s="208" t="s">
        <v>206</v>
      </c>
      <c r="DD39" s="201">
        <v>45292</v>
      </c>
      <c r="DE39" s="202">
        <v>44774</v>
      </c>
      <c r="DF39" s="202" t="s">
        <v>303</v>
      </c>
      <c r="DG39" s="183" t="s">
        <v>203</v>
      </c>
      <c r="DH39" s="184" t="s">
        <v>304</v>
      </c>
      <c r="DI39" s="204" t="s">
        <v>587</v>
      </c>
      <c r="DJ39" s="208" t="s">
        <v>205</v>
      </c>
      <c r="DK39" s="205" t="s">
        <v>206</v>
      </c>
      <c r="DL39" s="205" t="s">
        <v>581</v>
      </c>
      <c r="DM39" s="219">
        <v>0.5</v>
      </c>
      <c r="DN39" s="219">
        <v>0.5</v>
      </c>
      <c r="DO39" s="220" t="s">
        <v>296</v>
      </c>
      <c r="DP39" s="184" t="s">
        <v>297</v>
      </c>
      <c r="DQ39" s="184" t="s">
        <v>298</v>
      </c>
      <c r="DR39" s="184" t="s">
        <v>299</v>
      </c>
      <c r="DS39" s="184">
        <v>6</v>
      </c>
      <c r="DT39" s="203">
        <v>10</v>
      </c>
      <c r="DU39" s="208" t="s">
        <v>300</v>
      </c>
      <c r="DV39" s="221">
        <v>7960035805</v>
      </c>
      <c r="DW39" s="155"/>
      <c r="DX39" s="2"/>
      <c r="DY39" s="2"/>
      <c r="DZ39" s="2"/>
      <c r="EA39" s="4"/>
      <c r="EB39" s="4"/>
      <c r="EC39" s="4"/>
      <c r="ED39" s="4"/>
      <c r="EE39" s="4"/>
      <c r="EF39" s="4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</row>
    <row r="40" spans="1:437" s="154" customFormat="1" ht="80.099999999999994" customHeight="1" x14ac:dyDescent="0.25">
      <c r="A40" s="333">
        <v>26</v>
      </c>
      <c r="B40" s="34" t="s">
        <v>557</v>
      </c>
      <c r="C40" s="36" t="s">
        <v>246</v>
      </c>
      <c r="D40" s="36" t="s">
        <v>297</v>
      </c>
      <c r="E40" s="36" t="s">
        <v>298</v>
      </c>
      <c r="F40" s="36" t="s">
        <v>299</v>
      </c>
      <c r="G40" s="36">
        <v>6</v>
      </c>
      <c r="H40" s="36">
        <v>10</v>
      </c>
      <c r="I40" s="36" t="s">
        <v>300</v>
      </c>
      <c r="J40" s="169" t="s">
        <v>302</v>
      </c>
      <c r="K40" s="91" t="s">
        <v>213</v>
      </c>
      <c r="L40" s="35" t="s">
        <v>199</v>
      </c>
      <c r="M40" s="34" t="s">
        <v>377</v>
      </c>
      <c r="N40" s="34" t="s">
        <v>200</v>
      </c>
      <c r="O40" s="156" t="s">
        <v>201</v>
      </c>
      <c r="P40" s="126">
        <v>44.619</v>
      </c>
      <c r="Q40" s="127">
        <v>0</v>
      </c>
      <c r="R40" s="127">
        <v>0</v>
      </c>
      <c r="S40" s="127">
        <v>0</v>
      </c>
      <c r="T40" s="170">
        <v>0</v>
      </c>
      <c r="U40" s="129">
        <v>0</v>
      </c>
      <c r="V40" s="171">
        <v>41.033999999999999</v>
      </c>
      <c r="W40" s="128">
        <v>0</v>
      </c>
      <c r="X40" s="128">
        <v>0</v>
      </c>
      <c r="Y40" s="128">
        <v>0</v>
      </c>
      <c r="Z40" s="170">
        <v>0</v>
      </c>
      <c r="AA40" s="172">
        <v>0</v>
      </c>
      <c r="AB40" s="173">
        <v>41.865000000000002</v>
      </c>
      <c r="AC40" s="127">
        <v>0</v>
      </c>
      <c r="AD40" s="127">
        <v>0</v>
      </c>
      <c r="AE40" s="127">
        <v>0</v>
      </c>
      <c r="AF40" s="170">
        <v>0</v>
      </c>
      <c r="AG40" s="129">
        <v>0</v>
      </c>
      <c r="AH40" s="173">
        <v>37.037999999999997</v>
      </c>
      <c r="AI40" s="127">
        <v>0</v>
      </c>
      <c r="AJ40" s="127">
        <v>0</v>
      </c>
      <c r="AK40" s="127">
        <v>0</v>
      </c>
      <c r="AL40" s="170">
        <v>0</v>
      </c>
      <c r="AM40" s="174">
        <v>0</v>
      </c>
      <c r="AN40" s="126">
        <v>31.329000000000001</v>
      </c>
      <c r="AO40" s="127">
        <v>0</v>
      </c>
      <c r="AP40" s="127">
        <v>0</v>
      </c>
      <c r="AQ40" s="127">
        <v>0</v>
      </c>
      <c r="AR40" s="170">
        <v>0</v>
      </c>
      <c r="AS40" s="129">
        <v>0</v>
      </c>
      <c r="AT40" s="173">
        <v>29.478000000000002</v>
      </c>
      <c r="AU40" s="127">
        <v>0</v>
      </c>
      <c r="AV40" s="127">
        <v>0</v>
      </c>
      <c r="AW40" s="127">
        <v>0</v>
      </c>
      <c r="AX40" s="170">
        <v>0</v>
      </c>
      <c r="AY40" s="174">
        <v>0</v>
      </c>
      <c r="AZ40" s="126">
        <v>26.495999999999999</v>
      </c>
      <c r="BA40" s="127">
        <v>0</v>
      </c>
      <c r="BB40" s="127">
        <v>0</v>
      </c>
      <c r="BC40" s="127">
        <v>0</v>
      </c>
      <c r="BD40" s="170">
        <v>0</v>
      </c>
      <c r="BE40" s="129">
        <v>0</v>
      </c>
      <c r="BF40" s="173">
        <v>20.786999999999999</v>
      </c>
      <c r="BG40" s="127">
        <v>0</v>
      </c>
      <c r="BH40" s="127">
        <v>0</v>
      </c>
      <c r="BI40" s="127">
        <v>0</v>
      </c>
      <c r="BJ40" s="170">
        <v>0</v>
      </c>
      <c r="BK40" s="174">
        <v>0</v>
      </c>
      <c r="BL40" s="126">
        <v>29.376000000000001</v>
      </c>
      <c r="BM40" s="127">
        <v>0</v>
      </c>
      <c r="BN40" s="127">
        <v>0</v>
      </c>
      <c r="BO40" s="127">
        <v>0</v>
      </c>
      <c r="BP40" s="170">
        <v>0</v>
      </c>
      <c r="BQ40" s="129">
        <v>0</v>
      </c>
      <c r="BR40" s="173">
        <v>36.110999999999997</v>
      </c>
      <c r="BS40" s="127">
        <v>0</v>
      </c>
      <c r="BT40" s="127">
        <v>0</v>
      </c>
      <c r="BU40" s="127">
        <v>0</v>
      </c>
      <c r="BV40" s="170">
        <v>0</v>
      </c>
      <c r="BW40" s="174">
        <v>0</v>
      </c>
      <c r="BX40" s="126">
        <v>39.03</v>
      </c>
      <c r="BY40" s="127">
        <v>0</v>
      </c>
      <c r="BZ40" s="127">
        <v>0</v>
      </c>
      <c r="CA40" s="127">
        <v>0</v>
      </c>
      <c r="CB40" s="170">
        <v>0</v>
      </c>
      <c r="CC40" s="129">
        <v>0</v>
      </c>
      <c r="CD40" s="173">
        <v>37.436999999999998</v>
      </c>
      <c r="CE40" s="127">
        <v>0</v>
      </c>
      <c r="CF40" s="127">
        <v>0</v>
      </c>
      <c r="CG40" s="127">
        <v>0</v>
      </c>
      <c r="CH40" s="170">
        <v>0</v>
      </c>
      <c r="CI40" s="129">
        <v>0</v>
      </c>
      <c r="CJ40" s="159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414.6</v>
      </c>
      <c r="CK40" s="160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40" s="160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40" s="86">
        <f>SUM(Tabela1122434[[#This Row],[K 88]]+Tabela1122434[[#This Row],[K 89]]+Tabela1122434[[#This Row],[K 90]])</f>
        <v>414.6</v>
      </c>
      <c r="CN40" s="86">
        <f t="shared" si="4"/>
        <v>82.920000000000016</v>
      </c>
      <c r="CO40" s="86">
        <f t="shared" si="5"/>
        <v>497.52000000000004</v>
      </c>
      <c r="CP40" s="159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40" s="160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40" s="160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40" s="86">
        <f>Tabela1122434[[#This Row],[K 94]]+Tabela1122434[[#This Row],[K 95]]+Tabela1122434[[#This Row],[K 96 ]]</f>
        <v>0</v>
      </c>
      <c r="CT40" s="86">
        <f t="shared" si="6"/>
        <v>0</v>
      </c>
      <c r="CU40" s="86">
        <f t="shared" si="7"/>
        <v>0</v>
      </c>
      <c r="CV40" s="88">
        <f>Tabela1122434[[#This Row],[K 88]]+Tabela1122434[[#This Row],[K 94]]</f>
        <v>414.6</v>
      </c>
      <c r="CW40" s="88">
        <f>Tabela1122434[[#This Row],[K 89]]+Tabela1122434[[#This Row],[K 95]]</f>
        <v>0</v>
      </c>
      <c r="CX40" s="88">
        <f>Tabela1122434[[#This Row],[K 90]]+Tabela1122434[[#This Row],[K 96 ]]</f>
        <v>0</v>
      </c>
      <c r="CY40" s="89">
        <f>Tabela1122434[[#This Row],[K 100]]+Tabela1122434[[#This Row],[K 101]]+Tabela1122434[[#This Row],[K 102]]</f>
        <v>414.6</v>
      </c>
      <c r="CZ40" s="89">
        <f>20%*Tabela1122434[[#This Row],[K 103]]</f>
        <v>82.920000000000016</v>
      </c>
      <c r="DA40" s="90">
        <f>Tabela1122434[[#This Row],[K 103]]+Tabela1122434[[#This Row],[K 104]]</f>
        <v>497.52000000000004</v>
      </c>
      <c r="DB40" s="161">
        <v>45291</v>
      </c>
      <c r="DC40" s="36" t="s">
        <v>206</v>
      </c>
      <c r="DD40" s="130">
        <v>45292</v>
      </c>
      <c r="DE40" s="131">
        <v>44774</v>
      </c>
      <c r="DF40" s="131" t="s">
        <v>303</v>
      </c>
      <c r="DG40" s="35" t="s">
        <v>203</v>
      </c>
      <c r="DH40" s="34" t="s">
        <v>304</v>
      </c>
      <c r="DI40" s="166" t="s">
        <v>587</v>
      </c>
      <c r="DJ40" s="36" t="s">
        <v>205</v>
      </c>
      <c r="DK40" s="167" t="s">
        <v>206</v>
      </c>
      <c r="DL40" s="167" t="s">
        <v>581</v>
      </c>
      <c r="DM40" s="175">
        <v>0.5</v>
      </c>
      <c r="DN40" s="175">
        <v>0.5</v>
      </c>
      <c r="DO40" s="176" t="s">
        <v>296</v>
      </c>
      <c r="DP40" s="34" t="s">
        <v>297</v>
      </c>
      <c r="DQ40" s="34" t="s">
        <v>298</v>
      </c>
      <c r="DR40" s="34" t="s">
        <v>299</v>
      </c>
      <c r="DS40" s="34">
        <v>6</v>
      </c>
      <c r="DT40" s="162">
        <v>10</v>
      </c>
      <c r="DU40" s="36" t="s">
        <v>300</v>
      </c>
      <c r="DV40" s="177">
        <v>7960035805</v>
      </c>
      <c r="DW40" s="155"/>
      <c r="DX40" s="2"/>
      <c r="DY40" s="2"/>
      <c r="DZ40" s="2"/>
      <c r="EA40" s="4"/>
      <c r="EB40" s="4"/>
      <c r="EC40" s="4"/>
      <c r="ED40" s="4"/>
      <c r="EE40" s="4"/>
      <c r="EF40" s="4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</row>
    <row r="41" spans="1:437" ht="80.099999999999994" customHeight="1" x14ac:dyDescent="0.25">
      <c r="A41" s="331">
        <v>27</v>
      </c>
      <c r="B41" s="30" t="s">
        <v>305</v>
      </c>
      <c r="C41" s="33" t="s">
        <v>246</v>
      </c>
      <c r="D41" s="30" t="s">
        <v>306</v>
      </c>
      <c r="E41" s="70" t="s">
        <v>595</v>
      </c>
      <c r="F41" s="30" t="s">
        <v>307</v>
      </c>
      <c r="G41" s="30">
        <v>5</v>
      </c>
      <c r="H41" s="42" t="s">
        <v>300</v>
      </c>
      <c r="I41" s="106" t="s">
        <v>300</v>
      </c>
      <c r="J41" s="44" t="s">
        <v>308</v>
      </c>
      <c r="K41" s="32" t="s">
        <v>309</v>
      </c>
      <c r="L41" s="32" t="s">
        <v>199</v>
      </c>
      <c r="M41" s="30" t="s">
        <v>612</v>
      </c>
      <c r="N41" s="30" t="s">
        <v>200</v>
      </c>
      <c r="O41" s="46" t="s">
        <v>310</v>
      </c>
      <c r="P41" s="147">
        <v>49.575000000000003</v>
      </c>
      <c r="Q41" s="39">
        <v>0.42499999999999999</v>
      </c>
      <c r="R41" s="39">
        <v>99.15</v>
      </c>
      <c r="S41" s="39">
        <v>0.85</v>
      </c>
      <c r="T41" s="39">
        <v>0</v>
      </c>
      <c r="U41" s="146">
        <v>0</v>
      </c>
      <c r="V41" s="147">
        <v>49.575000000000003</v>
      </c>
      <c r="W41" s="39">
        <v>0.42499999999999999</v>
      </c>
      <c r="X41" s="39">
        <v>99.15</v>
      </c>
      <c r="Y41" s="39">
        <v>0.85</v>
      </c>
      <c r="Z41" s="39">
        <v>0</v>
      </c>
      <c r="AA41" s="151">
        <v>0</v>
      </c>
      <c r="AB41" s="147">
        <v>49.575000000000003</v>
      </c>
      <c r="AC41" s="39">
        <v>0.42499999999999999</v>
      </c>
      <c r="AD41" s="39">
        <v>99.15</v>
      </c>
      <c r="AE41" s="39">
        <v>0.85</v>
      </c>
      <c r="AF41" s="39">
        <v>0</v>
      </c>
      <c r="AG41" s="146">
        <v>0</v>
      </c>
      <c r="AH41" s="139">
        <v>39.659999999999997</v>
      </c>
      <c r="AI41" s="39">
        <v>0.34</v>
      </c>
      <c r="AJ41" s="39">
        <v>99.15</v>
      </c>
      <c r="AK41" s="39">
        <v>0.85</v>
      </c>
      <c r="AL41" s="39">
        <v>0</v>
      </c>
      <c r="AM41" s="151">
        <v>0</v>
      </c>
      <c r="AN41" s="147">
        <v>34.702500000000001</v>
      </c>
      <c r="AO41" s="39">
        <v>0.29749999999999999</v>
      </c>
      <c r="AP41" s="39">
        <v>99.15</v>
      </c>
      <c r="AQ41" s="39">
        <v>0.85</v>
      </c>
      <c r="AR41" s="39">
        <v>0</v>
      </c>
      <c r="AS41" s="146">
        <v>0</v>
      </c>
      <c r="AT41" s="139">
        <v>34.702500000000001</v>
      </c>
      <c r="AU41" s="39">
        <v>0.29749999999999999</v>
      </c>
      <c r="AV41" s="39">
        <v>118.98</v>
      </c>
      <c r="AW41" s="39">
        <v>1.02</v>
      </c>
      <c r="AX41" s="39">
        <v>0</v>
      </c>
      <c r="AY41" s="151">
        <v>0</v>
      </c>
      <c r="AZ41" s="147">
        <v>39.659999999999997</v>
      </c>
      <c r="BA41" s="39">
        <v>0.34</v>
      </c>
      <c r="BB41" s="39">
        <v>118.98</v>
      </c>
      <c r="BC41" s="322">
        <v>1.02</v>
      </c>
      <c r="BD41" s="39">
        <v>0</v>
      </c>
      <c r="BE41" s="146">
        <v>0</v>
      </c>
      <c r="BF41" s="139">
        <v>39.659999999999997</v>
      </c>
      <c r="BG41" s="39">
        <v>0.34</v>
      </c>
      <c r="BH41" s="39">
        <v>118.98</v>
      </c>
      <c r="BI41" s="39">
        <v>1.02</v>
      </c>
      <c r="BJ41" s="39">
        <v>0</v>
      </c>
      <c r="BK41" s="151">
        <v>0</v>
      </c>
      <c r="BL41" s="147">
        <v>39.659999999999997</v>
      </c>
      <c r="BM41" s="39">
        <v>0.34</v>
      </c>
      <c r="BN41" s="39">
        <v>118.98</v>
      </c>
      <c r="BO41" s="39">
        <v>1.02</v>
      </c>
      <c r="BP41" s="39">
        <v>0</v>
      </c>
      <c r="BQ41" s="146">
        <v>0</v>
      </c>
      <c r="BR41" s="139">
        <v>39.659999999999997</v>
      </c>
      <c r="BS41" s="39">
        <v>0.34</v>
      </c>
      <c r="BT41" s="39">
        <v>118.98</v>
      </c>
      <c r="BU41" s="39">
        <v>1.02</v>
      </c>
      <c r="BV41" s="39">
        <v>0</v>
      </c>
      <c r="BW41" s="151">
        <v>0</v>
      </c>
      <c r="BX41" s="147">
        <v>59.49</v>
      </c>
      <c r="BY41" s="39">
        <v>0.51</v>
      </c>
      <c r="BZ41" s="39">
        <v>109.065</v>
      </c>
      <c r="CA41" s="39">
        <v>0.93500000000000005</v>
      </c>
      <c r="CB41" s="39">
        <v>0</v>
      </c>
      <c r="CC41" s="146">
        <v>0</v>
      </c>
      <c r="CD41" s="147">
        <v>59.49</v>
      </c>
      <c r="CE41" s="39">
        <v>0.51</v>
      </c>
      <c r="CF41" s="39">
        <v>109.065</v>
      </c>
      <c r="CG41" s="39">
        <v>0.93500000000000005</v>
      </c>
      <c r="CH41" s="39">
        <v>0</v>
      </c>
      <c r="CI41" s="146">
        <v>0</v>
      </c>
      <c r="CJ41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535.41</v>
      </c>
      <c r="CK41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1308.7800000000002</v>
      </c>
      <c r="CL41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41" s="56">
        <f>SUM(Tabela1122434[[#This Row],[K 88]]+Tabela1122434[[#This Row],[K 89]]+Tabela1122434[[#This Row],[K 90]])</f>
        <v>1844.19</v>
      </c>
      <c r="CN41" s="56">
        <f t="shared" si="4"/>
        <v>368.83800000000002</v>
      </c>
      <c r="CO41" s="311">
        <f t="shared" si="5"/>
        <v>2213.0280000000002</v>
      </c>
      <c r="CP41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4.589999999999999</v>
      </c>
      <c r="CQ41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11.219999999999999</v>
      </c>
      <c r="CR41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41" s="56">
        <f>Tabela1122434[[#This Row],[K 94]]+Tabela1122434[[#This Row],[K 95]]+Tabela1122434[[#This Row],[K 96 ]]</f>
        <v>15.809999999999999</v>
      </c>
      <c r="CT41" s="56">
        <f t="shared" si="6"/>
        <v>3.1619999999999999</v>
      </c>
      <c r="CU41" s="57">
        <f t="shared" si="7"/>
        <v>18.971999999999998</v>
      </c>
      <c r="CV41" s="313">
        <f>Tabela1122434[[#This Row],[K 88]]+Tabela1122434[[#This Row],[K 94]]</f>
        <v>540</v>
      </c>
      <c r="CW41" s="59">
        <f>Tabela1122434[[#This Row],[K 89]]+Tabela1122434[[#This Row],[K 95]]</f>
        <v>1320.0000000000002</v>
      </c>
      <c r="CX41" s="59">
        <f>Tabela1122434[[#This Row],[K 90]]+Tabela1122434[[#This Row],[K 96 ]]</f>
        <v>0</v>
      </c>
      <c r="CY41" s="60">
        <f>Tabela1122434[[#This Row],[K 100]]+Tabela1122434[[#This Row],[K 101]]+Tabela1122434[[#This Row],[K 102]]</f>
        <v>1860.0000000000002</v>
      </c>
      <c r="CZ41" s="60">
        <f>20%*Tabela1122434[[#This Row],[K 103]]</f>
        <v>372.00000000000006</v>
      </c>
      <c r="DA41" s="316">
        <f>Tabela1122434[[#This Row],[K 103]]+Tabela1122434[[#This Row],[K 104]]</f>
        <v>2232.0000000000005</v>
      </c>
      <c r="DB41" s="318">
        <v>45291</v>
      </c>
      <c r="DC41" s="33" t="s">
        <v>206</v>
      </c>
      <c r="DD41" s="62">
        <v>45292</v>
      </c>
      <c r="DE41" s="107">
        <v>44714</v>
      </c>
      <c r="DF41" s="63" t="s">
        <v>313</v>
      </c>
      <c r="DG41" s="32" t="s">
        <v>203</v>
      </c>
      <c r="DH41" s="30" t="s">
        <v>204</v>
      </c>
      <c r="DI41" s="115" t="s">
        <v>587</v>
      </c>
      <c r="DJ41" s="62" t="s">
        <v>205</v>
      </c>
      <c r="DK41" s="62" t="s">
        <v>206</v>
      </c>
      <c r="DL41" s="62" t="s">
        <v>326</v>
      </c>
      <c r="DM41" s="62" t="s">
        <v>326</v>
      </c>
      <c r="DN41" s="62" t="s">
        <v>326</v>
      </c>
      <c r="DO41" s="30" t="s">
        <v>305</v>
      </c>
      <c r="DP41" s="30" t="s">
        <v>306</v>
      </c>
      <c r="DQ41" s="30" t="s">
        <v>315</v>
      </c>
      <c r="DR41" s="30" t="s">
        <v>316</v>
      </c>
      <c r="DS41" s="30" t="s">
        <v>317</v>
      </c>
      <c r="DT41" s="42" t="s">
        <v>300</v>
      </c>
      <c r="DU41" s="42" t="s">
        <v>300</v>
      </c>
      <c r="DV41" s="294">
        <v>7272857474</v>
      </c>
    </row>
    <row r="42" spans="1:437" ht="80.099999999999994" customHeight="1" x14ac:dyDescent="0.25">
      <c r="A42" s="331">
        <v>28</v>
      </c>
      <c r="B42" s="30" t="s">
        <v>305</v>
      </c>
      <c r="C42" s="33" t="s">
        <v>246</v>
      </c>
      <c r="D42" s="30" t="s">
        <v>306</v>
      </c>
      <c r="E42" s="70" t="s">
        <v>596</v>
      </c>
      <c r="F42" s="30" t="s">
        <v>318</v>
      </c>
      <c r="G42" s="38">
        <v>118</v>
      </c>
      <c r="H42" s="30" t="s">
        <v>300</v>
      </c>
      <c r="I42" s="38" t="s">
        <v>300</v>
      </c>
      <c r="J42" s="38" t="s">
        <v>319</v>
      </c>
      <c r="K42" s="76" t="s">
        <v>309</v>
      </c>
      <c r="L42" s="32" t="s">
        <v>199</v>
      </c>
      <c r="M42" s="30" t="s">
        <v>613</v>
      </c>
      <c r="N42" s="30" t="s">
        <v>200</v>
      </c>
      <c r="O42" s="297" t="s">
        <v>310</v>
      </c>
      <c r="P42" s="147">
        <v>13.5</v>
      </c>
      <c r="Q42" s="39">
        <v>1.5</v>
      </c>
      <c r="R42" s="39">
        <v>27</v>
      </c>
      <c r="S42" s="39">
        <v>3</v>
      </c>
      <c r="T42" s="39">
        <v>0</v>
      </c>
      <c r="U42" s="146">
        <v>0</v>
      </c>
      <c r="V42" s="147">
        <v>13.5</v>
      </c>
      <c r="W42" s="39">
        <v>1.5</v>
      </c>
      <c r="X42" s="39">
        <v>27</v>
      </c>
      <c r="Y42" s="39">
        <v>3</v>
      </c>
      <c r="Z42" s="39">
        <v>0</v>
      </c>
      <c r="AA42" s="151">
        <v>0</v>
      </c>
      <c r="AB42" s="147">
        <v>13.5</v>
      </c>
      <c r="AC42" s="39">
        <v>1.5</v>
      </c>
      <c r="AD42" s="39">
        <v>27</v>
      </c>
      <c r="AE42" s="39">
        <v>3</v>
      </c>
      <c r="AF42" s="39">
        <v>0</v>
      </c>
      <c r="AG42" s="146">
        <v>0</v>
      </c>
      <c r="AH42" s="139">
        <v>10.8</v>
      </c>
      <c r="AI42" s="39">
        <v>1.2</v>
      </c>
      <c r="AJ42" s="39">
        <v>24.3</v>
      </c>
      <c r="AK42" s="39">
        <v>2.7</v>
      </c>
      <c r="AL42" s="39">
        <v>0</v>
      </c>
      <c r="AM42" s="151">
        <v>0</v>
      </c>
      <c r="AN42" s="147">
        <v>10.8</v>
      </c>
      <c r="AO42" s="39">
        <v>1.2</v>
      </c>
      <c r="AP42" s="39">
        <v>24.3</v>
      </c>
      <c r="AQ42" s="39">
        <v>2.7</v>
      </c>
      <c r="AR42" s="39">
        <v>0</v>
      </c>
      <c r="AS42" s="146">
        <v>0</v>
      </c>
      <c r="AT42" s="139">
        <v>10.8</v>
      </c>
      <c r="AU42" s="39">
        <v>1.2</v>
      </c>
      <c r="AV42" s="39">
        <v>27</v>
      </c>
      <c r="AW42" s="39">
        <v>3</v>
      </c>
      <c r="AX42" s="39">
        <v>0</v>
      </c>
      <c r="AY42" s="151">
        <v>0</v>
      </c>
      <c r="AZ42" s="147">
        <v>12.6</v>
      </c>
      <c r="BA42" s="39">
        <v>1.4</v>
      </c>
      <c r="BB42" s="39">
        <v>27</v>
      </c>
      <c r="BC42" s="322">
        <v>3</v>
      </c>
      <c r="BD42" s="39">
        <v>0</v>
      </c>
      <c r="BE42" s="146">
        <v>0</v>
      </c>
      <c r="BF42" s="139">
        <v>12.6</v>
      </c>
      <c r="BG42" s="39">
        <v>1.4</v>
      </c>
      <c r="BH42" s="39">
        <v>27</v>
      </c>
      <c r="BI42" s="39">
        <v>3</v>
      </c>
      <c r="BJ42" s="39">
        <v>0</v>
      </c>
      <c r="BK42" s="151">
        <v>0</v>
      </c>
      <c r="BL42" s="147">
        <v>10.8</v>
      </c>
      <c r="BM42" s="39">
        <v>1.2</v>
      </c>
      <c r="BN42" s="39">
        <v>24.3</v>
      </c>
      <c r="BO42" s="39">
        <v>2.7</v>
      </c>
      <c r="BP42" s="39">
        <v>0</v>
      </c>
      <c r="BQ42" s="146">
        <v>0</v>
      </c>
      <c r="BR42" s="139">
        <v>10.8</v>
      </c>
      <c r="BS42" s="39">
        <v>1.2</v>
      </c>
      <c r="BT42" s="39">
        <v>24.3</v>
      </c>
      <c r="BU42" s="39">
        <v>2.7</v>
      </c>
      <c r="BV42" s="39">
        <v>0</v>
      </c>
      <c r="BW42" s="151">
        <v>0</v>
      </c>
      <c r="BX42" s="147">
        <v>13.5</v>
      </c>
      <c r="BY42" s="39">
        <v>1.5</v>
      </c>
      <c r="BZ42" s="39">
        <v>27</v>
      </c>
      <c r="CA42" s="39">
        <v>3</v>
      </c>
      <c r="CB42" s="39">
        <v>0</v>
      </c>
      <c r="CC42" s="146">
        <v>0</v>
      </c>
      <c r="CD42" s="147">
        <v>13.5</v>
      </c>
      <c r="CE42" s="39">
        <v>1.5</v>
      </c>
      <c r="CF42" s="39">
        <v>27</v>
      </c>
      <c r="CG42" s="39">
        <v>3</v>
      </c>
      <c r="CH42" s="39">
        <v>0</v>
      </c>
      <c r="CI42" s="146">
        <v>0</v>
      </c>
      <c r="CJ42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146.69999999999999</v>
      </c>
      <c r="CK42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313.2</v>
      </c>
      <c r="CL42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42" s="56">
        <f>SUM(Tabela1122434[[#This Row],[K 88]]+Tabela1122434[[#This Row],[K 89]]+Tabela1122434[[#This Row],[K 90]])</f>
        <v>459.9</v>
      </c>
      <c r="CN42" s="56">
        <f t="shared" si="4"/>
        <v>91.98</v>
      </c>
      <c r="CO42" s="311">
        <f t="shared" si="5"/>
        <v>551.88</v>
      </c>
      <c r="CP42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16.299999999999997</v>
      </c>
      <c r="CQ42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34.799999999999997</v>
      </c>
      <c r="CR42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42" s="56">
        <f>Tabela1122434[[#This Row],[K 94]]+Tabela1122434[[#This Row],[K 95]]+Tabela1122434[[#This Row],[K 96 ]]</f>
        <v>51.099999999999994</v>
      </c>
      <c r="CT42" s="56">
        <f t="shared" si="6"/>
        <v>10.219999999999999</v>
      </c>
      <c r="CU42" s="57">
        <f t="shared" si="7"/>
        <v>61.319999999999993</v>
      </c>
      <c r="CV42" s="313">
        <f>Tabela1122434[[#This Row],[K 88]]+Tabela1122434[[#This Row],[K 94]]</f>
        <v>163</v>
      </c>
      <c r="CW42" s="59">
        <f>Tabela1122434[[#This Row],[K 89]]+Tabela1122434[[#This Row],[K 95]]</f>
        <v>348</v>
      </c>
      <c r="CX42" s="59">
        <f>Tabela1122434[[#This Row],[K 90]]+Tabela1122434[[#This Row],[K 96 ]]</f>
        <v>0</v>
      </c>
      <c r="CY42" s="60">
        <f>Tabela1122434[[#This Row],[K 100]]+Tabela1122434[[#This Row],[K 101]]+Tabela1122434[[#This Row],[K 102]]</f>
        <v>511</v>
      </c>
      <c r="CZ42" s="60">
        <f>20%*Tabela1122434[[#This Row],[K 103]]</f>
        <v>102.2</v>
      </c>
      <c r="DA42" s="316">
        <f>Tabela1122434[[#This Row],[K 103]]+Tabela1122434[[#This Row],[K 104]]</f>
        <v>613.20000000000005</v>
      </c>
      <c r="DB42" s="318">
        <v>45291</v>
      </c>
      <c r="DC42" s="33" t="s">
        <v>206</v>
      </c>
      <c r="DD42" s="62">
        <v>45292</v>
      </c>
      <c r="DE42" s="107">
        <v>44714</v>
      </c>
      <c r="DF42" s="63" t="s">
        <v>313</v>
      </c>
      <c r="DG42" s="32" t="s">
        <v>203</v>
      </c>
      <c r="DH42" s="30" t="s">
        <v>204</v>
      </c>
      <c r="DI42" s="115" t="s">
        <v>587</v>
      </c>
      <c r="DJ42" s="62" t="s">
        <v>205</v>
      </c>
      <c r="DK42" s="62" t="s">
        <v>206</v>
      </c>
      <c r="DL42" s="62" t="s">
        <v>326</v>
      </c>
      <c r="DM42" s="62" t="s">
        <v>326</v>
      </c>
      <c r="DN42" s="62" t="s">
        <v>326</v>
      </c>
      <c r="DO42" s="30" t="s">
        <v>305</v>
      </c>
      <c r="DP42" s="30" t="s">
        <v>306</v>
      </c>
      <c r="DQ42" s="30" t="s">
        <v>315</v>
      </c>
      <c r="DR42" s="30" t="s">
        <v>316</v>
      </c>
      <c r="DS42" s="30" t="s">
        <v>317</v>
      </c>
      <c r="DT42" s="42" t="s">
        <v>300</v>
      </c>
      <c r="DU42" s="42" t="s">
        <v>300</v>
      </c>
      <c r="DV42" s="294">
        <v>7272857474</v>
      </c>
    </row>
    <row r="43" spans="1:437" ht="80.099999999999994" customHeight="1" x14ac:dyDescent="0.25">
      <c r="A43" s="331">
        <v>29</v>
      </c>
      <c r="B43" s="30" t="s">
        <v>305</v>
      </c>
      <c r="C43" s="33" t="s">
        <v>246</v>
      </c>
      <c r="D43" s="30" t="s">
        <v>306</v>
      </c>
      <c r="E43" s="70" t="s">
        <v>598</v>
      </c>
      <c r="F43" s="30" t="s">
        <v>316</v>
      </c>
      <c r="G43" s="30" t="s">
        <v>317</v>
      </c>
      <c r="H43" s="42" t="s">
        <v>300</v>
      </c>
      <c r="I43" s="42" t="s">
        <v>300</v>
      </c>
      <c r="J43" s="108" t="s">
        <v>320</v>
      </c>
      <c r="K43" s="32" t="s">
        <v>213</v>
      </c>
      <c r="L43" s="32" t="s">
        <v>199</v>
      </c>
      <c r="M43" s="32" t="s">
        <v>614</v>
      </c>
      <c r="N43" s="30" t="s">
        <v>200</v>
      </c>
      <c r="O43" s="297">
        <v>1</v>
      </c>
      <c r="P43" s="147">
        <v>50</v>
      </c>
      <c r="Q43" s="39">
        <v>0</v>
      </c>
      <c r="R43" s="39">
        <v>0</v>
      </c>
      <c r="S43" s="39">
        <v>0</v>
      </c>
      <c r="T43" s="39">
        <v>0</v>
      </c>
      <c r="U43" s="146">
        <v>0</v>
      </c>
      <c r="V43" s="147">
        <v>50</v>
      </c>
      <c r="W43" s="39">
        <v>0</v>
      </c>
      <c r="X43" s="39">
        <v>0</v>
      </c>
      <c r="Y43" s="39">
        <v>0</v>
      </c>
      <c r="Z43" s="39">
        <v>0</v>
      </c>
      <c r="AA43" s="151">
        <v>0</v>
      </c>
      <c r="AB43" s="147">
        <v>50</v>
      </c>
      <c r="AC43" s="39">
        <v>0</v>
      </c>
      <c r="AD43" s="39">
        <v>0</v>
      </c>
      <c r="AE43" s="39">
        <v>0</v>
      </c>
      <c r="AF43" s="39">
        <v>0</v>
      </c>
      <c r="AG43" s="146">
        <v>0</v>
      </c>
      <c r="AH43" s="147">
        <v>50</v>
      </c>
      <c r="AI43" s="39">
        <v>0</v>
      </c>
      <c r="AJ43" s="39">
        <v>0</v>
      </c>
      <c r="AK43" s="39">
        <v>0</v>
      </c>
      <c r="AL43" s="39">
        <v>0</v>
      </c>
      <c r="AM43" s="151">
        <v>0</v>
      </c>
      <c r="AN43" s="147">
        <v>50</v>
      </c>
      <c r="AO43" s="39">
        <v>0</v>
      </c>
      <c r="AP43" s="39">
        <v>0</v>
      </c>
      <c r="AQ43" s="39">
        <v>0</v>
      </c>
      <c r="AR43" s="39">
        <v>0</v>
      </c>
      <c r="AS43" s="146">
        <v>0</v>
      </c>
      <c r="AT43" s="147">
        <v>50</v>
      </c>
      <c r="AU43" s="39">
        <v>0</v>
      </c>
      <c r="AV43" s="39">
        <v>0</v>
      </c>
      <c r="AW43" s="39">
        <v>0</v>
      </c>
      <c r="AX43" s="39">
        <v>0</v>
      </c>
      <c r="AY43" s="151">
        <v>0</v>
      </c>
      <c r="AZ43" s="147">
        <v>50</v>
      </c>
      <c r="BA43" s="39">
        <v>0</v>
      </c>
      <c r="BB43" s="39">
        <v>0</v>
      </c>
      <c r="BC43" s="39">
        <v>0</v>
      </c>
      <c r="BD43" s="39">
        <v>0</v>
      </c>
      <c r="BE43" s="146">
        <v>0</v>
      </c>
      <c r="BF43" s="147">
        <v>50</v>
      </c>
      <c r="BG43" s="39">
        <v>0</v>
      </c>
      <c r="BH43" s="39">
        <v>0</v>
      </c>
      <c r="BI43" s="39">
        <v>0</v>
      </c>
      <c r="BJ43" s="39">
        <v>0</v>
      </c>
      <c r="BK43" s="151">
        <v>0</v>
      </c>
      <c r="BL43" s="147">
        <v>50</v>
      </c>
      <c r="BM43" s="39">
        <v>0</v>
      </c>
      <c r="BN43" s="39">
        <v>0</v>
      </c>
      <c r="BO43" s="39">
        <v>0</v>
      </c>
      <c r="BP43" s="39">
        <v>0</v>
      </c>
      <c r="BQ43" s="146">
        <v>0</v>
      </c>
      <c r="BR43" s="147">
        <v>50</v>
      </c>
      <c r="BS43" s="39">
        <v>0</v>
      </c>
      <c r="BT43" s="39">
        <v>0</v>
      </c>
      <c r="BU43" s="39">
        <v>0</v>
      </c>
      <c r="BV43" s="39">
        <v>0</v>
      </c>
      <c r="BW43" s="151">
        <v>0</v>
      </c>
      <c r="BX43" s="147">
        <v>50</v>
      </c>
      <c r="BY43" s="39">
        <v>0</v>
      </c>
      <c r="BZ43" s="39">
        <v>0</v>
      </c>
      <c r="CA43" s="39">
        <v>0</v>
      </c>
      <c r="CB43" s="39">
        <v>0</v>
      </c>
      <c r="CC43" s="146">
        <v>0</v>
      </c>
      <c r="CD43" s="147">
        <v>50</v>
      </c>
      <c r="CE43" s="39">
        <v>0</v>
      </c>
      <c r="CF43" s="39">
        <v>0</v>
      </c>
      <c r="CG43" s="39">
        <v>0</v>
      </c>
      <c r="CH43" s="39">
        <v>0</v>
      </c>
      <c r="CI43" s="146">
        <v>0</v>
      </c>
      <c r="CJ43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600</v>
      </c>
      <c r="CK43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43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43" s="56">
        <f>SUM(Tabela1122434[[#This Row],[K 88]]+Tabela1122434[[#This Row],[K 89]]+Tabela1122434[[#This Row],[K 90]])</f>
        <v>600</v>
      </c>
      <c r="CN43" s="56">
        <f t="shared" si="4"/>
        <v>120</v>
      </c>
      <c r="CO43" s="311">
        <f t="shared" si="5"/>
        <v>720</v>
      </c>
      <c r="CP43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43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43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43" s="56">
        <f>Tabela1122434[[#This Row],[K 94]]+Tabela1122434[[#This Row],[K 95]]+Tabela1122434[[#This Row],[K 96 ]]</f>
        <v>0</v>
      </c>
      <c r="CT43" s="56">
        <f t="shared" si="6"/>
        <v>0</v>
      </c>
      <c r="CU43" s="57">
        <f t="shared" si="7"/>
        <v>0</v>
      </c>
      <c r="CV43" s="313">
        <f>Tabela1122434[[#This Row],[K 88]]+Tabela1122434[[#This Row],[K 94]]</f>
        <v>600</v>
      </c>
      <c r="CW43" s="59">
        <f>Tabela1122434[[#This Row],[K 89]]+Tabela1122434[[#This Row],[K 95]]</f>
        <v>0</v>
      </c>
      <c r="CX43" s="59">
        <f>Tabela1122434[[#This Row],[K 90]]+Tabela1122434[[#This Row],[K 96 ]]</f>
        <v>0</v>
      </c>
      <c r="CY43" s="60">
        <f>Tabela1122434[[#This Row],[K 100]]+Tabela1122434[[#This Row],[K 101]]+Tabela1122434[[#This Row],[K 102]]</f>
        <v>600</v>
      </c>
      <c r="CZ43" s="60">
        <f>20%*Tabela1122434[[#This Row],[K 103]]</f>
        <v>120</v>
      </c>
      <c r="DA43" s="316">
        <f>Tabela1122434[[#This Row],[K 103]]+Tabela1122434[[#This Row],[K 104]]</f>
        <v>720</v>
      </c>
      <c r="DB43" s="320" t="s">
        <v>314</v>
      </c>
      <c r="DC43" s="123" t="s">
        <v>434</v>
      </c>
      <c r="DD43" s="62">
        <v>45292</v>
      </c>
      <c r="DE43" s="109">
        <v>42622</v>
      </c>
      <c r="DF43" s="40" t="s">
        <v>324</v>
      </c>
      <c r="DG43" s="110" t="s">
        <v>325</v>
      </c>
      <c r="DH43" s="30" t="s">
        <v>204</v>
      </c>
      <c r="DI43" s="115" t="s">
        <v>587</v>
      </c>
      <c r="DJ43" s="100" t="s">
        <v>327</v>
      </c>
      <c r="DK43" s="100" t="s">
        <v>206</v>
      </c>
      <c r="DL43" s="62" t="s">
        <v>326</v>
      </c>
      <c r="DM43" s="62" t="s">
        <v>326</v>
      </c>
      <c r="DN43" s="62" t="s">
        <v>326</v>
      </c>
      <c r="DO43" s="40" t="s">
        <v>305</v>
      </c>
      <c r="DP43" s="40" t="s">
        <v>306</v>
      </c>
      <c r="DQ43" s="40" t="s">
        <v>315</v>
      </c>
      <c r="DR43" s="40" t="s">
        <v>316</v>
      </c>
      <c r="DS43" s="40" t="s">
        <v>317</v>
      </c>
      <c r="DT43" s="111" t="s">
        <v>300</v>
      </c>
      <c r="DU43" s="111" t="s">
        <v>300</v>
      </c>
      <c r="DV43" s="295">
        <v>7272857474</v>
      </c>
    </row>
    <row r="44" spans="1:437" ht="80.099999999999994" customHeight="1" x14ac:dyDescent="0.25">
      <c r="A44" s="331">
        <v>30</v>
      </c>
      <c r="B44" s="30" t="s">
        <v>305</v>
      </c>
      <c r="C44" s="33" t="s">
        <v>246</v>
      </c>
      <c r="D44" s="30" t="s">
        <v>306</v>
      </c>
      <c r="E44" s="70" t="s">
        <v>597</v>
      </c>
      <c r="F44" s="30" t="s">
        <v>321</v>
      </c>
      <c r="G44" s="30" t="s">
        <v>322</v>
      </c>
      <c r="H44" s="42" t="s">
        <v>300</v>
      </c>
      <c r="I44" s="42" t="s">
        <v>300</v>
      </c>
      <c r="J44" s="108" t="s">
        <v>323</v>
      </c>
      <c r="K44" s="32" t="s">
        <v>288</v>
      </c>
      <c r="L44" s="32" t="s">
        <v>199</v>
      </c>
      <c r="M44" s="32" t="s">
        <v>615</v>
      </c>
      <c r="N44" s="30" t="s">
        <v>200</v>
      </c>
      <c r="O44" s="297">
        <v>1</v>
      </c>
      <c r="P44" s="147">
        <v>0.83333000000000002</v>
      </c>
      <c r="Q44" s="39">
        <v>0</v>
      </c>
      <c r="R44" s="39">
        <v>0</v>
      </c>
      <c r="S44" s="39">
        <v>0</v>
      </c>
      <c r="T44" s="39">
        <v>0</v>
      </c>
      <c r="U44" s="146">
        <v>0</v>
      </c>
      <c r="V44" s="147">
        <v>0.83333000000000002</v>
      </c>
      <c r="W44" s="39">
        <v>0</v>
      </c>
      <c r="X44" s="39">
        <v>0</v>
      </c>
      <c r="Y44" s="39">
        <v>0</v>
      </c>
      <c r="Z44" s="39">
        <v>0</v>
      </c>
      <c r="AA44" s="151">
        <v>0</v>
      </c>
      <c r="AB44" s="147">
        <v>0.83333000000000002</v>
      </c>
      <c r="AC44" s="39">
        <v>0</v>
      </c>
      <c r="AD44" s="39">
        <v>0</v>
      </c>
      <c r="AE44" s="39">
        <v>0</v>
      </c>
      <c r="AF44" s="39">
        <v>0</v>
      </c>
      <c r="AG44" s="146">
        <v>0</v>
      </c>
      <c r="AH44" s="147">
        <v>0.83333000000000002</v>
      </c>
      <c r="AI44" s="39">
        <v>0</v>
      </c>
      <c r="AJ44" s="39">
        <v>0</v>
      </c>
      <c r="AK44" s="39">
        <v>0</v>
      </c>
      <c r="AL44" s="39">
        <v>0</v>
      </c>
      <c r="AM44" s="151">
        <v>0</v>
      </c>
      <c r="AN44" s="147">
        <v>0.83333000000000002</v>
      </c>
      <c r="AO44" s="39">
        <v>0</v>
      </c>
      <c r="AP44" s="39">
        <v>0</v>
      </c>
      <c r="AQ44" s="39">
        <v>0</v>
      </c>
      <c r="AR44" s="39">
        <v>0</v>
      </c>
      <c r="AS44" s="146">
        <v>0</v>
      </c>
      <c r="AT44" s="147">
        <v>0.83333000000000002</v>
      </c>
      <c r="AU44" s="39">
        <v>0</v>
      </c>
      <c r="AV44" s="39">
        <v>0</v>
      </c>
      <c r="AW44" s="39">
        <v>0</v>
      </c>
      <c r="AX44" s="39">
        <v>0</v>
      </c>
      <c r="AY44" s="151">
        <v>0</v>
      </c>
      <c r="AZ44" s="147">
        <v>0.83333000000000002</v>
      </c>
      <c r="BA44" s="39">
        <v>0</v>
      </c>
      <c r="BB44" s="39">
        <v>0</v>
      </c>
      <c r="BC44" s="39">
        <v>0</v>
      </c>
      <c r="BD44" s="39">
        <v>0</v>
      </c>
      <c r="BE44" s="146">
        <v>0</v>
      </c>
      <c r="BF44" s="147">
        <v>0.83333000000000002</v>
      </c>
      <c r="BG44" s="39">
        <v>0</v>
      </c>
      <c r="BH44" s="39">
        <v>0</v>
      </c>
      <c r="BI44" s="39">
        <v>0</v>
      </c>
      <c r="BJ44" s="39">
        <v>0</v>
      </c>
      <c r="BK44" s="151">
        <v>0</v>
      </c>
      <c r="BL44" s="147">
        <v>0.83333000000000002</v>
      </c>
      <c r="BM44" s="39">
        <v>0</v>
      </c>
      <c r="BN44" s="39">
        <v>0</v>
      </c>
      <c r="BO44" s="39">
        <v>0</v>
      </c>
      <c r="BP44" s="39">
        <v>0</v>
      </c>
      <c r="BQ44" s="146">
        <v>0</v>
      </c>
      <c r="BR44" s="147">
        <v>0.83333000000000002</v>
      </c>
      <c r="BS44" s="39">
        <v>0</v>
      </c>
      <c r="BT44" s="39">
        <v>0</v>
      </c>
      <c r="BU44" s="39">
        <v>0</v>
      </c>
      <c r="BV44" s="39">
        <v>0</v>
      </c>
      <c r="BW44" s="151">
        <v>0</v>
      </c>
      <c r="BX44" s="147">
        <v>0.83333000000000002</v>
      </c>
      <c r="BY44" s="39">
        <v>0</v>
      </c>
      <c r="BZ44" s="39">
        <v>0</v>
      </c>
      <c r="CA44" s="39">
        <v>0</v>
      </c>
      <c r="CB44" s="39">
        <v>0</v>
      </c>
      <c r="CC44" s="146">
        <v>0</v>
      </c>
      <c r="CD44" s="147">
        <v>0.83333000000000002</v>
      </c>
      <c r="CE44" s="39">
        <v>0</v>
      </c>
      <c r="CF44" s="39">
        <v>0</v>
      </c>
      <c r="CG44" s="39">
        <v>0</v>
      </c>
      <c r="CH44" s="39">
        <v>0</v>
      </c>
      <c r="CI44" s="146">
        <v>0</v>
      </c>
      <c r="CJ44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9.9999599999999997</v>
      </c>
      <c r="CK44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44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44" s="56">
        <f>SUM(Tabela1122434[[#This Row],[K 88]]+Tabela1122434[[#This Row],[K 89]]+Tabela1122434[[#This Row],[K 90]])</f>
        <v>9.9999599999999997</v>
      </c>
      <c r="CN44" s="56">
        <f t="shared" si="4"/>
        <v>1.999992</v>
      </c>
      <c r="CO44" s="311">
        <f t="shared" si="5"/>
        <v>11.999952</v>
      </c>
      <c r="CP44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44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44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44" s="56">
        <f>Tabela1122434[[#This Row],[K 94]]+Tabela1122434[[#This Row],[K 95]]+Tabela1122434[[#This Row],[K 96 ]]</f>
        <v>0</v>
      </c>
      <c r="CT44" s="56">
        <f t="shared" si="6"/>
        <v>0</v>
      </c>
      <c r="CU44" s="57">
        <f t="shared" si="7"/>
        <v>0</v>
      </c>
      <c r="CV44" s="313">
        <f>Tabela1122434[[#This Row],[K 88]]+Tabela1122434[[#This Row],[K 94]]</f>
        <v>9.9999599999999997</v>
      </c>
      <c r="CW44" s="59">
        <f>Tabela1122434[[#This Row],[K 89]]+Tabela1122434[[#This Row],[K 95]]</f>
        <v>0</v>
      </c>
      <c r="CX44" s="59">
        <f>Tabela1122434[[#This Row],[K 90]]+Tabela1122434[[#This Row],[K 96 ]]</f>
        <v>0</v>
      </c>
      <c r="CY44" s="60">
        <f>Tabela1122434[[#This Row],[K 100]]+Tabela1122434[[#This Row],[K 101]]+Tabela1122434[[#This Row],[K 102]]</f>
        <v>9.9999599999999997</v>
      </c>
      <c r="CZ44" s="60">
        <f>20%*Tabela1122434[[#This Row],[K 103]]</f>
        <v>1.999992</v>
      </c>
      <c r="DA44" s="316">
        <f>Tabela1122434[[#This Row],[K 103]]+Tabela1122434[[#This Row],[K 104]]</f>
        <v>11.999952</v>
      </c>
      <c r="DB44" s="321" t="s">
        <v>314</v>
      </c>
      <c r="DC44" s="123" t="s">
        <v>434</v>
      </c>
      <c r="DD44" s="62">
        <v>45292</v>
      </c>
      <c r="DE44" s="63">
        <v>43537</v>
      </c>
      <c r="DF44" s="63" t="s">
        <v>328</v>
      </c>
      <c r="DG44" s="32" t="s">
        <v>325</v>
      </c>
      <c r="DH44" s="30" t="s">
        <v>204</v>
      </c>
      <c r="DI44" s="115" t="s">
        <v>587</v>
      </c>
      <c r="DJ44" s="62" t="s">
        <v>327</v>
      </c>
      <c r="DK44" s="62" t="s">
        <v>206</v>
      </c>
      <c r="DL44" s="62" t="s">
        <v>326</v>
      </c>
      <c r="DM44" s="62" t="s">
        <v>326</v>
      </c>
      <c r="DN44" s="62" t="s">
        <v>326</v>
      </c>
      <c r="DO44" s="30" t="s">
        <v>305</v>
      </c>
      <c r="DP44" s="32" t="s">
        <v>306</v>
      </c>
      <c r="DQ44" s="32" t="s">
        <v>315</v>
      </c>
      <c r="DR44" s="32" t="s">
        <v>316</v>
      </c>
      <c r="DS44" s="32" t="s">
        <v>317</v>
      </c>
      <c r="DT44" s="32" t="s">
        <v>300</v>
      </c>
      <c r="DU44" s="42" t="s">
        <v>300</v>
      </c>
      <c r="DV44" s="96">
        <v>7272857474</v>
      </c>
    </row>
    <row r="45" spans="1:437" ht="80.099999999999994" customHeight="1" x14ac:dyDescent="0.25">
      <c r="A45" s="331">
        <v>31</v>
      </c>
      <c r="B45" s="30" t="s">
        <v>305</v>
      </c>
      <c r="C45" s="33" t="s">
        <v>246</v>
      </c>
      <c r="D45" s="30" t="s">
        <v>306</v>
      </c>
      <c r="E45" s="70" t="s">
        <v>599</v>
      </c>
      <c r="F45" s="30" t="s">
        <v>329</v>
      </c>
      <c r="G45" s="38">
        <v>21</v>
      </c>
      <c r="H45" s="30" t="s">
        <v>300</v>
      </c>
      <c r="I45" s="38" t="s">
        <v>300</v>
      </c>
      <c r="J45" s="38" t="s">
        <v>330</v>
      </c>
      <c r="K45" s="76" t="s">
        <v>213</v>
      </c>
      <c r="L45" s="32" t="s">
        <v>199</v>
      </c>
      <c r="M45" s="30" t="s">
        <v>616</v>
      </c>
      <c r="N45" s="30" t="s">
        <v>200</v>
      </c>
      <c r="O45" s="297">
        <v>1</v>
      </c>
      <c r="P45" s="147">
        <v>16.66667</v>
      </c>
      <c r="Q45" s="39">
        <v>0</v>
      </c>
      <c r="R45" s="39">
        <v>0</v>
      </c>
      <c r="S45" s="39">
        <v>0</v>
      </c>
      <c r="T45" s="39">
        <v>0</v>
      </c>
      <c r="U45" s="146">
        <v>0</v>
      </c>
      <c r="V45" s="307">
        <v>16.66667</v>
      </c>
      <c r="W45" s="39">
        <v>0</v>
      </c>
      <c r="X45" s="39">
        <v>0</v>
      </c>
      <c r="Y45" s="39">
        <v>0</v>
      </c>
      <c r="Z45" s="39">
        <v>0</v>
      </c>
      <c r="AA45" s="151">
        <v>0</v>
      </c>
      <c r="AB45" s="307">
        <v>16.66667</v>
      </c>
      <c r="AC45" s="39">
        <v>0</v>
      </c>
      <c r="AD45" s="39">
        <v>0</v>
      </c>
      <c r="AE45" s="39">
        <v>0</v>
      </c>
      <c r="AF45" s="39">
        <v>0</v>
      </c>
      <c r="AG45" s="146">
        <v>0</v>
      </c>
      <c r="AH45" s="307">
        <v>16.66667</v>
      </c>
      <c r="AI45" s="39">
        <v>0</v>
      </c>
      <c r="AJ45" s="39">
        <v>0</v>
      </c>
      <c r="AK45" s="39">
        <v>0</v>
      </c>
      <c r="AL45" s="39">
        <v>0</v>
      </c>
      <c r="AM45" s="151">
        <v>0</v>
      </c>
      <c r="AN45" s="307">
        <v>16.66667</v>
      </c>
      <c r="AO45" s="39">
        <v>0</v>
      </c>
      <c r="AP45" s="39">
        <v>0</v>
      </c>
      <c r="AQ45" s="39">
        <v>0</v>
      </c>
      <c r="AR45" s="39">
        <v>0</v>
      </c>
      <c r="AS45" s="146">
        <v>0</v>
      </c>
      <c r="AT45" s="307">
        <v>16.66667</v>
      </c>
      <c r="AU45" s="39">
        <v>0</v>
      </c>
      <c r="AV45" s="39">
        <v>0</v>
      </c>
      <c r="AW45" s="39">
        <v>0</v>
      </c>
      <c r="AX45" s="39">
        <v>0</v>
      </c>
      <c r="AY45" s="151">
        <v>0</v>
      </c>
      <c r="AZ45" s="307">
        <v>16.66667</v>
      </c>
      <c r="BA45" s="39">
        <v>0</v>
      </c>
      <c r="BB45" s="39">
        <v>0</v>
      </c>
      <c r="BC45" s="39">
        <v>0</v>
      </c>
      <c r="BD45" s="39">
        <v>0</v>
      </c>
      <c r="BE45" s="146">
        <v>0</v>
      </c>
      <c r="BF45" s="307">
        <v>16.66667</v>
      </c>
      <c r="BG45" s="39">
        <v>0</v>
      </c>
      <c r="BH45" s="39">
        <v>0</v>
      </c>
      <c r="BI45" s="39">
        <v>0</v>
      </c>
      <c r="BJ45" s="39">
        <v>0</v>
      </c>
      <c r="BK45" s="151">
        <v>0</v>
      </c>
      <c r="BL45" s="307">
        <v>16.66667</v>
      </c>
      <c r="BM45" s="39">
        <v>0</v>
      </c>
      <c r="BN45" s="39">
        <v>0</v>
      </c>
      <c r="BO45" s="39">
        <v>0</v>
      </c>
      <c r="BP45" s="39">
        <v>0</v>
      </c>
      <c r="BQ45" s="146">
        <v>0</v>
      </c>
      <c r="BR45" s="307">
        <v>16.66667</v>
      </c>
      <c r="BS45" s="39">
        <v>0</v>
      </c>
      <c r="BT45" s="39">
        <v>0</v>
      </c>
      <c r="BU45" s="39">
        <v>0</v>
      </c>
      <c r="BV45" s="39">
        <v>0</v>
      </c>
      <c r="BW45" s="151">
        <v>0</v>
      </c>
      <c r="BX45" s="307">
        <v>16.66667</v>
      </c>
      <c r="BY45" s="39">
        <v>0</v>
      </c>
      <c r="BZ45" s="39">
        <v>0</v>
      </c>
      <c r="CA45" s="39">
        <v>0</v>
      </c>
      <c r="CB45" s="39">
        <v>0</v>
      </c>
      <c r="CC45" s="146">
        <v>0</v>
      </c>
      <c r="CD45" s="307">
        <v>16.66667</v>
      </c>
      <c r="CE45" s="39">
        <v>0</v>
      </c>
      <c r="CF45" s="39">
        <v>0</v>
      </c>
      <c r="CG45" s="39">
        <v>0</v>
      </c>
      <c r="CH45" s="39">
        <v>0</v>
      </c>
      <c r="CI45" s="146">
        <v>0</v>
      </c>
      <c r="CJ45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200.00004000000004</v>
      </c>
      <c r="CK45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45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45" s="56">
        <f>SUM(Tabela1122434[[#This Row],[K 88]]+Tabela1122434[[#This Row],[K 89]]+Tabela1122434[[#This Row],[K 90]])</f>
        <v>200.00004000000004</v>
      </c>
      <c r="CN45" s="56">
        <f t="shared" si="4"/>
        <v>40.000008000000008</v>
      </c>
      <c r="CO45" s="311">
        <f t="shared" si="5"/>
        <v>240.00004800000005</v>
      </c>
      <c r="CP45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45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45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45" s="56">
        <f>Tabela1122434[[#This Row],[K 94]]+Tabela1122434[[#This Row],[K 95]]+Tabela1122434[[#This Row],[K 96 ]]</f>
        <v>0</v>
      </c>
      <c r="CT45" s="56">
        <f t="shared" si="6"/>
        <v>0</v>
      </c>
      <c r="CU45" s="57">
        <f t="shared" si="7"/>
        <v>0</v>
      </c>
      <c r="CV45" s="313">
        <f>Tabela1122434[[#This Row],[K 88]]+Tabela1122434[[#This Row],[K 94]]</f>
        <v>200.00004000000004</v>
      </c>
      <c r="CW45" s="59">
        <f>Tabela1122434[[#This Row],[K 89]]+Tabela1122434[[#This Row],[K 95]]</f>
        <v>0</v>
      </c>
      <c r="CX45" s="59">
        <f>Tabela1122434[[#This Row],[K 90]]+Tabela1122434[[#This Row],[K 96 ]]</f>
        <v>0</v>
      </c>
      <c r="CY45" s="60">
        <f>Tabela1122434[[#This Row],[K 100]]+Tabela1122434[[#This Row],[K 101]]+Tabela1122434[[#This Row],[K 102]]</f>
        <v>200.00004000000004</v>
      </c>
      <c r="CZ45" s="60">
        <f>20%*Tabela1122434[[#This Row],[K 103]]</f>
        <v>40.000008000000008</v>
      </c>
      <c r="DA45" s="316">
        <f>Tabela1122434[[#This Row],[K 103]]+Tabela1122434[[#This Row],[K 104]]</f>
        <v>240.00004800000005</v>
      </c>
      <c r="DB45" s="321" t="s">
        <v>314</v>
      </c>
      <c r="DC45" s="123" t="s">
        <v>434</v>
      </c>
      <c r="DD45" s="62">
        <v>45292</v>
      </c>
      <c r="DE45" s="63">
        <v>43537</v>
      </c>
      <c r="DF45" s="63">
        <v>503747</v>
      </c>
      <c r="DG45" s="32" t="s">
        <v>325</v>
      </c>
      <c r="DH45" s="30" t="s">
        <v>204</v>
      </c>
      <c r="DI45" s="115" t="s">
        <v>587</v>
      </c>
      <c r="DJ45" s="62" t="s">
        <v>327</v>
      </c>
      <c r="DK45" s="62" t="s">
        <v>206</v>
      </c>
      <c r="DL45" s="62" t="s">
        <v>326</v>
      </c>
      <c r="DM45" s="62" t="s">
        <v>326</v>
      </c>
      <c r="DN45" s="62" t="s">
        <v>326</v>
      </c>
      <c r="DO45" s="30" t="s">
        <v>305</v>
      </c>
      <c r="DP45" s="32" t="s">
        <v>306</v>
      </c>
      <c r="DQ45" s="32" t="s">
        <v>315</v>
      </c>
      <c r="DR45" s="32" t="s">
        <v>316</v>
      </c>
      <c r="DS45" s="32" t="s">
        <v>317</v>
      </c>
      <c r="DT45" s="32" t="s">
        <v>300</v>
      </c>
      <c r="DU45" s="42" t="s">
        <v>300</v>
      </c>
      <c r="DV45" s="96">
        <v>7272857474</v>
      </c>
    </row>
    <row r="46" spans="1:437" ht="80.099999999999994" customHeight="1" x14ac:dyDescent="0.25">
      <c r="A46" s="331">
        <v>32</v>
      </c>
      <c r="B46" s="30" t="s">
        <v>305</v>
      </c>
      <c r="C46" s="33" t="s">
        <v>246</v>
      </c>
      <c r="D46" s="30" t="s">
        <v>306</v>
      </c>
      <c r="E46" s="70" t="s">
        <v>600</v>
      </c>
      <c r="F46" s="30" t="s">
        <v>331</v>
      </c>
      <c r="G46" s="38">
        <v>73</v>
      </c>
      <c r="H46" s="30" t="s">
        <v>300</v>
      </c>
      <c r="I46" s="38" t="s">
        <v>300</v>
      </c>
      <c r="J46" s="38" t="s">
        <v>332</v>
      </c>
      <c r="K46" s="76" t="s">
        <v>213</v>
      </c>
      <c r="L46" s="32" t="s">
        <v>199</v>
      </c>
      <c r="M46" s="30" t="s">
        <v>617</v>
      </c>
      <c r="N46" s="30" t="s">
        <v>200</v>
      </c>
      <c r="O46" s="297">
        <v>1</v>
      </c>
      <c r="P46" s="147">
        <v>19.978000000000002</v>
      </c>
      <c r="Q46" s="39">
        <v>2.2000000000000002E-2</v>
      </c>
      <c r="R46" s="39">
        <v>0</v>
      </c>
      <c r="S46" s="39">
        <v>0</v>
      </c>
      <c r="T46" s="39">
        <v>0</v>
      </c>
      <c r="U46" s="146">
        <v>0</v>
      </c>
      <c r="V46" s="139">
        <v>19.978000000000002</v>
      </c>
      <c r="W46" s="39">
        <v>2.2000000000000002E-2</v>
      </c>
      <c r="X46" s="39">
        <v>0</v>
      </c>
      <c r="Y46" s="39">
        <v>0</v>
      </c>
      <c r="Z46" s="39">
        <v>0</v>
      </c>
      <c r="AA46" s="151">
        <v>0</v>
      </c>
      <c r="AB46" s="147">
        <v>19.978000000000002</v>
      </c>
      <c r="AC46" s="39">
        <v>2.2000000000000002E-2</v>
      </c>
      <c r="AD46" s="39">
        <v>0</v>
      </c>
      <c r="AE46" s="39">
        <v>0</v>
      </c>
      <c r="AF46" s="39">
        <v>0</v>
      </c>
      <c r="AG46" s="146">
        <v>0</v>
      </c>
      <c r="AH46" s="139">
        <v>19.978000000000002</v>
      </c>
      <c r="AI46" s="39">
        <v>2.2000000000000002E-2</v>
      </c>
      <c r="AJ46" s="39">
        <v>0</v>
      </c>
      <c r="AK46" s="39">
        <v>0</v>
      </c>
      <c r="AL46" s="39">
        <v>0</v>
      </c>
      <c r="AM46" s="151">
        <v>0</v>
      </c>
      <c r="AN46" s="147">
        <v>19.978000000000002</v>
      </c>
      <c r="AO46" s="39">
        <v>2.2000000000000002E-2</v>
      </c>
      <c r="AP46" s="39">
        <v>0</v>
      </c>
      <c r="AQ46" s="39">
        <v>0</v>
      </c>
      <c r="AR46" s="39">
        <v>0</v>
      </c>
      <c r="AS46" s="146">
        <v>0</v>
      </c>
      <c r="AT46" s="139">
        <v>19.978000000000002</v>
      </c>
      <c r="AU46" s="39">
        <v>2.2000000000000002E-2</v>
      </c>
      <c r="AV46" s="39">
        <v>0</v>
      </c>
      <c r="AW46" s="39">
        <v>0</v>
      </c>
      <c r="AX46" s="39">
        <v>0</v>
      </c>
      <c r="AY46" s="151">
        <v>0</v>
      </c>
      <c r="AZ46" s="147">
        <v>19.978000000000002</v>
      </c>
      <c r="BA46" s="39">
        <v>2.2000000000000002E-2</v>
      </c>
      <c r="BB46" s="39">
        <v>0</v>
      </c>
      <c r="BC46" s="39">
        <v>0</v>
      </c>
      <c r="BD46" s="39">
        <v>0</v>
      </c>
      <c r="BE46" s="146">
        <v>0</v>
      </c>
      <c r="BF46" s="139">
        <v>19.978000000000002</v>
      </c>
      <c r="BG46" s="39">
        <v>2.2000000000000002E-2</v>
      </c>
      <c r="BH46" s="39">
        <v>0</v>
      </c>
      <c r="BI46" s="39">
        <v>0</v>
      </c>
      <c r="BJ46" s="39">
        <v>0</v>
      </c>
      <c r="BK46" s="151">
        <v>0</v>
      </c>
      <c r="BL46" s="147">
        <v>19.978000000000002</v>
      </c>
      <c r="BM46" s="39">
        <v>2.2000000000000002E-2</v>
      </c>
      <c r="BN46" s="39">
        <v>0</v>
      </c>
      <c r="BO46" s="39">
        <v>0</v>
      </c>
      <c r="BP46" s="39">
        <v>0</v>
      </c>
      <c r="BQ46" s="146">
        <v>0</v>
      </c>
      <c r="BR46" s="139">
        <v>19.978000000000002</v>
      </c>
      <c r="BS46" s="39">
        <v>2.2000000000000002E-2</v>
      </c>
      <c r="BT46" s="39">
        <v>0</v>
      </c>
      <c r="BU46" s="39">
        <v>0</v>
      </c>
      <c r="BV46" s="39">
        <v>0</v>
      </c>
      <c r="BW46" s="151">
        <v>0</v>
      </c>
      <c r="BX46" s="147">
        <v>19.978000000000002</v>
      </c>
      <c r="BY46" s="39">
        <v>2.2000000000000002E-2</v>
      </c>
      <c r="BZ46" s="39">
        <v>0</v>
      </c>
      <c r="CA46" s="39">
        <v>0</v>
      </c>
      <c r="CB46" s="39">
        <v>0</v>
      </c>
      <c r="CC46" s="146">
        <v>0</v>
      </c>
      <c r="CD46" s="139">
        <v>19.978000000000002</v>
      </c>
      <c r="CE46" s="39">
        <v>2.2000000000000002E-2</v>
      </c>
      <c r="CF46" s="39">
        <v>0</v>
      </c>
      <c r="CG46" s="39">
        <v>0</v>
      </c>
      <c r="CH46" s="39">
        <v>0</v>
      </c>
      <c r="CI46" s="146">
        <v>0</v>
      </c>
      <c r="CJ46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239.73600000000008</v>
      </c>
      <c r="CK46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46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46" s="56">
        <f>SUM(Tabela1122434[[#This Row],[K 88]]+Tabela1122434[[#This Row],[K 89]]+Tabela1122434[[#This Row],[K 90]])</f>
        <v>239.73600000000008</v>
      </c>
      <c r="CN46" s="56">
        <f t="shared" si="4"/>
        <v>47.947200000000016</v>
      </c>
      <c r="CO46" s="311">
        <f t="shared" si="5"/>
        <v>287.68320000000011</v>
      </c>
      <c r="CP46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0.26399999999999996</v>
      </c>
      <c r="CQ46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46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46" s="56">
        <f>Tabela1122434[[#This Row],[K 94]]+Tabela1122434[[#This Row],[K 95]]+Tabela1122434[[#This Row],[K 96 ]]</f>
        <v>0.26399999999999996</v>
      </c>
      <c r="CT46" s="56">
        <f t="shared" si="6"/>
        <v>5.2799999999999993E-2</v>
      </c>
      <c r="CU46" s="57">
        <f t="shared" si="7"/>
        <v>0.31679999999999997</v>
      </c>
      <c r="CV46" s="313">
        <f>Tabela1122434[[#This Row],[K 88]]+Tabela1122434[[#This Row],[K 94]]</f>
        <v>240.00000000000009</v>
      </c>
      <c r="CW46" s="59">
        <f>Tabela1122434[[#This Row],[K 89]]+Tabela1122434[[#This Row],[K 95]]</f>
        <v>0</v>
      </c>
      <c r="CX46" s="59">
        <f>Tabela1122434[[#This Row],[K 90]]+Tabela1122434[[#This Row],[K 96 ]]</f>
        <v>0</v>
      </c>
      <c r="CY46" s="60">
        <f>Tabela1122434[[#This Row],[K 100]]+Tabela1122434[[#This Row],[K 101]]+Tabela1122434[[#This Row],[K 102]]</f>
        <v>240.00000000000009</v>
      </c>
      <c r="CZ46" s="60">
        <f>20%*Tabela1122434[[#This Row],[K 103]]</f>
        <v>48.000000000000021</v>
      </c>
      <c r="DA46" s="316">
        <f>Tabela1122434[[#This Row],[K 103]]+Tabela1122434[[#This Row],[K 104]]</f>
        <v>288.00000000000011</v>
      </c>
      <c r="DB46" s="321" t="s">
        <v>314</v>
      </c>
      <c r="DC46" s="123" t="s">
        <v>434</v>
      </c>
      <c r="DD46" s="62">
        <v>45292</v>
      </c>
      <c r="DE46" s="63">
        <v>43878</v>
      </c>
      <c r="DF46" s="63" t="s">
        <v>338</v>
      </c>
      <c r="DG46" s="32" t="s">
        <v>325</v>
      </c>
      <c r="DH46" s="30" t="s">
        <v>204</v>
      </c>
      <c r="DI46" s="115" t="s">
        <v>587</v>
      </c>
      <c r="DJ46" s="62" t="s">
        <v>327</v>
      </c>
      <c r="DK46" s="62" t="s">
        <v>206</v>
      </c>
      <c r="DL46" s="62" t="s">
        <v>326</v>
      </c>
      <c r="DM46" s="62" t="s">
        <v>326</v>
      </c>
      <c r="DN46" s="62" t="s">
        <v>326</v>
      </c>
      <c r="DO46" s="30" t="s">
        <v>305</v>
      </c>
      <c r="DP46" s="32" t="s">
        <v>306</v>
      </c>
      <c r="DQ46" s="32" t="s">
        <v>315</v>
      </c>
      <c r="DR46" s="32" t="s">
        <v>316</v>
      </c>
      <c r="DS46" s="32" t="s">
        <v>317</v>
      </c>
      <c r="DT46" s="32" t="s">
        <v>300</v>
      </c>
      <c r="DU46" s="42" t="s">
        <v>300</v>
      </c>
      <c r="DV46" s="96">
        <v>7272857474</v>
      </c>
    </row>
    <row r="47" spans="1:437" ht="80.099999999999994" customHeight="1" x14ac:dyDescent="0.25">
      <c r="A47" s="331">
        <v>33</v>
      </c>
      <c r="B47" s="30" t="s">
        <v>305</v>
      </c>
      <c r="C47" s="122" t="s">
        <v>585</v>
      </c>
      <c r="D47" s="30" t="s">
        <v>220</v>
      </c>
      <c r="E47" s="70" t="s">
        <v>601</v>
      </c>
      <c r="F47" s="30" t="s">
        <v>333</v>
      </c>
      <c r="G47" s="38">
        <v>11</v>
      </c>
      <c r="H47" s="30" t="s">
        <v>300</v>
      </c>
      <c r="I47" s="38" t="s">
        <v>300</v>
      </c>
      <c r="J47" s="38" t="s">
        <v>334</v>
      </c>
      <c r="K47" s="76" t="s">
        <v>198</v>
      </c>
      <c r="L47" s="32" t="s">
        <v>199</v>
      </c>
      <c r="M47" s="30" t="s">
        <v>618</v>
      </c>
      <c r="N47" s="30" t="s">
        <v>200</v>
      </c>
      <c r="O47" s="297">
        <v>1</v>
      </c>
      <c r="P47" s="147">
        <v>19.41</v>
      </c>
      <c r="Q47" s="39">
        <v>0.59</v>
      </c>
      <c r="R47" s="39">
        <v>0</v>
      </c>
      <c r="S47" s="39">
        <v>0</v>
      </c>
      <c r="T47" s="39">
        <v>0</v>
      </c>
      <c r="U47" s="146">
        <v>0</v>
      </c>
      <c r="V47" s="139">
        <v>19.41</v>
      </c>
      <c r="W47" s="39">
        <v>0.59</v>
      </c>
      <c r="X47" s="39">
        <v>0</v>
      </c>
      <c r="Y47" s="39">
        <v>0</v>
      </c>
      <c r="Z47" s="39">
        <v>0</v>
      </c>
      <c r="AA47" s="151">
        <v>0</v>
      </c>
      <c r="AB47" s="147">
        <v>19.41</v>
      </c>
      <c r="AC47" s="39">
        <v>0.59</v>
      </c>
      <c r="AD47" s="39">
        <v>0</v>
      </c>
      <c r="AE47" s="39">
        <v>0</v>
      </c>
      <c r="AF47" s="39">
        <v>0</v>
      </c>
      <c r="AG47" s="146">
        <v>0</v>
      </c>
      <c r="AH47" s="139">
        <v>19.41</v>
      </c>
      <c r="AI47" s="39">
        <v>0.59</v>
      </c>
      <c r="AJ47" s="39">
        <v>0</v>
      </c>
      <c r="AK47" s="39">
        <v>0</v>
      </c>
      <c r="AL47" s="39">
        <v>0</v>
      </c>
      <c r="AM47" s="151">
        <v>0</v>
      </c>
      <c r="AN47" s="147">
        <v>19.41</v>
      </c>
      <c r="AO47" s="39">
        <v>0.59</v>
      </c>
      <c r="AP47" s="39">
        <v>0</v>
      </c>
      <c r="AQ47" s="39">
        <v>0</v>
      </c>
      <c r="AR47" s="39">
        <v>0</v>
      </c>
      <c r="AS47" s="146">
        <v>0</v>
      </c>
      <c r="AT47" s="139">
        <v>19.41</v>
      </c>
      <c r="AU47" s="39">
        <v>0.59</v>
      </c>
      <c r="AV47" s="39">
        <v>0</v>
      </c>
      <c r="AW47" s="39">
        <v>0</v>
      </c>
      <c r="AX47" s="39">
        <v>0</v>
      </c>
      <c r="AY47" s="151">
        <v>0</v>
      </c>
      <c r="AZ47" s="147">
        <v>19.41</v>
      </c>
      <c r="BA47" s="39">
        <v>0.59</v>
      </c>
      <c r="BB47" s="39">
        <v>0</v>
      </c>
      <c r="BC47" s="39">
        <v>0</v>
      </c>
      <c r="BD47" s="39">
        <v>0</v>
      </c>
      <c r="BE47" s="146">
        <v>0</v>
      </c>
      <c r="BF47" s="139">
        <v>19.41</v>
      </c>
      <c r="BG47" s="39">
        <v>0.59</v>
      </c>
      <c r="BH47" s="39">
        <v>0</v>
      </c>
      <c r="BI47" s="39">
        <v>0</v>
      </c>
      <c r="BJ47" s="39">
        <v>0</v>
      </c>
      <c r="BK47" s="151">
        <v>0</v>
      </c>
      <c r="BL47" s="147">
        <v>19.41</v>
      </c>
      <c r="BM47" s="39">
        <v>0.59</v>
      </c>
      <c r="BN47" s="39">
        <v>0</v>
      </c>
      <c r="BO47" s="39">
        <v>0</v>
      </c>
      <c r="BP47" s="39">
        <v>0</v>
      </c>
      <c r="BQ47" s="146">
        <v>0</v>
      </c>
      <c r="BR47" s="139">
        <v>19.41</v>
      </c>
      <c r="BS47" s="39">
        <v>0.59</v>
      </c>
      <c r="BT47" s="39">
        <v>0</v>
      </c>
      <c r="BU47" s="39">
        <v>0</v>
      </c>
      <c r="BV47" s="39">
        <v>0</v>
      </c>
      <c r="BW47" s="151">
        <v>0</v>
      </c>
      <c r="BX47" s="147">
        <v>19.41</v>
      </c>
      <c r="BY47" s="39">
        <v>0.59</v>
      </c>
      <c r="BZ47" s="39">
        <v>0</v>
      </c>
      <c r="CA47" s="39">
        <v>0</v>
      </c>
      <c r="CB47" s="39">
        <v>0</v>
      </c>
      <c r="CC47" s="146">
        <v>0</v>
      </c>
      <c r="CD47" s="139">
        <v>19.41</v>
      </c>
      <c r="CE47" s="39">
        <v>0.59</v>
      </c>
      <c r="CF47" s="39">
        <v>0</v>
      </c>
      <c r="CG47" s="39">
        <v>0</v>
      </c>
      <c r="CH47" s="39">
        <v>0</v>
      </c>
      <c r="CI47" s="146">
        <v>0</v>
      </c>
      <c r="CJ47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232.92</v>
      </c>
      <c r="CK47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47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47" s="56">
        <f>SUM(Tabela1122434[[#This Row],[K 88]]+Tabela1122434[[#This Row],[K 89]]+Tabela1122434[[#This Row],[K 90]])</f>
        <v>232.92</v>
      </c>
      <c r="CN47" s="56">
        <f t="shared" si="4"/>
        <v>46.584000000000003</v>
      </c>
      <c r="CO47" s="311">
        <f t="shared" si="5"/>
        <v>279.50400000000002</v>
      </c>
      <c r="CP47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7.0799999999999992</v>
      </c>
      <c r="CQ47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47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47" s="56">
        <f>Tabela1122434[[#This Row],[K 94]]+Tabela1122434[[#This Row],[K 95]]+Tabela1122434[[#This Row],[K 96 ]]</f>
        <v>7.0799999999999992</v>
      </c>
      <c r="CT47" s="56">
        <f t="shared" si="6"/>
        <v>1.4159999999999999</v>
      </c>
      <c r="CU47" s="57">
        <f t="shared" si="7"/>
        <v>8.4959999999999987</v>
      </c>
      <c r="CV47" s="313">
        <f>Tabela1122434[[#This Row],[K 88]]+Tabela1122434[[#This Row],[K 94]]</f>
        <v>240</v>
      </c>
      <c r="CW47" s="59">
        <f>Tabela1122434[[#This Row],[K 89]]+Tabela1122434[[#This Row],[K 95]]</f>
        <v>0</v>
      </c>
      <c r="CX47" s="59">
        <f>Tabela1122434[[#This Row],[K 90]]+Tabela1122434[[#This Row],[K 96 ]]</f>
        <v>0</v>
      </c>
      <c r="CY47" s="60">
        <f>Tabela1122434[[#This Row],[K 100]]+Tabela1122434[[#This Row],[K 101]]+Tabela1122434[[#This Row],[K 102]]</f>
        <v>240</v>
      </c>
      <c r="CZ47" s="60">
        <f>20%*Tabela1122434[[#This Row],[K 103]]</f>
        <v>48</v>
      </c>
      <c r="DA47" s="316">
        <f>Tabela1122434[[#This Row],[K 103]]+Tabela1122434[[#This Row],[K 104]]</f>
        <v>288</v>
      </c>
      <c r="DB47" s="321" t="s">
        <v>311</v>
      </c>
      <c r="DC47" s="30" t="s">
        <v>312</v>
      </c>
      <c r="DD47" s="62">
        <v>45292</v>
      </c>
      <c r="DE47" s="63">
        <v>44714</v>
      </c>
      <c r="DF47" s="63" t="s">
        <v>313</v>
      </c>
      <c r="DG47" s="32" t="s">
        <v>203</v>
      </c>
      <c r="DH47" s="30" t="s">
        <v>204</v>
      </c>
      <c r="DI47" s="115" t="s">
        <v>587</v>
      </c>
      <c r="DJ47" s="62" t="s">
        <v>205</v>
      </c>
      <c r="DK47" s="62" t="s">
        <v>206</v>
      </c>
      <c r="DL47" s="62" t="s">
        <v>326</v>
      </c>
      <c r="DM47" s="62" t="s">
        <v>326</v>
      </c>
      <c r="DN47" s="62" t="s">
        <v>326</v>
      </c>
      <c r="DO47" s="30" t="s">
        <v>305</v>
      </c>
      <c r="DP47" s="32" t="s">
        <v>306</v>
      </c>
      <c r="DQ47" s="32" t="s">
        <v>315</v>
      </c>
      <c r="DR47" s="32" t="s">
        <v>316</v>
      </c>
      <c r="DS47" s="32" t="s">
        <v>317</v>
      </c>
      <c r="DT47" s="32" t="s">
        <v>300</v>
      </c>
      <c r="DU47" s="42" t="s">
        <v>300</v>
      </c>
      <c r="DV47" s="96">
        <v>7272857474</v>
      </c>
    </row>
    <row r="48" spans="1:437" ht="80.099999999999994" customHeight="1" x14ac:dyDescent="0.25">
      <c r="A48" s="331">
        <v>34</v>
      </c>
      <c r="B48" s="30" t="s">
        <v>305</v>
      </c>
      <c r="C48" s="64" t="s">
        <v>192</v>
      </c>
      <c r="D48" s="30" t="s">
        <v>335</v>
      </c>
      <c r="E48" s="70" t="s">
        <v>452</v>
      </c>
      <c r="F48" s="30" t="s">
        <v>336</v>
      </c>
      <c r="G48" s="38">
        <v>9</v>
      </c>
      <c r="H48" s="30" t="s">
        <v>300</v>
      </c>
      <c r="I48" s="38" t="s">
        <v>300</v>
      </c>
      <c r="J48" s="38" t="s">
        <v>337</v>
      </c>
      <c r="K48" s="76" t="s">
        <v>266</v>
      </c>
      <c r="L48" s="32" t="s">
        <v>199</v>
      </c>
      <c r="M48" s="30" t="s">
        <v>618</v>
      </c>
      <c r="N48" s="30" t="s">
        <v>200</v>
      </c>
      <c r="O48" s="297" t="s">
        <v>310</v>
      </c>
      <c r="P48" s="147">
        <v>12.475693999999999</v>
      </c>
      <c r="Q48" s="39">
        <v>4.9193059999999997</v>
      </c>
      <c r="R48" s="39">
        <v>6.0517336000000004</v>
      </c>
      <c r="S48" s="39">
        <v>2.3862664000000002</v>
      </c>
      <c r="T48" s="39">
        <v>0</v>
      </c>
      <c r="U48" s="146">
        <v>0</v>
      </c>
      <c r="V48" s="139">
        <v>12.475693999999999</v>
      </c>
      <c r="W48" s="39">
        <v>4.9193059999999997</v>
      </c>
      <c r="X48" s="39">
        <v>6.0517336000000004</v>
      </c>
      <c r="Y48" s="39">
        <v>2.3862664000000002</v>
      </c>
      <c r="Z48" s="39">
        <v>0</v>
      </c>
      <c r="AA48" s="151">
        <v>0</v>
      </c>
      <c r="AB48" s="147">
        <v>12.475693999999999</v>
      </c>
      <c r="AC48" s="39">
        <v>4.9193059999999997</v>
      </c>
      <c r="AD48" s="39">
        <v>6.0517336000000004</v>
      </c>
      <c r="AE48" s="39">
        <v>2.3862664000000002</v>
      </c>
      <c r="AF48" s="39">
        <v>0</v>
      </c>
      <c r="AG48" s="146">
        <v>0</v>
      </c>
      <c r="AH48" s="139">
        <v>12.475693999999999</v>
      </c>
      <c r="AI48" s="39">
        <v>4.9193059999999997</v>
      </c>
      <c r="AJ48" s="39">
        <v>6.0517336000000004</v>
      </c>
      <c r="AK48" s="39">
        <v>2.3862664000000002</v>
      </c>
      <c r="AL48" s="39">
        <v>0</v>
      </c>
      <c r="AM48" s="151">
        <v>0</v>
      </c>
      <c r="AN48" s="147">
        <v>12.475693999999999</v>
      </c>
      <c r="AO48" s="39">
        <v>4.9193059999999997</v>
      </c>
      <c r="AP48" s="39">
        <v>6.0517336000000004</v>
      </c>
      <c r="AQ48" s="39">
        <v>2.3862664000000002</v>
      </c>
      <c r="AR48" s="39">
        <v>0</v>
      </c>
      <c r="AS48" s="146">
        <v>0</v>
      </c>
      <c r="AT48" s="139">
        <v>12.475693999999999</v>
      </c>
      <c r="AU48" s="39">
        <v>4.9193059999999997</v>
      </c>
      <c r="AV48" s="39">
        <v>6.0517336000000004</v>
      </c>
      <c r="AW48" s="39">
        <v>2.3862664000000002</v>
      </c>
      <c r="AX48" s="39">
        <v>0</v>
      </c>
      <c r="AY48" s="151">
        <v>0</v>
      </c>
      <c r="AZ48" s="147">
        <v>12.475693999999999</v>
      </c>
      <c r="BA48" s="39">
        <v>4.9193059999999997</v>
      </c>
      <c r="BB48" s="39">
        <v>6.0517336000000004</v>
      </c>
      <c r="BC48" s="39">
        <v>2.3862664000000002</v>
      </c>
      <c r="BD48" s="39">
        <v>0</v>
      </c>
      <c r="BE48" s="146">
        <v>0</v>
      </c>
      <c r="BF48" s="139">
        <v>12.475693999999999</v>
      </c>
      <c r="BG48" s="39">
        <v>4.9193059999999997</v>
      </c>
      <c r="BH48" s="39">
        <v>6.0517336000000004</v>
      </c>
      <c r="BI48" s="39">
        <v>2.3862664000000002</v>
      </c>
      <c r="BJ48" s="39">
        <v>0</v>
      </c>
      <c r="BK48" s="151">
        <v>0</v>
      </c>
      <c r="BL48" s="147">
        <v>12.475693999999999</v>
      </c>
      <c r="BM48" s="39">
        <v>4.9193059999999997</v>
      </c>
      <c r="BN48" s="39">
        <v>6.0517336000000004</v>
      </c>
      <c r="BO48" s="39">
        <v>2.3862664000000002</v>
      </c>
      <c r="BP48" s="39">
        <v>0</v>
      </c>
      <c r="BQ48" s="146">
        <v>0</v>
      </c>
      <c r="BR48" s="139">
        <v>12.475693999999999</v>
      </c>
      <c r="BS48" s="39">
        <v>4.9193059999999997</v>
      </c>
      <c r="BT48" s="39">
        <v>6.0517336000000004</v>
      </c>
      <c r="BU48" s="39">
        <v>2.3862664000000002</v>
      </c>
      <c r="BV48" s="39">
        <v>0</v>
      </c>
      <c r="BW48" s="151">
        <v>0</v>
      </c>
      <c r="BX48" s="147">
        <v>12.475693999999999</v>
      </c>
      <c r="BY48" s="39">
        <v>4.9193059999999997</v>
      </c>
      <c r="BZ48" s="39">
        <v>6.0517336000000004</v>
      </c>
      <c r="CA48" s="39">
        <v>2.3862664000000002</v>
      </c>
      <c r="CB48" s="39">
        <v>0</v>
      </c>
      <c r="CC48" s="146">
        <v>0</v>
      </c>
      <c r="CD48" s="139">
        <v>12.475693999999999</v>
      </c>
      <c r="CE48" s="39">
        <v>4.9193059999999997</v>
      </c>
      <c r="CF48" s="39">
        <v>6.0517336000000004</v>
      </c>
      <c r="CG48" s="39">
        <v>2.3862664000000002</v>
      </c>
      <c r="CH48" s="39">
        <v>0</v>
      </c>
      <c r="CI48" s="146">
        <v>0</v>
      </c>
      <c r="CJ48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149.70832800000002</v>
      </c>
      <c r="CK48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72.620803199999997</v>
      </c>
      <c r="CL48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48" s="56">
        <f>SUM(Tabela1122434[[#This Row],[K 88]]+Tabela1122434[[#This Row],[K 89]]+Tabela1122434[[#This Row],[K 90]])</f>
        <v>222.32913120000001</v>
      </c>
      <c r="CN48" s="56">
        <f t="shared" si="4"/>
        <v>44.465826240000005</v>
      </c>
      <c r="CO48" s="311">
        <f t="shared" si="5"/>
        <v>266.79495744000002</v>
      </c>
      <c r="CP48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59.031671999999993</v>
      </c>
      <c r="CQ48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28.635196800000003</v>
      </c>
      <c r="CR48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48" s="56">
        <f>Tabela1122434[[#This Row],[K 94]]+Tabela1122434[[#This Row],[K 95]]+Tabela1122434[[#This Row],[K 96 ]]</f>
        <v>87.666868800000003</v>
      </c>
      <c r="CT48" s="56">
        <f t="shared" si="6"/>
        <v>17.53337376</v>
      </c>
      <c r="CU48" s="57">
        <f t="shared" si="7"/>
        <v>105.20024256000001</v>
      </c>
      <c r="CV48" s="313">
        <f>Tabela1122434[[#This Row],[K 88]]+Tabela1122434[[#This Row],[K 94]]</f>
        <v>208.74</v>
      </c>
      <c r="CW48" s="59">
        <f>Tabela1122434[[#This Row],[K 89]]+Tabela1122434[[#This Row],[K 95]]</f>
        <v>101.256</v>
      </c>
      <c r="CX48" s="59">
        <f>Tabela1122434[[#This Row],[K 90]]+Tabela1122434[[#This Row],[K 96 ]]</f>
        <v>0</v>
      </c>
      <c r="CY48" s="60">
        <f>Tabela1122434[[#This Row],[K 100]]+Tabela1122434[[#This Row],[K 101]]+Tabela1122434[[#This Row],[K 102]]</f>
        <v>309.99599999999998</v>
      </c>
      <c r="CZ48" s="60">
        <f>20%*Tabela1122434[[#This Row],[K 103]]</f>
        <v>61.999200000000002</v>
      </c>
      <c r="DA48" s="316">
        <f>Tabela1122434[[#This Row],[K 103]]+Tabela1122434[[#This Row],[K 104]]</f>
        <v>371.99519999999995</v>
      </c>
      <c r="DB48" s="321" t="s">
        <v>311</v>
      </c>
      <c r="DC48" s="30" t="s">
        <v>312</v>
      </c>
      <c r="DD48" s="62">
        <v>45292</v>
      </c>
      <c r="DE48" s="63">
        <v>44714</v>
      </c>
      <c r="DF48" s="63" t="s">
        <v>313</v>
      </c>
      <c r="DG48" s="32" t="s">
        <v>203</v>
      </c>
      <c r="DH48" s="30" t="s">
        <v>588</v>
      </c>
      <c r="DI48" s="115" t="s">
        <v>587</v>
      </c>
      <c r="DJ48" s="62" t="s">
        <v>205</v>
      </c>
      <c r="DK48" s="62" t="s">
        <v>206</v>
      </c>
      <c r="DL48" s="62" t="s">
        <v>326</v>
      </c>
      <c r="DM48" s="62" t="s">
        <v>326</v>
      </c>
      <c r="DN48" s="62" t="s">
        <v>326</v>
      </c>
      <c r="DO48" s="30" t="s">
        <v>305</v>
      </c>
      <c r="DP48" s="32" t="s">
        <v>306</v>
      </c>
      <c r="DQ48" s="32" t="s">
        <v>315</v>
      </c>
      <c r="DR48" s="32" t="s">
        <v>316</v>
      </c>
      <c r="DS48" s="32" t="s">
        <v>317</v>
      </c>
      <c r="DT48" s="32" t="s">
        <v>300</v>
      </c>
      <c r="DU48" s="42" t="s">
        <v>300</v>
      </c>
      <c r="DV48" s="96">
        <v>7272857474</v>
      </c>
    </row>
    <row r="49" spans="1:437" ht="80.099999999999994" customHeight="1" x14ac:dyDescent="0.25">
      <c r="A49" s="331">
        <v>35</v>
      </c>
      <c r="B49" s="30" t="s">
        <v>351</v>
      </c>
      <c r="C49" s="64" t="s">
        <v>192</v>
      </c>
      <c r="D49" s="30" t="s">
        <v>339</v>
      </c>
      <c r="E49" s="30" t="s">
        <v>340</v>
      </c>
      <c r="F49" s="30" t="s">
        <v>341</v>
      </c>
      <c r="G49" s="38">
        <v>29</v>
      </c>
      <c r="H49" s="30"/>
      <c r="I49" s="38"/>
      <c r="J49" s="38" t="s">
        <v>342</v>
      </c>
      <c r="K49" s="76" t="s">
        <v>343</v>
      </c>
      <c r="L49" s="32" t="s">
        <v>199</v>
      </c>
      <c r="M49" s="30" t="s">
        <v>344</v>
      </c>
      <c r="N49" s="30" t="s">
        <v>200</v>
      </c>
      <c r="O49" s="297" t="s">
        <v>683</v>
      </c>
      <c r="P49" s="147">
        <v>7.1440000000000001</v>
      </c>
      <c r="Q49" s="39">
        <v>0.85599999999999998</v>
      </c>
      <c r="R49" s="39">
        <v>1.786</v>
      </c>
      <c r="S49" s="39">
        <v>0.214</v>
      </c>
      <c r="T49" s="39">
        <v>8.93</v>
      </c>
      <c r="U49" s="146">
        <v>1.07</v>
      </c>
      <c r="V49" s="139">
        <v>6.4295999999999998</v>
      </c>
      <c r="W49" s="39">
        <v>0.77039999999999997</v>
      </c>
      <c r="X49" s="39">
        <v>1.6073999999999999</v>
      </c>
      <c r="Y49" s="39">
        <v>0.19259999999999999</v>
      </c>
      <c r="Z49" s="39">
        <v>8.0370000000000008</v>
      </c>
      <c r="AA49" s="151">
        <v>0.96299999999999997</v>
      </c>
      <c r="AB49" s="147">
        <v>5.3579999999999997</v>
      </c>
      <c r="AC49" s="39">
        <v>0.64200000000000002</v>
      </c>
      <c r="AD49" s="39">
        <v>1.3394999999999999</v>
      </c>
      <c r="AE49" s="39">
        <v>0.1605</v>
      </c>
      <c r="AF49" s="39">
        <v>6.6974999999999998</v>
      </c>
      <c r="AG49" s="146">
        <v>0.80249999999999999</v>
      </c>
      <c r="AH49" s="139">
        <v>4.2864000000000004</v>
      </c>
      <c r="AI49" s="39">
        <v>0.51359999999999995</v>
      </c>
      <c r="AJ49" s="39">
        <v>1.0716000000000001</v>
      </c>
      <c r="AK49" s="39">
        <v>0.12839999999999999</v>
      </c>
      <c r="AL49" s="39">
        <v>5.3579999999999997</v>
      </c>
      <c r="AM49" s="151">
        <v>0.64200000000000002</v>
      </c>
      <c r="AN49" s="147">
        <v>3.2147999999999999</v>
      </c>
      <c r="AO49" s="39">
        <v>0.38519999999999999</v>
      </c>
      <c r="AP49" s="39">
        <v>0.80369999999999997</v>
      </c>
      <c r="AQ49" s="39">
        <v>9.6299999999999997E-2</v>
      </c>
      <c r="AR49" s="39">
        <v>4.0185000000000004</v>
      </c>
      <c r="AS49" s="146">
        <v>0.48149999999999998</v>
      </c>
      <c r="AT49" s="139">
        <v>2.8576000000000001</v>
      </c>
      <c r="AU49" s="39">
        <v>0.34239999999999998</v>
      </c>
      <c r="AV49" s="39">
        <v>0.71440000000000003</v>
      </c>
      <c r="AW49" s="39">
        <v>8.5599999999999996E-2</v>
      </c>
      <c r="AX49" s="39">
        <v>3.5720000000000001</v>
      </c>
      <c r="AY49" s="151">
        <v>0.42799999999999999</v>
      </c>
      <c r="AZ49" s="147">
        <v>3.2147999999999999</v>
      </c>
      <c r="BA49" s="39">
        <v>0.38519999999999999</v>
      </c>
      <c r="BB49" s="39">
        <v>0.80369999999999997</v>
      </c>
      <c r="BC49" s="39">
        <v>9.6299999999999997E-2</v>
      </c>
      <c r="BD49" s="39">
        <v>4.0185000000000004</v>
      </c>
      <c r="BE49" s="146">
        <v>0.48149999999999998</v>
      </c>
      <c r="BF49" s="139">
        <v>3.5720000000000001</v>
      </c>
      <c r="BG49" s="39">
        <v>0.42799999999999999</v>
      </c>
      <c r="BH49" s="39">
        <v>0.89300000000000002</v>
      </c>
      <c r="BI49" s="39">
        <v>0.107</v>
      </c>
      <c r="BJ49" s="39">
        <v>4.4649999999999999</v>
      </c>
      <c r="BK49" s="151">
        <v>0.53500000000000003</v>
      </c>
      <c r="BL49" s="147">
        <v>3.9291999999999998</v>
      </c>
      <c r="BM49" s="39">
        <v>0.4708</v>
      </c>
      <c r="BN49" s="39">
        <v>0.98229999999999995</v>
      </c>
      <c r="BO49" s="39">
        <v>0.1177</v>
      </c>
      <c r="BP49" s="39">
        <v>4.9115000000000002</v>
      </c>
      <c r="BQ49" s="146">
        <v>0.58850000000000002</v>
      </c>
      <c r="BR49" s="139">
        <v>4.2864000000000004</v>
      </c>
      <c r="BS49" s="39">
        <v>0.51359999999999995</v>
      </c>
      <c r="BT49" s="39">
        <v>1.0716000000000001</v>
      </c>
      <c r="BU49" s="39">
        <v>0.12839999999999999</v>
      </c>
      <c r="BV49" s="39">
        <v>5.3579999999999997</v>
      </c>
      <c r="BW49" s="151">
        <v>0.64200000000000002</v>
      </c>
      <c r="BX49" s="147">
        <v>5.3579999999999997</v>
      </c>
      <c r="BY49" s="39">
        <v>0.64200000000000002</v>
      </c>
      <c r="BZ49" s="39">
        <v>1.3394999999999999</v>
      </c>
      <c r="CA49" s="39">
        <v>0.1605</v>
      </c>
      <c r="CB49" s="39">
        <v>6.6974999999999998</v>
      </c>
      <c r="CC49" s="146">
        <v>0.80249999999999999</v>
      </c>
      <c r="CD49" s="139">
        <v>6.0724</v>
      </c>
      <c r="CE49" s="39">
        <v>0.72760000000000002</v>
      </c>
      <c r="CF49" s="39">
        <v>1.5181</v>
      </c>
      <c r="CG49" s="39">
        <v>0.18190000000000001</v>
      </c>
      <c r="CH49" s="39">
        <v>7.5904999999999996</v>
      </c>
      <c r="CI49" s="146">
        <v>0.90949999999999998</v>
      </c>
      <c r="CJ49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55.723200000000006</v>
      </c>
      <c r="CK49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13.930800000000001</v>
      </c>
      <c r="CL49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69.654000000000011</v>
      </c>
      <c r="CM49" s="56">
        <f>SUM(Tabela1122434[[#This Row],[K 88]]+Tabela1122434[[#This Row],[K 89]]+Tabela1122434[[#This Row],[K 90]])</f>
        <v>139.30800000000002</v>
      </c>
      <c r="CN49" s="56">
        <f t="shared" si="4"/>
        <v>27.861600000000006</v>
      </c>
      <c r="CO49" s="311">
        <f t="shared" si="5"/>
        <v>167.16960000000003</v>
      </c>
      <c r="CP49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6.6767999999999992</v>
      </c>
      <c r="CQ49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1.6691999999999998</v>
      </c>
      <c r="CR49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8.3460000000000001</v>
      </c>
      <c r="CS49" s="56">
        <f>Tabela1122434[[#This Row],[K 94]]+Tabela1122434[[#This Row],[K 95]]+Tabela1122434[[#This Row],[K 96 ]]</f>
        <v>16.692</v>
      </c>
      <c r="CT49" s="56">
        <f t="shared" si="6"/>
        <v>3.3384</v>
      </c>
      <c r="CU49" s="57">
        <f t="shared" si="7"/>
        <v>20.0304</v>
      </c>
      <c r="CV49" s="313">
        <f>Tabela1122434[[#This Row],[K 88]]+Tabela1122434[[#This Row],[K 94]]</f>
        <v>62.400000000000006</v>
      </c>
      <c r="CW49" s="59">
        <f>Tabela1122434[[#This Row],[K 89]]+Tabela1122434[[#This Row],[K 95]]</f>
        <v>15.600000000000001</v>
      </c>
      <c r="CX49" s="59">
        <f>Tabela1122434[[#This Row],[K 90]]+Tabela1122434[[#This Row],[K 96 ]]</f>
        <v>78.000000000000014</v>
      </c>
      <c r="CY49" s="60">
        <f>Tabela1122434[[#This Row],[K 100]]+Tabela1122434[[#This Row],[K 101]]+Tabela1122434[[#This Row],[K 102]]</f>
        <v>156</v>
      </c>
      <c r="CZ49" s="60">
        <f>20%*Tabela1122434[[#This Row],[K 103]]</f>
        <v>31.200000000000003</v>
      </c>
      <c r="DA49" s="316">
        <f>Tabela1122434[[#This Row],[K 103]]+Tabela1122434[[#This Row],[K 104]]</f>
        <v>187.2</v>
      </c>
      <c r="DB49" s="321" t="s">
        <v>311</v>
      </c>
      <c r="DC49" s="30" t="s">
        <v>206</v>
      </c>
      <c r="DD49" s="62">
        <v>45292</v>
      </c>
      <c r="DE49" s="63">
        <v>44714</v>
      </c>
      <c r="DF49" s="63" t="s">
        <v>349</v>
      </c>
      <c r="DG49" s="32" t="s">
        <v>203</v>
      </c>
      <c r="DH49" s="30" t="s">
        <v>204</v>
      </c>
      <c r="DI49" s="115" t="s">
        <v>587</v>
      </c>
      <c r="DJ49" s="62" t="s">
        <v>205</v>
      </c>
      <c r="DK49" s="62" t="s">
        <v>675</v>
      </c>
      <c r="DL49" s="62" t="s">
        <v>326</v>
      </c>
      <c r="DM49" s="62" t="s">
        <v>326</v>
      </c>
      <c r="DN49" s="62" t="s">
        <v>326</v>
      </c>
      <c r="DO49" s="30" t="s">
        <v>351</v>
      </c>
      <c r="DP49" s="32" t="s">
        <v>254</v>
      </c>
      <c r="DQ49" s="32" t="s">
        <v>255</v>
      </c>
      <c r="DR49" s="32" t="s">
        <v>352</v>
      </c>
      <c r="DS49" s="32" t="s">
        <v>353</v>
      </c>
      <c r="DT49" s="32"/>
      <c r="DU49" s="42"/>
      <c r="DV49" s="96">
        <v>6312691891</v>
      </c>
    </row>
    <row r="50" spans="1:437" s="207" customFormat="1" ht="80.099999999999994" customHeight="1" x14ac:dyDescent="0.25">
      <c r="A50" s="332">
        <v>36</v>
      </c>
      <c r="B50" s="184" t="s">
        <v>351</v>
      </c>
      <c r="C50" s="182" t="s">
        <v>192</v>
      </c>
      <c r="D50" s="184" t="s">
        <v>208</v>
      </c>
      <c r="E50" s="184" t="s">
        <v>346</v>
      </c>
      <c r="F50" s="184" t="s">
        <v>347</v>
      </c>
      <c r="G50" s="222">
        <v>7</v>
      </c>
      <c r="H50" s="184"/>
      <c r="I50" s="222"/>
      <c r="J50" s="222" t="s">
        <v>348</v>
      </c>
      <c r="K50" s="223" t="s">
        <v>198</v>
      </c>
      <c r="L50" s="183" t="s">
        <v>199</v>
      </c>
      <c r="M50" s="184" t="s">
        <v>267</v>
      </c>
      <c r="N50" s="184" t="s">
        <v>200</v>
      </c>
      <c r="O50" s="185" t="s">
        <v>201</v>
      </c>
      <c r="P50" s="224">
        <v>4.3630000000000004</v>
      </c>
      <c r="Q50" s="225">
        <v>0.63700000000000001</v>
      </c>
      <c r="R50" s="225">
        <v>0</v>
      </c>
      <c r="S50" s="225">
        <v>0</v>
      </c>
      <c r="T50" s="225">
        <v>0</v>
      </c>
      <c r="U50" s="226">
        <v>0</v>
      </c>
      <c r="V50" s="227">
        <v>4.3630000000000004</v>
      </c>
      <c r="W50" s="225">
        <v>0.63700000000000001</v>
      </c>
      <c r="X50" s="225">
        <v>0</v>
      </c>
      <c r="Y50" s="225">
        <v>0</v>
      </c>
      <c r="Z50" s="225">
        <v>0</v>
      </c>
      <c r="AA50" s="226">
        <v>0</v>
      </c>
      <c r="AB50" s="227">
        <v>4.3630000000000004</v>
      </c>
      <c r="AC50" s="225">
        <v>0.63700000000000001</v>
      </c>
      <c r="AD50" s="225">
        <v>0</v>
      </c>
      <c r="AE50" s="225">
        <v>0</v>
      </c>
      <c r="AF50" s="225">
        <v>0</v>
      </c>
      <c r="AG50" s="226">
        <v>0</v>
      </c>
      <c r="AH50" s="227">
        <v>3.4904000000000002</v>
      </c>
      <c r="AI50" s="225">
        <v>0.50960000000000005</v>
      </c>
      <c r="AJ50" s="225">
        <v>0</v>
      </c>
      <c r="AK50" s="225">
        <v>0</v>
      </c>
      <c r="AL50" s="225">
        <v>0</v>
      </c>
      <c r="AM50" s="228">
        <v>0</v>
      </c>
      <c r="AN50" s="224">
        <v>3.4904000000000002</v>
      </c>
      <c r="AO50" s="225">
        <v>0.50960000000000005</v>
      </c>
      <c r="AP50" s="225">
        <v>0</v>
      </c>
      <c r="AQ50" s="225">
        <v>0</v>
      </c>
      <c r="AR50" s="225">
        <v>0</v>
      </c>
      <c r="AS50" s="226">
        <v>0</v>
      </c>
      <c r="AT50" s="227">
        <v>3.4904000000000002</v>
      </c>
      <c r="AU50" s="225">
        <v>0.50960000000000005</v>
      </c>
      <c r="AV50" s="225">
        <v>0</v>
      </c>
      <c r="AW50" s="225">
        <v>0</v>
      </c>
      <c r="AX50" s="225">
        <v>0</v>
      </c>
      <c r="AY50" s="228">
        <v>0</v>
      </c>
      <c r="AZ50" s="224">
        <v>3.4904000000000002</v>
      </c>
      <c r="BA50" s="225">
        <v>0.50960000000000005</v>
      </c>
      <c r="BB50" s="225">
        <v>0</v>
      </c>
      <c r="BC50" s="225">
        <v>0</v>
      </c>
      <c r="BD50" s="225">
        <v>0</v>
      </c>
      <c r="BE50" s="226">
        <v>0</v>
      </c>
      <c r="BF50" s="227">
        <v>3.4904000000000002</v>
      </c>
      <c r="BG50" s="225">
        <v>0.50960000000000005</v>
      </c>
      <c r="BH50" s="225">
        <v>0</v>
      </c>
      <c r="BI50" s="225">
        <v>0</v>
      </c>
      <c r="BJ50" s="225">
        <v>0</v>
      </c>
      <c r="BK50" s="228">
        <v>0</v>
      </c>
      <c r="BL50" s="224">
        <v>3.4904000000000002</v>
      </c>
      <c r="BM50" s="225">
        <v>0.50960000000000005</v>
      </c>
      <c r="BN50" s="225">
        <v>0</v>
      </c>
      <c r="BO50" s="225">
        <v>0</v>
      </c>
      <c r="BP50" s="225">
        <v>0</v>
      </c>
      <c r="BQ50" s="226">
        <v>0</v>
      </c>
      <c r="BR50" s="227">
        <v>4.3630000000000004</v>
      </c>
      <c r="BS50" s="225">
        <v>0.63700000000000001</v>
      </c>
      <c r="BT50" s="225">
        <v>0</v>
      </c>
      <c r="BU50" s="225">
        <v>0</v>
      </c>
      <c r="BV50" s="225">
        <v>0</v>
      </c>
      <c r="BW50" s="228">
        <v>0</v>
      </c>
      <c r="BX50" s="224">
        <v>4.3630000000000004</v>
      </c>
      <c r="BY50" s="225">
        <v>0.63700000000000001</v>
      </c>
      <c r="BZ50" s="225">
        <v>0</v>
      </c>
      <c r="CA50" s="225">
        <v>0</v>
      </c>
      <c r="CB50" s="225">
        <v>0</v>
      </c>
      <c r="CC50" s="226">
        <v>0</v>
      </c>
      <c r="CD50" s="227">
        <v>4.3630000000000004</v>
      </c>
      <c r="CE50" s="225">
        <v>0.63700000000000001</v>
      </c>
      <c r="CF50" s="225">
        <v>0</v>
      </c>
      <c r="CG50" s="225">
        <v>0</v>
      </c>
      <c r="CH50" s="225">
        <v>0</v>
      </c>
      <c r="CI50" s="226">
        <v>0</v>
      </c>
      <c r="CJ50" s="19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47.120400000000004</v>
      </c>
      <c r="CK50" s="19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50" s="19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50" s="196">
        <f>SUM(Tabela1122434[[#This Row],[K 88]]+Tabela1122434[[#This Row],[K 89]]+Tabela1122434[[#This Row],[K 90]])</f>
        <v>47.120400000000004</v>
      </c>
      <c r="CN50" s="196">
        <f t="shared" si="4"/>
        <v>9.4240800000000018</v>
      </c>
      <c r="CO50" s="196">
        <f t="shared" si="5"/>
        <v>56.544480000000007</v>
      </c>
      <c r="CP50" s="19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6.8795999999999999</v>
      </c>
      <c r="CQ50" s="19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50" s="19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50" s="196">
        <f>Tabela1122434[[#This Row],[K 94]]+Tabela1122434[[#This Row],[K 95]]+Tabela1122434[[#This Row],[K 96 ]]</f>
        <v>6.8795999999999999</v>
      </c>
      <c r="CT50" s="196">
        <f t="shared" si="6"/>
        <v>1.37592</v>
      </c>
      <c r="CU50" s="196">
        <f t="shared" si="7"/>
        <v>8.2555200000000006</v>
      </c>
      <c r="CV50" s="197">
        <f>Tabela1122434[[#This Row],[K 88]]+Tabela1122434[[#This Row],[K 94]]</f>
        <v>54</v>
      </c>
      <c r="CW50" s="197">
        <f>Tabela1122434[[#This Row],[K 89]]+Tabela1122434[[#This Row],[K 95]]</f>
        <v>0</v>
      </c>
      <c r="CX50" s="197">
        <f>Tabela1122434[[#This Row],[K 90]]+Tabela1122434[[#This Row],[K 96 ]]</f>
        <v>0</v>
      </c>
      <c r="CY50" s="198">
        <f>Tabela1122434[[#This Row],[K 100]]+Tabela1122434[[#This Row],[K 101]]+Tabela1122434[[#This Row],[K 102]]</f>
        <v>54</v>
      </c>
      <c r="CZ50" s="198">
        <f>20%*Tabela1122434[[#This Row],[K 103]]</f>
        <v>10.8</v>
      </c>
      <c r="DA50" s="199">
        <f>Tabela1122434[[#This Row],[K 103]]+Tabela1122434[[#This Row],[K 104]]</f>
        <v>64.8</v>
      </c>
      <c r="DB50" s="200" t="s">
        <v>311</v>
      </c>
      <c r="DC50" s="184" t="s">
        <v>560</v>
      </c>
      <c r="DD50" s="201">
        <v>45292</v>
      </c>
      <c r="DE50" s="202">
        <v>44784</v>
      </c>
      <c r="DF50" s="202" t="s">
        <v>354</v>
      </c>
      <c r="DG50" s="183" t="s">
        <v>203</v>
      </c>
      <c r="DH50" s="184" t="s">
        <v>355</v>
      </c>
      <c r="DI50" s="204" t="s">
        <v>587</v>
      </c>
      <c r="DJ50" s="201" t="s">
        <v>205</v>
      </c>
      <c r="DK50" s="201" t="s">
        <v>206</v>
      </c>
      <c r="DL50" s="62" t="s">
        <v>326</v>
      </c>
      <c r="DM50" s="62" t="s">
        <v>326</v>
      </c>
      <c r="DN50" s="62" t="s">
        <v>326</v>
      </c>
      <c r="DO50" s="184" t="s">
        <v>351</v>
      </c>
      <c r="DP50" s="183" t="s">
        <v>254</v>
      </c>
      <c r="DQ50" s="183" t="s">
        <v>255</v>
      </c>
      <c r="DR50" s="183" t="s">
        <v>352</v>
      </c>
      <c r="DS50" s="183" t="s">
        <v>353</v>
      </c>
      <c r="DT50" s="183"/>
      <c r="DU50" s="203"/>
      <c r="DV50" s="229">
        <v>6312691891</v>
      </c>
      <c r="DW50" s="155"/>
      <c r="DX50" s="2"/>
      <c r="DY50" s="2"/>
      <c r="DZ50" s="2"/>
      <c r="EA50" s="4"/>
      <c r="EB50" s="4"/>
      <c r="EC50" s="4"/>
      <c r="ED50" s="4"/>
      <c r="EE50" s="4"/>
      <c r="EF50" s="4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</row>
    <row r="51" spans="1:437" s="37" customFormat="1" ht="80.099999999999994" customHeight="1" x14ac:dyDescent="0.25">
      <c r="A51" s="331">
        <v>37</v>
      </c>
      <c r="B51" s="30" t="s">
        <v>351</v>
      </c>
      <c r="C51" s="64" t="s">
        <v>192</v>
      </c>
      <c r="D51" s="30" t="s">
        <v>254</v>
      </c>
      <c r="E51" s="30" t="s">
        <v>255</v>
      </c>
      <c r="F51" s="30" t="s">
        <v>356</v>
      </c>
      <c r="G51" s="38" t="s">
        <v>357</v>
      </c>
      <c r="H51" s="30"/>
      <c r="I51" s="38"/>
      <c r="J51" s="38" t="s">
        <v>358</v>
      </c>
      <c r="K51" s="76" t="s">
        <v>309</v>
      </c>
      <c r="L51" s="32" t="s">
        <v>199</v>
      </c>
      <c r="M51" s="30" t="s">
        <v>420</v>
      </c>
      <c r="N51" s="30" t="s">
        <v>200</v>
      </c>
      <c r="O51" s="141" t="s">
        <v>684</v>
      </c>
      <c r="P51" s="147">
        <v>9.327</v>
      </c>
      <c r="Q51" s="39">
        <v>0</v>
      </c>
      <c r="R51" s="39">
        <v>17.192</v>
      </c>
      <c r="S51" s="39">
        <v>0</v>
      </c>
      <c r="T51" s="39">
        <v>0</v>
      </c>
      <c r="U51" s="146">
        <v>0</v>
      </c>
      <c r="V51" s="139">
        <v>8.6300000000000008</v>
      </c>
      <c r="W51" s="39">
        <v>0</v>
      </c>
      <c r="X51" s="39">
        <v>15.989000000000001</v>
      </c>
      <c r="Y51" s="39">
        <v>0</v>
      </c>
      <c r="Z51" s="39">
        <v>0</v>
      </c>
      <c r="AA51" s="146">
        <v>0</v>
      </c>
      <c r="AB51" s="139">
        <v>10.185</v>
      </c>
      <c r="AC51" s="39">
        <v>0</v>
      </c>
      <c r="AD51" s="39">
        <v>26.376999999999999</v>
      </c>
      <c r="AE51" s="39">
        <v>0</v>
      </c>
      <c r="AF51" s="39">
        <v>0</v>
      </c>
      <c r="AG51" s="146">
        <v>0</v>
      </c>
      <c r="AH51" s="139">
        <v>6.43</v>
      </c>
      <c r="AI51" s="39">
        <v>0</v>
      </c>
      <c r="AJ51" s="39">
        <v>18.135000000000002</v>
      </c>
      <c r="AK51" s="39">
        <v>0</v>
      </c>
      <c r="AL51" s="39">
        <v>0</v>
      </c>
      <c r="AM51" s="151">
        <v>0</v>
      </c>
      <c r="AN51" s="147">
        <v>5.6239999999999997</v>
      </c>
      <c r="AO51" s="39">
        <v>0</v>
      </c>
      <c r="AP51" s="39">
        <v>16.963999999999999</v>
      </c>
      <c r="AQ51" s="39">
        <v>0</v>
      </c>
      <c r="AR51" s="39">
        <v>0</v>
      </c>
      <c r="AS51" s="146">
        <v>0</v>
      </c>
      <c r="AT51" s="139">
        <v>5.9880000000000004</v>
      </c>
      <c r="AU51" s="39">
        <v>0</v>
      </c>
      <c r="AV51" s="39">
        <v>19.379000000000001</v>
      </c>
      <c r="AW51" s="39">
        <v>0</v>
      </c>
      <c r="AX51" s="39">
        <v>0</v>
      </c>
      <c r="AY51" s="151">
        <v>0</v>
      </c>
      <c r="AZ51" s="147">
        <v>5.1280000000000001</v>
      </c>
      <c r="BA51" s="39">
        <v>0</v>
      </c>
      <c r="BB51" s="39">
        <v>17.056000000000001</v>
      </c>
      <c r="BC51" s="39">
        <v>0</v>
      </c>
      <c r="BD51" s="39">
        <v>0</v>
      </c>
      <c r="BE51" s="146">
        <v>0</v>
      </c>
      <c r="BF51" s="139">
        <v>7.9290000000000003</v>
      </c>
      <c r="BG51" s="39">
        <v>0</v>
      </c>
      <c r="BH51" s="39">
        <v>31.696999999999999</v>
      </c>
      <c r="BI51" s="39">
        <v>0</v>
      </c>
      <c r="BJ51" s="39">
        <v>0</v>
      </c>
      <c r="BK51" s="151">
        <v>0</v>
      </c>
      <c r="BL51" s="147">
        <v>12.539</v>
      </c>
      <c r="BM51" s="39">
        <v>0</v>
      </c>
      <c r="BN51" s="39">
        <v>39.884</v>
      </c>
      <c r="BO51" s="39">
        <v>0</v>
      </c>
      <c r="BP51" s="39">
        <v>0</v>
      </c>
      <c r="BQ51" s="146">
        <v>0</v>
      </c>
      <c r="BR51" s="139">
        <v>13.026</v>
      </c>
      <c r="BS51" s="39">
        <v>0</v>
      </c>
      <c r="BT51" s="39">
        <v>36.277000000000001</v>
      </c>
      <c r="BU51" s="39">
        <v>0</v>
      </c>
      <c r="BV51" s="39">
        <v>0</v>
      </c>
      <c r="BW51" s="151">
        <v>0</v>
      </c>
      <c r="BX51" s="147">
        <v>9.2010000000000005</v>
      </c>
      <c r="BY51" s="39">
        <v>0</v>
      </c>
      <c r="BZ51" s="39">
        <v>18.065000000000001</v>
      </c>
      <c r="CA51" s="39">
        <v>0</v>
      </c>
      <c r="CB51" s="39">
        <v>0</v>
      </c>
      <c r="CC51" s="146">
        <v>0</v>
      </c>
      <c r="CD51" s="139">
        <v>10.808</v>
      </c>
      <c r="CE51" s="39">
        <v>0</v>
      </c>
      <c r="CF51" s="39">
        <v>26.763000000000002</v>
      </c>
      <c r="CG51" s="39">
        <v>0</v>
      </c>
      <c r="CH51" s="39">
        <v>0</v>
      </c>
      <c r="CI51" s="146">
        <v>0</v>
      </c>
      <c r="CJ51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104.815</v>
      </c>
      <c r="CK51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283.77799999999996</v>
      </c>
      <c r="CL51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51" s="56">
        <f>SUM(Tabela1122434[[#This Row],[K 88]]+Tabela1122434[[#This Row],[K 89]]+Tabela1122434[[#This Row],[K 90]])</f>
        <v>388.59299999999996</v>
      </c>
      <c r="CN51" s="56">
        <f t="shared" si="4"/>
        <v>77.718599999999995</v>
      </c>
      <c r="CO51" s="56">
        <f t="shared" si="5"/>
        <v>466.31159999999994</v>
      </c>
      <c r="CP51" s="54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51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51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51" s="56">
        <f>Tabela1122434[[#This Row],[K 94]]+Tabela1122434[[#This Row],[K 95]]+Tabela1122434[[#This Row],[K 96 ]]</f>
        <v>0</v>
      </c>
      <c r="CT51" s="56">
        <f t="shared" si="6"/>
        <v>0</v>
      </c>
      <c r="CU51" s="56">
        <f t="shared" si="7"/>
        <v>0</v>
      </c>
      <c r="CV51" s="59">
        <f>Tabela1122434[[#This Row],[K 88]]+Tabela1122434[[#This Row],[K 94]]</f>
        <v>104.815</v>
      </c>
      <c r="CW51" s="59">
        <f>Tabela1122434[[#This Row],[K 89]]+Tabela1122434[[#This Row],[K 95]]</f>
        <v>283.77799999999996</v>
      </c>
      <c r="CX51" s="59">
        <f>Tabela1122434[[#This Row],[K 90]]+Tabela1122434[[#This Row],[K 96 ]]</f>
        <v>0</v>
      </c>
      <c r="CY51" s="60">
        <f>Tabela1122434[[#This Row],[K 100]]+Tabela1122434[[#This Row],[K 101]]+Tabela1122434[[#This Row],[K 102]]</f>
        <v>388.59299999999996</v>
      </c>
      <c r="CZ51" s="60">
        <f>20%*Tabela1122434[[#This Row],[K 103]]</f>
        <v>77.718599999999995</v>
      </c>
      <c r="DA51" s="61">
        <f>Tabela1122434[[#This Row],[K 103]]+Tabela1122434[[#This Row],[K 104]]</f>
        <v>466.31159999999994</v>
      </c>
      <c r="DB51" s="152" t="s">
        <v>635</v>
      </c>
      <c r="DC51" s="30" t="s">
        <v>560</v>
      </c>
      <c r="DD51" s="62">
        <v>45108</v>
      </c>
      <c r="DE51" s="63">
        <v>44715</v>
      </c>
      <c r="DF51" s="63" t="s">
        <v>366</v>
      </c>
      <c r="DG51" s="32" t="s">
        <v>203</v>
      </c>
      <c r="DH51" s="30" t="s">
        <v>355</v>
      </c>
      <c r="DI51" s="115" t="s">
        <v>587</v>
      </c>
      <c r="DJ51" s="62" t="s">
        <v>205</v>
      </c>
      <c r="DK51" s="62" t="s">
        <v>206</v>
      </c>
      <c r="DL51" s="62" t="s">
        <v>326</v>
      </c>
      <c r="DM51" s="62" t="s">
        <v>326</v>
      </c>
      <c r="DN51" s="62" t="s">
        <v>326</v>
      </c>
      <c r="DO51" s="30" t="s">
        <v>367</v>
      </c>
      <c r="DP51" s="32" t="s">
        <v>254</v>
      </c>
      <c r="DQ51" s="32" t="s">
        <v>255</v>
      </c>
      <c r="DR51" s="32" t="s">
        <v>352</v>
      </c>
      <c r="DS51" s="32" t="s">
        <v>353</v>
      </c>
      <c r="DT51" s="32"/>
      <c r="DU51" s="42" t="s">
        <v>368</v>
      </c>
      <c r="DV51" s="96">
        <v>6312691891</v>
      </c>
      <c r="DW51" s="155"/>
      <c r="DX51" s="2"/>
      <c r="DY51" s="2"/>
      <c r="DZ51" s="2"/>
      <c r="EA51" s="4"/>
      <c r="EB51" s="4"/>
      <c r="EC51" s="4"/>
      <c r="ED51" s="4"/>
      <c r="EE51" s="4"/>
      <c r="EF51" s="4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</row>
    <row r="52" spans="1:437" s="154" customFormat="1" ht="80.099999999999994" customHeight="1" x14ac:dyDescent="0.25">
      <c r="A52" s="333">
        <v>38</v>
      </c>
      <c r="B52" s="34" t="s">
        <v>351</v>
      </c>
      <c r="C52" s="93" t="s">
        <v>192</v>
      </c>
      <c r="D52" s="34" t="s">
        <v>360</v>
      </c>
      <c r="E52" s="34" t="s">
        <v>361</v>
      </c>
      <c r="F52" s="34" t="s">
        <v>362</v>
      </c>
      <c r="G52" s="178" t="s">
        <v>363</v>
      </c>
      <c r="H52" s="34"/>
      <c r="I52" s="178"/>
      <c r="J52" s="178" t="s">
        <v>364</v>
      </c>
      <c r="K52" s="179" t="s">
        <v>198</v>
      </c>
      <c r="L52" s="35" t="s">
        <v>199</v>
      </c>
      <c r="M52" s="34" t="s">
        <v>619</v>
      </c>
      <c r="N52" s="34" t="s">
        <v>200</v>
      </c>
      <c r="O52" s="156" t="s">
        <v>201</v>
      </c>
      <c r="P52" s="163">
        <v>0</v>
      </c>
      <c r="Q52" s="133">
        <v>8.9999999999999993E-3</v>
      </c>
      <c r="R52" s="133">
        <v>0</v>
      </c>
      <c r="S52" s="133">
        <v>0</v>
      </c>
      <c r="T52" s="133">
        <v>0</v>
      </c>
      <c r="U52" s="157">
        <v>0</v>
      </c>
      <c r="V52" s="164">
        <v>0</v>
      </c>
      <c r="W52" s="133">
        <v>8.9999999999999993E-3</v>
      </c>
      <c r="X52" s="133">
        <v>0</v>
      </c>
      <c r="Y52" s="133">
        <v>0</v>
      </c>
      <c r="Z52" s="133">
        <v>0</v>
      </c>
      <c r="AA52" s="157">
        <v>0</v>
      </c>
      <c r="AB52" s="164">
        <v>0</v>
      </c>
      <c r="AC52" s="133">
        <v>8.9999999999999993E-3</v>
      </c>
      <c r="AD52" s="133">
        <v>0</v>
      </c>
      <c r="AE52" s="133">
        <v>0</v>
      </c>
      <c r="AF52" s="133">
        <v>0</v>
      </c>
      <c r="AG52" s="157">
        <v>0</v>
      </c>
      <c r="AH52" s="164">
        <v>0</v>
      </c>
      <c r="AI52" s="133">
        <v>1.1779999999999999</v>
      </c>
      <c r="AJ52" s="133">
        <v>0</v>
      </c>
      <c r="AK52" s="133">
        <v>0</v>
      </c>
      <c r="AL52" s="133">
        <v>0</v>
      </c>
      <c r="AM52" s="158">
        <v>0</v>
      </c>
      <c r="AN52" s="163">
        <v>0</v>
      </c>
      <c r="AO52" s="133">
        <v>1.204</v>
      </c>
      <c r="AP52" s="133">
        <v>0</v>
      </c>
      <c r="AQ52" s="133">
        <v>0</v>
      </c>
      <c r="AR52" s="133">
        <v>0</v>
      </c>
      <c r="AS52" s="157">
        <v>0</v>
      </c>
      <c r="AT52" s="164">
        <v>0</v>
      </c>
      <c r="AU52" s="133">
        <v>1.226</v>
      </c>
      <c r="AV52" s="133">
        <v>0</v>
      </c>
      <c r="AW52" s="133">
        <v>0</v>
      </c>
      <c r="AX52" s="133">
        <v>0</v>
      </c>
      <c r="AY52" s="158">
        <v>0</v>
      </c>
      <c r="AZ52" s="163">
        <v>0</v>
      </c>
      <c r="BA52" s="133">
        <v>2.5129999999999999</v>
      </c>
      <c r="BB52" s="133">
        <v>0</v>
      </c>
      <c r="BC52" s="133">
        <v>0</v>
      </c>
      <c r="BD52" s="133">
        <v>0</v>
      </c>
      <c r="BE52" s="157">
        <v>0</v>
      </c>
      <c r="BF52" s="164">
        <v>0</v>
      </c>
      <c r="BG52" s="133">
        <v>2.1669999999999998</v>
      </c>
      <c r="BH52" s="133">
        <v>0</v>
      </c>
      <c r="BI52" s="133">
        <v>0</v>
      </c>
      <c r="BJ52" s="133">
        <v>0</v>
      </c>
      <c r="BK52" s="158">
        <v>0</v>
      </c>
      <c r="BL52" s="163">
        <v>0</v>
      </c>
      <c r="BM52" s="133">
        <v>0.70099999999999996</v>
      </c>
      <c r="BN52" s="133">
        <v>0</v>
      </c>
      <c r="BO52" s="133">
        <v>0</v>
      </c>
      <c r="BP52" s="133">
        <v>0</v>
      </c>
      <c r="BQ52" s="157">
        <v>0</v>
      </c>
      <c r="BR52" s="164">
        <v>0</v>
      </c>
      <c r="BS52" s="133">
        <v>8.9999999999999993E-3</v>
      </c>
      <c r="BT52" s="133">
        <v>0</v>
      </c>
      <c r="BU52" s="133">
        <v>0</v>
      </c>
      <c r="BV52" s="133">
        <v>0</v>
      </c>
      <c r="BW52" s="158">
        <v>0</v>
      </c>
      <c r="BX52" s="163">
        <v>0</v>
      </c>
      <c r="BY52" s="133">
        <v>8.9999999999999993E-3</v>
      </c>
      <c r="BZ52" s="133">
        <v>0</v>
      </c>
      <c r="CA52" s="133">
        <v>0</v>
      </c>
      <c r="CB52" s="133">
        <v>0</v>
      </c>
      <c r="CC52" s="157">
        <v>0</v>
      </c>
      <c r="CD52" s="164">
        <v>0</v>
      </c>
      <c r="CE52" s="133">
        <v>8.9999999999999993E-3</v>
      </c>
      <c r="CF52" s="133">
        <v>0</v>
      </c>
      <c r="CG52" s="133">
        <v>0</v>
      </c>
      <c r="CH52" s="133">
        <v>0</v>
      </c>
      <c r="CI52" s="157">
        <v>0</v>
      </c>
      <c r="CJ52" s="159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0</v>
      </c>
      <c r="CK52" s="160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52" s="160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52" s="86">
        <f>SUM(Tabela1122434[[#This Row],[K 88]]+Tabela1122434[[#This Row],[K 89]]+Tabela1122434[[#This Row],[K 90]])</f>
        <v>0</v>
      </c>
      <c r="CN52" s="86">
        <f t="shared" si="4"/>
        <v>0</v>
      </c>
      <c r="CO52" s="86">
        <f t="shared" si="5"/>
        <v>0</v>
      </c>
      <c r="CP52" s="159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9.043000000000001</v>
      </c>
      <c r="CQ52" s="160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52" s="160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52" s="86">
        <f>Tabela1122434[[#This Row],[K 94]]+Tabela1122434[[#This Row],[K 95]]+Tabela1122434[[#This Row],[K 96 ]]</f>
        <v>9.043000000000001</v>
      </c>
      <c r="CT52" s="86">
        <f t="shared" si="6"/>
        <v>1.8086000000000002</v>
      </c>
      <c r="CU52" s="86">
        <f t="shared" si="7"/>
        <v>10.851600000000001</v>
      </c>
      <c r="CV52" s="88">
        <f>Tabela1122434[[#This Row],[K 88]]+Tabela1122434[[#This Row],[K 94]]</f>
        <v>9.043000000000001</v>
      </c>
      <c r="CW52" s="88">
        <f>Tabela1122434[[#This Row],[K 89]]+Tabela1122434[[#This Row],[K 95]]</f>
        <v>0</v>
      </c>
      <c r="CX52" s="88">
        <f>Tabela1122434[[#This Row],[K 90]]+Tabela1122434[[#This Row],[K 96 ]]</f>
        <v>0</v>
      </c>
      <c r="CY52" s="89">
        <f>Tabela1122434[[#This Row],[K 100]]+Tabela1122434[[#This Row],[K 101]]+Tabela1122434[[#This Row],[K 102]]</f>
        <v>9.043000000000001</v>
      </c>
      <c r="CZ52" s="89">
        <f>20%*Tabela1122434[[#This Row],[K 103]]</f>
        <v>1.8086000000000002</v>
      </c>
      <c r="DA52" s="90">
        <f>Tabela1122434[[#This Row],[K 103]]+Tabela1122434[[#This Row],[K 104]]</f>
        <v>10.851600000000001</v>
      </c>
      <c r="DB52" s="165" t="s">
        <v>635</v>
      </c>
      <c r="DC52" s="34" t="s">
        <v>560</v>
      </c>
      <c r="DD52" s="130">
        <v>45108</v>
      </c>
      <c r="DE52" s="131">
        <v>44715</v>
      </c>
      <c r="DF52" s="131" t="s">
        <v>366</v>
      </c>
      <c r="DG52" s="35" t="s">
        <v>203</v>
      </c>
      <c r="DH52" s="34" t="s">
        <v>355</v>
      </c>
      <c r="DI52" s="166" t="s">
        <v>587</v>
      </c>
      <c r="DJ52" s="130" t="s">
        <v>205</v>
      </c>
      <c r="DK52" s="130" t="s">
        <v>206</v>
      </c>
      <c r="DL52" s="62" t="s">
        <v>326</v>
      </c>
      <c r="DM52" s="62" t="s">
        <v>326</v>
      </c>
      <c r="DN52" s="62" t="s">
        <v>326</v>
      </c>
      <c r="DO52" s="34" t="s">
        <v>367</v>
      </c>
      <c r="DP52" s="35" t="s">
        <v>254</v>
      </c>
      <c r="DQ52" s="35" t="s">
        <v>255</v>
      </c>
      <c r="DR52" s="35" t="s">
        <v>352</v>
      </c>
      <c r="DS52" s="35" t="s">
        <v>353</v>
      </c>
      <c r="DT52" s="35"/>
      <c r="DU52" s="162" t="s">
        <v>363</v>
      </c>
      <c r="DV52" s="132">
        <v>6312691891</v>
      </c>
      <c r="DW52" s="155"/>
      <c r="DX52" s="2"/>
      <c r="DY52" s="2"/>
      <c r="DZ52" s="2"/>
      <c r="EA52" s="4"/>
      <c r="EB52" s="4"/>
      <c r="EC52" s="4"/>
      <c r="ED52" s="4"/>
      <c r="EE52" s="4"/>
      <c r="EF52" s="4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</row>
    <row r="53" spans="1:437" ht="80.099999999999994" customHeight="1" x14ac:dyDescent="0.25">
      <c r="A53" s="331">
        <v>39</v>
      </c>
      <c r="B53" s="30" t="s">
        <v>369</v>
      </c>
      <c r="C53" s="64" t="s">
        <v>192</v>
      </c>
      <c r="D53" s="30" t="s">
        <v>254</v>
      </c>
      <c r="E53" s="30" t="s">
        <v>370</v>
      </c>
      <c r="F53" s="30" t="s">
        <v>371</v>
      </c>
      <c r="G53" s="38">
        <v>99</v>
      </c>
      <c r="H53" s="30" t="s">
        <v>300</v>
      </c>
      <c r="I53" s="38" t="s">
        <v>300</v>
      </c>
      <c r="J53" s="38" t="s">
        <v>372</v>
      </c>
      <c r="K53" s="76" t="s">
        <v>343</v>
      </c>
      <c r="L53" s="32" t="s">
        <v>199</v>
      </c>
      <c r="M53" s="30" t="s">
        <v>373</v>
      </c>
      <c r="N53" s="30" t="s">
        <v>200</v>
      </c>
      <c r="O53" s="297" t="s">
        <v>683</v>
      </c>
      <c r="P53" s="147">
        <v>14.21</v>
      </c>
      <c r="Q53" s="39">
        <v>20.79</v>
      </c>
      <c r="R53" s="39">
        <v>8.9320000000000004</v>
      </c>
      <c r="S53" s="39">
        <v>13.068</v>
      </c>
      <c r="T53" s="39">
        <v>19.488</v>
      </c>
      <c r="U53" s="146">
        <v>28.512</v>
      </c>
      <c r="V53" s="139">
        <v>17.052</v>
      </c>
      <c r="W53" s="39">
        <v>24.948</v>
      </c>
      <c r="X53" s="39">
        <v>9.7439999999999998</v>
      </c>
      <c r="Y53" s="39">
        <v>14.256</v>
      </c>
      <c r="Z53" s="39">
        <v>24.36</v>
      </c>
      <c r="AA53" s="151">
        <v>35.64</v>
      </c>
      <c r="AB53" s="147">
        <v>15.834</v>
      </c>
      <c r="AC53" s="39">
        <v>23.166</v>
      </c>
      <c r="AD53" s="39">
        <v>9.3379999999999992</v>
      </c>
      <c r="AE53" s="39">
        <v>13.662000000000001</v>
      </c>
      <c r="AF53" s="39">
        <v>23.141999999999999</v>
      </c>
      <c r="AG53" s="146">
        <v>33.857999999999997</v>
      </c>
      <c r="AH53" s="139">
        <v>12.992000000000001</v>
      </c>
      <c r="AI53" s="39">
        <v>19.007999999999999</v>
      </c>
      <c r="AJ53" s="39">
        <v>6.9020000000000001</v>
      </c>
      <c r="AK53" s="39">
        <v>10.098000000000001</v>
      </c>
      <c r="AL53" s="39">
        <v>23.547999999999998</v>
      </c>
      <c r="AM53" s="151">
        <v>34.451999999999998</v>
      </c>
      <c r="AN53" s="147">
        <v>12.992000000000001</v>
      </c>
      <c r="AO53" s="39">
        <v>19.007999999999999</v>
      </c>
      <c r="AP53" s="39">
        <v>6.9020000000000001</v>
      </c>
      <c r="AQ53" s="39">
        <v>10.098000000000001</v>
      </c>
      <c r="AR53" s="39">
        <v>24.36</v>
      </c>
      <c r="AS53" s="146">
        <v>35.64</v>
      </c>
      <c r="AT53" s="139">
        <v>12.18</v>
      </c>
      <c r="AU53" s="39">
        <v>17.82</v>
      </c>
      <c r="AV53" s="39">
        <v>6.4960000000000004</v>
      </c>
      <c r="AW53" s="39">
        <v>9.5039999999999996</v>
      </c>
      <c r="AX53" s="39">
        <v>21.111999999999998</v>
      </c>
      <c r="AY53" s="151">
        <v>30.888000000000002</v>
      </c>
      <c r="AZ53" s="147">
        <v>13.398</v>
      </c>
      <c r="BA53" s="39">
        <v>19.602</v>
      </c>
      <c r="BB53" s="39">
        <v>7.3079999999999998</v>
      </c>
      <c r="BC53" s="39">
        <v>10.692</v>
      </c>
      <c r="BD53" s="39">
        <v>24.36</v>
      </c>
      <c r="BE53" s="146">
        <v>35.64</v>
      </c>
      <c r="BF53" s="139">
        <v>12.992000000000001</v>
      </c>
      <c r="BG53" s="39">
        <v>19.007999999999999</v>
      </c>
      <c r="BH53" s="39">
        <v>6.9020000000000001</v>
      </c>
      <c r="BI53" s="39">
        <v>10.098000000000001</v>
      </c>
      <c r="BJ53" s="39">
        <v>22.736000000000001</v>
      </c>
      <c r="BK53" s="151">
        <v>33.264000000000003</v>
      </c>
      <c r="BL53" s="147">
        <v>14.21</v>
      </c>
      <c r="BM53" s="39">
        <v>20.79</v>
      </c>
      <c r="BN53" s="39">
        <v>6.9020000000000001</v>
      </c>
      <c r="BO53" s="39">
        <v>10.098000000000001</v>
      </c>
      <c r="BP53" s="39">
        <v>22.736000000000001</v>
      </c>
      <c r="BQ53" s="146">
        <v>33.264000000000003</v>
      </c>
      <c r="BR53" s="139">
        <v>14.21</v>
      </c>
      <c r="BS53" s="39">
        <v>20.79</v>
      </c>
      <c r="BT53" s="39">
        <v>8.9320000000000004</v>
      </c>
      <c r="BU53" s="39">
        <v>13.068</v>
      </c>
      <c r="BV53" s="39">
        <v>21.923999999999999</v>
      </c>
      <c r="BW53" s="151">
        <v>32.076000000000001</v>
      </c>
      <c r="BX53" s="147">
        <v>13.804</v>
      </c>
      <c r="BY53" s="39">
        <v>20.196000000000002</v>
      </c>
      <c r="BZ53" s="39">
        <v>9.3379999999999992</v>
      </c>
      <c r="CA53" s="39">
        <v>13.662000000000001</v>
      </c>
      <c r="CB53" s="39">
        <v>22.736000000000001</v>
      </c>
      <c r="CC53" s="146">
        <v>33.264000000000003</v>
      </c>
      <c r="CD53" s="139">
        <v>13.398</v>
      </c>
      <c r="CE53" s="39">
        <v>19.602</v>
      </c>
      <c r="CF53" s="39">
        <v>8.5259999999999998</v>
      </c>
      <c r="CG53" s="39">
        <v>12.474</v>
      </c>
      <c r="CH53" s="39">
        <v>21.111999999999998</v>
      </c>
      <c r="CI53" s="146">
        <v>30.888000000000002</v>
      </c>
      <c r="CJ53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167.27200000000002</v>
      </c>
      <c r="CK53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96.221999999999994</v>
      </c>
      <c r="CL53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271.61399999999998</v>
      </c>
      <c r="CM53" s="56">
        <f>SUM(Tabela1122434[[#This Row],[K 88]]+Tabela1122434[[#This Row],[K 89]]+Tabela1122434[[#This Row],[K 90]])</f>
        <v>535.10799999999995</v>
      </c>
      <c r="CN53" s="56">
        <f t="shared" si="4"/>
        <v>107.02159999999999</v>
      </c>
      <c r="CO53" s="311">
        <f t="shared" si="5"/>
        <v>642.12959999999998</v>
      </c>
      <c r="CP53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244.72799999999998</v>
      </c>
      <c r="CQ53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140.77799999999996</v>
      </c>
      <c r="CR53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397.38600000000002</v>
      </c>
      <c r="CS53" s="56">
        <f>Tabela1122434[[#This Row],[K 94]]+Tabela1122434[[#This Row],[K 95]]+Tabela1122434[[#This Row],[K 96 ]]</f>
        <v>782.89200000000005</v>
      </c>
      <c r="CT53" s="56">
        <f t="shared" si="6"/>
        <v>156.57840000000002</v>
      </c>
      <c r="CU53" s="57">
        <f t="shared" si="7"/>
        <v>939.47040000000004</v>
      </c>
      <c r="CV53" s="313">
        <f>Tabela1122434[[#This Row],[K 88]]+Tabela1122434[[#This Row],[K 94]]</f>
        <v>412</v>
      </c>
      <c r="CW53" s="59">
        <f>Tabela1122434[[#This Row],[K 89]]+Tabela1122434[[#This Row],[K 95]]</f>
        <v>236.99999999999994</v>
      </c>
      <c r="CX53" s="59">
        <f>Tabela1122434[[#This Row],[K 90]]+Tabela1122434[[#This Row],[K 96 ]]</f>
        <v>669</v>
      </c>
      <c r="CY53" s="60">
        <f>Tabela1122434[[#This Row],[K 100]]+Tabela1122434[[#This Row],[K 101]]+Tabela1122434[[#This Row],[K 102]]</f>
        <v>1318</v>
      </c>
      <c r="CZ53" s="60">
        <f>20%*Tabela1122434[[#This Row],[K 103]]</f>
        <v>263.60000000000002</v>
      </c>
      <c r="DA53" s="316">
        <f>Tabela1122434[[#This Row],[K 103]]+Tabela1122434[[#This Row],[K 104]]</f>
        <v>1581.6</v>
      </c>
      <c r="DB53" s="321" t="s">
        <v>311</v>
      </c>
      <c r="DC53" s="70" t="s">
        <v>206</v>
      </c>
      <c r="DD53" s="62">
        <v>45292</v>
      </c>
      <c r="DE53" s="63">
        <v>44713</v>
      </c>
      <c r="DF53" s="94" t="s">
        <v>396</v>
      </c>
      <c r="DG53" s="32" t="s">
        <v>203</v>
      </c>
      <c r="DH53" s="30" t="s">
        <v>397</v>
      </c>
      <c r="DI53" s="115" t="s">
        <v>587</v>
      </c>
      <c r="DJ53" s="62" t="s">
        <v>205</v>
      </c>
      <c r="DK53" s="62" t="s">
        <v>206</v>
      </c>
      <c r="DL53" s="62" t="s">
        <v>583</v>
      </c>
      <c r="DM53" s="120">
        <v>1</v>
      </c>
      <c r="DN53" s="371">
        <v>0</v>
      </c>
      <c r="DO53" s="30" t="s">
        <v>369</v>
      </c>
      <c r="DP53" s="32" t="s">
        <v>335</v>
      </c>
      <c r="DQ53" s="32" t="s">
        <v>379</v>
      </c>
      <c r="DR53" s="32" t="s">
        <v>398</v>
      </c>
      <c r="DS53" s="32">
        <v>8</v>
      </c>
      <c r="DT53" s="32"/>
      <c r="DU53" s="42"/>
      <c r="DV53" s="96" t="s">
        <v>399</v>
      </c>
    </row>
    <row r="54" spans="1:437" ht="80.099999999999994" customHeight="1" x14ac:dyDescent="0.25">
      <c r="A54" s="331">
        <v>40</v>
      </c>
      <c r="B54" s="30" t="s">
        <v>369</v>
      </c>
      <c r="C54" s="64" t="s">
        <v>192</v>
      </c>
      <c r="D54" s="30" t="s">
        <v>335</v>
      </c>
      <c r="E54" s="30" t="s">
        <v>374</v>
      </c>
      <c r="F54" s="30" t="s">
        <v>375</v>
      </c>
      <c r="G54" s="38">
        <v>3</v>
      </c>
      <c r="H54" s="30" t="s">
        <v>300</v>
      </c>
      <c r="I54" s="38" t="s">
        <v>300</v>
      </c>
      <c r="J54" s="38" t="s">
        <v>376</v>
      </c>
      <c r="K54" s="76" t="s">
        <v>343</v>
      </c>
      <c r="L54" s="32" t="s">
        <v>199</v>
      </c>
      <c r="M54" s="30" t="s">
        <v>377</v>
      </c>
      <c r="N54" s="30" t="s">
        <v>200</v>
      </c>
      <c r="O54" s="297" t="s">
        <v>683</v>
      </c>
      <c r="P54" s="147">
        <v>2.7280470000000001</v>
      </c>
      <c r="Q54" s="39">
        <v>4.2939530000000001</v>
      </c>
      <c r="R54" s="39">
        <v>1.8741239999999999</v>
      </c>
      <c r="S54" s="39">
        <v>2.9498759999999997</v>
      </c>
      <c r="T54" s="39">
        <v>7.8725639999999997</v>
      </c>
      <c r="U54" s="146">
        <v>12.391435999999999</v>
      </c>
      <c r="V54" s="139">
        <v>3.1862439</v>
      </c>
      <c r="W54" s="39">
        <v>5.0151560999999996</v>
      </c>
      <c r="X54" s="39">
        <v>1.6606821000000003</v>
      </c>
      <c r="Y54" s="39">
        <v>2.6139179000000001</v>
      </c>
      <c r="Z54" s="39">
        <v>8.39078415</v>
      </c>
      <c r="AA54" s="151">
        <v>13.207115850000001</v>
      </c>
      <c r="AB54" s="147">
        <v>4.1324744999999998</v>
      </c>
      <c r="AC54" s="39">
        <v>6.5045254999999997</v>
      </c>
      <c r="AD54" s="39">
        <v>2.4110309999999999</v>
      </c>
      <c r="AE54" s="39">
        <v>3.7949690000000005</v>
      </c>
      <c r="AF54" s="39">
        <v>9.2327025000000003</v>
      </c>
      <c r="AG54" s="146">
        <v>14.5322975</v>
      </c>
      <c r="AH54" s="139">
        <v>3.2447520000000001</v>
      </c>
      <c r="AI54" s="39">
        <v>5.1072480000000002</v>
      </c>
      <c r="AJ54" s="39">
        <v>1.0442880000000001</v>
      </c>
      <c r="AK54" s="39">
        <v>1.6437120000000001</v>
      </c>
      <c r="AL54" s="39">
        <v>9.1627725000000009</v>
      </c>
      <c r="AM54" s="151">
        <v>14.422227499999998</v>
      </c>
      <c r="AN54" s="147">
        <v>2.5372935000000001</v>
      </c>
      <c r="AO54" s="39">
        <v>3.9937064999999996</v>
      </c>
      <c r="AP54" s="39">
        <v>0.70124249999999999</v>
      </c>
      <c r="AQ54" s="39">
        <v>1.1037574999999999</v>
      </c>
      <c r="AR54" s="39">
        <v>7.1180970000000006</v>
      </c>
      <c r="AS54" s="146">
        <v>11.203903</v>
      </c>
      <c r="AT54" s="139">
        <v>2.3364390000000004</v>
      </c>
      <c r="AU54" s="39">
        <v>3.6775609999999999</v>
      </c>
      <c r="AV54" s="39">
        <v>0.72532949999999996</v>
      </c>
      <c r="AW54" s="39">
        <v>1.1416705</v>
      </c>
      <c r="AX54" s="39">
        <v>6.4984395000000008</v>
      </c>
      <c r="AY54" s="151">
        <v>10.2285605</v>
      </c>
      <c r="AZ54" s="147">
        <v>2.7253275000000001</v>
      </c>
      <c r="BA54" s="39">
        <v>4.2896725</v>
      </c>
      <c r="BB54" s="39">
        <v>0.96542249999999996</v>
      </c>
      <c r="BC54" s="39">
        <v>1.5195774999999998</v>
      </c>
      <c r="BD54" s="39">
        <v>6.8834429999999998</v>
      </c>
      <c r="BE54" s="146">
        <v>10.834557</v>
      </c>
      <c r="BF54" s="139">
        <v>2.5621575000000001</v>
      </c>
      <c r="BG54" s="39">
        <v>4.0328425000000001</v>
      </c>
      <c r="BH54" s="39">
        <v>0.93123449999999997</v>
      </c>
      <c r="BI54" s="39">
        <v>1.4657655000000001</v>
      </c>
      <c r="BJ54" s="39">
        <v>6.745914</v>
      </c>
      <c r="BK54" s="151">
        <v>10.618086</v>
      </c>
      <c r="BL54" s="147">
        <v>3.1666635000000003</v>
      </c>
      <c r="BM54" s="39">
        <v>4.9843365000000004</v>
      </c>
      <c r="BN54" s="39">
        <v>1.2377609999999999</v>
      </c>
      <c r="BO54" s="39">
        <v>1.9482389999999998</v>
      </c>
      <c r="BP54" s="39">
        <v>8.332548000000001</v>
      </c>
      <c r="BQ54" s="146">
        <v>13.115451999999999</v>
      </c>
      <c r="BR54" s="139">
        <v>3.3041925000000005</v>
      </c>
      <c r="BS54" s="39">
        <v>5.2008075000000007</v>
      </c>
      <c r="BT54" s="39">
        <v>2.0497260000000002</v>
      </c>
      <c r="BU54" s="39">
        <v>3.2262739999999996</v>
      </c>
      <c r="BV54" s="39">
        <v>7.1332485000000005</v>
      </c>
      <c r="BW54" s="151">
        <v>11.2277515</v>
      </c>
      <c r="BX54" s="147">
        <v>3.2754434999999997</v>
      </c>
      <c r="BY54" s="39">
        <v>5.1555564999999994</v>
      </c>
      <c r="BZ54" s="39">
        <v>2.0804175000000003</v>
      </c>
      <c r="CA54" s="39">
        <v>3.2745825000000002</v>
      </c>
      <c r="CB54" s="39">
        <v>6.9304514999999993</v>
      </c>
      <c r="CC54" s="146">
        <v>10.9085485</v>
      </c>
      <c r="CD54" s="139">
        <v>5.0959545000000004</v>
      </c>
      <c r="CE54" s="39">
        <v>8.0210454999999996</v>
      </c>
      <c r="CF54" s="39">
        <v>4.0967324999999999</v>
      </c>
      <c r="CG54" s="39">
        <v>6.4482674999999992</v>
      </c>
      <c r="CH54" s="39">
        <v>9.9502620000000004</v>
      </c>
      <c r="CI54" s="146">
        <v>15.661737999999998</v>
      </c>
      <c r="CJ54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38.2949889</v>
      </c>
      <c r="CK54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19.777991100000001</v>
      </c>
      <c r="CL54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94.251226649999992</v>
      </c>
      <c r="CM54" s="56">
        <f>SUM(Tabela1122434[[#This Row],[K 88]]+Tabela1122434[[#This Row],[K 89]]+Tabela1122434[[#This Row],[K 90]])</f>
        <v>152.32420665000001</v>
      </c>
      <c r="CN54" s="56">
        <f t="shared" si="4"/>
        <v>30.464841330000002</v>
      </c>
      <c r="CO54" s="311">
        <f t="shared" si="5"/>
        <v>182.78904798000002</v>
      </c>
      <c r="CP54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60.276411100000004</v>
      </c>
      <c r="CQ54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31.130608900000006</v>
      </c>
      <c r="CR54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148.35167335</v>
      </c>
      <c r="CS54" s="56">
        <f>Tabela1122434[[#This Row],[K 94]]+Tabela1122434[[#This Row],[K 95]]+Tabela1122434[[#This Row],[K 96 ]]</f>
        <v>239.75869335000002</v>
      </c>
      <c r="CT54" s="56">
        <f t="shared" si="6"/>
        <v>47.951738670000005</v>
      </c>
      <c r="CU54" s="57">
        <f t="shared" si="7"/>
        <v>287.71043202000004</v>
      </c>
      <c r="CV54" s="313">
        <f>Tabela1122434[[#This Row],[K 88]]+Tabela1122434[[#This Row],[K 94]]</f>
        <v>98.571400000000011</v>
      </c>
      <c r="CW54" s="59">
        <f>Tabela1122434[[#This Row],[K 89]]+Tabela1122434[[#This Row],[K 95]]</f>
        <v>50.908600000000007</v>
      </c>
      <c r="CX54" s="59">
        <f>Tabela1122434[[#This Row],[K 90]]+Tabela1122434[[#This Row],[K 96 ]]</f>
        <v>242.60289999999998</v>
      </c>
      <c r="CY54" s="60">
        <f>Tabela1122434[[#This Row],[K 100]]+Tabela1122434[[#This Row],[K 101]]+Tabela1122434[[#This Row],[K 102]]</f>
        <v>392.0829</v>
      </c>
      <c r="CZ54" s="60">
        <f>20%*Tabela1122434[[#This Row],[K 103]]</f>
        <v>78.41658000000001</v>
      </c>
      <c r="DA54" s="316">
        <f>Tabela1122434[[#This Row],[K 103]]+Tabela1122434[[#This Row],[K 104]]</f>
        <v>470.49948000000001</v>
      </c>
      <c r="DB54" s="321" t="s">
        <v>311</v>
      </c>
      <c r="DC54" s="70" t="s">
        <v>206</v>
      </c>
      <c r="DD54" s="62">
        <v>45292</v>
      </c>
      <c r="DE54" s="63">
        <v>44713</v>
      </c>
      <c r="DF54" s="94" t="s">
        <v>396</v>
      </c>
      <c r="DG54" s="32" t="s">
        <v>203</v>
      </c>
      <c r="DH54" s="30" t="s">
        <v>397</v>
      </c>
      <c r="DI54" s="115" t="s">
        <v>587</v>
      </c>
      <c r="DJ54" s="62" t="s">
        <v>205</v>
      </c>
      <c r="DK54" s="62" t="s">
        <v>206</v>
      </c>
      <c r="DL54" s="62" t="s">
        <v>326</v>
      </c>
      <c r="DM54" s="62" t="s">
        <v>326</v>
      </c>
      <c r="DN54" s="62" t="s">
        <v>326</v>
      </c>
      <c r="DO54" s="30" t="s">
        <v>369</v>
      </c>
      <c r="DP54" s="32" t="s">
        <v>335</v>
      </c>
      <c r="DQ54" s="32" t="s">
        <v>379</v>
      </c>
      <c r="DR54" s="32" t="s">
        <v>398</v>
      </c>
      <c r="DS54" s="32">
        <v>8</v>
      </c>
      <c r="DT54" s="32"/>
      <c r="DU54" s="42"/>
      <c r="DV54" s="96" t="s">
        <v>399</v>
      </c>
    </row>
    <row r="55" spans="1:437" ht="80.099999999999994" customHeight="1" x14ac:dyDescent="0.25">
      <c r="A55" s="331">
        <v>41</v>
      </c>
      <c r="B55" s="30" t="s">
        <v>369</v>
      </c>
      <c r="C55" s="64" t="s">
        <v>192</v>
      </c>
      <c r="D55" s="30" t="s">
        <v>335</v>
      </c>
      <c r="E55" s="30" t="s">
        <v>374</v>
      </c>
      <c r="F55" s="30" t="s">
        <v>375</v>
      </c>
      <c r="G55" s="38">
        <v>3</v>
      </c>
      <c r="H55" s="30" t="s">
        <v>300</v>
      </c>
      <c r="I55" s="38" t="s">
        <v>300</v>
      </c>
      <c r="J55" s="38" t="s">
        <v>378</v>
      </c>
      <c r="K55" s="76" t="s">
        <v>343</v>
      </c>
      <c r="L55" s="32" t="s">
        <v>199</v>
      </c>
      <c r="M55" s="30" t="s">
        <v>377</v>
      </c>
      <c r="N55" s="30" t="s">
        <v>200</v>
      </c>
      <c r="O55" s="297" t="s">
        <v>683</v>
      </c>
      <c r="P55" s="147">
        <v>3.1429649999999998</v>
      </c>
      <c r="Q55" s="39">
        <v>4.9470349999999996</v>
      </c>
      <c r="R55" s="39">
        <v>1.6002314999999998</v>
      </c>
      <c r="S55" s="39">
        <v>2.5187684999999997</v>
      </c>
      <c r="T55" s="39">
        <v>6.2505764999999993</v>
      </c>
      <c r="U55" s="146">
        <v>9.8384234999999993</v>
      </c>
      <c r="V55" s="139">
        <v>4.2498015000000002</v>
      </c>
      <c r="W55" s="39">
        <v>6.6891984999999998</v>
      </c>
      <c r="X55" s="39">
        <v>2.3690729999999998</v>
      </c>
      <c r="Y55" s="39">
        <v>3.7289270000000001</v>
      </c>
      <c r="Z55" s="39">
        <v>9.5135880000000004</v>
      </c>
      <c r="AA55" s="151">
        <v>14.974411999999999</v>
      </c>
      <c r="AB55" s="147">
        <v>2.4118080000000002</v>
      </c>
      <c r="AC55" s="39">
        <v>3.7961919999999996</v>
      </c>
      <c r="AD55" s="39">
        <v>1.4366730000000001</v>
      </c>
      <c r="AE55" s="39">
        <v>2.2613270000000001</v>
      </c>
      <c r="AF55" s="39">
        <v>6.234648</v>
      </c>
      <c r="AG55" s="146">
        <v>9.8133519999999983</v>
      </c>
      <c r="AH55" s="139">
        <v>1.8414900000000001</v>
      </c>
      <c r="AI55" s="39">
        <v>2.8985099999999999</v>
      </c>
      <c r="AJ55" s="39">
        <v>0.59634749999999992</v>
      </c>
      <c r="AK55" s="39">
        <v>0.93865249999999989</v>
      </c>
      <c r="AL55" s="39">
        <v>5.2525199999999996</v>
      </c>
      <c r="AM55" s="151">
        <v>8.2674799999999991</v>
      </c>
      <c r="AN55" s="147">
        <v>1.1068365000000002</v>
      </c>
      <c r="AO55" s="39">
        <v>1.7421635</v>
      </c>
      <c r="AP55" s="39">
        <v>0.35936250000000003</v>
      </c>
      <c r="AQ55" s="39">
        <v>0.56563750000000002</v>
      </c>
      <c r="AR55" s="39">
        <v>3.7536870000000007</v>
      </c>
      <c r="AS55" s="146">
        <v>5.9083130000000006</v>
      </c>
      <c r="AT55" s="139">
        <v>1.0303020000000001</v>
      </c>
      <c r="AU55" s="39">
        <v>1.6216980000000001</v>
      </c>
      <c r="AV55" s="39">
        <v>0.3958815</v>
      </c>
      <c r="AW55" s="39">
        <v>0.62311849999999991</v>
      </c>
      <c r="AX55" s="39">
        <v>3.4013175000000007</v>
      </c>
      <c r="AY55" s="151">
        <v>5.3536824999999997</v>
      </c>
      <c r="AZ55" s="147">
        <v>1.1522910000000002</v>
      </c>
      <c r="BA55" s="39">
        <v>1.813709</v>
      </c>
      <c r="BB55" s="39">
        <v>0.40947900000000004</v>
      </c>
      <c r="BC55" s="39">
        <v>0.64452100000000001</v>
      </c>
      <c r="BD55" s="39">
        <v>3.4592040000000002</v>
      </c>
      <c r="BE55" s="146">
        <v>5.4447960000000002</v>
      </c>
      <c r="BF55" s="139">
        <v>1.6985220000000001</v>
      </c>
      <c r="BG55" s="39">
        <v>2.6734780000000002</v>
      </c>
      <c r="BH55" s="39">
        <v>0.49067549999999999</v>
      </c>
      <c r="BI55" s="39">
        <v>0.77232449999999986</v>
      </c>
      <c r="BJ55" s="39">
        <v>4.1779289999999998</v>
      </c>
      <c r="BK55" s="151">
        <v>6.5760709999999998</v>
      </c>
      <c r="BL55" s="147">
        <v>1.8605265</v>
      </c>
      <c r="BM55" s="39">
        <v>2.9284734999999995</v>
      </c>
      <c r="BN55" s="39">
        <v>0.64180199999999998</v>
      </c>
      <c r="BO55" s="39">
        <v>1.0101979999999999</v>
      </c>
      <c r="BP55" s="39">
        <v>4.9514324999999992</v>
      </c>
      <c r="BQ55" s="146">
        <v>7.7935674999999991</v>
      </c>
      <c r="BR55" s="139">
        <v>1.7544660000000001</v>
      </c>
      <c r="BS55" s="39">
        <v>2.7615339999999997</v>
      </c>
      <c r="BT55" s="39">
        <v>1.1526795000000001</v>
      </c>
      <c r="BU55" s="39">
        <v>1.8143205</v>
      </c>
      <c r="BV55" s="39">
        <v>5.7455264999999995</v>
      </c>
      <c r="BW55" s="151">
        <v>9.0434734999999993</v>
      </c>
      <c r="BX55" s="147">
        <v>2.1091665000000002</v>
      </c>
      <c r="BY55" s="39">
        <v>3.3198335000000001</v>
      </c>
      <c r="BZ55" s="39">
        <v>1.3461525000000001</v>
      </c>
      <c r="CA55" s="39">
        <v>2.1188474999999998</v>
      </c>
      <c r="CB55" s="39">
        <v>6.5330159999999999</v>
      </c>
      <c r="CC55" s="146">
        <v>10.282983999999999</v>
      </c>
      <c r="CD55" s="139">
        <v>3.0042705000000001</v>
      </c>
      <c r="CE55" s="39">
        <v>4.7287294999999991</v>
      </c>
      <c r="CF55" s="39">
        <v>1.6542330000000001</v>
      </c>
      <c r="CG55" s="39">
        <v>2.6037669999999995</v>
      </c>
      <c r="CH55" s="39">
        <v>8.2303724999999996</v>
      </c>
      <c r="CI55" s="146">
        <v>12.954627499999999</v>
      </c>
      <c r="CJ55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25.362445500000003</v>
      </c>
      <c r="CK55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12.452590499999999</v>
      </c>
      <c r="CL55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67.503817499999997</v>
      </c>
      <c r="CM55" s="56">
        <f>SUM(Tabela1122434[[#This Row],[K 88]]+Tabela1122434[[#This Row],[K 89]]+Tabela1122434[[#This Row],[K 90]])</f>
        <v>105.3188535</v>
      </c>
      <c r="CN55" s="56">
        <f t="shared" si="4"/>
        <v>21.063770700000003</v>
      </c>
      <c r="CO55" s="311">
        <f t="shared" si="5"/>
        <v>126.38262420000001</v>
      </c>
      <c r="CP55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39.920554499999994</v>
      </c>
      <c r="CQ55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19.600409499999998</v>
      </c>
      <c r="CR55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106.2511825</v>
      </c>
      <c r="CS55" s="56">
        <f>Tabela1122434[[#This Row],[K 94]]+Tabela1122434[[#This Row],[K 95]]+Tabela1122434[[#This Row],[K 96 ]]</f>
        <v>165.77214649999999</v>
      </c>
      <c r="CT55" s="56">
        <f t="shared" si="6"/>
        <v>33.154429299999997</v>
      </c>
      <c r="CU55" s="57">
        <f t="shared" si="7"/>
        <v>198.92657579999999</v>
      </c>
      <c r="CV55" s="313">
        <f>Tabela1122434[[#This Row],[K 88]]+Tabela1122434[[#This Row],[K 94]]</f>
        <v>65.283000000000001</v>
      </c>
      <c r="CW55" s="59">
        <f>Tabela1122434[[#This Row],[K 89]]+Tabela1122434[[#This Row],[K 95]]</f>
        <v>32.052999999999997</v>
      </c>
      <c r="CX55" s="59">
        <f>Tabela1122434[[#This Row],[K 90]]+Tabela1122434[[#This Row],[K 96 ]]</f>
        <v>173.755</v>
      </c>
      <c r="CY55" s="60">
        <f>Tabela1122434[[#This Row],[K 100]]+Tabela1122434[[#This Row],[K 101]]+Tabela1122434[[#This Row],[K 102]]</f>
        <v>271.09100000000001</v>
      </c>
      <c r="CZ55" s="60">
        <f>20%*Tabela1122434[[#This Row],[K 103]]</f>
        <v>54.218200000000003</v>
      </c>
      <c r="DA55" s="316">
        <f>Tabela1122434[[#This Row],[K 103]]+Tabela1122434[[#This Row],[K 104]]</f>
        <v>325.30920000000003</v>
      </c>
      <c r="DB55" s="321" t="s">
        <v>311</v>
      </c>
      <c r="DC55" s="70" t="s">
        <v>206</v>
      </c>
      <c r="DD55" s="62">
        <v>45292</v>
      </c>
      <c r="DE55" s="63">
        <v>44713</v>
      </c>
      <c r="DF55" s="94" t="s">
        <v>396</v>
      </c>
      <c r="DG55" s="32" t="s">
        <v>203</v>
      </c>
      <c r="DH55" s="30" t="s">
        <v>397</v>
      </c>
      <c r="DI55" s="94" t="s">
        <v>314</v>
      </c>
      <c r="DJ55" s="62" t="s">
        <v>205</v>
      </c>
      <c r="DK55" s="62" t="s">
        <v>206</v>
      </c>
      <c r="DL55" s="62" t="s">
        <v>326</v>
      </c>
      <c r="DM55" s="62" t="s">
        <v>326</v>
      </c>
      <c r="DN55" s="62" t="s">
        <v>326</v>
      </c>
      <c r="DO55" s="30" t="s">
        <v>369</v>
      </c>
      <c r="DP55" s="32" t="s">
        <v>335</v>
      </c>
      <c r="DQ55" s="32" t="s">
        <v>379</v>
      </c>
      <c r="DR55" s="32" t="s">
        <v>398</v>
      </c>
      <c r="DS55" s="32">
        <v>8</v>
      </c>
      <c r="DT55" s="32"/>
      <c r="DU55" s="42"/>
      <c r="DV55" s="96" t="s">
        <v>399</v>
      </c>
    </row>
    <row r="56" spans="1:437" s="256" customFormat="1" ht="80.099999999999994" customHeight="1" x14ac:dyDescent="0.25">
      <c r="A56" s="334">
        <v>42</v>
      </c>
      <c r="B56" s="230" t="s">
        <v>369</v>
      </c>
      <c r="C56" s="231" t="s">
        <v>569</v>
      </c>
      <c r="D56" s="230" t="s">
        <v>335</v>
      </c>
      <c r="E56" s="230" t="s">
        <v>379</v>
      </c>
      <c r="F56" s="230" t="s">
        <v>380</v>
      </c>
      <c r="G56" s="232">
        <v>8</v>
      </c>
      <c r="H56" s="230" t="s">
        <v>300</v>
      </c>
      <c r="I56" s="232" t="s">
        <v>300</v>
      </c>
      <c r="J56" s="233" t="s">
        <v>381</v>
      </c>
      <c r="K56" s="233" t="s">
        <v>213</v>
      </c>
      <c r="L56" s="231" t="s">
        <v>199</v>
      </c>
      <c r="M56" s="230" t="s">
        <v>382</v>
      </c>
      <c r="N56" s="230" t="s">
        <v>200</v>
      </c>
      <c r="O56" s="234" t="s">
        <v>201</v>
      </c>
      <c r="P56" s="235">
        <v>47.038082000000003</v>
      </c>
      <c r="Q56" s="236">
        <v>3.7919179999999999</v>
      </c>
      <c r="R56" s="236">
        <v>0</v>
      </c>
      <c r="S56" s="236">
        <v>0</v>
      </c>
      <c r="T56" s="236">
        <v>0</v>
      </c>
      <c r="U56" s="237">
        <v>0</v>
      </c>
      <c r="V56" s="238">
        <v>39.176809000000006</v>
      </c>
      <c r="W56" s="236">
        <v>3.158191</v>
      </c>
      <c r="X56" s="236">
        <v>0</v>
      </c>
      <c r="Y56" s="236">
        <v>0</v>
      </c>
      <c r="Z56" s="236">
        <v>0</v>
      </c>
      <c r="AA56" s="237">
        <v>0</v>
      </c>
      <c r="AB56" s="238">
        <v>43.828794800000004</v>
      </c>
      <c r="AC56" s="236">
        <v>3.5332051999999998</v>
      </c>
      <c r="AD56" s="236">
        <v>0</v>
      </c>
      <c r="AE56" s="236">
        <v>0</v>
      </c>
      <c r="AF56" s="236">
        <v>0</v>
      </c>
      <c r="AG56" s="237">
        <v>0</v>
      </c>
      <c r="AH56" s="238">
        <v>39.224929800000005</v>
      </c>
      <c r="AI56" s="236">
        <v>3.1620702000000001</v>
      </c>
      <c r="AJ56" s="236">
        <v>0</v>
      </c>
      <c r="AK56" s="236">
        <v>0</v>
      </c>
      <c r="AL56" s="236">
        <v>0</v>
      </c>
      <c r="AM56" s="239">
        <v>0</v>
      </c>
      <c r="AN56" s="235">
        <v>38.227348599999999</v>
      </c>
      <c r="AO56" s="236">
        <v>3.0816514000000002</v>
      </c>
      <c r="AP56" s="236">
        <v>0</v>
      </c>
      <c r="AQ56" s="236">
        <v>0</v>
      </c>
      <c r="AR56" s="236">
        <v>0</v>
      </c>
      <c r="AS56" s="237">
        <v>0</v>
      </c>
      <c r="AT56" s="238">
        <v>39.216601200000007</v>
      </c>
      <c r="AU56" s="236">
        <v>3.1613988000000002</v>
      </c>
      <c r="AV56" s="236">
        <v>0</v>
      </c>
      <c r="AW56" s="236">
        <v>0</v>
      </c>
      <c r="AX56" s="236">
        <v>0</v>
      </c>
      <c r="AY56" s="239">
        <v>0</v>
      </c>
      <c r="AZ56" s="235">
        <v>47.755267000000003</v>
      </c>
      <c r="BA56" s="236">
        <v>3.8497330000000001</v>
      </c>
      <c r="BB56" s="236">
        <v>0</v>
      </c>
      <c r="BC56" s="236">
        <v>0</v>
      </c>
      <c r="BD56" s="236">
        <v>0</v>
      </c>
      <c r="BE56" s="237">
        <v>0</v>
      </c>
      <c r="BF56" s="238">
        <v>59.810452800000014</v>
      </c>
      <c r="BG56" s="236">
        <v>4.8215472000000004</v>
      </c>
      <c r="BH56" s="236">
        <v>0</v>
      </c>
      <c r="BI56" s="236">
        <v>0</v>
      </c>
      <c r="BJ56" s="236">
        <v>0</v>
      </c>
      <c r="BK56" s="239">
        <v>0</v>
      </c>
      <c r="BL56" s="235">
        <v>46.950169000000002</v>
      </c>
      <c r="BM56" s="236">
        <v>3.7848309999999996</v>
      </c>
      <c r="BN56" s="236">
        <v>0</v>
      </c>
      <c r="BO56" s="236">
        <v>0</v>
      </c>
      <c r="BP56" s="236">
        <v>0</v>
      </c>
      <c r="BQ56" s="237">
        <v>0</v>
      </c>
      <c r="BR56" s="238">
        <v>53.808308400000008</v>
      </c>
      <c r="BS56" s="236">
        <v>4.3376916000000003</v>
      </c>
      <c r="BT56" s="236">
        <v>0</v>
      </c>
      <c r="BU56" s="236">
        <v>0</v>
      </c>
      <c r="BV56" s="236">
        <v>0</v>
      </c>
      <c r="BW56" s="239">
        <v>0</v>
      </c>
      <c r="BX56" s="235">
        <v>56.133838599999997</v>
      </c>
      <c r="BY56" s="236">
        <v>4.5251614</v>
      </c>
      <c r="BZ56" s="236">
        <v>0</v>
      </c>
      <c r="CA56" s="236">
        <v>0</v>
      </c>
      <c r="CB56" s="236">
        <v>0</v>
      </c>
      <c r="CC56" s="237">
        <v>0</v>
      </c>
      <c r="CD56" s="238">
        <v>66.625468560000002</v>
      </c>
      <c r="CE56" s="236">
        <v>5.3709314399999997</v>
      </c>
      <c r="CF56" s="236">
        <v>0</v>
      </c>
      <c r="CG56" s="236">
        <v>0</v>
      </c>
      <c r="CH56" s="236">
        <v>0</v>
      </c>
      <c r="CI56" s="237">
        <v>0</v>
      </c>
      <c r="CJ56" s="240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577.79606976000002</v>
      </c>
      <c r="CK56" s="241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56" s="241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56" s="242">
        <f>SUM(Tabela1122434[[#This Row],[K 88]]+Tabela1122434[[#This Row],[K 89]]+Tabela1122434[[#This Row],[K 90]])</f>
        <v>577.79606976000002</v>
      </c>
      <c r="CN56" s="242">
        <f t="shared" si="4"/>
        <v>115.55921395200001</v>
      </c>
      <c r="CO56" s="242">
        <f t="shared" si="5"/>
        <v>693.35528371200007</v>
      </c>
      <c r="CP56" s="240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46.57833024</v>
      </c>
      <c r="CQ56" s="241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56" s="241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56" s="242">
        <f>Tabela1122434[[#This Row],[K 94]]+Tabela1122434[[#This Row],[K 95]]+Tabela1122434[[#This Row],[K 96 ]]</f>
        <v>46.57833024</v>
      </c>
      <c r="CT56" s="242">
        <f t="shared" si="6"/>
        <v>9.3156660480000006</v>
      </c>
      <c r="CU56" s="242">
        <f t="shared" si="7"/>
        <v>55.893996287999997</v>
      </c>
      <c r="CV56" s="243">
        <f>Tabela1122434[[#This Row],[K 88]]+Tabela1122434[[#This Row],[K 94]]</f>
        <v>624.37440000000004</v>
      </c>
      <c r="CW56" s="243">
        <f>Tabela1122434[[#This Row],[K 89]]+Tabela1122434[[#This Row],[K 95]]</f>
        <v>0</v>
      </c>
      <c r="CX56" s="243">
        <f>Tabela1122434[[#This Row],[K 90]]+Tabela1122434[[#This Row],[K 96 ]]</f>
        <v>0</v>
      </c>
      <c r="CY56" s="244">
        <f>Tabela1122434[[#This Row],[K 100]]+Tabela1122434[[#This Row],[K 101]]+Tabela1122434[[#This Row],[K 102]]</f>
        <v>624.37440000000004</v>
      </c>
      <c r="CZ56" s="244">
        <f>20%*Tabela1122434[[#This Row],[K 103]]</f>
        <v>124.87488000000002</v>
      </c>
      <c r="DA56" s="245">
        <f>Tabela1122434[[#This Row],[K 103]]+Tabela1122434[[#This Row],[K 104]]</f>
        <v>749.24928</v>
      </c>
      <c r="DB56" s="246" t="s">
        <v>311</v>
      </c>
      <c r="DC56" s="247" t="s">
        <v>434</v>
      </c>
      <c r="DD56" s="248">
        <v>45292</v>
      </c>
      <c r="DE56" s="249">
        <v>44917</v>
      </c>
      <c r="DF56" s="250" t="s">
        <v>580</v>
      </c>
      <c r="DG56" s="251" t="s">
        <v>203</v>
      </c>
      <c r="DH56" s="230" t="s">
        <v>400</v>
      </c>
      <c r="DI56" s="250" t="s">
        <v>314</v>
      </c>
      <c r="DJ56" s="252" t="s">
        <v>205</v>
      </c>
      <c r="DK56" s="248" t="s">
        <v>206</v>
      </c>
      <c r="DL56" s="230" t="s">
        <v>584</v>
      </c>
      <c r="DM56" s="253">
        <v>1</v>
      </c>
      <c r="DN56" s="253">
        <v>0</v>
      </c>
      <c r="DO56" s="230" t="s">
        <v>369</v>
      </c>
      <c r="DP56" s="231" t="s">
        <v>335</v>
      </c>
      <c r="DQ56" s="231" t="s">
        <v>379</v>
      </c>
      <c r="DR56" s="231" t="s">
        <v>398</v>
      </c>
      <c r="DS56" s="231">
        <v>8</v>
      </c>
      <c r="DT56" s="231"/>
      <c r="DU56" s="254"/>
      <c r="DV56" s="255" t="s">
        <v>399</v>
      </c>
      <c r="DW56" s="155"/>
      <c r="DX56" s="2"/>
      <c r="DY56" s="2"/>
      <c r="DZ56" s="2"/>
      <c r="EA56" s="4"/>
      <c r="EB56" s="4"/>
      <c r="EC56" s="4"/>
      <c r="ED56" s="4"/>
      <c r="EE56" s="4"/>
      <c r="EF56" s="4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</row>
    <row r="57" spans="1:437" ht="80.099999999999994" customHeight="1" x14ac:dyDescent="0.25">
      <c r="A57" s="331">
        <v>43</v>
      </c>
      <c r="B57" s="30" t="s">
        <v>369</v>
      </c>
      <c r="C57" s="70" t="s">
        <v>219</v>
      </c>
      <c r="D57" s="30" t="s">
        <v>220</v>
      </c>
      <c r="E57" s="30" t="s">
        <v>383</v>
      </c>
      <c r="F57" s="30" t="s">
        <v>384</v>
      </c>
      <c r="G57" s="38">
        <v>9</v>
      </c>
      <c r="H57" s="30" t="s">
        <v>300</v>
      </c>
      <c r="I57" s="38" t="s">
        <v>300</v>
      </c>
      <c r="J57" s="38" t="s">
        <v>385</v>
      </c>
      <c r="K57" s="76" t="s">
        <v>213</v>
      </c>
      <c r="L57" s="32" t="s">
        <v>199</v>
      </c>
      <c r="M57" s="30" t="s">
        <v>386</v>
      </c>
      <c r="N57" s="30" t="s">
        <v>200</v>
      </c>
      <c r="O57" s="234" t="s">
        <v>201</v>
      </c>
      <c r="P57" s="147">
        <v>32.404600000000002</v>
      </c>
      <c r="Q57" s="39">
        <v>25.595400000000001</v>
      </c>
      <c r="R57" s="39">
        <v>0</v>
      </c>
      <c r="S57" s="39">
        <v>0</v>
      </c>
      <c r="T57" s="39">
        <v>0</v>
      </c>
      <c r="U57" s="146">
        <v>0</v>
      </c>
      <c r="V57" s="139">
        <v>33.521999999999998</v>
      </c>
      <c r="W57" s="39">
        <v>26.478000000000002</v>
      </c>
      <c r="X57" s="39">
        <v>0</v>
      </c>
      <c r="Y57" s="39">
        <v>0</v>
      </c>
      <c r="Z57" s="39">
        <v>0</v>
      </c>
      <c r="AA57" s="151">
        <v>0</v>
      </c>
      <c r="AB57" s="147">
        <v>35.756799999999998</v>
      </c>
      <c r="AC57" s="39">
        <v>28.243200000000002</v>
      </c>
      <c r="AD57" s="39">
        <v>0</v>
      </c>
      <c r="AE57" s="39">
        <v>0</v>
      </c>
      <c r="AF57" s="39">
        <v>0</v>
      </c>
      <c r="AG57" s="146">
        <v>0</v>
      </c>
      <c r="AH57" s="139">
        <v>35.756799999999998</v>
      </c>
      <c r="AI57" s="39">
        <v>28.243200000000002</v>
      </c>
      <c r="AJ57" s="39">
        <v>0</v>
      </c>
      <c r="AK57" s="39">
        <v>0</v>
      </c>
      <c r="AL57" s="39">
        <v>0</v>
      </c>
      <c r="AM57" s="151">
        <v>0</v>
      </c>
      <c r="AN57" s="147">
        <v>31.287199999999999</v>
      </c>
      <c r="AO57" s="39">
        <v>24.712800000000001</v>
      </c>
      <c r="AP57" s="39">
        <v>0</v>
      </c>
      <c r="AQ57" s="39">
        <v>0</v>
      </c>
      <c r="AR57" s="39">
        <v>0</v>
      </c>
      <c r="AS57" s="146">
        <v>0</v>
      </c>
      <c r="AT57" s="139">
        <v>30.7285</v>
      </c>
      <c r="AU57" s="39">
        <v>24.2715</v>
      </c>
      <c r="AV57" s="39">
        <v>0</v>
      </c>
      <c r="AW57" s="39">
        <v>0</v>
      </c>
      <c r="AX57" s="39">
        <v>0</v>
      </c>
      <c r="AY57" s="151">
        <v>0</v>
      </c>
      <c r="AZ57" s="147">
        <v>30.169799999999999</v>
      </c>
      <c r="BA57" s="39">
        <v>23.830200000000001</v>
      </c>
      <c r="BB57" s="39">
        <v>0</v>
      </c>
      <c r="BC57" s="39">
        <v>0</v>
      </c>
      <c r="BD57" s="39">
        <v>0</v>
      </c>
      <c r="BE57" s="146">
        <v>0</v>
      </c>
      <c r="BF57" s="139">
        <v>27.934999999999999</v>
      </c>
      <c r="BG57" s="39">
        <v>22.065000000000001</v>
      </c>
      <c r="BH57" s="39">
        <v>0</v>
      </c>
      <c r="BI57" s="39">
        <v>0</v>
      </c>
      <c r="BJ57" s="39">
        <v>0</v>
      </c>
      <c r="BK57" s="151">
        <v>0</v>
      </c>
      <c r="BL57" s="147">
        <v>29.6111</v>
      </c>
      <c r="BM57" s="39">
        <v>23.3889</v>
      </c>
      <c r="BN57" s="39">
        <v>0</v>
      </c>
      <c r="BO57" s="39">
        <v>0</v>
      </c>
      <c r="BP57" s="39">
        <v>0</v>
      </c>
      <c r="BQ57" s="146">
        <v>0</v>
      </c>
      <c r="BR57" s="139">
        <v>31.287199999999999</v>
      </c>
      <c r="BS57" s="39">
        <v>24.712800000000001</v>
      </c>
      <c r="BT57" s="39">
        <v>0</v>
      </c>
      <c r="BU57" s="39">
        <v>0</v>
      </c>
      <c r="BV57" s="39">
        <v>0</v>
      </c>
      <c r="BW57" s="151">
        <v>0</v>
      </c>
      <c r="BX57" s="147">
        <v>35.756799999999998</v>
      </c>
      <c r="BY57" s="39">
        <v>28.243200000000002</v>
      </c>
      <c r="BZ57" s="39">
        <v>0</v>
      </c>
      <c r="CA57" s="39">
        <v>0</v>
      </c>
      <c r="CB57" s="39">
        <v>0</v>
      </c>
      <c r="CC57" s="146">
        <v>0</v>
      </c>
      <c r="CD57" s="139">
        <v>36.3155</v>
      </c>
      <c r="CE57" s="39">
        <v>28.6845</v>
      </c>
      <c r="CF57" s="39">
        <v>0</v>
      </c>
      <c r="CG57" s="39">
        <v>0</v>
      </c>
      <c r="CH57" s="39">
        <v>0</v>
      </c>
      <c r="CI57" s="146">
        <v>0</v>
      </c>
      <c r="CJ57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390.53129999999999</v>
      </c>
      <c r="CK57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57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57" s="56">
        <f>SUM(Tabela1122434[[#This Row],[K 88]]+Tabela1122434[[#This Row],[K 89]]+Tabela1122434[[#This Row],[K 90]])</f>
        <v>390.53129999999999</v>
      </c>
      <c r="CN57" s="56">
        <f t="shared" si="4"/>
        <v>78.106260000000006</v>
      </c>
      <c r="CO57" s="311">
        <f t="shared" si="5"/>
        <v>468.63756000000001</v>
      </c>
      <c r="CP57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308.46870000000001</v>
      </c>
      <c r="CQ57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57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57" s="56">
        <f>Tabela1122434[[#This Row],[K 94]]+Tabela1122434[[#This Row],[K 95]]+Tabela1122434[[#This Row],[K 96 ]]</f>
        <v>308.46870000000001</v>
      </c>
      <c r="CT57" s="56">
        <f t="shared" si="6"/>
        <v>61.693740000000005</v>
      </c>
      <c r="CU57" s="57">
        <f t="shared" si="7"/>
        <v>370.16244</v>
      </c>
      <c r="CV57" s="313">
        <f>Tabela1122434[[#This Row],[K 88]]+Tabela1122434[[#This Row],[K 94]]</f>
        <v>699</v>
      </c>
      <c r="CW57" s="59">
        <f>Tabela1122434[[#This Row],[K 89]]+Tabela1122434[[#This Row],[K 95]]</f>
        <v>0</v>
      </c>
      <c r="CX57" s="59">
        <f>Tabela1122434[[#This Row],[K 90]]+Tabela1122434[[#This Row],[K 96 ]]</f>
        <v>0</v>
      </c>
      <c r="CY57" s="60">
        <f>Tabela1122434[[#This Row],[K 100]]+Tabela1122434[[#This Row],[K 101]]+Tabela1122434[[#This Row],[K 102]]</f>
        <v>699</v>
      </c>
      <c r="CZ57" s="60">
        <f>20%*Tabela1122434[[#This Row],[K 103]]</f>
        <v>139.80000000000001</v>
      </c>
      <c r="DA57" s="316">
        <f>Tabela1122434[[#This Row],[K 103]]+Tabela1122434[[#This Row],[K 104]]</f>
        <v>838.8</v>
      </c>
      <c r="DB57" s="321" t="s">
        <v>311</v>
      </c>
      <c r="DC57" s="70" t="s">
        <v>206</v>
      </c>
      <c r="DD57" s="62">
        <v>45292</v>
      </c>
      <c r="DE57" s="63">
        <v>44713</v>
      </c>
      <c r="DF57" s="94" t="s">
        <v>396</v>
      </c>
      <c r="DG57" s="32" t="s">
        <v>203</v>
      </c>
      <c r="DH57" s="30" t="s">
        <v>397</v>
      </c>
      <c r="DI57" s="94" t="s">
        <v>314</v>
      </c>
      <c r="DJ57" s="62" t="s">
        <v>205</v>
      </c>
      <c r="DK57" s="62" t="s">
        <v>206</v>
      </c>
      <c r="DL57" s="62" t="s">
        <v>326</v>
      </c>
      <c r="DM57" s="62" t="s">
        <v>326</v>
      </c>
      <c r="DN57" s="62" t="s">
        <v>326</v>
      </c>
      <c r="DO57" s="30" t="s">
        <v>369</v>
      </c>
      <c r="DP57" s="32" t="s">
        <v>335</v>
      </c>
      <c r="DQ57" s="32" t="s">
        <v>379</v>
      </c>
      <c r="DR57" s="32" t="s">
        <v>398</v>
      </c>
      <c r="DS57" s="32">
        <v>8</v>
      </c>
      <c r="DT57" s="32"/>
      <c r="DU57" s="42"/>
      <c r="DV57" s="96" t="s">
        <v>399</v>
      </c>
    </row>
    <row r="58" spans="1:437" ht="80.099999999999994" customHeight="1" x14ac:dyDescent="0.25">
      <c r="A58" s="331">
        <v>44</v>
      </c>
      <c r="B58" s="30" t="s">
        <v>369</v>
      </c>
      <c r="C58" s="70" t="s">
        <v>219</v>
      </c>
      <c r="D58" s="30" t="s">
        <v>220</v>
      </c>
      <c r="E58" s="30" t="s">
        <v>387</v>
      </c>
      <c r="F58" s="30" t="s">
        <v>388</v>
      </c>
      <c r="G58" s="38">
        <v>4</v>
      </c>
      <c r="H58" s="30" t="s">
        <v>300</v>
      </c>
      <c r="I58" s="38" t="s">
        <v>300</v>
      </c>
      <c r="J58" s="38" t="s">
        <v>389</v>
      </c>
      <c r="K58" s="76" t="s">
        <v>198</v>
      </c>
      <c r="L58" s="45" t="s">
        <v>199</v>
      </c>
      <c r="M58" s="30" t="s">
        <v>390</v>
      </c>
      <c r="N58" s="30" t="s">
        <v>200</v>
      </c>
      <c r="O58" s="234" t="s">
        <v>201</v>
      </c>
      <c r="P58" s="147">
        <v>14.7296</v>
      </c>
      <c r="Q58" s="39">
        <v>1.2704</v>
      </c>
      <c r="R58" s="39">
        <v>0</v>
      </c>
      <c r="S58" s="39">
        <v>0</v>
      </c>
      <c r="T58" s="39">
        <v>0</v>
      </c>
      <c r="U58" s="146">
        <v>0</v>
      </c>
      <c r="V58" s="139">
        <v>12.888400000000001</v>
      </c>
      <c r="W58" s="39">
        <v>1.1115999999999999</v>
      </c>
      <c r="X58" s="39">
        <v>0</v>
      </c>
      <c r="Y58" s="39">
        <v>0</v>
      </c>
      <c r="Z58" s="39">
        <v>0</v>
      </c>
      <c r="AA58" s="151">
        <v>0</v>
      </c>
      <c r="AB58" s="147">
        <v>11.9678</v>
      </c>
      <c r="AC58" s="39">
        <v>1.0322</v>
      </c>
      <c r="AD58" s="39">
        <v>0</v>
      </c>
      <c r="AE58" s="39">
        <v>0</v>
      </c>
      <c r="AF58" s="39">
        <v>0</v>
      </c>
      <c r="AG58" s="146">
        <v>0</v>
      </c>
      <c r="AH58" s="139">
        <v>10.1266</v>
      </c>
      <c r="AI58" s="39">
        <v>0.87339999999999995</v>
      </c>
      <c r="AJ58" s="39">
        <v>0</v>
      </c>
      <c r="AK58" s="39">
        <v>0</v>
      </c>
      <c r="AL58" s="39">
        <v>0</v>
      </c>
      <c r="AM58" s="151">
        <v>0</v>
      </c>
      <c r="AN58" s="147">
        <v>7.3647999999999998</v>
      </c>
      <c r="AO58" s="39">
        <v>0.63519999999999999</v>
      </c>
      <c r="AP58" s="39">
        <v>0</v>
      </c>
      <c r="AQ58" s="39">
        <v>0</v>
      </c>
      <c r="AR58" s="39">
        <v>0</v>
      </c>
      <c r="AS58" s="146">
        <v>0</v>
      </c>
      <c r="AT58" s="139">
        <v>7.3647999999999998</v>
      </c>
      <c r="AU58" s="39">
        <v>0.63519999999999999</v>
      </c>
      <c r="AV58" s="39">
        <v>0</v>
      </c>
      <c r="AW58" s="39">
        <v>0</v>
      </c>
      <c r="AX58" s="39">
        <v>0</v>
      </c>
      <c r="AY58" s="151">
        <v>0</v>
      </c>
      <c r="AZ58" s="147">
        <v>6.4442000000000004</v>
      </c>
      <c r="BA58" s="39">
        <v>0.55579999999999996</v>
      </c>
      <c r="BB58" s="39">
        <v>0</v>
      </c>
      <c r="BC58" s="39">
        <v>0</v>
      </c>
      <c r="BD58" s="39">
        <v>0</v>
      </c>
      <c r="BE58" s="146">
        <v>0</v>
      </c>
      <c r="BF58" s="139">
        <v>5.5236000000000001</v>
      </c>
      <c r="BG58" s="39">
        <v>0.47639999999999999</v>
      </c>
      <c r="BH58" s="39">
        <v>0</v>
      </c>
      <c r="BI58" s="39">
        <v>0</v>
      </c>
      <c r="BJ58" s="39">
        <v>0</v>
      </c>
      <c r="BK58" s="151">
        <v>0</v>
      </c>
      <c r="BL58" s="147">
        <v>7.3647999999999998</v>
      </c>
      <c r="BM58" s="39">
        <v>0.63519999999999999</v>
      </c>
      <c r="BN58" s="39">
        <v>0</v>
      </c>
      <c r="BO58" s="39">
        <v>0</v>
      </c>
      <c r="BP58" s="39">
        <v>0</v>
      </c>
      <c r="BQ58" s="146">
        <v>0</v>
      </c>
      <c r="BR58" s="139">
        <v>11.0472</v>
      </c>
      <c r="BS58" s="39">
        <v>0.95279999999999998</v>
      </c>
      <c r="BT58" s="39">
        <v>0</v>
      </c>
      <c r="BU58" s="39">
        <v>0</v>
      </c>
      <c r="BV58" s="39">
        <v>0</v>
      </c>
      <c r="BW58" s="151">
        <v>0</v>
      </c>
      <c r="BX58" s="147">
        <v>14.7296</v>
      </c>
      <c r="BY58" s="39">
        <v>1.2704</v>
      </c>
      <c r="BZ58" s="39">
        <v>0</v>
      </c>
      <c r="CA58" s="39">
        <v>0</v>
      </c>
      <c r="CB58" s="39">
        <v>0</v>
      </c>
      <c r="CC58" s="146">
        <v>0</v>
      </c>
      <c r="CD58" s="139">
        <v>18.411999999999999</v>
      </c>
      <c r="CE58" s="39">
        <v>1.5880000000000001</v>
      </c>
      <c r="CF58" s="39">
        <v>0</v>
      </c>
      <c r="CG58" s="39">
        <v>0</v>
      </c>
      <c r="CH58" s="39">
        <v>0</v>
      </c>
      <c r="CI58" s="146">
        <v>0</v>
      </c>
      <c r="CJ58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127.96340000000001</v>
      </c>
      <c r="CK58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58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58" s="56">
        <f>SUM(Tabela1122434[[#This Row],[K 88]]+Tabela1122434[[#This Row],[K 89]]+Tabela1122434[[#This Row],[K 90]])</f>
        <v>127.96340000000001</v>
      </c>
      <c r="CN58" s="56">
        <f t="shared" si="4"/>
        <v>25.592680000000001</v>
      </c>
      <c r="CO58" s="311">
        <f t="shared" si="5"/>
        <v>153.55608000000001</v>
      </c>
      <c r="CP58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11.0366</v>
      </c>
      <c r="CQ58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58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58" s="56">
        <f>Tabela1122434[[#This Row],[K 94]]+Tabela1122434[[#This Row],[K 95]]+Tabela1122434[[#This Row],[K 96 ]]</f>
        <v>11.0366</v>
      </c>
      <c r="CT58" s="56">
        <f t="shared" si="6"/>
        <v>2.2073200000000002</v>
      </c>
      <c r="CU58" s="57">
        <f t="shared" si="7"/>
        <v>13.243919999999999</v>
      </c>
      <c r="CV58" s="313">
        <f>Tabela1122434[[#This Row],[K 88]]+Tabela1122434[[#This Row],[K 94]]</f>
        <v>139</v>
      </c>
      <c r="CW58" s="59">
        <f>Tabela1122434[[#This Row],[K 89]]+Tabela1122434[[#This Row],[K 95]]</f>
        <v>0</v>
      </c>
      <c r="CX58" s="59">
        <f>Tabela1122434[[#This Row],[K 90]]+Tabela1122434[[#This Row],[K 96 ]]</f>
        <v>0</v>
      </c>
      <c r="CY58" s="60">
        <f>Tabela1122434[[#This Row],[K 100]]+Tabela1122434[[#This Row],[K 101]]+Tabela1122434[[#This Row],[K 102]]</f>
        <v>139</v>
      </c>
      <c r="CZ58" s="60">
        <f>20%*Tabela1122434[[#This Row],[K 103]]</f>
        <v>27.8</v>
      </c>
      <c r="DA58" s="316">
        <f>Tabela1122434[[#This Row],[K 103]]+Tabela1122434[[#This Row],[K 104]]</f>
        <v>166.8</v>
      </c>
      <c r="DB58" s="321" t="s">
        <v>311</v>
      </c>
      <c r="DC58" s="70" t="s">
        <v>206</v>
      </c>
      <c r="DD58" s="62">
        <v>45292</v>
      </c>
      <c r="DE58" s="63">
        <v>44713</v>
      </c>
      <c r="DF58" s="94" t="s">
        <v>396</v>
      </c>
      <c r="DG58" s="32" t="s">
        <v>203</v>
      </c>
      <c r="DH58" s="30" t="s">
        <v>397</v>
      </c>
      <c r="DI58" s="94" t="s">
        <v>314</v>
      </c>
      <c r="DJ58" s="62" t="s">
        <v>205</v>
      </c>
      <c r="DK58" s="62" t="s">
        <v>206</v>
      </c>
      <c r="DL58" s="62" t="s">
        <v>326</v>
      </c>
      <c r="DM58" s="62" t="s">
        <v>326</v>
      </c>
      <c r="DN58" s="62" t="s">
        <v>326</v>
      </c>
      <c r="DO58" s="30" t="s">
        <v>369</v>
      </c>
      <c r="DP58" s="32" t="s">
        <v>335</v>
      </c>
      <c r="DQ58" s="32" t="s">
        <v>379</v>
      </c>
      <c r="DR58" s="32" t="s">
        <v>398</v>
      </c>
      <c r="DS58" s="32">
        <v>8</v>
      </c>
      <c r="DT58" s="32"/>
      <c r="DU58" s="42"/>
      <c r="DV58" s="96" t="s">
        <v>399</v>
      </c>
    </row>
    <row r="59" spans="1:437" ht="80.099999999999994" customHeight="1" x14ac:dyDescent="0.25">
      <c r="A59" s="331">
        <v>45</v>
      </c>
      <c r="B59" s="30" t="s">
        <v>369</v>
      </c>
      <c r="C59" s="32" t="s">
        <v>192</v>
      </c>
      <c r="D59" s="30" t="s">
        <v>391</v>
      </c>
      <c r="E59" s="30" t="s">
        <v>392</v>
      </c>
      <c r="F59" s="30" t="s">
        <v>393</v>
      </c>
      <c r="G59" s="38">
        <v>21</v>
      </c>
      <c r="H59" s="30" t="s">
        <v>300</v>
      </c>
      <c r="I59" s="38" t="s">
        <v>300</v>
      </c>
      <c r="J59" s="38" t="s">
        <v>394</v>
      </c>
      <c r="K59" s="76" t="s">
        <v>198</v>
      </c>
      <c r="L59" s="32" t="s">
        <v>199</v>
      </c>
      <c r="M59" s="30" t="s">
        <v>395</v>
      </c>
      <c r="N59" s="30" t="s">
        <v>200</v>
      </c>
      <c r="O59" s="234" t="s">
        <v>201</v>
      </c>
      <c r="P59" s="147">
        <v>6.4923600000000015</v>
      </c>
      <c r="Q59" s="39">
        <v>5.3076400000000001</v>
      </c>
      <c r="R59" s="39">
        <v>0</v>
      </c>
      <c r="S59" s="39">
        <v>0</v>
      </c>
      <c r="T59" s="39">
        <v>0</v>
      </c>
      <c r="U59" s="146">
        <v>0</v>
      </c>
      <c r="V59" s="139">
        <v>6.0522</v>
      </c>
      <c r="W59" s="39">
        <v>4.9478</v>
      </c>
      <c r="X59" s="39">
        <v>0</v>
      </c>
      <c r="Y59" s="39">
        <v>0</v>
      </c>
      <c r="Z59" s="39">
        <v>0</v>
      </c>
      <c r="AA59" s="151">
        <v>0</v>
      </c>
      <c r="AB59" s="147">
        <v>7.0425600000000008</v>
      </c>
      <c r="AC59" s="39">
        <v>5.7574399999999999</v>
      </c>
      <c r="AD59" s="39">
        <v>0</v>
      </c>
      <c r="AE59" s="39">
        <v>0</v>
      </c>
      <c r="AF59" s="39">
        <v>0</v>
      </c>
      <c r="AG59" s="146">
        <v>0</v>
      </c>
      <c r="AH59" s="139">
        <v>6.6024000000000003</v>
      </c>
      <c r="AI59" s="39">
        <v>5.3975999999999997</v>
      </c>
      <c r="AJ59" s="39">
        <v>0</v>
      </c>
      <c r="AK59" s="39">
        <v>0</v>
      </c>
      <c r="AL59" s="39">
        <v>0</v>
      </c>
      <c r="AM59" s="151">
        <v>0</v>
      </c>
      <c r="AN59" s="147">
        <v>6.6024000000000003</v>
      </c>
      <c r="AO59" s="39">
        <v>5.3975999999999997</v>
      </c>
      <c r="AP59" s="39">
        <v>0</v>
      </c>
      <c r="AQ59" s="39">
        <v>0</v>
      </c>
      <c r="AR59" s="39">
        <v>0</v>
      </c>
      <c r="AS59" s="146">
        <v>0</v>
      </c>
      <c r="AT59" s="139">
        <v>7.7028000000000008</v>
      </c>
      <c r="AU59" s="39">
        <v>6.2971999999999992</v>
      </c>
      <c r="AV59" s="39">
        <v>0</v>
      </c>
      <c r="AW59" s="39">
        <v>0</v>
      </c>
      <c r="AX59" s="39">
        <v>0</v>
      </c>
      <c r="AY59" s="151">
        <v>0</v>
      </c>
      <c r="AZ59" s="147">
        <v>8.3630399999999998</v>
      </c>
      <c r="BA59" s="39">
        <v>6.8369599999999995</v>
      </c>
      <c r="BB59" s="39">
        <v>0</v>
      </c>
      <c r="BC59" s="39">
        <v>0</v>
      </c>
      <c r="BD59" s="39">
        <v>0</v>
      </c>
      <c r="BE59" s="146">
        <v>0</v>
      </c>
      <c r="BF59" s="139">
        <v>7.2626400000000002</v>
      </c>
      <c r="BG59" s="39">
        <v>5.9373599999999991</v>
      </c>
      <c r="BH59" s="39">
        <v>0</v>
      </c>
      <c r="BI59" s="39">
        <v>0</v>
      </c>
      <c r="BJ59" s="39">
        <v>0</v>
      </c>
      <c r="BK59" s="151">
        <v>0</v>
      </c>
      <c r="BL59" s="147">
        <v>6.2722800000000003</v>
      </c>
      <c r="BM59" s="39">
        <v>5.1277199999999992</v>
      </c>
      <c r="BN59" s="39">
        <v>0</v>
      </c>
      <c r="BO59" s="39">
        <v>0</v>
      </c>
      <c r="BP59" s="39">
        <v>0</v>
      </c>
      <c r="BQ59" s="146">
        <v>0</v>
      </c>
      <c r="BR59" s="139">
        <v>7.0425600000000008</v>
      </c>
      <c r="BS59" s="39">
        <v>5.7574399999999999</v>
      </c>
      <c r="BT59" s="39">
        <v>0</v>
      </c>
      <c r="BU59" s="39">
        <v>0</v>
      </c>
      <c r="BV59" s="39">
        <v>0</v>
      </c>
      <c r="BW59" s="151">
        <v>0</v>
      </c>
      <c r="BX59" s="147">
        <v>6.4373400000000007</v>
      </c>
      <c r="BY59" s="39">
        <v>5.2626599999999994</v>
      </c>
      <c r="BZ59" s="39">
        <v>0</v>
      </c>
      <c r="CA59" s="39">
        <v>0</v>
      </c>
      <c r="CB59" s="39">
        <v>0</v>
      </c>
      <c r="CC59" s="146">
        <v>0</v>
      </c>
      <c r="CD59" s="139">
        <v>7.1525999999999996</v>
      </c>
      <c r="CE59" s="39">
        <v>5.8474000000000004</v>
      </c>
      <c r="CF59" s="39">
        <v>0</v>
      </c>
      <c r="CG59" s="39">
        <v>0</v>
      </c>
      <c r="CH59" s="39">
        <v>0</v>
      </c>
      <c r="CI59" s="146">
        <v>0</v>
      </c>
      <c r="CJ59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83.025180000000006</v>
      </c>
      <c r="CK59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59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59" s="56">
        <f>SUM(Tabela1122434[[#This Row],[K 88]]+Tabela1122434[[#This Row],[K 89]]+Tabela1122434[[#This Row],[K 90]])</f>
        <v>83.025180000000006</v>
      </c>
      <c r="CN59" s="56">
        <f t="shared" si="4"/>
        <v>16.605036000000002</v>
      </c>
      <c r="CO59" s="311">
        <f t="shared" si="5"/>
        <v>99.630216000000004</v>
      </c>
      <c r="CP59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67.87482</v>
      </c>
      <c r="CQ59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59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59" s="56">
        <f>Tabela1122434[[#This Row],[K 94]]+Tabela1122434[[#This Row],[K 95]]+Tabela1122434[[#This Row],[K 96 ]]</f>
        <v>67.87482</v>
      </c>
      <c r="CT59" s="56">
        <f t="shared" si="6"/>
        <v>13.574964000000001</v>
      </c>
      <c r="CU59" s="57">
        <f t="shared" si="7"/>
        <v>81.449783999999994</v>
      </c>
      <c r="CV59" s="313">
        <f>Tabela1122434[[#This Row],[K 88]]+Tabela1122434[[#This Row],[K 94]]</f>
        <v>150.9</v>
      </c>
      <c r="CW59" s="59">
        <f>Tabela1122434[[#This Row],[K 89]]+Tabela1122434[[#This Row],[K 95]]</f>
        <v>0</v>
      </c>
      <c r="CX59" s="59">
        <f>Tabela1122434[[#This Row],[K 90]]+Tabela1122434[[#This Row],[K 96 ]]</f>
        <v>0</v>
      </c>
      <c r="CY59" s="60">
        <f>Tabela1122434[[#This Row],[K 100]]+Tabela1122434[[#This Row],[K 101]]+Tabela1122434[[#This Row],[K 102]]</f>
        <v>150.9</v>
      </c>
      <c r="CZ59" s="60">
        <f>20%*Tabela1122434[[#This Row],[K 103]]</f>
        <v>30.180000000000003</v>
      </c>
      <c r="DA59" s="316">
        <f>Tabela1122434[[#This Row],[K 103]]+Tabela1122434[[#This Row],[K 104]]</f>
        <v>181.08</v>
      </c>
      <c r="DB59" s="321" t="s">
        <v>311</v>
      </c>
      <c r="DC59" s="70" t="s">
        <v>206</v>
      </c>
      <c r="DD59" s="62">
        <v>45292</v>
      </c>
      <c r="DE59" s="63">
        <v>44713</v>
      </c>
      <c r="DF59" s="94" t="s">
        <v>396</v>
      </c>
      <c r="DG59" s="32" t="s">
        <v>203</v>
      </c>
      <c r="DH59" s="30" t="s">
        <v>397</v>
      </c>
      <c r="DI59" s="94" t="s">
        <v>314</v>
      </c>
      <c r="DJ59" s="62" t="s">
        <v>205</v>
      </c>
      <c r="DK59" s="62" t="s">
        <v>206</v>
      </c>
      <c r="DL59" s="62" t="s">
        <v>326</v>
      </c>
      <c r="DM59" s="62" t="s">
        <v>326</v>
      </c>
      <c r="DN59" s="62" t="s">
        <v>326</v>
      </c>
      <c r="DO59" s="30" t="s">
        <v>369</v>
      </c>
      <c r="DP59" s="32" t="s">
        <v>335</v>
      </c>
      <c r="DQ59" s="32" t="s">
        <v>379</v>
      </c>
      <c r="DR59" s="32" t="s">
        <v>398</v>
      </c>
      <c r="DS59" s="32">
        <v>8</v>
      </c>
      <c r="DT59" s="32"/>
      <c r="DU59" s="42"/>
      <c r="DV59" s="96" t="s">
        <v>399</v>
      </c>
    </row>
    <row r="60" spans="1:437" ht="80.099999999999994" customHeight="1" x14ac:dyDescent="0.25">
      <c r="A60" s="331">
        <v>46</v>
      </c>
      <c r="B60" s="30" t="s">
        <v>593</v>
      </c>
      <c r="C60" s="32" t="s">
        <v>192</v>
      </c>
      <c r="D60" s="30" t="s">
        <v>401</v>
      </c>
      <c r="E60" s="30" t="s">
        <v>402</v>
      </c>
      <c r="F60" s="30" t="s">
        <v>403</v>
      </c>
      <c r="G60" s="38">
        <v>51</v>
      </c>
      <c r="H60" s="30"/>
      <c r="I60" s="38" t="s">
        <v>404</v>
      </c>
      <c r="J60" s="38" t="s">
        <v>405</v>
      </c>
      <c r="K60" s="76" t="s">
        <v>343</v>
      </c>
      <c r="L60" s="32" t="s">
        <v>199</v>
      </c>
      <c r="M60" s="30" t="s">
        <v>620</v>
      </c>
      <c r="N60" s="30" t="s">
        <v>200</v>
      </c>
      <c r="O60" s="297" t="s">
        <v>561</v>
      </c>
      <c r="P60" s="147">
        <v>27.5</v>
      </c>
      <c r="Q60" s="39">
        <v>0</v>
      </c>
      <c r="R60" s="39">
        <v>16.5</v>
      </c>
      <c r="S60" s="39">
        <v>0</v>
      </c>
      <c r="T60" s="39">
        <v>66</v>
      </c>
      <c r="U60" s="146">
        <v>0</v>
      </c>
      <c r="V60" s="139">
        <v>27.5</v>
      </c>
      <c r="W60" s="39">
        <v>0</v>
      </c>
      <c r="X60" s="39">
        <v>16.5</v>
      </c>
      <c r="Y60" s="39">
        <v>0</v>
      </c>
      <c r="Z60" s="39">
        <v>66</v>
      </c>
      <c r="AA60" s="151">
        <v>0</v>
      </c>
      <c r="AB60" s="147">
        <v>27.5</v>
      </c>
      <c r="AC60" s="39">
        <v>0</v>
      </c>
      <c r="AD60" s="39">
        <v>16.5</v>
      </c>
      <c r="AE60" s="39">
        <v>0</v>
      </c>
      <c r="AF60" s="39">
        <v>66</v>
      </c>
      <c r="AG60" s="146">
        <v>0</v>
      </c>
      <c r="AH60" s="139">
        <v>27.5</v>
      </c>
      <c r="AI60" s="39">
        <v>0</v>
      </c>
      <c r="AJ60" s="39">
        <v>16.5</v>
      </c>
      <c r="AK60" s="39">
        <v>0</v>
      </c>
      <c r="AL60" s="39">
        <v>66</v>
      </c>
      <c r="AM60" s="151">
        <v>0</v>
      </c>
      <c r="AN60" s="147">
        <v>27.5</v>
      </c>
      <c r="AO60" s="39">
        <v>0</v>
      </c>
      <c r="AP60" s="39">
        <v>16.5</v>
      </c>
      <c r="AQ60" s="39">
        <v>0</v>
      </c>
      <c r="AR60" s="39">
        <v>66</v>
      </c>
      <c r="AS60" s="146">
        <v>0</v>
      </c>
      <c r="AT60" s="139">
        <v>27.5</v>
      </c>
      <c r="AU60" s="39">
        <v>0</v>
      </c>
      <c r="AV60" s="39">
        <v>16.5</v>
      </c>
      <c r="AW60" s="39">
        <v>0</v>
      </c>
      <c r="AX60" s="39">
        <v>66</v>
      </c>
      <c r="AY60" s="151">
        <v>0</v>
      </c>
      <c r="AZ60" s="147">
        <v>27.5</v>
      </c>
      <c r="BA60" s="39">
        <v>0</v>
      </c>
      <c r="BB60" s="39">
        <v>16.5</v>
      </c>
      <c r="BC60" s="39">
        <v>0</v>
      </c>
      <c r="BD60" s="39">
        <v>66</v>
      </c>
      <c r="BE60" s="146">
        <v>0</v>
      </c>
      <c r="BF60" s="139">
        <v>27.5</v>
      </c>
      <c r="BG60" s="39">
        <v>0</v>
      </c>
      <c r="BH60" s="39">
        <v>16.5</v>
      </c>
      <c r="BI60" s="39">
        <v>0</v>
      </c>
      <c r="BJ60" s="39">
        <v>66</v>
      </c>
      <c r="BK60" s="151">
        <v>0</v>
      </c>
      <c r="BL60" s="147">
        <v>27.5</v>
      </c>
      <c r="BM60" s="39">
        <v>0</v>
      </c>
      <c r="BN60" s="39">
        <v>16.5</v>
      </c>
      <c r="BO60" s="39">
        <v>0</v>
      </c>
      <c r="BP60" s="39">
        <v>66</v>
      </c>
      <c r="BQ60" s="146">
        <v>0</v>
      </c>
      <c r="BR60" s="139">
        <v>27.5</v>
      </c>
      <c r="BS60" s="39">
        <v>0</v>
      </c>
      <c r="BT60" s="39">
        <v>16.5</v>
      </c>
      <c r="BU60" s="39">
        <v>0</v>
      </c>
      <c r="BV60" s="39">
        <v>66</v>
      </c>
      <c r="BW60" s="151">
        <v>0</v>
      </c>
      <c r="BX60" s="147">
        <v>27.5</v>
      </c>
      <c r="BY60" s="39">
        <v>0</v>
      </c>
      <c r="BZ60" s="39">
        <v>16.5</v>
      </c>
      <c r="CA60" s="39">
        <v>0</v>
      </c>
      <c r="CB60" s="39">
        <v>66</v>
      </c>
      <c r="CC60" s="146">
        <v>0</v>
      </c>
      <c r="CD60" s="139">
        <v>27.5</v>
      </c>
      <c r="CE60" s="39">
        <v>0</v>
      </c>
      <c r="CF60" s="39">
        <v>16.5</v>
      </c>
      <c r="CG60" s="39">
        <v>0</v>
      </c>
      <c r="CH60" s="39">
        <v>66</v>
      </c>
      <c r="CI60" s="146">
        <v>0</v>
      </c>
      <c r="CJ60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330</v>
      </c>
      <c r="CK60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198</v>
      </c>
      <c r="CL60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792</v>
      </c>
      <c r="CM60" s="56">
        <f>SUM(Tabela1122434[[#This Row],[K 88]]+Tabela1122434[[#This Row],[K 89]]+Tabela1122434[[#This Row],[K 90]])</f>
        <v>1320</v>
      </c>
      <c r="CN60" s="56">
        <f t="shared" si="4"/>
        <v>264</v>
      </c>
      <c r="CO60" s="311">
        <f t="shared" si="5"/>
        <v>1584</v>
      </c>
      <c r="CP60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60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60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60" s="56">
        <f>Tabela1122434[[#This Row],[K 94]]+Tabela1122434[[#This Row],[K 95]]+Tabela1122434[[#This Row],[K 96 ]]</f>
        <v>0</v>
      </c>
      <c r="CT60" s="56">
        <f t="shared" si="6"/>
        <v>0</v>
      </c>
      <c r="CU60" s="57">
        <f t="shared" si="7"/>
        <v>0</v>
      </c>
      <c r="CV60" s="313">
        <f>Tabela1122434[[#This Row],[K 88]]+Tabela1122434[[#This Row],[K 94]]</f>
        <v>330</v>
      </c>
      <c r="CW60" s="59">
        <f>Tabela1122434[[#This Row],[K 89]]+Tabela1122434[[#This Row],[K 95]]</f>
        <v>198</v>
      </c>
      <c r="CX60" s="59">
        <f>Tabela1122434[[#This Row],[K 90]]+Tabela1122434[[#This Row],[K 96 ]]</f>
        <v>792</v>
      </c>
      <c r="CY60" s="60">
        <f>Tabela1122434[[#This Row],[K 100]]+Tabela1122434[[#This Row],[K 101]]+Tabela1122434[[#This Row],[K 102]]</f>
        <v>1320</v>
      </c>
      <c r="CZ60" s="60">
        <f>20%*Tabela1122434[[#This Row],[K 103]]</f>
        <v>264</v>
      </c>
      <c r="DA60" s="316">
        <f>Tabela1122434[[#This Row],[K 103]]+Tabela1122434[[#This Row],[K 104]]</f>
        <v>1584</v>
      </c>
      <c r="DB60" s="321" t="s">
        <v>311</v>
      </c>
      <c r="DC60" s="70" t="s">
        <v>206</v>
      </c>
      <c r="DD60" s="62">
        <v>45292</v>
      </c>
      <c r="DE60" s="63">
        <v>44714</v>
      </c>
      <c r="DF60" s="63" t="s">
        <v>406</v>
      </c>
      <c r="DG60" s="32" t="s">
        <v>203</v>
      </c>
      <c r="DH60" s="30" t="s">
        <v>397</v>
      </c>
      <c r="DI60" s="94" t="s">
        <v>314</v>
      </c>
      <c r="DJ60" s="62" t="s">
        <v>205</v>
      </c>
      <c r="DK60" s="62" t="s">
        <v>206</v>
      </c>
      <c r="DL60" s="62" t="s">
        <v>579</v>
      </c>
      <c r="DM60" s="372">
        <v>1</v>
      </c>
      <c r="DN60" s="120">
        <v>0</v>
      </c>
      <c r="DO60" s="30" t="s">
        <v>562</v>
      </c>
      <c r="DP60" s="32" t="s">
        <v>220</v>
      </c>
      <c r="DQ60" s="32" t="s">
        <v>408</v>
      </c>
      <c r="DR60" s="32" t="s">
        <v>409</v>
      </c>
      <c r="DS60" s="32">
        <v>28</v>
      </c>
      <c r="DT60" s="32"/>
      <c r="DU60" s="42"/>
      <c r="DV60" s="96" t="s">
        <v>410</v>
      </c>
    </row>
    <row r="61" spans="1:437" ht="80.099999999999994" customHeight="1" x14ac:dyDescent="0.25">
      <c r="A61" s="331">
        <v>47</v>
      </c>
      <c r="B61" s="30" t="s">
        <v>411</v>
      </c>
      <c r="C61" s="32" t="s">
        <v>192</v>
      </c>
      <c r="D61" s="30" t="s">
        <v>254</v>
      </c>
      <c r="E61" s="30" t="s">
        <v>255</v>
      </c>
      <c r="F61" s="30" t="s">
        <v>412</v>
      </c>
      <c r="G61" s="38">
        <v>5</v>
      </c>
      <c r="H61" s="30"/>
      <c r="I61" s="38"/>
      <c r="J61" s="38" t="s">
        <v>413</v>
      </c>
      <c r="K61" s="76" t="s">
        <v>213</v>
      </c>
      <c r="L61" s="32" t="s">
        <v>199</v>
      </c>
      <c r="M61" s="30" t="s">
        <v>637</v>
      </c>
      <c r="N61" s="30" t="s">
        <v>200</v>
      </c>
      <c r="O61" s="297" t="s">
        <v>201</v>
      </c>
      <c r="P61" s="147">
        <v>110.40388</v>
      </c>
      <c r="Q61" s="39">
        <v>6.3021200000000004</v>
      </c>
      <c r="R61" s="39">
        <v>0</v>
      </c>
      <c r="S61" s="39">
        <v>0</v>
      </c>
      <c r="T61" s="39">
        <v>0</v>
      </c>
      <c r="U61" s="146">
        <v>0</v>
      </c>
      <c r="V61" s="139">
        <v>104.53773</v>
      </c>
      <c r="W61" s="39">
        <v>5.9672700000000001</v>
      </c>
      <c r="X61" s="39">
        <v>0</v>
      </c>
      <c r="Y61" s="39">
        <v>0</v>
      </c>
      <c r="Z61" s="39">
        <v>0</v>
      </c>
      <c r="AA61" s="151">
        <v>0</v>
      </c>
      <c r="AB61" s="147">
        <v>113.55406000000001</v>
      </c>
      <c r="AC61" s="39">
        <v>6.4819399999999998</v>
      </c>
      <c r="AD61" s="39">
        <v>0</v>
      </c>
      <c r="AE61" s="39">
        <v>0</v>
      </c>
      <c r="AF61" s="39">
        <v>0</v>
      </c>
      <c r="AG61" s="146">
        <v>0</v>
      </c>
      <c r="AH61" s="139">
        <v>101.47837</v>
      </c>
      <c r="AI61" s="39">
        <v>5.7926299999999999</v>
      </c>
      <c r="AJ61" s="39">
        <v>0</v>
      </c>
      <c r="AK61" s="39">
        <v>0</v>
      </c>
      <c r="AL61" s="39">
        <v>0</v>
      </c>
      <c r="AM61" s="151">
        <v>0</v>
      </c>
      <c r="AN61" s="147">
        <v>95.220579999999998</v>
      </c>
      <c r="AO61" s="39">
        <v>5.4354199999999997</v>
      </c>
      <c r="AP61" s="39">
        <v>0</v>
      </c>
      <c r="AQ61" s="39">
        <v>0</v>
      </c>
      <c r="AR61" s="39">
        <v>0</v>
      </c>
      <c r="AS61" s="146">
        <v>0</v>
      </c>
      <c r="AT61" s="139">
        <v>98.006550000000004</v>
      </c>
      <c r="AU61" s="39">
        <v>5.5944500000000001</v>
      </c>
      <c r="AV61" s="39">
        <v>0</v>
      </c>
      <c r="AW61" s="39">
        <v>0</v>
      </c>
      <c r="AX61" s="39">
        <v>0</v>
      </c>
      <c r="AY61" s="151">
        <v>0</v>
      </c>
      <c r="AZ61" s="147">
        <v>94.218760000000003</v>
      </c>
      <c r="BA61" s="39">
        <v>5.3782399999999999</v>
      </c>
      <c r="BB61" s="39">
        <v>0</v>
      </c>
      <c r="BC61" s="39">
        <v>0</v>
      </c>
      <c r="BD61" s="39">
        <v>0</v>
      </c>
      <c r="BE61" s="146">
        <v>0</v>
      </c>
      <c r="BF61" s="139">
        <v>99.764210000000006</v>
      </c>
      <c r="BG61" s="39">
        <v>5.6947900000000002</v>
      </c>
      <c r="BH61" s="39">
        <v>0</v>
      </c>
      <c r="BI61" s="39">
        <v>0</v>
      </c>
      <c r="BJ61" s="39">
        <v>0</v>
      </c>
      <c r="BK61" s="151">
        <v>0</v>
      </c>
      <c r="BL61" s="147">
        <v>97.244069999999994</v>
      </c>
      <c r="BM61" s="39">
        <v>5.5509300000000001</v>
      </c>
      <c r="BN61" s="39">
        <v>0</v>
      </c>
      <c r="BO61" s="39">
        <v>0</v>
      </c>
      <c r="BP61" s="39">
        <v>0</v>
      </c>
      <c r="BQ61" s="146">
        <v>0</v>
      </c>
      <c r="BR61" s="139">
        <v>99.145529999999994</v>
      </c>
      <c r="BS61" s="39">
        <v>5.6594699999999998</v>
      </c>
      <c r="BT61" s="39">
        <v>0</v>
      </c>
      <c r="BU61" s="39">
        <v>0</v>
      </c>
      <c r="BV61" s="39">
        <v>0</v>
      </c>
      <c r="BW61" s="151">
        <v>0</v>
      </c>
      <c r="BX61" s="147">
        <v>99.221209999999999</v>
      </c>
      <c r="BY61" s="39">
        <v>5.6637899999999997</v>
      </c>
      <c r="BZ61" s="39">
        <v>0</v>
      </c>
      <c r="CA61" s="39">
        <v>0</v>
      </c>
      <c r="CB61" s="39">
        <v>0</v>
      </c>
      <c r="CC61" s="146">
        <v>0</v>
      </c>
      <c r="CD61" s="139">
        <v>105.40521</v>
      </c>
      <c r="CE61" s="39">
        <v>6.0167900000000003</v>
      </c>
      <c r="CF61" s="39">
        <v>0</v>
      </c>
      <c r="CG61" s="39">
        <v>0</v>
      </c>
      <c r="CH61" s="39">
        <v>0</v>
      </c>
      <c r="CI61" s="146">
        <v>0</v>
      </c>
      <c r="CJ61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1218.2001599999999</v>
      </c>
      <c r="CK61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61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61" s="56">
        <f>SUM(Tabela1122434[[#This Row],[K 88]]+Tabela1122434[[#This Row],[K 89]]+Tabela1122434[[#This Row],[K 90]])</f>
        <v>1218.2001599999999</v>
      </c>
      <c r="CN61" s="56">
        <f t="shared" si="4"/>
        <v>243.64003199999999</v>
      </c>
      <c r="CO61" s="311">
        <f t="shared" si="5"/>
        <v>1461.8401919999999</v>
      </c>
      <c r="CP61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69.537839999999989</v>
      </c>
      <c r="CQ61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61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61" s="56">
        <f>Tabela1122434[[#This Row],[K 94]]+Tabela1122434[[#This Row],[K 95]]+Tabela1122434[[#This Row],[K 96 ]]</f>
        <v>69.537839999999989</v>
      </c>
      <c r="CT61" s="56">
        <f t="shared" si="6"/>
        <v>13.907567999999998</v>
      </c>
      <c r="CU61" s="57">
        <f t="shared" si="7"/>
        <v>83.445407999999986</v>
      </c>
      <c r="CV61" s="313">
        <f>Tabela1122434[[#This Row],[K 88]]+Tabela1122434[[#This Row],[K 94]]</f>
        <v>1287.7379999999998</v>
      </c>
      <c r="CW61" s="59">
        <f>Tabela1122434[[#This Row],[K 89]]+Tabela1122434[[#This Row],[K 95]]</f>
        <v>0</v>
      </c>
      <c r="CX61" s="59">
        <f>Tabela1122434[[#This Row],[K 90]]+Tabela1122434[[#This Row],[K 96 ]]</f>
        <v>0</v>
      </c>
      <c r="CY61" s="60">
        <f>Tabela1122434[[#This Row],[K 100]]+Tabela1122434[[#This Row],[K 101]]+Tabela1122434[[#This Row],[K 102]]</f>
        <v>1287.7379999999998</v>
      </c>
      <c r="CZ61" s="60">
        <f>20%*Tabela1122434[[#This Row],[K 103]]</f>
        <v>257.54759999999999</v>
      </c>
      <c r="DA61" s="316">
        <f>Tabela1122434[[#This Row],[K 103]]+Tabela1122434[[#This Row],[K 104]]</f>
        <v>1545.2855999999997</v>
      </c>
      <c r="DB61" s="321" t="s">
        <v>311</v>
      </c>
      <c r="DC61" s="70" t="s">
        <v>206</v>
      </c>
      <c r="DD61" s="62">
        <v>45292</v>
      </c>
      <c r="DE61" s="63">
        <v>44718</v>
      </c>
      <c r="DF61" s="63" t="s">
        <v>430</v>
      </c>
      <c r="DG61" s="32" t="s">
        <v>203</v>
      </c>
      <c r="DH61" s="30" t="s">
        <v>397</v>
      </c>
      <c r="DI61" s="94" t="s">
        <v>431</v>
      </c>
      <c r="DJ61" s="62" t="s">
        <v>205</v>
      </c>
      <c r="DK61" s="62" t="s">
        <v>206</v>
      </c>
      <c r="DL61" s="62" t="s">
        <v>326</v>
      </c>
      <c r="DM61" s="62" t="s">
        <v>326</v>
      </c>
      <c r="DN61" s="62" t="s">
        <v>326</v>
      </c>
      <c r="DO61" s="30" t="s">
        <v>411</v>
      </c>
      <c r="DP61" s="32" t="s">
        <v>254</v>
      </c>
      <c r="DQ61" s="32" t="s">
        <v>255</v>
      </c>
      <c r="DR61" s="32" t="s">
        <v>412</v>
      </c>
      <c r="DS61" s="32">
        <v>5</v>
      </c>
      <c r="DT61" s="32"/>
      <c r="DU61" s="42"/>
      <c r="DV61" s="96">
        <v>6310200771</v>
      </c>
    </row>
    <row r="62" spans="1:437" ht="80.099999999999994" customHeight="1" x14ac:dyDescent="0.3">
      <c r="A62" s="331">
        <v>48</v>
      </c>
      <c r="B62" s="30" t="s">
        <v>411</v>
      </c>
      <c r="C62" s="32" t="s">
        <v>192</v>
      </c>
      <c r="D62" s="30" t="s">
        <v>254</v>
      </c>
      <c r="E62" s="30" t="s">
        <v>255</v>
      </c>
      <c r="F62" s="30" t="s">
        <v>412</v>
      </c>
      <c r="G62" s="33">
        <v>5</v>
      </c>
      <c r="H62" s="30"/>
      <c r="I62" s="112"/>
      <c r="J62" s="33" t="s">
        <v>414</v>
      </c>
      <c r="K62" s="33" t="s">
        <v>213</v>
      </c>
      <c r="L62" s="32" t="s">
        <v>199</v>
      </c>
      <c r="M62" s="30" t="s">
        <v>382</v>
      </c>
      <c r="N62" s="30" t="s">
        <v>200</v>
      </c>
      <c r="O62" s="297" t="s">
        <v>201</v>
      </c>
      <c r="P62" s="147">
        <v>51.281714000000001</v>
      </c>
      <c r="Q62" s="296">
        <v>2.9272860000000001</v>
      </c>
      <c r="R62" s="39">
        <v>0</v>
      </c>
      <c r="S62" s="296">
        <v>0</v>
      </c>
      <c r="T62" s="39">
        <v>0</v>
      </c>
      <c r="U62" s="303">
        <v>0</v>
      </c>
      <c r="V62" s="139">
        <v>50.540996</v>
      </c>
      <c r="W62" s="296">
        <v>2.8850039999999999</v>
      </c>
      <c r="X62" s="39">
        <v>0</v>
      </c>
      <c r="Y62" s="296">
        <v>0</v>
      </c>
      <c r="Z62" s="39">
        <v>0</v>
      </c>
      <c r="AA62" s="305">
        <v>0</v>
      </c>
      <c r="AB62" s="147">
        <v>51.641193999999999</v>
      </c>
      <c r="AC62" s="296">
        <v>2.9478059999999999</v>
      </c>
      <c r="AD62" s="39">
        <v>0</v>
      </c>
      <c r="AE62" s="296">
        <v>0</v>
      </c>
      <c r="AF62" s="39">
        <v>0</v>
      </c>
      <c r="AG62" s="303">
        <v>0</v>
      </c>
      <c r="AH62" s="139">
        <v>45.826132000000001</v>
      </c>
      <c r="AI62" s="296">
        <v>2.6158679999999999</v>
      </c>
      <c r="AJ62" s="39">
        <v>0</v>
      </c>
      <c r="AK62" s="296">
        <v>0</v>
      </c>
      <c r="AL62" s="39">
        <v>0</v>
      </c>
      <c r="AM62" s="305">
        <v>0</v>
      </c>
      <c r="AN62" s="147">
        <v>38.539093999999999</v>
      </c>
      <c r="AO62" s="296">
        <v>2.1999059999999999</v>
      </c>
      <c r="AP62" s="39">
        <v>0</v>
      </c>
      <c r="AQ62" s="296">
        <v>0</v>
      </c>
      <c r="AR62" s="39">
        <v>0</v>
      </c>
      <c r="AS62" s="303">
        <v>0</v>
      </c>
      <c r="AT62" s="139">
        <v>36.921433999999998</v>
      </c>
      <c r="AU62" s="296">
        <v>2.1075659999999998</v>
      </c>
      <c r="AV62" s="39">
        <v>0</v>
      </c>
      <c r="AW62" s="296">
        <v>0</v>
      </c>
      <c r="AX62" s="39">
        <v>0</v>
      </c>
      <c r="AY62" s="305">
        <v>0</v>
      </c>
      <c r="AZ62" s="147">
        <v>37.941222000000003</v>
      </c>
      <c r="BA62" s="296">
        <v>2.165778</v>
      </c>
      <c r="BB62" s="39">
        <v>0</v>
      </c>
      <c r="BC62" s="296">
        <v>0</v>
      </c>
      <c r="BD62" s="39">
        <v>0</v>
      </c>
      <c r="BE62" s="303">
        <v>0</v>
      </c>
      <c r="BF62" s="139">
        <v>40.439608</v>
      </c>
      <c r="BG62" s="296">
        <v>2.308392</v>
      </c>
      <c r="BH62" s="39">
        <v>0</v>
      </c>
      <c r="BI62" s="296">
        <v>0</v>
      </c>
      <c r="BJ62" s="39">
        <v>0</v>
      </c>
      <c r="BK62" s="305">
        <v>0</v>
      </c>
      <c r="BL62" s="147">
        <v>40.996802000000002</v>
      </c>
      <c r="BM62" s="296">
        <v>2.340198</v>
      </c>
      <c r="BN62" s="39">
        <v>0</v>
      </c>
      <c r="BO62" s="296">
        <v>0</v>
      </c>
      <c r="BP62" s="39">
        <v>0</v>
      </c>
      <c r="BQ62" s="303">
        <v>0</v>
      </c>
      <c r="BR62" s="139">
        <v>44.334290000000003</v>
      </c>
      <c r="BS62" s="296">
        <v>2.53071</v>
      </c>
      <c r="BT62" s="39">
        <v>0</v>
      </c>
      <c r="BU62" s="296">
        <v>0</v>
      </c>
      <c r="BV62" s="39">
        <v>0</v>
      </c>
      <c r="BW62" s="305">
        <v>0</v>
      </c>
      <c r="BX62" s="147">
        <v>44.421322000000004</v>
      </c>
      <c r="BY62" s="296">
        <v>2.5356779999999999</v>
      </c>
      <c r="BZ62" s="39">
        <v>0</v>
      </c>
      <c r="CA62" s="296">
        <v>0</v>
      </c>
      <c r="CB62" s="39">
        <v>0</v>
      </c>
      <c r="CC62" s="303">
        <v>0</v>
      </c>
      <c r="CD62" s="139">
        <v>57.259487999999997</v>
      </c>
      <c r="CE62" s="296">
        <v>3.2685119999999999</v>
      </c>
      <c r="CF62" s="39">
        <v>0</v>
      </c>
      <c r="CG62" s="296">
        <v>0</v>
      </c>
      <c r="CH62" s="296">
        <v>0</v>
      </c>
      <c r="CI62" s="146">
        <v>0</v>
      </c>
      <c r="CJ62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540.14329600000008</v>
      </c>
      <c r="CK62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62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62" s="56">
        <f>SUM(Tabela1122434[[#This Row],[K 88]]+Tabela1122434[[#This Row],[K 89]]+Tabela1122434[[#This Row],[K 90]])</f>
        <v>540.14329600000008</v>
      </c>
      <c r="CN62" s="56">
        <f t="shared" si="4"/>
        <v>108.02865920000002</v>
      </c>
      <c r="CO62" s="311">
        <f t="shared" si="5"/>
        <v>648.17195520000007</v>
      </c>
      <c r="CP62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30.832704000000003</v>
      </c>
      <c r="CQ62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62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62" s="56">
        <f>Tabela1122434[[#This Row],[K 94]]+Tabela1122434[[#This Row],[K 95]]+Tabela1122434[[#This Row],[K 96 ]]</f>
        <v>30.832704000000003</v>
      </c>
      <c r="CT62" s="56">
        <f t="shared" si="6"/>
        <v>6.1665408000000008</v>
      </c>
      <c r="CU62" s="57">
        <f t="shared" si="7"/>
        <v>36.999244800000007</v>
      </c>
      <c r="CV62" s="313">
        <f>Tabela1122434[[#This Row],[K 88]]+Tabela1122434[[#This Row],[K 94]]</f>
        <v>570.97600000000011</v>
      </c>
      <c r="CW62" s="59">
        <f>Tabela1122434[[#This Row],[K 89]]+Tabela1122434[[#This Row],[K 95]]</f>
        <v>0</v>
      </c>
      <c r="CX62" s="59">
        <f>Tabela1122434[[#This Row],[K 90]]+Tabela1122434[[#This Row],[K 96 ]]</f>
        <v>0</v>
      </c>
      <c r="CY62" s="60">
        <f>Tabela1122434[[#This Row],[K 100]]+Tabela1122434[[#This Row],[K 101]]+Tabela1122434[[#This Row],[K 102]]</f>
        <v>570.97600000000011</v>
      </c>
      <c r="CZ62" s="60">
        <f>20%*Tabela1122434[[#This Row],[K 103]]</f>
        <v>114.19520000000003</v>
      </c>
      <c r="DA62" s="316">
        <f>Tabela1122434[[#This Row],[K 103]]+Tabela1122434[[#This Row],[K 104]]</f>
        <v>685.17120000000011</v>
      </c>
      <c r="DB62" s="321" t="s">
        <v>311</v>
      </c>
      <c r="DC62" s="70" t="s">
        <v>206</v>
      </c>
      <c r="DD62" s="62">
        <v>45292</v>
      </c>
      <c r="DE62" s="63">
        <v>44718</v>
      </c>
      <c r="DF62" s="63" t="s">
        <v>430</v>
      </c>
      <c r="DG62" s="32" t="s">
        <v>203</v>
      </c>
      <c r="DH62" s="30" t="s">
        <v>397</v>
      </c>
      <c r="DI62" s="94" t="s">
        <v>431</v>
      </c>
      <c r="DJ62" s="62" t="s">
        <v>205</v>
      </c>
      <c r="DK62" s="62" t="s">
        <v>206</v>
      </c>
      <c r="DL62" s="62" t="s">
        <v>326</v>
      </c>
      <c r="DM62" s="62" t="s">
        <v>326</v>
      </c>
      <c r="DN62" s="62" t="s">
        <v>326</v>
      </c>
      <c r="DO62" s="30" t="s">
        <v>411</v>
      </c>
      <c r="DP62" s="32" t="s">
        <v>254</v>
      </c>
      <c r="DQ62" s="32" t="s">
        <v>255</v>
      </c>
      <c r="DR62" s="32" t="s">
        <v>412</v>
      </c>
      <c r="DS62" s="32">
        <v>5</v>
      </c>
      <c r="DT62" s="32"/>
      <c r="DU62" s="112"/>
      <c r="DV62" s="96">
        <v>6310200771</v>
      </c>
    </row>
    <row r="63" spans="1:437" ht="80.099999999999994" customHeight="1" x14ac:dyDescent="0.25">
      <c r="A63" s="331">
        <v>49</v>
      </c>
      <c r="B63" s="30" t="s">
        <v>411</v>
      </c>
      <c r="C63" s="32" t="s">
        <v>192</v>
      </c>
      <c r="D63" s="30" t="s">
        <v>415</v>
      </c>
      <c r="E63" s="30" t="s">
        <v>416</v>
      </c>
      <c r="F63" s="30" t="s">
        <v>417</v>
      </c>
      <c r="G63" s="38">
        <v>19</v>
      </c>
      <c r="H63" s="30"/>
      <c r="I63" s="38" t="s">
        <v>418</v>
      </c>
      <c r="J63" s="38" t="s">
        <v>419</v>
      </c>
      <c r="K63" s="76" t="s">
        <v>343</v>
      </c>
      <c r="L63" s="32" t="s">
        <v>199</v>
      </c>
      <c r="M63" s="30" t="s">
        <v>420</v>
      </c>
      <c r="N63" s="30" t="s">
        <v>200</v>
      </c>
      <c r="O63" s="297" t="s">
        <v>683</v>
      </c>
      <c r="P63" s="147">
        <v>8.511234</v>
      </c>
      <c r="Q63" s="39">
        <v>1.466766</v>
      </c>
      <c r="R63" s="39">
        <v>2.0386700000000002</v>
      </c>
      <c r="S63" s="39">
        <v>0.35132999999999998</v>
      </c>
      <c r="T63" s="39">
        <v>12.724201000000001</v>
      </c>
      <c r="U63" s="146">
        <v>2.1927989999999999</v>
      </c>
      <c r="V63" s="139">
        <v>9.9737030000000004</v>
      </c>
      <c r="W63" s="39">
        <v>1.718798</v>
      </c>
      <c r="X63" s="39">
        <v>2.5560149999999999</v>
      </c>
      <c r="Y63" s="39">
        <v>0.44048599999999999</v>
      </c>
      <c r="Z63" s="39">
        <v>12.733316</v>
      </c>
      <c r="AA63" s="151">
        <v>2.1943429999999999</v>
      </c>
      <c r="AB63" s="147">
        <v>12.2367115</v>
      </c>
      <c r="AC63" s="39">
        <v>2.1087885000000002</v>
      </c>
      <c r="AD63" s="39">
        <v>3.7207859999999999</v>
      </c>
      <c r="AE63" s="39">
        <v>0.64121399999999995</v>
      </c>
      <c r="AF63" s="39">
        <v>16.828145500000002</v>
      </c>
      <c r="AG63" s="146">
        <v>2.8993544999999998</v>
      </c>
      <c r="AH63" s="139">
        <v>9.4175470000000008</v>
      </c>
      <c r="AI63" s="39">
        <v>1.622954</v>
      </c>
      <c r="AJ63" s="39">
        <v>1.515355</v>
      </c>
      <c r="AK63" s="39">
        <v>0.26114599999999999</v>
      </c>
      <c r="AL63" s="39">
        <v>15.52247</v>
      </c>
      <c r="AM63" s="151">
        <v>2.675033</v>
      </c>
      <c r="AN63" s="147">
        <v>8.8963640000000002</v>
      </c>
      <c r="AO63" s="39">
        <v>1.533137</v>
      </c>
      <c r="AP63" s="39">
        <v>2.1482809999999999</v>
      </c>
      <c r="AQ63" s="39">
        <v>0.37021999999999999</v>
      </c>
      <c r="AR63" s="39">
        <v>17.510809999999999</v>
      </c>
      <c r="AS63" s="146">
        <v>3.01769</v>
      </c>
      <c r="AT63" s="147">
        <v>8.4609070000000006</v>
      </c>
      <c r="AU63" s="39">
        <v>1.4580930000000001</v>
      </c>
      <c r="AV63" s="39">
        <v>1.6309359999999999</v>
      </c>
      <c r="AW63" s="39">
        <v>0.28106399999999998</v>
      </c>
      <c r="AX63" s="39">
        <v>15.50967</v>
      </c>
      <c r="AY63" s="146">
        <v>2.672828</v>
      </c>
      <c r="AZ63" s="147">
        <v>8.0322750000000003</v>
      </c>
      <c r="BA63" s="39">
        <v>1.384226</v>
      </c>
      <c r="BB63" s="39">
        <v>1.8117719999999999</v>
      </c>
      <c r="BC63" s="39">
        <v>0.31222800000000001</v>
      </c>
      <c r="BD63" s="39">
        <v>15.45679</v>
      </c>
      <c r="BE63" s="146">
        <v>2.6637140000000001</v>
      </c>
      <c r="BF63" s="139">
        <v>8.0258769999999995</v>
      </c>
      <c r="BG63" s="39">
        <v>1.3831230000000001</v>
      </c>
      <c r="BH63" s="39">
        <v>1.544357</v>
      </c>
      <c r="BI63" s="39">
        <v>0.26614399999999999</v>
      </c>
      <c r="BJ63" s="39">
        <v>15.39494</v>
      </c>
      <c r="BK63" s="151">
        <v>2.6530559999999999</v>
      </c>
      <c r="BL63" s="147">
        <v>9.2153860000000005</v>
      </c>
      <c r="BM63" s="39">
        <v>1.5881149999999999</v>
      </c>
      <c r="BN63" s="39">
        <v>2.196475</v>
      </c>
      <c r="BO63" s="39">
        <v>0.378525</v>
      </c>
      <c r="BP63" s="39">
        <v>16.810500000000001</v>
      </c>
      <c r="BQ63" s="146">
        <v>2.8970030000000002</v>
      </c>
      <c r="BR63" s="139">
        <v>8.7466620000000006</v>
      </c>
      <c r="BS63" s="39">
        <v>1.5073380000000001</v>
      </c>
      <c r="BT63" s="39">
        <v>3.7549060000000001</v>
      </c>
      <c r="BU63" s="39">
        <v>0.64709399999999995</v>
      </c>
      <c r="BV63" s="39">
        <v>16.110610000000001</v>
      </c>
      <c r="BW63" s="151">
        <v>2.776389</v>
      </c>
      <c r="BX63" s="147">
        <v>9.0166369999999993</v>
      </c>
      <c r="BY63" s="39">
        <v>1.5538639999999999</v>
      </c>
      <c r="BZ63" s="39">
        <v>3.2908740000000001</v>
      </c>
      <c r="CA63" s="39">
        <v>0.56712600000000002</v>
      </c>
      <c r="CB63" s="39">
        <v>15.449109999999999</v>
      </c>
      <c r="CC63" s="146">
        <v>2.662391</v>
      </c>
      <c r="CD63" s="139">
        <v>9.1420279999999998</v>
      </c>
      <c r="CE63" s="39">
        <v>1.5754729999999999</v>
      </c>
      <c r="CF63" s="39">
        <v>2.8093560000000002</v>
      </c>
      <c r="CG63" s="39">
        <v>0.48414499999999999</v>
      </c>
      <c r="CH63" s="39">
        <v>14.71766</v>
      </c>
      <c r="CI63" s="146">
        <v>2.5363380000000002</v>
      </c>
      <c r="CJ63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109.67533149999998</v>
      </c>
      <c r="CK63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29.017782999999998</v>
      </c>
      <c r="CL63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184.76822249999998</v>
      </c>
      <c r="CM63" s="56">
        <f>SUM(Tabela1122434[[#This Row],[K 88]]+Tabela1122434[[#This Row],[K 89]]+Tabela1122434[[#This Row],[K 90]])</f>
        <v>323.46133699999996</v>
      </c>
      <c r="CN63" s="56">
        <f t="shared" si="4"/>
        <v>64.692267399999992</v>
      </c>
      <c r="CO63" s="311">
        <f t="shared" si="5"/>
        <v>388.15360439999995</v>
      </c>
      <c r="CP63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18.900675499999998</v>
      </c>
      <c r="CQ63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5.0007220000000006</v>
      </c>
      <c r="CR63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31.8409385</v>
      </c>
      <c r="CS63" s="56">
        <f>Tabela1122434[[#This Row],[K 94]]+Tabela1122434[[#This Row],[K 95]]+Tabela1122434[[#This Row],[K 96 ]]</f>
        <v>55.742335999999995</v>
      </c>
      <c r="CT63" s="56">
        <f t="shared" si="6"/>
        <v>11.148467199999999</v>
      </c>
      <c r="CU63" s="57">
        <f t="shared" si="7"/>
        <v>66.890803199999993</v>
      </c>
      <c r="CV63" s="313">
        <f>Tabela1122434[[#This Row],[K 88]]+Tabela1122434[[#This Row],[K 94]]</f>
        <v>128.57600699999998</v>
      </c>
      <c r="CW63" s="59">
        <f>Tabela1122434[[#This Row],[K 89]]+Tabela1122434[[#This Row],[K 95]]</f>
        <v>34.018504999999998</v>
      </c>
      <c r="CX63" s="59">
        <f>Tabela1122434[[#This Row],[K 90]]+Tabela1122434[[#This Row],[K 96 ]]</f>
        <v>216.60916099999997</v>
      </c>
      <c r="CY63" s="60">
        <f>Tabela1122434[[#This Row],[K 100]]+Tabela1122434[[#This Row],[K 101]]+Tabela1122434[[#This Row],[K 102]]</f>
        <v>379.20367299999998</v>
      </c>
      <c r="CZ63" s="60">
        <f>20%*Tabela1122434[[#This Row],[K 103]]</f>
        <v>75.840734600000005</v>
      </c>
      <c r="DA63" s="316">
        <f>Tabela1122434[[#This Row],[K 103]]+Tabela1122434[[#This Row],[K 104]]</f>
        <v>455.0444076</v>
      </c>
      <c r="DB63" s="321" t="s">
        <v>311</v>
      </c>
      <c r="DC63" s="70" t="s">
        <v>206</v>
      </c>
      <c r="DD63" s="62">
        <v>45292</v>
      </c>
      <c r="DE63" s="63">
        <v>44718</v>
      </c>
      <c r="DF63" s="63" t="s">
        <v>430</v>
      </c>
      <c r="DG63" s="32" t="s">
        <v>203</v>
      </c>
      <c r="DH63" s="30" t="s">
        <v>397</v>
      </c>
      <c r="DI63" s="94" t="s">
        <v>432</v>
      </c>
      <c r="DJ63" s="62" t="s">
        <v>205</v>
      </c>
      <c r="DK63" s="62" t="s">
        <v>206</v>
      </c>
      <c r="DL63" s="62" t="s">
        <v>326</v>
      </c>
      <c r="DM63" s="62" t="s">
        <v>326</v>
      </c>
      <c r="DN63" s="62" t="s">
        <v>326</v>
      </c>
      <c r="DO63" s="30" t="s">
        <v>411</v>
      </c>
      <c r="DP63" s="32" t="s">
        <v>254</v>
      </c>
      <c r="DQ63" s="32" t="s">
        <v>255</v>
      </c>
      <c r="DR63" s="32" t="s">
        <v>412</v>
      </c>
      <c r="DS63" s="32">
        <v>5</v>
      </c>
      <c r="DT63" s="32"/>
      <c r="DU63" s="42"/>
      <c r="DV63" s="96">
        <v>6310200771</v>
      </c>
    </row>
    <row r="64" spans="1:437" ht="80.099999999999994" customHeight="1" x14ac:dyDescent="0.25">
      <c r="A64" s="331">
        <v>50</v>
      </c>
      <c r="B64" s="30" t="s">
        <v>411</v>
      </c>
      <c r="C64" s="64" t="s">
        <v>570</v>
      </c>
      <c r="D64" s="30" t="s">
        <v>421</v>
      </c>
      <c r="E64" s="30" t="s">
        <v>421</v>
      </c>
      <c r="F64" s="30" t="s">
        <v>422</v>
      </c>
      <c r="G64" s="38">
        <v>12</v>
      </c>
      <c r="H64" s="30"/>
      <c r="I64" s="38"/>
      <c r="J64" s="38" t="s">
        <v>423</v>
      </c>
      <c r="K64" s="76" t="s">
        <v>213</v>
      </c>
      <c r="L64" s="32" t="s">
        <v>199</v>
      </c>
      <c r="M64" s="30" t="s">
        <v>377</v>
      </c>
      <c r="N64" s="30" t="s">
        <v>200</v>
      </c>
      <c r="O64" s="297" t="s">
        <v>201</v>
      </c>
      <c r="P64" s="147">
        <v>19.635000000000002</v>
      </c>
      <c r="Q64" s="39">
        <v>8.2859999999999996</v>
      </c>
      <c r="R64" s="39">
        <v>0</v>
      </c>
      <c r="S64" s="39">
        <v>0</v>
      </c>
      <c r="T64" s="39">
        <v>0</v>
      </c>
      <c r="U64" s="146">
        <v>0</v>
      </c>
      <c r="V64" s="139">
        <v>19.341999999999999</v>
      </c>
      <c r="W64" s="39">
        <v>8.1620000000000008</v>
      </c>
      <c r="X64" s="39">
        <v>0</v>
      </c>
      <c r="Y64" s="39">
        <v>0</v>
      </c>
      <c r="Z64" s="39">
        <v>0</v>
      </c>
      <c r="AA64" s="151">
        <v>0</v>
      </c>
      <c r="AB64" s="147">
        <v>19.036000000000001</v>
      </c>
      <c r="AC64" s="39">
        <v>8.0329999999999995</v>
      </c>
      <c r="AD64" s="39">
        <v>0</v>
      </c>
      <c r="AE64" s="39">
        <v>0</v>
      </c>
      <c r="AF64" s="39">
        <v>0</v>
      </c>
      <c r="AG64" s="146">
        <v>0</v>
      </c>
      <c r="AH64" s="139">
        <v>14.618</v>
      </c>
      <c r="AI64" s="39">
        <v>6.1689999999999996</v>
      </c>
      <c r="AJ64" s="39">
        <v>0</v>
      </c>
      <c r="AK64" s="39">
        <v>0</v>
      </c>
      <c r="AL64" s="39">
        <v>0</v>
      </c>
      <c r="AM64" s="151">
        <v>0</v>
      </c>
      <c r="AN64" s="147">
        <v>18.887</v>
      </c>
      <c r="AO64" s="39">
        <v>7.97</v>
      </c>
      <c r="AP64" s="39">
        <v>0</v>
      </c>
      <c r="AQ64" s="39">
        <v>0</v>
      </c>
      <c r="AR64" s="39">
        <v>0</v>
      </c>
      <c r="AS64" s="146">
        <v>0</v>
      </c>
      <c r="AT64" s="147">
        <v>15.906000000000001</v>
      </c>
      <c r="AU64" s="39">
        <v>6.7119999999999997</v>
      </c>
      <c r="AV64" s="39">
        <v>0</v>
      </c>
      <c r="AW64" s="39">
        <v>0</v>
      </c>
      <c r="AX64" s="39">
        <v>0</v>
      </c>
      <c r="AY64" s="146">
        <v>0</v>
      </c>
      <c r="AZ64" s="147">
        <v>17.797000000000001</v>
      </c>
      <c r="BA64" s="39">
        <v>7.51</v>
      </c>
      <c r="BB64" s="39">
        <v>0</v>
      </c>
      <c r="BC64" s="39">
        <v>0</v>
      </c>
      <c r="BD64" s="39">
        <v>0</v>
      </c>
      <c r="BE64" s="146">
        <v>0</v>
      </c>
      <c r="BF64" s="139">
        <v>19.870999999999999</v>
      </c>
      <c r="BG64" s="39">
        <v>8.3859999999999992</v>
      </c>
      <c r="BH64" s="39">
        <v>0</v>
      </c>
      <c r="BI64" s="39">
        <v>0</v>
      </c>
      <c r="BJ64" s="39">
        <v>0</v>
      </c>
      <c r="BK64" s="151">
        <v>0</v>
      </c>
      <c r="BL64" s="147">
        <v>20.513999999999999</v>
      </c>
      <c r="BM64" s="39">
        <v>8.657</v>
      </c>
      <c r="BN64" s="39">
        <v>0</v>
      </c>
      <c r="BO64" s="39">
        <v>0</v>
      </c>
      <c r="BP64" s="39">
        <v>0</v>
      </c>
      <c r="BQ64" s="146">
        <v>0</v>
      </c>
      <c r="BR64" s="139">
        <v>18.795999999999999</v>
      </c>
      <c r="BS64" s="39">
        <v>7.9320000000000004</v>
      </c>
      <c r="BT64" s="39">
        <v>0</v>
      </c>
      <c r="BU64" s="39">
        <v>0</v>
      </c>
      <c r="BV64" s="39">
        <v>0</v>
      </c>
      <c r="BW64" s="151">
        <v>0</v>
      </c>
      <c r="BX64" s="147">
        <v>21.21</v>
      </c>
      <c r="BY64" s="39">
        <v>8.9510000000000005</v>
      </c>
      <c r="BZ64" s="39">
        <v>0</v>
      </c>
      <c r="CA64" s="39">
        <v>0</v>
      </c>
      <c r="CB64" s="39">
        <v>0</v>
      </c>
      <c r="CC64" s="146">
        <v>0</v>
      </c>
      <c r="CD64" s="139">
        <v>17.024000000000001</v>
      </c>
      <c r="CE64" s="39">
        <v>7.1840000000000002</v>
      </c>
      <c r="CF64" s="39">
        <v>0</v>
      </c>
      <c r="CG64" s="39">
        <v>0</v>
      </c>
      <c r="CH64" s="39">
        <v>0</v>
      </c>
      <c r="CI64" s="146">
        <v>0</v>
      </c>
      <c r="CJ64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222.63600000000002</v>
      </c>
      <c r="CK64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64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64" s="56">
        <f>SUM(Tabela1122434[[#This Row],[K 88]]+Tabela1122434[[#This Row],[K 89]]+Tabela1122434[[#This Row],[K 90]])</f>
        <v>222.63600000000002</v>
      </c>
      <c r="CN64" s="56">
        <f t="shared" si="4"/>
        <v>44.527200000000008</v>
      </c>
      <c r="CO64" s="311">
        <f t="shared" si="5"/>
        <v>267.16320000000002</v>
      </c>
      <c r="CP64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93.951999999999998</v>
      </c>
      <c r="CQ64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64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64" s="56">
        <f>Tabela1122434[[#This Row],[K 94]]+Tabela1122434[[#This Row],[K 95]]+Tabela1122434[[#This Row],[K 96 ]]</f>
        <v>93.951999999999998</v>
      </c>
      <c r="CT64" s="56">
        <f t="shared" si="6"/>
        <v>18.790400000000002</v>
      </c>
      <c r="CU64" s="57">
        <f t="shared" si="7"/>
        <v>112.7424</v>
      </c>
      <c r="CV64" s="313">
        <f>Tabela1122434[[#This Row],[K 88]]+Tabela1122434[[#This Row],[K 94]]</f>
        <v>316.58800000000002</v>
      </c>
      <c r="CW64" s="59">
        <f>Tabela1122434[[#This Row],[K 89]]+Tabela1122434[[#This Row],[K 95]]</f>
        <v>0</v>
      </c>
      <c r="CX64" s="59">
        <f>Tabela1122434[[#This Row],[K 90]]+Tabela1122434[[#This Row],[K 96 ]]</f>
        <v>0</v>
      </c>
      <c r="CY64" s="60">
        <f>Tabela1122434[[#This Row],[K 100]]+Tabela1122434[[#This Row],[K 101]]+Tabela1122434[[#This Row],[K 102]]</f>
        <v>316.58800000000002</v>
      </c>
      <c r="CZ64" s="60">
        <f>20%*Tabela1122434[[#This Row],[K 103]]</f>
        <v>63.317600000000006</v>
      </c>
      <c r="DA64" s="316">
        <f>Tabela1122434[[#This Row],[K 103]]+Tabela1122434[[#This Row],[K 104]]</f>
        <v>379.90560000000005</v>
      </c>
      <c r="DB64" s="321" t="s">
        <v>311</v>
      </c>
      <c r="DC64" s="70" t="s">
        <v>206</v>
      </c>
      <c r="DD64" s="62">
        <v>45292</v>
      </c>
      <c r="DE64" s="63">
        <v>44718</v>
      </c>
      <c r="DF64" s="63" t="s">
        <v>430</v>
      </c>
      <c r="DG64" s="32" t="s">
        <v>203</v>
      </c>
      <c r="DH64" s="30" t="s">
        <v>397</v>
      </c>
      <c r="DI64" s="94" t="s">
        <v>432</v>
      </c>
      <c r="DJ64" s="62" t="s">
        <v>205</v>
      </c>
      <c r="DK64" s="62" t="s">
        <v>206</v>
      </c>
      <c r="DL64" s="62" t="s">
        <v>326</v>
      </c>
      <c r="DM64" s="62" t="s">
        <v>326</v>
      </c>
      <c r="DN64" s="62" t="s">
        <v>326</v>
      </c>
      <c r="DO64" s="30" t="s">
        <v>411</v>
      </c>
      <c r="DP64" s="32" t="s">
        <v>254</v>
      </c>
      <c r="DQ64" s="32" t="s">
        <v>255</v>
      </c>
      <c r="DR64" s="32" t="s">
        <v>412</v>
      </c>
      <c r="DS64" s="32">
        <v>5</v>
      </c>
      <c r="DT64" s="32"/>
      <c r="DU64" s="42"/>
      <c r="DV64" s="96">
        <v>6310200771</v>
      </c>
    </row>
    <row r="65" spans="1:437" s="256" customFormat="1" ht="80.099999999999994" customHeight="1" x14ac:dyDescent="0.25">
      <c r="A65" s="335">
        <v>51</v>
      </c>
      <c r="B65" s="230" t="s">
        <v>411</v>
      </c>
      <c r="C65" s="251" t="s">
        <v>570</v>
      </c>
      <c r="D65" s="230" t="s">
        <v>425</v>
      </c>
      <c r="E65" s="230" t="s">
        <v>426</v>
      </c>
      <c r="F65" s="230" t="s">
        <v>427</v>
      </c>
      <c r="G65" s="232">
        <v>12</v>
      </c>
      <c r="H65" s="230"/>
      <c r="I65" s="232"/>
      <c r="J65" s="232" t="s">
        <v>428</v>
      </c>
      <c r="K65" s="233" t="s">
        <v>309</v>
      </c>
      <c r="L65" s="231" t="s">
        <v>199</v>
      </c>
      <c r="M65" s="230" t="s">
        <v>429</v>
      </c>
      <c r="N65" s="230" t="s">
        <v>200</v>
      </c>
      <c r="O65" s="257" t="s">
        <v>563</v>
      </c>
      <c r="P65" s="258">
        <v>4.0309999999999997</v>
      </c>
      <c r="Q65" s="259">
        <v>0</v>
      </c>
      <c r="R65" s="260">
        <v>7.9160000000000004</v>
      </c>
      <c r="S65" s="259">
        <v>0</v>
      </c>
      <c r="T65" s="259">
        <v>0</v>
      </c>
      <c r="U65" s="261">
        <v>0</v>
      </c>
      <c r="V65" s="262">
        <v>3.7490000000000001</v>
      </c>
      <c r="W65" s="263">
        <v>0</v>
      </c>
      <c r="X65" s="263">
        <v>7.2270000000000003</v>
      </c>
      <c r="Y65" s="263">
        <v>0</v>
      </c>
      <c r="Z65" s="263">
        <v>0</v>
      </c>
      <c r="AA65" s="264">
        <v>0</v>
      </c>
      <c r="AB65" s="265">
        <v>3.51</v>
      </c>
      <c r="AC65" s="259">
        <v>0</v>
      </c>
      <c r="AD65" s="259">
        <v>8.7970000000000006</v>
      </c>
      <c r="AE65" s="259">
        <v>0</v>
      </c>
      <c r="AF65" s="259">
        <v>0</v>
      </c>
      <c r="AG65" s="261">
        <v>0</v>
      </c>
      <c r="AH65" s="265">
        <v>2.395</v>
      </c>
      <c r="AI65" s="259">
        <v>0</v>
      </c>
      <c r="AJ65" s="259">
        <v>6.9950000000000001</v>
      </c>
      <c r="AK65" s="259">
        <v>0</v>
      </c>
      <c r="AL65" s="259">
        <v>0</v>
      </c>
      <c r="AM65" s="266">
        <v>0</v>
      </c>
      <c r="AN65" s="147">
        <v>1.363</v>
      </c>
      <c r="AO65" s="39">
        <v>0</v>
      </c>
      <c r="AP65" s="39">
        <v>4.6059999999999999</v>
      </c>
      <c r="AQ65" s="39">
        <v>0</v>
      </c>
      <c r="AR65" s="39">
        <v>0</v>
      </c>
      <c r="AS65" s="146">
        <v>0</v>
      </c>
      <c r="AT65" s="147">
        <v>1.163</v>
      </c>
      <c r="AU65" s="39">
        <v>0</v>
      </c>
      <c r="AV65" s="39">
        <v>3.6989999999999998</v>
      </c>
      <c r="AW65" s="39">
        <v>0</v>
      </c>
      <c r="AX65" s="39">
        <v>0</v>
      </c>
      <c r="AY65" s="146">
        <v>0</v>
      </c>
      <c r="AZ65" s="258">
        <v>0.85899999999999999</v>
      </c>
      <c r="BA65" s="259">
        <v>0</v>
      </c>
      <c r="BB65" s="259">
        <v>2.6560000000000001</v>
      </c>
      <c r="BC65" s="259">
        <v>0</v>
      </c>
      <c r="BD65" s="259">
        <v>0</v>
      </c>
      <c r="BE65" s="261">
        <v>0</v>
      </c>
      <c r="BF65" s="265">
        <v>0.94199999999999995</v>
      </c>
      <c r="BG65" s="259">
        <v>0</v>
      </c>
      <c r="BH65" s="259">
        <v>3.746</v>
      </c>
      <c r="BI65" s="259">
        <v>0</v>
      </c>
      <c r="BJ65" s="259">
        <v>0</v>
      </c>
      <c r="BK65" s="266">
        <v>0</v>
      </c>
      <c r="BL65" s="267">
        <v>1.712</v>
      </c>
      <c r="BM65" s="259">
        <v>0</v>
      </c>
      <c r="BN65" s="259">
        <v>4.4029999999999996</v>
      </c>
      <c r="BO65" s="259">
        <v>0</v>
      </c>
      <c r="BP65" s="259">
        <v>0</v>
      </c>
      <c r="BQ65" s="261">
        <v>0</v>
      </c>
      <c r="BR65" s="265">
        <v>2.5350000000000001</v>
      </c>
      <c r="BS65" s="259">
        <v>0</v>
      </c>
      <c r="BT65" s="259">
        <v>5.633</v>
      </c>
      <c r="BU65" s="259">
        <v>0</v>
      </c>
      <c r="BV65" s="259">
        <v>0</v>
      </c>
      <c r="BW65" s="266">
        <v>0</v>
      </c>
      <c r="BX65" s="258">
        <v>3.4169999999999998</v>
      </c>
      <c r="BY65" s="259">
        <v>0</v>
      </c>
      <c r="BZ65" s="259">
        <v>6.6779999999999999</v>
      </c>
      <c r="CA65" s="259">
        <v>0</v>
      </c>
      <c r="CB65" s="259">
        <v>0</v>
      </c>
      <c r="CC65" s="261">
        <v>0</v>
      </c>
      <c r="CD65" s="265">
        <v>3.5819999999999999</v>
      </c>
      <c r="CE65" s="259">
        <v>0</v>
      </c>
      <c r="CF65" s="259">
        <v>7.0039999999999996</v>
      </c>
      <c r="CG65" s="259">
        <v>0</v>
      </c>
      <c r="CH65" s="259">
        <v>0</v>
      </c>
      <c r="CI65" s="261">
        <v>0</v>
      </c>
      <c r="CJ65" s="240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29.258000000000003</v>
      </c>
      <c r="CK65" s="241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69.36</v>
      </c>
      <c r="CL65" s="241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65" s="242">
        <f>SUM(Tabela1122434[[#This Row],[K 88]]+Tabela1122434[[#This Row],[K 89]]+Tabela1122434[[#This Row],[K 90]])</f>
        <v>98.617999999999995</v>
      </c>
      <c r="CN65" s="242">
        <f t="shared" si="4"/>
        <v>19.723600000000001</v>
      </c>
      <c r="CO65" s="242">
        <f t="shared" si="5"/>
        <v>118.3416</v>
      </c>
      <c r="CP65" s="240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65" s="241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65" s="241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65" s="242">
        <f>Tabela1122434[[#This Row],[K 94]]+Tabela1122434[[#This Row],[K 95]]+Tabela1122434[[#This Row],[K 96 ]]</f>
        <v>0</v>
      </c>
      <c r="CT65" s="242">
        <f t="shared" si="6"/>
        <v>0</v>
      </c>
      <c r="CU65" s="242">
        <f t="shared" si="7"/>
        <v>0</v>
      </c>
      <c r="CV65" s="243">
        <f>Tabela1122434[[#This Row],[K 88]]+Tabela1122434[[#This Row],[K 94]]</f>
        <v>29.258000000000003</v>
      </c>
      <c r="CW65" s="243">
        <f>Tabela1122434[[#This Row],[K 89]]+Tabela1122434[[#This Row],[K 95]]</f>
        <v>69.36</v>
      </c>
      <c r="CX65" s="243">
        <f>Tabela1122434[[#This Row],[K 90]]+Tabela1122434[[#This Row],[K 96 ]]</f>
        <v>0</v>
      </c>
      <c r="CY65" s="244">
        <f>Tabela1122434[[#This Row],[K 100]]+Tabela1122434[[#This Row],[K 101]]+Tabela1122434[[#This Row],[K 102]]</f>
        <v>98.617999999999995</v>
      </c>
      <c r="CZ65" s="244">
        <f>20%*Tabela1122434[[#This Row],[K 103]]</f>
        <v>19.723600000000001</v>
      </c>
      <c r="DA65" s="245">
        <f>Tabela1122434[[#This Row],[K 103]]+Tabela1122434[[#This Row],[K 104]]</f>
        <v>118.3416</v>
      </c>
      <c r="DB65" s="246" t="s">
        <v>311</v>
      </c>
      <c r="DC65" s="247" t="s">
        <v>206</v>
      </c>
      <c r="DD65" s="248">
        <v>45292</v>
      </c>
      <c r="DE65" s="249">
        <v>44762</v>
      </c>
      <c r="DF65" s="249" t="s">
        <v>435</v>
      </c>
      <c r="DG65" s="231" t="s">
        <v>325</v>
      </c>
      <c r="DH65" s="230" t="s">
        <v>424</v>
      </c>
      <c r="DI65" s="250" t="s">
        <v>433</v>
      </c>
      <c r="DJ65" s="250" t="s">
        <v>327</v>
      </c>
      <c r="DK65" s="248" t="s">
        <v>206</v>
      </c>
      <c r="DL65" s="248" t="s">
        <v>326</v>
      </c>
      <c r="DM65" s="248" t="s">
        <v>326</v>
      </c>
      <c r="DN65" s="248" t="s">
        <v>326</v>
      </c>
      <c r="DO65" s="230" t="s">
        <v>411</v>
      </c>
      <c r="DP65" s="231" t="s">
        <v>254</v>
      </c>
      <c r="DQ65" s="231" t="s">
        <v>255</v>
      </c>
      <c r="DR65" s="231" t="s">
        <v>412</v>
      </c>
      <c r="DS65" s="231">
        <v>5</v>
      </c>
      <c r="DT65" s="231"/>
      <c r="DU65" s="254"/>
      <c r="DV65" s="255">
        <v>6310200771</v>
      </c>
      <c r="DW65" s="155"/>
      <c r="DX65" s="2"/>
      <c r="DY65" s="2"/>
      <c r="DZ65" s="2"/>
      <c r="EA65" s="4"/>
      <c r="EB65" s="4"/>
      <c r="EC65" s="4"/>
      <c r="ED65" s="4"/>
      <c r="EE65" s="4"/>
      <c r="EF65" s="4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</row>
    <row r="66" spans="1:437" ht="80.099999999999994" customHeight="1" x14ac:dyDescent="0.3">
      <c r="A66" s="331">
        <v>52</v>
      </c>
      <c r="B66" s="30" t="s">
        <v>436</v>
      </c>
      <c r="C66" s="70" t="s">
        <v>219</v>
      </c>
      <c r="D66" s="30" t="s">
        <v>220</v>
      </c>
      <c r="E66" s="30" t="s">
        <v>437</v>
      </c>
      <c r="F66" s="30" t="s">
        <v>438</v>
      </c>
      <c r="G66" s="33">
        <v>6</v>
      </c>
      <c r="H66" s="30"/>
      <c r="I66" s="33" t="s">
        <v>439</v>
      </c>
      <c r="J66" s="33" t="s">
        <v>440</v>
      </c>
      <c r="K66" s="33" t="s">
        <v>213</v>
      </c>
      <c r="L66" s="32" t="s">
        <v>199</v>
      </c>
      <c r="M66" s="30" t="s">
        <v>621</v>
      </c>
      <c r="N66" s="30" t="s">
        <v>200</v>
      </c>
      <c r="O66" s="297" t="s">
        <v>201</v>
      </c>
      <c r="P66" s="147">
        <v>47</v>
      </c>
      <c r="Q66" s="296">
        <v>65</v>
      </c>
      <c r="R66" s="39">
        <v>0</v>
      </c>
      <c r="S66" s="296">
        <v>0</v>
      </c>
      <c r="T66" s="39">
        <v>0</v>
      </c>
      <c r="U66" s="303">
        <v>0</v>
      </c>
      <c r="V66" s="139">
        <v>46</v>
      </c>
      <c r="W66" s="296">
        <v>75</v>
      </c>
      <c r="X66" s="39">
        <v>0</v>
      </c>
      <c r="Y66" s="296">
        <v>0</v>
      </c>
      <c r="Z66" s="39">
        <v>0</v>
      </c>
      <c r="AA66" s="305">
        <v>0</v>
      </c>
      <c r="AB66" s="147">
        <v>49</v>
      </c>
      <c r="AC66" s="296">
        <v>97</v>
      </c>
      <c r="AD66" s="39">
        <v>0</v>
      </c>
      <c r="AE66" s="296">
        <v>0</v>
      </c>
      <c r="AF66" s="39">
        <v>0</v>
      </c>
      <c r="AG66" s="303">
        <v>0</v>
      </c>
      <c r="AH66" s="139">
        <v>42</v>
      </c>
      <c r="AI66" s="296">
        <v>77</v>
      </c>
      <c r="AJ66" s="39">
        <v>0</v>
      </c>
      <c r="AK66" s="296">
        <v>0</v>
      </c>
      <c r="AL66" s="39">
        <v>0</v>
      </c>
      <c r="AM66" s="305">
        <v>0</v>
      </c>
      <c r="AN66" s="147">
        <v>38</v>
      </c>
      <c r="AO66" s="296">
        <v>87</v>
      </c>
      <c r="AP66" s="39">
        <v>0</v>
      </c>
      <c r="AQ66" s="296">
        <v>0</v>
      </c>
      <c r="AR66" s="39">
        <v>0</v>
      </c>
      <c r="AS66" s="303">
        <v>0</v>
      </c>
      <c r="AT66" s="147">
        <v>32</v>
      </c>
      <c r="AU66" s="296">
        <v>85</v>
      </c>
      <c r="AV66" s="39">
        <v>0</v>
      </c>
      <c r="AW66" s="296">
        <v>0</v>
      </c>
      <c r="AX66" s="39">
        <v>0</v>
      </c>
      <c r="AY66" s="303">
        <v>0</v>
      </c>
      <c r="AZ66" s="147">
        <v>28</v>
      </c>
      <c r="BA66" s="296">
        <v>0</v>
      </c>
      <c r="BB66" s="39">
        <v>0</v>
      </c>
      <c r="BC66" s="296">
        <v>0</v>
      </c>
      <c r="BD66" s="39">
        <v>0</v>
      </c>
      <c r="BE66" s="303">
        <v>0</v>
      </c>
      <c r="BF66" s="139">
        <v>37</v>
      </c>
      <c r="BG66" s="296">
        <v>0</v>
      </c>
      <c r="BH66" s="39">
        <v>0</v>
      </c>
      <c r="BI66" s="296">
        <v>0</v>
      </c>
      <c r="BJ66" s="39">
        <v>0</v>
      </c>
      <c r="BK66" s="305">
        <v>0</v>
      </c>
      <c r="BL66" s="147">
        <v>37</v>
      </c>
      <c r="BM66" s="296">
        <v>0</v>
      </c>
      <c r="BN66" s="39">
        <v>0</v>
      </c>
      <c r="BO66" s="296">
        <v>0</v>
      </c>
      <c r="BP66" s="39">
        <v>0</v>
      </c>
      <c r="BQ66" s="303">
        <v>0</v>
      </c>
      <c r="BR66" s="139">
        <v>41</v>
      </c>
      <c r="BS66" s="296">
        <v>0</v>
      </c>
      <c r="BT66" s="39">
        <v>0</v>
      </c>
      <c r="BU66" s="296">
        <v>0</v>
      </c>
      <c r="BV66" s="39">
        <v>0</v>
      </c>
      <c r="BW66" s="305">
        <v>0</v>
      </c>
      <c r="BX66" s="147">
        <v>40</v>
      </c>
      <c r="BY66" s="296">
        <v>0</v>
      </c>
      <c r="BZ66" s="39">
        <v>0</v>
      </c>
      <c r="CA66" s="296">
        <v>0</v>
      </c>
      <c r="CB66" s="39">
        <v>0</v>
      </c>
      <c r="CC66" s="303">
        <v>0</v>
      </c>
      <c r="CD66" s="139">
        <v>37</v>
      </c>
      <c r="CE66" s="296">
        <v>0</v>
      </c>
      <c r="CF66" s="39">
        <v>0</v>
      </c>
      <c r="CG66" s="296">
        <v>0</v>
      </c>
      <c r="CH66" s="296">
        <v>0</v>
      </c>
      <c r="CI66" s="146">
        <v>0</v>
      </c>
      <c r="CJ66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474</v>
      </c>
      <c r="CK66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66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66" s="336">
        <f>SUM(Tabela1122434[[#This Row],[K 88]]+Tabela1122434[[#This Row],[K 89]]+Tabela1122434[[#This Row],[K 90]])</f>
        <v>474</v>
      </c>
      <c r="CN66" s="336">
        <f t="shared" ref="CN66:CN85" si="8">20%*CM66</f>
        <v>94.800000000000011</v>
      </c>
      <c r="CO66" s="337">
        <f t="shared" ref="CO66:CO85" si="9">SUM(CM66,CN66)</f>
        <v>568.79999999999995</v>
      </c>
      <c r="CP66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486</v>
      </c>
      <c r="CQ66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66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66" s="56">
        <f>Tabela1122434[[#This Row],[K 94]]+Tabela1122434[[#This Row],[K 95]]+Tabela1122434[[#This Row],[K 96 ]]</f>
        <v>486</v>
      </c>
      <c r="CT66" s="56">
        <f t="shared" ref="CT66:CT85" si="10">20%*CS66</f>
        <v>97.2</v>
      </c>
      <c r="CU66" s="57">
        <f t="shared" ref="CU66:CU85" si="11">SUM(CS66,CT66)</f>
        <v>583.20000000000005</v>
      </c>
      <c r="CV66" s="313">
        <f>Tabela1122434[[#This Row],[K 88]]+Tabela1122434[[#This Row],[K 94]]</f>
        <v>960</v>
      </c>
      <c r="CW66" s="59">
        <f>Tabela1122434[[#This Row],[K 89]]+Tabela1122434[[#This Row],[K 95]]</f>
        <v>0</v>
      </c>
      <c r="CX66" s="59">
        <f>Tabela1122434[[#This Row],[K 90]]+Tabela1122434[[#This Row],[K 96 ]]</f>
        <v>0</v>
      </c>
      <c r="CY66" s="60">
        <f>Tabela1122434[[#This Row],[K 100]]+Tabela1122434[[#This Row],[K 101]]+Tabela1122434[[#This Row],[K 102]]</f>
        <v>960</v>
      </c>
      <c r="CZ66" s="60">
        <f>20%*Tabela1122434[[#This Row],[K 103]]</f>
        <v>192</v>
      </c>
      <c r="DA66" s="316">
        <f>Tabela1122434[[#This Row],[K 103]]+Tabela1122434[[#This Row],[K 104]]</f>
        <v>1152</v>
      </c>
      <c r="DB66" s="321" t="s">
        <v>311</v>
      </c>
      <c r="DC66" s="70" t="s">
        <v>206</v>
      </c>
      <c r="DD66" s="62">
        <v>45292</v>
      </c>
      <c r="DE66" s="63">
        <v>44714</v>
      </c>
      <c r="DF66" s="63" t="s">
        <v>450</v>
      </c>
      <c r="DG66" s="32" t="s">
        <v>203</v>
      </c>
      <c r="DH66" s="30" t="s">
        <v>204</v>
      </c>
      <c r="DI66" s="63" t="s">
        <v>587</v>
      </c>
      <c r="DJ66" s="62" t="s">
        <v>205</v>
      </c>
      <c r="DK66" s="33" t="s">
        <v>676</v>
      </c>
      <c r="DL66" s="40" t="s">
        <v>677</v>
      </c>
      <c r="DM66" s="121">
        <v>1</v>
      </c>
      <c r="DN66" s="121">
        <v>0</v>
      </c>
      <c r="DO66" s="30" t="s">
        <v>436</v>
      </c>
      <c r="DP66" s="32" t="s">
        <v>220</v>
      </c>
      <c r="DQ66" s="32" t="s">
        <v>437</v>
      </c>
      <c r="DR66" s="32" t="s">
        <v>438</v>
      </c>
      <c r="DS66" s="32">
        <v>6</v>
      </c>
      <c r="DT66" s="32"/>
      <c r="DU66" s="112"/>
      <c r="DV66" s="96">
        <v>5250008577</v>
      </c>
    </row>
    <row r="67" spans="1:437" ht="80.099999999999994" customHeight="1" x14ac:dyDescent="0.25">
      <c r="A67" s="331">
        <v>53</v>
      </c>
      <c r="B67" s="30" t="s">
        <v>436</v>
      </c>
      <c r="C67" s="32" t="s">
        <v>192</v>
      </c>
      <c r="D67" s="30" t="s">
        <v>441</v>
      </c>
      <c r="E67" s="30" t="s">
        <v>442</v>
      </c>
      <c r="F67" s="30" t="s">
        <v>443</v>
      </c>
      <c r="G67" s="38">
        <v>1</v>
      </c>
      <c r="H67" s="30"/>
      <c r="I67" s="38"/>
      <c r="J67" s="38" t="s">
        <v>444</v>
      </c>
      <c r="K67" s="76" t="s">
        <v>213</v>
      </c>
      <c r="L67" s="32" t="s">
        <v>199</v>
      </c>
      <c r="M67" s="30" t="s">
        <v>622</v>
      </c>
      <c r="N67" s="30" t="s">
        <v>200</v>
      </c>
      <c r="O67" s="297" t="s">
        <v>201</v>
      </c>
      <c r="P67" s="147">
        <v>9</v>
      </c>
      <c r="Q67" s="39">
        <v>0</v>
      </c>
      <c r="R67" s="39">
        <v>0</v>
      </c>
      <c r="S67" s="39">
        <v>0</v>
      </c>
      <c r="T67" s="39">
        <v>0</v>
      </c>
      <c r="U67" s="146">
        <v>0</v>
      </c>
      <c r="V67" s="139">
        <v>8</v>
      </c>
      <c r="W67" s="39">
        <v>0</v>
      </c>
      <c r="X67" s="39">
        <v>0</v>
      </c>
      <c r="Y67" s="39">
        <v>0</v>
      </c>
      <c r="Z67" s="39">
        <v>0</v>
      </c>
      <c r="AA67" s="151">
        <v>0</v>
      </c>
      <c r="AB67" s="147">
        <v>7</v>
      </c>
      <c r="AC67" s="39">
        <v>0</v>
      </c>
      <c r="AD67" s="39">
        <v>0</v>
      </c>
      <c r="AE67" s="39">
        <v>0</v>
      </c>
      <c r="AF67" s="39">
        <v>0</v>
      </c>
      <c r="AG67" s="146">
        <v>0</v>
      </c>
      <c r="AH67" s="139">
        <v>6</v>
      </c>
      <c r="AI67" s="39">
        <v>0</v>
      </c>
      <c r="AJ67" s="39">
        <v>0</v>
      </c>
      <c r="AK67" s="39">
        <v>0</v>
      </c>
      <c r="AL67" s="39">
        <v>0</v>
      </c>
      <c r="AM67" s="151">
        <v>0</v>
      </c>
      <c r="AN67" s="147">
        <v>5</v>
      </c>
      <c r="AO67" s="39">
        <v>0</v>
      </c>
      <c r="AP67" s="39">
        <v>0</v>
      </c>
      <c r="AQ67" s="39">
        <v>0</v>
      </c>
      <c r="AR67" s="39">
        <v>0</v>
      </c>
      <c r="AS67" s="146">
        <v>0</v>
      </c>
      <c r="AT67" s="147">
        <v>4</v>
      </c>
      <c r="AU67" s="39">
        <v>0</v>
      </c>
      <c r="AV67" s="39">
        <v>0</v>
      </c>
      <c r="AW67" s="39">
        <v>0</v>
      </c>
      <c r="AX67" s="39">
        <v>0</v>
      </c>
      <c r="AY67" s="146">
        <v>0</v>
      </c>
      <c r="AZ67" s="147">
        <v>4</v>
      </c>
      <c r="BA67" s="39">
        <v>0</v>
      </c>
      <c r="BB67" s="39">
        <v>0</v>
      </c>
      <c r="BC67" s="39">
        <v>0</v>
      </c>
      <c r="BD67" s="39">
        <v>0</v>
      </c>
      <c r="BE67" s="146">
        <v>0</v>
      </c>
      <c r="BF67" s="139">
        <v>4</v>
      </c>
      <c r="BG67" s="39">
        <v>0</v>
      </c>
      <c r="BH67" s="39">
        <v>0</v>
      </c>
      <c r="BI67" s="39">
        <v>0</v>
      </c>
      <c r="BJ67" s="39">
        <v>0</v>
      </c>
      <c r="BK67" s="151">
        <v>0</v>
      </c>
      <c r="BL67" s="147">
        <v>4</v>
      </c>
      <c r="BM67" s="39">
        <v>0</v>
      </c>
      <c r="BN67" s="39">
        <v>0</v>
      </c>
      <c r="BO67" s="39">
        <v>0</v>
      </c>
      <c r="BP67" s="39">
        <v>0</v>
      </c>
      <c r="BQ67" s="146">
        <v>0</v>
      </c>
      <c r="BR67" s="139">
        <v>5</v>
      </c>
      <c r="BS67" s="39">
        <v>0</v>
      </c>
      <c r="BT67" s="39">
        <v>0</v>
      </c>
      <c r="BU67" s="39">
        <v>0</v>
      </c>
      <c r="BV67" s="39">
        <v>0</v>
      </c>
      <c r="BW67" s="151">
        <v>0</v>
      </c>
      <c r="BX67" s="147">
        <v>6</v>
      </c>
      <c r="BY67" s="39">
        <v>0</v>
      </c>
      <c r="BZ67" s="39">
        <v>0</v>
      </c>
      <c r="CA67" s="39">
        <v>0</v>
      </c>
      <c r="CB67" s="39">
        <v>0</v>
      </c>
      <c r="CC67" s="146">
        <v>0</v>
      </c>
      <c r="CD67" s="139">
        <v>8</v>
      </c>
      <c r="CE67" s="39">
        <v>0</v>
      </c>
      <c r="CF67" s="39">
        <v>0</v>
      </c>
      <c r="CG67" s="39">
        <v>0</v>
      </c>
      <c r="CH67" s="39">
        <v>0</v>
      </c>
      <c r="CI67" s="146">
        <v>0</v>
      </c>
      <c r="CJ67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70</v>
      </c>
      <c r="CK67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67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67" s="56">
        <f>SUM(Tabela1122434[[#This Row],[K 88]]+Tabela1122434[[#This Row],[K 89]]+Tabela1122434[[#This Row],[K 90]])</f>
        <v>70</v>
      </c>
      <c r="CN67" s="56">
        <f t="shared" si="8"/>
        <v>14</v>
      </c>
      <c r="CO67" s="311">
        <f t="shared" si="9"/>
        <v>84</v>
      </c>
      <c r="CP67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67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67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67" s="56">
        <f>Tabela1122434[[#This Row],[K 94]]+Tabela1122434[[#This Row],[K 95]]+Tabela1122434[[#This Row],[K 96 ]]</f>
        <v>0</v>
      </c>
      <c r="CT67" s="56">
        <f t="shared" si="10"/>
        <v>0</v>
      </c>
      <c r="CU67" s="57">
        <f t="shared" si="11"/>
        <v>0</v>
      </c>
      <c r="CV67" s="313">
        <f>Tabela1122434[[#This Row],[K 88]]+Tabela1122434[[#This Row],[K 94]]</f>
        <v>70</v>
      </c>
      <c r="CW67" s="59">
        <f>Tabela1122434[[#This Row],[K 89]]+Tabela1122434[[#This Row],[K 95]]</f>
        <v>0</v>
      </c>
      <c r="CX67" s="59">
        <f>Tabela1122434[[#This Row],[K 90]]+Tabela1122434[[#This Row],[K 96 ]]</f>
        <v>0</v>
      </c>
      <c r="CY67" s="60">
        <f>Tabela1122434[[#This Row],[K 100]]+Tabela1122434[[#This Row],[K 101]]+Tabela1122434[[#This Row],[K 102]]</f>
        <v>70</v>
      </c>
      <c r="CZ67" s="60">
        <f>20%*Tabela1122434[[#This Row],[K 103]]</f>
        <v>14</v>
      </c>
      <c r="DA67" s="316">
        <f>Tabela1122434[[#This Row],[K 103]]+Tabela1122434[[#This Row],[K 104]]</f>
        <v>84</v>
      </c>
      <c r="DB67" s="321" t="s">
        <v>311</v>
      </c>
      <c r="DC67" s="70" t="s">
        <v>206</v>
      </c>
      <c r="DD67" s="62">
        <v>45292</v>
      </c>
      <c r="DE67" s="63">
        <v>44714</v>
      </c>
      <c r="DF67" s="63" t="s">
        <v>450</v>
      </c>
      <c r="DG67" s="32" t="s">
        <v>203</v>
      </c>
      <c r="DH67" s="30" t="s">
        <v>204</v>
      </c>
      <c r="DI67" s="63" t="s">
        <v>587</v>
      </c>
      <c r="DJ67" s="62" t="s">
        <v>205</v>
      </c>
      <c r="DK67" s="71" t="s">
        <v>206</v>
      </c>
      <c r="DL67" s="71" t="s">
        <v>326</v>
      </c>
      <c r="DM67" s="71" t="s">
        <v>326</v>
      </c>
      <c r="DN67" s="71" t="s">
        <v>326</v>
      </c>
      <c r="DO67" s="30" t="s">
        <v>436</v>
      </c>
      <c r="DP67" s="32" t="s">
        <v>220</v>
      </c>
      <c r="DQ67" s="32" t="s">
        <v>437</v>
      </c>
      <c r="DR67" s="32" t="s">
        <v>438</v>
      </c>
      <c r="DS67" s="32">
        <v>6</v>
      </c>
      <c r="DT67" s="32"/>
      <c r="DU67" s="42"/>
      <c r="DV67" s="96">
        <v>5250008577</v>
      </c>
    </row>
    <row r="68" spans="1:437" ht="80.099999999999994" customHeight="1" x14ac:dyDescent="0.25">
      <c r="A68" s="331">
        <v>54</v>
      </c>
      <c r="B68" s="30" t="s">
        <v>436</v>
      </c>
      <c r="C68" s="32" t="s">
        <v>192</v>
      </c>
      <c r="D68" s="30" t="s">
        <v>445</v>
      </c>
      <c r="E68" s="30" t="s">
        <v>446</v>
      </c>
      <c r="F68" s="30" t="s">
        <v>447</v>
      </c>
      <c r="G68" s="38">
        <v>27</v>
      </c>
      <c r="H68" s="30" t="s">
        <v>300</v>
      </c>
      <c r="I68" s="38" t="s">
        <v>448</v>
      </c>
      <c r="J68" s="38" t="s">
        <v>449</v>
      </c>
      <c r="K68" s="76" t="s">
        <v>309</v>
      </c>
      <c r="L68" s="32" t="s">
        <v>199</v>
      </c>
      <c r="M68" s="30" t="s">
        <v>623</v>
      </c>
      <c r="N68" s="30" t="s">
        <v>200</v>
      </c>
      <c r="O68" s="299" t="s">
        <v>684</v>
      </c>
      <c r="P68" s="147">
        <v>9</v>
      </c>
      <c r="Q68" s="39">
        <v>0</v>
      </c>
      <c r="R68" s="105">
        <v>16</v>
      </c>
      <c r="S68" s="39">
        <v>0</v>
      </c>
      <c r="T68" s="39">
        <v>0</v>
      </c>
      <c r="U68" s="146">
        <v>0</v>
      </c>
      <c r="V68" s="139">
        <v>14</v>
      </c>
      <c r="W68" s="39">
        <v>0</v>
      </c>
      <c r="X68" s="39">
        <v>26</v>
      </c>
      <c r="Y68" s="39">
        <v>0</v>
      </c>
      <c r="Z68" s="39">
        <v>0</v>
      </c>
      <c r="AA68" s="151">
        <v>0</v>
      </c>
      <c r="AB68" s="147">
        <v>14</v>
      </c>
      <c r="AC68" s="39">
        <v>0</v>
      </c>
      <c r="AD68" s="39">
        <v>42</v>
      </c>
      <c r="AE68" s="39">
        <v>0</v>
      </c>
      <c r="AF68" s="39">
        <v>0</v>
      </c>
      <c r="AG68" s="146">
        <v>0</v>
      </c>
      <c r="AH68" s="139">
        <v>11</v>
      </c>
      <c r="AI68" s="39">
        <v>0</v>
      </c>
      <c r="AJ68" s="39">
        <v>37</v>
      </c>
      <c r="AK68" s="39">
        <v>0</v>
      </c>
      <c r="AL68" s="39">
        <v>0</v>
      </c>
      <c r="AM68" s="151">
        <v>0</v>
      </c>
      <c r="AN68" s="147">
        <v>9</v>
      </c>
      <c r="AO68" s="39">
        <v>0</v>
      </c>
      <c r="AP68" s="39">
        <v>31</v>
      </c>
      <c r="AQ68" s="39">
        <v>0</v>
      </c>
      <c r="AR68" s="39">
        <v>0</v>
      </c>
      <c r="AS68" s="146">
        <v>0</v>
      </c>
      <c r="AT68" s="147">
        <v>7</v>
      </c>
      <c r="AU68" s="39">
        <v>0</v>
      </c>
      <c r="AV68" s="39">
        <v>23</v>
      </c>
      <c r="AW68" s="39">
        <v>0</v>
      </c>
      <c r="AX68" s="39">
        <v>0</v>
      </c>
      <c r="AY68" s="146">
        <v>0</v>
      </c>
      <c r="AZ68" s="147">
        <v>7</v>
      </c>
      <c r="BA68" s="39">
        <v>0</v>
      </c>
      <c r="BB68" s="39">
        <v>23</v>
      </c>
      <c r="BC68" s="39">
        <v>0</v>
      </c>
      <c r="BD68" s="39">
        <v>0</v>
      </c>
      <c r="BE68" s="146">
        <v>0</v>
      </c>
      <c r="BF68" s="147">
        <v>6</v>
      </c>
      <c r="BG68" s="39">
        <v>0</v>
      </c>
      <c r="BH68" s="39">
        <v>22</v>
      </c>
      <c r="BI68" s="39">
        <v>0</v>
      </c>
      <c r="BJ68" s="39">
        <v>0</v>
      </c>
      <c r="BK68" s="146">
        <v>0</v>
      </c>
      <c r="BL68" s="147">
        <v>7</v>
      </c>
      <c r="BM68" s="39">
        <v>0</v>
      </c>
      <c r="BN68" s="39">
        <v>24</v>
      </c>
      <c r="BO68" s="39">
        <v>0</v>
      </c>
      <c r="BP68" s="39">
        <v>0</v>
      </c>
      <c r="BQ68" s="146">
        <v>0</v>
      </c>
      <c r="BR68" s="147">
        <v>10</v>
      </c>
      <c r="BS68" s="39">
        <v>0</v>
      </c>
      <c r="BT68" s="39">
        <v>30</v>
      </c>
      <c r="BU68" s="39">
        <v>0</v>
      </c>
      <c r="BV68" s="39">
        <v>0</v>
      </c>
      <c r="BW68" s="146">
        <v>0</v>
      </c>
      <c r="BX68" s="147">
        <v>16</v>
      </c>
      <c r="BY68" s="39">
        <v>0</v>
      </c>
      <c r="BZ68" s="39">
        <v>32</v>
      </c>
      <c r="CA68" s="39">
        <v>0</v>
      </c>
      <c r="CB68" s="39">
        <v>0</v>
      </c>
      <c r="CC68" s="146">
        <v>0</v>
      </c>
      <c r="CD68" s="147">
        <v>20</v>
      </c>
      <c r="CE68" s="39">
        <v>0</v>
      </c>
      <c r="CF68" s="39">
        <v>40</v>
      </c>
      <c r="CG68" s="39">
        <v>0</v>
      </c>
      <c r="CH68" s="39">
        <v>0</v>
      </c>
      <c r="CI68" s="146">
        <v>0</v>
      </c>
      <c r="CJ68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130</v>
      </c>
      <c r="CK68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346</v>
      </c>
      <c r="CL68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68" s="56">
        <f>SUM(Tabela1122434[[#This Row],[K 88]]+Tabela1122434[[#This Row],[K 89]]+Tabela1122434[[#This Row],[K 90]])</f>
        <v>476</v>
      </c>
      <c r="CN68" s="56">
        <f t="shared" si="8"/>
        <v>95.2</v>
      </c>
      <c r="CO68" s="311">
        <f t="shared" si="9"/>
        <v>571.20000000000005</v>
      </c>
      <c r="CP68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68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68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68" s="56">
        <f>Tabela1122434[[#This Row],[K 94]]+Tabela1122434[[#This Row],[K 95]]+Tabela1122434[[#This Row],[K 96 ]]</f>
        <v>0</v>
      </c>
      <c r="CT68" s="56">
        <f t="shared" si="10"/>
        <v>0</v>
      </c>
      <c r="CU68" s="57">
        <f t="shared" si="11"/>
        <v>0</v>
      </c>
      <c r="CV68" s="313">
        <f>Tabela1122434[[#This Row],[K 88]]+Tabela1122434[[#This Row],[K 94]]</f>
        <v>130</v>
      </c>
      <c r="CW68" s="59">
        <f>Tabela1122434[[#This Row],[K 89]]+Tabela1122434[[#This Row],[K 95]]</f>
        <v>346</v>
      </c>
      <c r="CX68" s="59">
        <f>Tabela1122434[[#This Row],[K 90]]+Tabela1122434[[#This Row],[K 96 ]]</f>
        <v>0</v>
      </c>
      <c r="CY68" s="60">
        <f>Tabela1122434[[#This Row],[K 100]]+Tabela1122434[[#This Row],[K 101]]+Tabela1122434[[#This Row],[K 102]]</f>
        <v>476</v>
      </c>
      <c r="CZ68" s="60">
        <f>20%*Tabela1122434[[#This Row],[K 103]]</f>
        <v>95.2</v>
      </c>
      <c r="DA68" s="316">
        <f>Tabela1122434[[#This Row],[K 103]]+Tabela1122434[[#This Row],[K 104]]</f>
        <v>571.20000000000005</v>
      </c>
      <c r="DB68" s="321" t="s">
        <v>311</v>
      </c>
      <c r="DC68" s="70" t="s">
        <v>206</v>
      </c>
      <c r="DD68" s="62">
        <v>45292</v>
      </c>
      <c r="DE68" s="63">
        <v>44714</v>
      </c>
      <c r="DF68" s="63" t="s">
        <v>450</v>
      </c>
      <c r="DG68" s="32" t="s">
        <v>203</v>
      </c>
      <c r="DH68" s="30" t="s">
        <v>204</v>
      </c>
      <c r="DI68" s="63" t="s">
        <v>587</v>
      </c>
      <c r="DJ68" s="62" t="s">
        <v>205</v>
      </c>
      <c r="DK68" s="71" t="s">
        <v>206</v>
      </c>
      <c r="DL68" s="71" t="s">
        <v>326</v>
      </c>
      <c r="DM68" s="71" t="s">
        <v>326</v>
      </c>
      <c r="DN68" s="71" t="s">
        <v>326</v>
      </c>
      <c r="DO68" s="30" t="s">
        <v>436</v>
      </c>
      <c r="DP68" s="32" t="s">
        <v>220</v>
      </c>
      <c r="DQ68" s="32" t="s">
        <v>437</v>
      </c>
      <c r="DR68" s="32" t="s">
        <v>438</v>
      </c>
      <c r="DS68" s="32">
        <v>6</v>
      </c>
      <c r="DT68" s="32"/>
      <c r="DU68" s="42"/>
      <c r="DV68" s="96">
        <v>5250008577</v>
      </c>
    </row>
    <row r="69" spans="1:437" ht="80.099999999999994" customHeight="1" x14ac:dyDescent="0.25">
      <c r="A69" s="331">
        <v>55</v>
      </c>
      <c r="B69" s="30" t="s">
        <v>589</v>
      </c>
      <c r="C69" s="32" t="s">
        <v>192</v>
      </c>
      <c r="D69" s="30" t="s">
        <v>335</v>
      </c>
      <c r="E69" s="30" t="s">
        <v>452</v>
      </c>
      <c r="F69" s="30" t="s">
        <v>453</v>
      </c>
      <c r="G69" s="38">
        <v>73</v>
      </c>
      <c r="H69" s="30" t="s">
        <v>300</v>
      </c>
      <c r="I69" s="38" t="s">
        <v>300</v>
      </c>
      <c r="J69" s="38" t="s">
        <v>454</v>
      </c>
      <c r="K69" s="76" t="s">
        <v>343</v>
      </c>
      <c r="L69" s="32" t="s">
        <v>199</v>
      </c>
      <c r="M69" s="30" t="s">
        <v>455</v>
      </c>
      <c r="N69" s="30" t="s">
        <v>200</v>
      </c>
      <c r="O69" s="297" t="s">
        <v>683</v>
      </c>
      <c r="P69" s="147">
        <v>21.067</v>
      </c>
      <c r="Q69" s="39">
        <v>0.18299999999999983</v>
      </c>
      <c r="R69" s="39">
        <v>8.4269999999999996</v>
      </c>
      <c r="S69" s="39">
        <v>7.3000000000000398E-2</v>
      </c>
      <c r="T69" s="39">
        <v>54.774999999999999</v>
      </c>
      <c r="U69" s="146">
        <v>0.47500000000000142</v>
      </c>
      <c r="V69" s="147">
        <v>21.067</v>
      </c>
      <c r="W69" s="39">
        <v>0.18299999999999983</v>
      </c>
      <c r="X69" s="39">
        <v>8.4269999999999996</v>
      </c>
      <c r="Y69" s="39">
        <v>7.3000000000000398E-2</v>
      </c>
      <c r="Z69" s="39">
        <v>54.774999999999999</v>
      </c>
      <c r="AA69" s="146">
        <v>0.47500000000000142</v>
      </c>
      <c r="AB69" s="147">
        <v>21.067</v>
      </c>
      <c r="AC69" s="39">
        <v>0.18299999999999983</v>
      </c>
      <c r="AD69" s="39">
        <v>8.4269999999999996</v>
      </c>
      <c r="AE69" s="39">
        <v>7.3000000000000398E-2</v>
      </c>
      <c r="AF69" s="39">
        <v>54.774999999999999</v>
      </c>
      <c r="AG69" s="146">
        <v>0.47500000000000142</v>
      </c>
      <c r="AH69" s="147">
        <v>19.827999999999999</v>
      </c>
      <c r="AI69" s="39">
        <v>0.1720000000000006</v>
      </c>
      <c r="AJ69" s="39">
        <v>7.931</v>
      </c>
      <c r="AK69" s="39">
        <v>6.899999999999995E-2</v>
      </c>
      <c r="AL69" s="39">
        <v>51.552999999999997</v>
      </c>
      <c r="AM69" s="146">
        <v>0.44700000000000273</v>
      </c>
      <c r="AN69" s="147">
        <v>19.827999999999999</v>
      </c>
      <c r="AO69" s="39">
        <v>0.1720000000000006</v>
      </c>
      <c r="AP69" s="39">
        <v>7.931</v>
      </c>
      <c r="AQ69" s="39">
        <v>6.899999999999995E-2</v>
      </c>
      <c r="AR69" s="39">
        <v>51.552999999999997</v>
      </c>
      <c r="AS69" s="146">
        <v>0.44700000000000273</v>
      </c>
      <c r="AT69" s="147">
        <v>19.827999999999999</v>
      </c>
      <c r="AU69" s="39">
        <v>0.1720000000000006</v>
      </c>
      <c r="AV69" s="39">
        <v>7.931</v>
      </c>
      <c r="AW69" s="39">
        <v>6.899999999999995E-2</v>
      </c>
      <c r="AX69" s="39">
        <v>51.552999999999997</v>
      </c>
      <c r="AY69" s="146">
        <v>0.44700000000000273</v>
      </c>
      <c r="AZ69" s="147">
        <v>19.827999999999999</v>
      </c>
      <c r="BA69" s="39">
        <v>0.1720000000000006</v>
      </c>
      <c r="BB69" s="39">
        <v>7.931</v>
      </c>
      <c r="BC69" s="39">
        <v>6.899999999999995E-2</v>
      </c>
      <c r="BD69" s="39">
        <v>51.552999999999997</v>
      </c>
      <c r="BE69" s="146">
        <v>0.44700000000000273</v>
      </c>
      <c r="BF69" s="147">
        <v>19.827999999999999</v>
      </c>
      <c r="BG69" s="39">
        <v>0.1720000000000006</v>
      </c>
      <c r="BH69" s="39">
        <v>7.931</v>
      </c>
      <c r="BI69" s="39">
        <v>6.899999999999995E-2</v>
      </c>
      <c r="BJ69" s="39">
        <v>51.552999999999997</v>
      </c>
      <c r="BK69" s="146">
        <v>0.44700000000000273</v>
      </c>
      <c r="BL69" s="147">
        <v>19.827999999999999</v>
      </c>
      <c r="BM69" s="39">
        <v>0.1720000000000006</v>
      </c>
      <c r="BN69" s="39">
        <v>7.931</v>
      </c>
      <c r="BO69" s="39">
        <v>6.899999999999995E-2</v>
      </c>
      <c r="BP69" s="39">
        <v>51.552999999999997</v>
      </c>
      <c r="BQ69" s="146">
        <v>0.44700000000000273</v>
      </c>
      <c r="BR69" s="147">
        <v>19.827999999999999</v>
      </c>
      <c r="BS69" s="39">
        <v>0.1720000000000006</v>
      </c>
      <c r="BT69" s="39">
        <v>7.931</v>
      </c>
      <c r="BU69" s="39">
        <v>6.899999999999995E-2</v>
      </c>
      <c r="BV69" s="39">
        <v>51.552999999999997</v>
      </c>
      <c r="BW69" s="146">
        <v>0.44700000000000273</v>
      </c>
      <c r="BX69" s="147">
        <v>21.067</v>
      </c>
      <c r="BY69" s="39">
        <v>0.18299999999999983</v>
      </c>
      <c r="BZ69" s="39">
        <v>8.4269999999999996</v>
      </c>
      <c r="CA69" s="39">
        <v>7.3000000000000398E-2</v>
      </c>
      <c r="CB69" s="39">
        <v>54.774999999999999</v>
      </c>
      <c r="CC69" s="146">
        <v>0.47500000000000142</v>
      </c>
      <c r="CD69" s="147">
        <v>21.067</v>
      </c>
      <c r="CE69" s="39">
        <v>0.18299999999999983</v>
      </c>
      <c r="CF69" s="39">
        <v>8.4269999999999996</v>
      </c>
      <c r="CG69" s="39">
        <v>7.3000000000000398E-2</v>
      </c>
      <c r="CH69" s="39">
        <v>54.774999999999999</v>
      </c>
      <c r="CI69" s="146">
        <v>0.47500000000000142</v>
      </c>
      <c r="CJ69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244.13100000000003</v>
      </c>
      <c r="CK69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97.651999999999987</v>
      </c>
      <c r="CL69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634.74599999999987</v>
      </c>
      <c r="CM69" s="56">
        <f>SUM(Tabela1122434[[#This Row],[K 88]]+Tabela1122434[[#This Row],[K 89]]+Tabela1122434[[#This Row],[K 90]])</f>
        <v>976.52899999999988</v>
      </c>
      <c r="CN69" s="56">
        <f t="shared" si="8"/>
        <v>195.30579999999998</v>
      </c>
      <c r="CO69" s="311">
        <f t="shared" si="9"/>
        <v>1171.8347999999999</v>
      </c>
      <c r="CP69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2.1190000000000033</v>
      </c>
      <c r="CQ69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0.84800000000000164</v>
      </c>
      <c r="CR69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5.5040000000000262</v>
      </c>
      <c r="CS69" s="56">
        <f>Tabela1122434[[#This Row],[K 94]]+Tabela1122434[[#This Row],[K 95]]+Tabela1122434[[#This Row],[K 96 ]]</f>
        <v>8.4710000000000321</v>
      </c>
      <c r="CT69" s="56">
        <f t="shared" si="10"/>
        <v>1.6942000000000066</v>
      </c>
      <c r="CU69" s="57">
        <f t="shared" si="11"/>
        <v>10.165200000000038</v>
      </c>
      <c r="CV69" s="313">
        <f>Tabela1122434[[#This Row],[K 88]]+Tabela1122434[[#This Row],[K 94]]</f>
        <v>246.25000000000003</v>
      </c>
      <c r="CW69" s="59">
        <f>Tabela1122434[[#This Row],[K 89]]+Tabela1122434[[#This Row],[K 95]]</f>
        <v>98.499999999999986</v>
      </c>
      <c r="CX69" s="59">
        <f>Tabela1122434[[#This Row],[K 90]]+Tabela1122434[[#This Row],[K 96 ]]</f>
        <v>640.24999999999989</v>
      </c>
      <c r="CY69" s="60">
        <f>Tabela1122434[[#This Row],[K 100]]+Tabela1122434[[#This Row],[K 101]]+Tabela1122434[[#This Row],[K 102]]</f>
        <v>984.99999999999989</v>
      </c>
      <c r="CZ69" s="60">
        <f>20%*Tabela1122434[[#This Row],[K 103]]</f>
        <v>197</v>
      </c>
      <c r="DA69" s="316">
        <f>Tabela1122434[[#This Row],[K 103]]+Tabela1122434[[#This Row],[K 104]]</f>
        <v>1182</v>
      </c>
      <c r="DB69" s="321" t="s">
        <v>311</v>
      </c>
      <c r="DC69" s="30" t="s">
        <v>206</v>
      </c>
      <c r="DD69" s="62">
        <v>45292</v>
      </c>
      <c r="DE69" s="63">
        <v>44743</v>
      </c>
      <c r="DF69" s="63" t="s">
        <v>468</v>
      </c>
      <c r="DG69" s="32" t="s">
        <v>203</v>
      </c>
      <c r="DH69" s="30" t="s">
        <v>204</v>
      </c>
      <c r="DI69" s="63" t="s">
        <v>587</v>
      </c>
      <c r="DJ69" s="62" t="s">
        <v>205</v>
      </c>
      <c r="DK69" s="62" t="s">
        <v>206</v>
      </c>
      <c r="DL69" s="71" t="s">
        <v>326</v>
      </c>
      <c r="DM69" s="71" t="s">
        <v>326</v>
      </c>
      <c r="DN69" s="71" t="s">
        <v>326</v>
      </c>
      <c r="DO69" s="30" t="s">
        <v>451</v>
      </c>
      <c r="DP69" s="32" t="s">
        <v>335</v>
      </c>
      <c r="DQ69" s="32" t="s">
        <v>452</v>
      </c>
      <c r="DR69" s="32" t="s">
        <v>469</v>
      </c>
      <c r="DS69" s="32">
        <v>73</v>
      </c>
      <c r="DT69" s="32" t="s">
        <v>300</v>
      </c>
      <c r="DU69" s="42" t="s">
        <v>300</v>
      </c>
      <c r="DV69" s="96">
        <v>6750000088</v>
      </c>
    </row>
    <row r="70" spans="1:437" ht="80.099999999999994" customHeight="1" x14ac:dyDescent="0.25">
      <c r="A70" s="331">
        <v>56</v>
      </c>
      <c r="B70" s="30" t="s">
        <v>589</v>
      </c>
      <c r="C70" s="32" t="s">
        <v>192</v>
      </c>
      <c r="D70" s="30" t="s">
        <v>335</v>
      </c>
      <c r="E70" s="30" t="s">
        <v>456</v>
      </c>
      <c r="F70" s="30" t="s">
        <v>457</v>
      </c>
      <c r="G70" s="38">
        <v>14</v>
      </c>
      <c r="H70" s="30" t="s">
        <v>300</v>
      </c>
      <c r="I70" s="38" t="s">
        <v>300</v>
      </c>
      <c r="J70" s="38" t="s">
        <v>458</v>
      </c>
      <c r="K70" s="76" t="s">
        <v>288</v>
      </c>
      <c r="L70" s="32" t="s">
        <v>590</v>
      </c>
      <c r="M70" s="30" t="s">
        <v>267</v>
      </c>
      <c r="N70" s="30" t="s">
        <v>200</v>
      </c>
      <c r="O70" s="297" t="s">
        <v>201</v>
      </c>
      <c r="P70" s="325">
        <v>0.1</v>
      </c>
      <c r="Q70" s="326">
        <v>0</v>
      </c>
      <c r="R70" s="326">
        <v>0</v>
      </c>
      <c r="S70" s="326">
        <v>0</v>
      </c>
      <c r="T70" s="326">
        <v>0</v>
      </c>
      <c r="U70" s="327">
        <v>0</v>
      </c>
      <c r="V70" s="325">
        <v>0.1</v>
      </c>
      <c r="W70" s="326">
        <v>0</v>
      </c>
      <c r="X70" s="326">
        <v>0</v>
      </c>
      <c r="Y70" s="326">
        <v>0</v>
      </c>
      <c r="Z70" s="326">
        <v>0</v>
      </c>
      <c r="AA70" s="327">
        <v>0</v>
      </c>
      <c r="AB70" s="325">
        <v>0.1</v>
      </c>
      <c r="AC70" s="326">
        <v>0</v>
      </c>
      <c r="AD70" s="326">
        <v>0</v>
      </c>
      <c r="AE70" s="326">
        <v>0</v>
      </c>
      <c r="AF70" s="326">
        <v>0</v>
      </c>
      <c r="AG70" s="327">
        <v>0</v>
      </c>
      <c r="AH70" s="325">
        <v>0.1</v>
      </c>
      <c r="AI70" s="326">
        <v>0</v>
      </c>
      <c r="AJ70" s="326">
        <v>0</v>
      </c>
      <c r="AK70" s="326">
        <v>0</v>
      </c>
      <c r="AL70" s="326">
        <v>0</v>
      </c>
      <c r="AM70" s="327">
        <v>0</v>
      </c>
      <c r="AN70" s="325">
        <v>0.1</v>
      </c>
      <c r="AO70" s="326">
        <v>0</v>
      </c>
      <c r="AP70" s="326">
        <v>0</v>
      </c>
      <c r="AQ70" s="326">
        <v>0</v>
      </c>
      <c r="AR70" s="326">
        <v>0</v>
      </c>
      <c r="AS70" s="327">
        <v>0</v>
      </c>
      <c r="AT70" s="325">
        <v>0.1</v>
      </c>
      <c r="AU70" s="326">
        <v>0</v>
      </c>
      <c r="AV70" s="326">
        <v>0</v>
      </c>
      <c r="AW70" s="326">
        <v>0</v>
      </c>
      <c r="AX70" s="326">
        <v>0</v>
      </c>
      <c r="AY70" s="327">
        <v>0</v>
      </c>
      <c r="AZ70" s="325">
        <v>0.1</v>
      </c>
      <c r="BA70" s="326">
        <v>0</v>
      </c>
      <c r="BB70" s="326">
        <v>0</v>
      </c>
      <c r="BC70" s="326">
        <v>0</v>
      </c>
      <c r="BD70" s="326">
        <v>0</v>
      </c>
      <c r="BE70" s="327">
        <v>0</v>
      </c>
      <c r="BF70" s="325">
        <v>0.1</v>
      </c>
      <c r="BG70" s="326">
        <v>0</v>
      </c>
      <c r="BH70" s="326">
        <v>0</v>
      </c>
      <c r="BI70" s="326">
        <v>0</v>
      </c>
      <c r="BJ70" s="326">
        <v>0</v>
      </c>
      <c r="BK70" s="327">
        <v>0</v>
      </c>
      <c r="BL70" s="325">
        <v>0.1</v>
      </c>
      <c r="BM70" s="326">
        <v>0</v>
      </c>
      <c r="BN70" s="326">
        <v>0</v>
      </c>
      <c r="BO70" s="326">
        <v>0</v>
      </c>
      <c r="BP70" s="326">
        <v>0</v>
      </c>
      <c r="BQ70" s="327">
        <v>0</v>
      </c>
      <c r="BR70" s="325">
        <v>0.1</v>
      </c>
      <c r="BS70" s="326">
        <v>0</v>
      </c>
      <c r="BT70" s="326">
        <v>0</v>
      </c>
      <c r="BU70" s="326">
        <v>0</v>
      </c>
      <c r="BV70" s="326">
        <v>0</v>
      </c>
      <c r="BW70" s="327">
        <v>0</v>
      </c>
      <c r="BX70" s="325">
        <v>0.1</v>
      </c>
      <c r="BY70" s="326">
        <v>0</v>
      </c>
      <c r="BZ70" s="326">
        <v>0</v>
      </c>
      <c r="CA70" s="326">
        <v>0</v>
      </c>
      <c r="CB70" s="326">
        <v>0</v>
      </c>
      <c r="CC70" s="327">
        <v>0</v>
      </c>
      <c r="CD70" s="325">
        <v>0.1</v>
      </c>
      <c r="CE70" s="326">
        <v>0</v>
      </c>
      <c r="CF70" s="326">
        <v>0</v>
      </c>
      <c r="CG70" s="326">
        <v>0</v>
      </c>
      <c r="CH70" s="326">
        <v>0</v>
      </c>
      <c r="CI70" s="327">
        <v>0</v>
      </c>
      <c r="CJ70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1.2</v>
      </c>
      <c r="CK70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70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70" s="56">
        <f>SUM(Tabela1122434[[#This Row],[K 88]]+Tabela1122434[[#This Row],[K 89]]+Tabela1122434[[#This Row],[K 90]])</f>
        <v>1.2</v>
      </c>
      <c r="CN70" s="56">
        <f t="shared" si="8"/>
        <v>0.24</v>
      </c>
      <c r="CO70" s="311">
        <f t="shared" si="9"/>
        <v>1.44</v>
      </c>
      <c r="CP70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70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70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70" s="56">
        <f>Tabela1122434[[#This Row],[K 94]]+Tabela1122434[[#This Row],[K 95]]+Tabela1122434[[#This Row],[K 96 ]]</f>
        <v>0</v>
      </c>
      <c r="CT70" s="56">
        <f t="shared" si="10"/>
        <v>0</v>
      </c>
      <c r="CU70" s="57">
        <f t="shared" si="11"/>
        <v>0</v>
      </c>
      <c r="CV70" s="313">
        <f>Tabela1122434[[#This Row],[K 88]]+Tabela1122434[[#This Row],[K 94]]</f>
        <v>1.2</v>
      </c>
      <c r="CW70" s="59">
        <f>Tabela1122434[[#This Row],[K 89]]+Tabela1122434[[#This Row],[K 95]]</f>
        <v>0</v>
      </c>
      <c r="CX70" s="59">
        <f>Tabela1122434[[#This Row],[K 90]]+Tabela1122434[[#This Row],[K 96 ]]</f>
        <v>0</v>
      </c>
      <c r="CY70" s="60">
        <f>Tabela1122434[[#This Row],[K 100]]+Tabela1122434[[#This Row],[K 101]]+Tabela1122434[[#This Row],[K 102]]</f>
        <v>1.2</v>
      </c>
      <c r="CZ70" s="60">
        <f>20%*Tabela1122434[[#This Row],[K 103]]</f>
        <v>0.24</v>
      </c>
      <c r="DA70" s="316">
        <f>Tabela1122434[[#This Row],[K 103]]+Tabela1122434[[#This Row],[K 104]]</f>
        <v>1.44</v>
      </c>
      <c r="DB70" s="321" t="s">
        <v>311</v>
      </c>
      <c r="DC70" s="30" t="s">
        <v>206</v>
      </c>
      <c r="DD70" s="62">
        <v>45292</v>
      </c>
      <c r="DE70" s="63">
        <v>44743</v>
      </c>
      <c r="DF70" s="63" t="s">
        <v>468</v>
      </c>
      <c r="DG70" s="32" t="s">
        <v>203</v>
      </c>
      <c r="DH70" s="30" t="s">
        <v>204</v>
      </c>
      <c r="DI70" s="63" t="s">
        <v>587</v>
      </c>
      <c r="DJ70" s="62" t="s">
        <v>205</v>
      </c>
      <c r="DK70" s="62" t="s">
        <v>206</v>
      </c>
      <c r="DL70" s="71" t="s">
        <v>326</v>
      </c>
      <c r="DM70" s="71" t="s">
        <v>326</v>
      </c>
      <c r="DN70" s="71" t="s">
        <v>326</v>
      </c>
      <c r="DO70" s="30" t="s">
        <v>451</v>
      </c>
      <c r="DP70" s="32" t="s">
        <v>335</v>
      </c>
      <c r="DQ70" s="32" t="s">
        <v>452</v>
      </c>
      <c r="DR70" s="32" t="s">
        <v>469</v>
      </c>
      <c r="DS70" s="32">
        <v>73</v>
      </c>
      <c r="DT70" s="32" t="s">
        <v>300</v>
      </c>
      <c r="DU70" s="42" t="s">
        <v>300</v>
      </c>
      <c r="DV70" s="96">
        <v>6750000088</v>
      </c>
    </row>
    <row r="71" spans="1:437" ht="80.099999999999994" customHeight="1" x14ac:dyDescent="0.25">
      <c r="A71" s="331">
        <v>57</v>
      </c>
      <c r="B71" s="30" t="s">
        <v>589</v>
      </c>
      <c r="C71" s="32" t="s">
        <v>192</v>
      </c>
      <c r="D71" s="30" t="s">
        <v>335</v>
      </c>
      <c r="E71" s="30" t="s">
        <v>452</v>
      </c>
      <c r="F71" s="30" t="s">
        <v>453</v>
      </c>
      <c r="G71" s="38">
        <v>75</v>
      </c>
      <c r="H71" s="30" t="s">
        <v>300</v>
      </c>
      <c r="I71" s="38" t="s">
        <v>300</v>
      </c>
      <c r="J71" s="38" t="s">
        <v>459</v>
      </c>
      <c r="K71" s="76" t="s">
        <v>288</v>
      </c>
      <c r="L71" s="32" t="s">
        <v>590</v>
      </c>
      <c r="M71" s="30" t="s">
        <v>460</v>
      </c>
      <c r="N71" s="30" t="s">
        <v>200</v>
      </c>
      <c r="O71" s="297" t="s">
        <v>201</v>
      </c>
      <c r="P71" s="325">
        <v>1.1499999999999999</v>
      </c>
      <c r="Q71" s="326">
        <v>0</v>
      </c>
      <c r="R71" s="326">
        <v>0</v>
      </c>
      <c r="S71" s="326">
        <v>0</v>
      </c>
      <c r="T71" s="326">
        <v>0</v>
      </c>
      <c r="U71" s="327">
        <v>0</v>
      </c>
      <c r="V71" s="325">
        <v>1.1499999999999999</v>
      </c>
      <c r="W71" s="326">
        <v>0</v>
      </c>
      <c r="X71" s="326">
        <v>0</v>
      </c>
      <c r="Y71" s="326">
        <v>0</v>
      </c>
      <c r="Z71" s="326">
        <v>0</v>
      </c>
      <c r="AA71" s="327">
        <v>0</v>
      </c>
      <c r="AB71" s="325">
        <v>1.1499999999999999</v>
      </c>
      <c r="AC71" s="326">
        <v>0</v>
      </c>
      <c r="AD71" s="326">
        <v>0</v>
      </c>
      <c r="AE71" s="326">
        <v>0</v>
      </c>
      <c r="AF71" s="326">
        <v>0</v>
      </c>
      <c r="AG71" s="327">
        <v>0</v>
      </c>
      <c r="AH71" s="325">
        <v>1.1499999999999999</v>
      </c>
      <c r="AI71" s="326">
        <v>0</v>
      </c>
      <c r="AJ71" s="326">
        <v>0</v>
      </c>
      <c r="AK71" s="326">
        <v>0</v>
      </c>
      <c r="AL71" s="326">
        <v>0</v>
      </c>
      <c r="AM71" s="327">
        <v>0</v>
      </c>
      <c r="AN71" s="325">
        <v>1.1499999999999999</v>
      </c>
      <c r="AO71" s="326">
        <v>0</v>
      </c>
      <c r="AP71" s="326">
        <v>0</v>
      </c>
      <c r="AQ71" s="326">
        <v>0</v>
      </c>
      <c r="AR71" s="326">
        <v>0</v>
      </c>
      <c r="AS71" s="327">
        <v>0</v>
      </c>
      <c r="AT71" s="325">
        <v>1.1499999999999999</v>
      </c>
      <c r="AU71" s="326">
        <v>0</v>
      </c>
      <c r="AV71" s="326">
        <v>0</v>
      </c>
      <c r="AW71" s="326">
        <v>0</v>
      </c>
      <c r="AX71" s="326">
        <v>0</v>
      </c>
      <c r="AY71" s="327">
        <v>0</v>
      </c>
      <c r="AZ71" s="325">
        <v>1.1499999999999999</v>
      </c>
      <c r="BA71" s="326">
        <v>0</v>
      </c>
      <c r="BB71" s="326">
        <v>0</v>
      </c>
      <c r="BC71" s="326">
        <v>0</v>
      </c>
      <c r="BD71" s="326">
        <v>0</v>
      </c>
      <c r="BE71" s="327">
        <v>0</v>
      </c>
      <c r="BF71" s="325">
        <v>1.1499999999999999</v>
      </c>
      <c r="BG71" s="326">
        <v>0</v>
      </c>
      <c r="BH71" s="326">
        <v>0</v>
      </c>
      <c r="BI71" s="326">
        <v>0</v>
      </c>
      <c r="BJ71" s="326">
        <v>0</v>
      </c>
      <c r="BK71" s="327">
        <v>0</v>
      </c>
      <c r="BL71" s="325">
        <v>1.1499999999999999</v>
      </c>
      <c r="BM71" s="326">
        <v>0</v>
      </c>
      <c r="BN71" s="326">
        <v>0</v>
      </c>
      <c r="BO71" s="326">
        <v>0</v>
      </c>
      <c r="BP71" s="326">
        <v>0</v>
      </c>
      <c r="BQ71" s="327">
        <v>0</v>
      </c>
      <c r="BR71" s="325">
        <v>1.1499999999999999</v>
      </c>
      <c r="BS71" s="326">
        <v>0</v>
      </c>
      <c r="BT71" s="326">
        <v>0</v>
      </c>
      <c r="BU71" s="326">
        <v>0</v>
      </c>
      <c r="BV71" s="326">
        <v>0</v>
      </c>
      <c r="BW71" s="327">
        <v>0</v>
      </c>
      <c r="BX71" s="325">
        <v>1.1499999999999999</v>
      </c>
      <c r="BY71" s="326">
        <v>0</v>
      </c>
      <c r="BZ71" s="326">
        <v>0</v>
      </c>
      <c r="CA71" s="326">
        <v>0</v>
      </c>
      <c r="CB71" s="326">
        <v>0</v>
      </c>
      <c r="CC71" s="327">
        <v>0</v>
      </c>
      <c r="CD71" s="325">
        <v>1.1499999999999999</v>
      </c>
      <c r="CE71" s="326">
        <v>0</v>
      </c>
      <c r="CF71" s="326">
        <v>0</v>
      </c>
      <c r="CG71" s="326">
        <v>0</v>
      </c>
      <c r="CH71" s="326">
        <v>0</v>
      </c>
      <c r="CI71" s="327">
        <v>0</v>
      </c>
      <c r="CJ71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13.800000000000002</v>
      </c>
      <c r="CK71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71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71" s="56">
        <f>SUM(Tabela1122434[[#This Row],[K 88]]+Tabela1122434[[#This Row],[K 89]]+Tabela1122434[[#This Row],[K 90]])</f>
        <v>13.800000000000002</v>
      </c>
      <c r="CN71" s="56">
        <f t="shared" si="8"/>
        <v>2.7600000000000007</v>
      </c>
      <c r="CO71" s="311">
        <f t="shared" si="9"/>
        <v>16.560000000000002</v>
      </c>
      <c r="CP71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71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71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71" s="56">
        <f>Tabela1122434[[#This Row],[K 94]]+Tabela1122434[[#This Row],[K 95]]+Tabela1122434[[#This Row],[K 96 ]]</f>
        <v>0</v>
      </c>
      <c r="CT71" s="56">
        <f t="shared" si="10"/>
        <v>0</v>
      </c>
      <c r="CU71" s="57">
        <f t="shared" si="11"/>
        <v>0</v>
      </c>
      <c r="CV71" s="313">
        <f>Tabela1122434[[#This Row],[K 88]]+Tabela1122434[[#This Row],[K 94]]</f>
        <v>13.800000000000002</v>
      </c>
      <c r="CW71" s="59">
        <f>Tabela1122434[[#This Row],[K 89]]+Tabela1122434[[#This Row],[K 95]]</f>
        <v>0</v>
      </c>
      <c r="CX71" s="59">
        <f>Tabela1122434[[#This Row],[K 90]]+Tabela1122434[[#This Row],[K 96 ]]</f>
        <v>0</v>
      </c>
      <c r="CY71" s="60">
        <f>Tabela1122434[[#This Row],[K 100]]+Tabela1122434[[#This Row],[K 101]]+Tabela1122434[[#This Row],[K 102]]</f>
        <v>13.800000000000002</v>
      </c>
      <c r="CZ71" s="60">
        <f>20%*Tabela1122434[[#This Row],[K 103]]</f>
        <v>2.7600000000000007</v>
      </c>
      <c r="DA71" s="316">
        <f>Tabela1122434[[#This Row],[K 103]]+Tabela1122434[[#This Row],[K 104]]</f>
        <v>16.560000000000002</v>
      </c>
      <c r="DB71" s="321" t="s">
        <v>311</v>
      </c>
      <c r="DC71" s="30" t="s">
        <v>206</v>
      </c>
      <c r="DD71" s="62">
        <v>45292</v>
      </c>
      <c r="DE71" s="63">
        <v>44743</v>
      </c>
      <c r="DF71" s="63" t="s">
        <v>468</v>
      </c>
      <c r="DG71" s="32" t="s">
        <v>203</v>
      </c>
      <c r="DH71" s="30" t="s">
        <v>204</v>
      </c>
      <c r="DI71" s="63" t="s">
        <v>587</v>
      </c>
      <c r="DJ71" s="62" t="s">
        <v>205</v>
      </c>
      <c r="DK71" s="62" t="s">
        <v>206</v>
      </c>
      <c r="DL71" s="71" t="s">
        <v>326</v>
      </c>
      <c r="DM71" s="71" t="s">
        <v>326</v>
      </c>
      <c r="DN71" s="71" t="s">
        <v>326</v>
      </c>
      <c r="DO71" s="30" t="s">
        <v>451</v>
      </c>
      <c r="DP71" s="32" t="s">
        <v>335</v>
      </c>
      <c r="DQ71" s="32" t="s">
        <v>452</v>
      </c>
      <c r="DR71" s="32" t="s">
        <v>469</v>
      </c>
      <c r="DS71" s="32">
        <v>73</v>
      </c>
      <c r="DT71" s="32" t="s">
        <v>300</v>
      </c>
      <c r="DU71" s="42" t="s">
        <v>300</v>
      </c>
      <c r="DV71" s="96">
        <v>6750000088</v>
      </c>
    </row>
    <row r="72" spans="1:437" ht="80.099999999999994" customHeight="1" x14ac:dyDescent="0.25">
      <c r="A72" s="331">
        <v>58</v>
      </c>
      <c r="B72" s="30" t="s">
        <v>589</v>
      </c>
      <c r="C72" s="32" t="s">
        <v>192</v>
      </c>
      <c r="D72" s="30" t="s">
        <v>335</v>
      </c>
      <c r="E72" s="30" t="s">
        <v>461</v>
      </c>
      <c r="F72" s="30" t="s">
        <v>462</v>
      </c>
      <c r="G72" s="38" t="s">
        <v>463</v>
      </c>
      <c r="H72" s="30" t="s">
        <v>300</v>
      </c>
      <c r="I72" s="38" t="s">
        <v>300</v>
      </c>
      <c r="J72" s="38" t="s">
        <v>464</v>
      </c>
      <c r="K72" s="76" t="s">
        <v>213</v>
      </c>
      <c r="L72" s="32" t="s">
        <v>199</v>
      </c>
      <c r="M72" s="30" t="s">
        <v>224</v>
      </c>
      <c r="N72" s="30" t="s">
        <v>200</v>
      </c>
      <c r="O72" s="297" t="s">
        <v>201</v>
      </c>
      <c r="P72" s="325">
        <v>59.862000000000002</v>
      </c>
      <c r="Q72" s="326">
        <v>0.13800000000000001</v>
      </c>
      <c r="R72" s="326">
        <v>0</v>
      </c>
      <c r="S72" s="326">
        <v>0</v>
      </c>
      <c r="T72" s="326">
        <v>0</v>
      </c>
      <c r="U72" s="327">
        <v>0</v>
      </c>
      <c r="V72" s="325">
        <v>59.862000000000002</v>
      </c>
      <c r="W72" s="326">
        <v>0.13800000000000001</v>
      </c>
      <c r="X72" s="326">
        <v>0</v>
      </c>
      <c r="Y72" s="326">
        <v>0</v>
      </c>
      <c r="Z72" s="326">
        <v>0</v>
      </c>
      <c r="AA72" s="327">
        <v>0</v>
      </c>
      <c r="AB72" s="325">
        <v>59.862000000000002</v>
      </c>
      <c r="AC72" s="326">
        <v>0.13800000000000001</v>
      </c>
      <c r="AD72" s="326">
        <v>0</v>
      </c>
      <c r="AE72" s="326">
        <v>0</v>
      </c>
      <c r="AF72" s="326">
        <v>0</v>
      </c>
      <c r="AG72" s="327">
        <v>0</v>
      </c>
      <c r="AH72" s="325">
        <v>39.908000000000001</v>
      </c>
      <c r="AI72" s="326">
        <v>9.1999999999999998E-2</v>
      </c>
      <c r="AJ72" s="326">
        <v>0</v>
      </c>
      <c r="AK72" s="326">
        <v>0</v>
      </c>
      <c r="AL72" s="326">
        <v>0</v>
      </c>
      <c r="AM72" s="327">
        <v>0</v>
      </c>
      <c r="AN72" s="325">
        <v>39.908000000000001</v>
      </c>
      <c r="AO72" s="326">
        <v>9.1999999999999998E-2</v>
      </c>
      <c r="AP72" s="326">
        <v>0</v>
      </c>
      <c r="AQ72" s="326">
        <v>0</v>
      </c>
      <c r="AR72" s="326">
        <v>0</v>
      </c>
      <c r="AS72" s="327">
        <v>0</v>
      </c>
      <c r="AT72" s="325">
        <v>39.908000000000001</v>
      </c>
      <c r="AU72" s="326">
        <v>9.1999999999999998E-2</v>
      </c>
      <c r="AV72" s="326">
        <v>0</v>
      </c>
      <c r="AW72" s="326">
        <v>0</v>
      </c>
      <c r="AX72" s="326">
        <v>0</v>
      </c>
      <c r="AY72" s="327">
        <v>0</v>
      </c>
      <c r="AZ72" s="325">
        <v>39.908000000000001</v>
      </c>
      <c r="BA72" s="326">
        <v>9.1999999999999998E-2</v>
      </c>
      <c r="BB72" s="326">
        <v>0</v>
      </c>
      <c r="BC72" s="326">
        <v>0</v>
      </c>
      <c r="BD72" s="326">
        <v>0</v>
      </c>
      <c r="BE72" s="327">
        <v>0</v>
      </c>
      <c r="BF72" s="325">
        <v>39.908000000000001</v>
      </c>
      <c r="BG72" s="326">
        <v>9.1999999999999998E-2</v>
      </c>
      <c r="BH72" s="326">
        <v>0</v>
      </c>
      <c r="BI72" s="326">
        <v>0</v>
      </c>
      <c r="BJ72" s="326">
        <v>0</v>
      </c>
      <c r="BK72" s="327">
        <v>0</v>
      </c>
      <c r="BL72" s="325">
        <v>39.908000000000001</v>
      </c>
      <c r="BM72" s="326">
        <v>9.1999999999999998E-2</v>
      </c>
      <c r="BN72" s="326">
        <v>0</v>
      </c>
      <c r="BO72" s="326">
        <v>0</v>
      </c>
      <c r="BP72" s="326">
        <v>0</v>
      </c>
      <c r="BQ72" s="327">
        <v>0</v>
      </c>
      <c r="BR72" s="325">
        <v>39.908000000000001</v>
      </c>
      <c r="BS72" s="326">
        <v>9.1999999999999998E-2</v>
      </c>
      <c r="BT72" s="326">
        <v>0</v>
      </c>
      <c r="BU72" s="326">
        <v>0</v>
      </c>
      <c r="BV72" s="326">
        <v>0</v>
      </c>
      <c r="BW72" s="327">
        <v>0</v>
      </c>
      <c r="BX72" s="325">
        <v>39.908000000000001</v>
      </c>
      <c r="BY72" s="326">
        <v>9.1999999999999998E-2</v>
      </c>
      <c r="BZ72" s="326">
        <v>0</v>
      </c>
      <c r="CA72" s="326">
        <v>0</v>
      </c>
      <c r="CB72" s="326">
        <v>0</v>
      </c>
      <c r="CC72" s="327">
        <v>0</v>
      </c>
      <c r="CD72" s="325">
        <v>59.862000000000002</v>
      </c>
      <c r="CE72" s="326">
        <v>0.13800000000000001</v>
      </c>
      <c r="CF72" s="326">
        <v>0</v>
      </c>
      <c r="CG72" s="326">
        <v>0</v>
      </c>
      <c r="CH72" s="326">
        <v>0</v>
      </c>
      <c r="CI72" s="327">
        <v>0</v>
      </c>
      <c r="CJ72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558.7120000000001</v>
      </c>
      <c r="CK72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72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72" s="56">
        <f>SUM(Tabela1122434[[#This Row],[K 88]]+Tabela1122434[[#This Row],[K 89]]+Tabela1122434[[#This Row],[K 90]])</f>
        <v>558.7120000000001</v>
      </c>
      <c r="CN72" s="56">
        <f t="shared" si="8"/>
        <v>111.74240000000003</v>
      </c>
      <c r="CO72" s="311">
        <f t="shared" si="9"/>
        <v>670.45440000000008</v>
      </c>
      <c r="CP72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1.2879999999999998</v>
      </c>
      <c r="CQ72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72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72" s="56">
        <f>Tabela1122434[[#This Row],[K 94]]+Tabela1122434[[#This Row],[K 95]]+Tabela1122434[[#This Row],[K 96 ]]</f>
        <v>1.2879999999999998</v>
      </c>
      <c r="CT72" s="56">
        <f t="shared" si="10"/>
        <v>0.2576</v>
      </c>
      <c r="CU72" s="57">
        <f t="shared" si="11"/>
        <v>1.5455999999999999</v>
      </c>
      <c r="CV72" s="313">
        <f>Tabela1122434[[#This Row],[K 88]]+Tabela1122434[[#This Row],[K 94]]</f>
        <v>560.00000000000011</v>
      </c>
      <c r="CW72" s="59">
        <f>Tabela1122434[[#This Row],[K 89]]+Tabela1122434[[#This Row],[K 95]]</f>
        <v>0</v>
      </c>
      <c r="CX72" s="59">
        <f>Tabela1122434[[#This Row],[K 90]]+Tabela1122434[[#This Row],[K 96 ]]</f>
        <v>0</v>
      </c>
      <c r="CY72" s="60">
        <f>Tabela1122434[[#This Row],[K 100]]+Tabela1122434[[#This Row],[K 101]]+Tabela1122434[[#This Row],[K 102]]</f>
        <v>560.00000000000011</v>
      </c>
      <c r="CZ72" s="60">
        <f>20%*Tabela1122434[[#This Row],[K 103]]</f>
        <v>112.00000000000003</v>
      </c>
      <c r="DA72" s="316">
        <f>Tabela1122434[[#This Row],[K 103]]+Tabela1122434[[#This Row],[K 104]]</f>
        <v>672.00000000000011</v>
      </c>
      <c r="DB72" s="321" t="s">
        <v>311</v>
      </c>
      <c r="DC72" s="30" t="s">
        <v>206</v>
      </c>
      <c r="DD72" s="62">
        <v>45292</v>
      </c>
      <c r="DE72" s="63">
        <v>44743</v>
      </c>
      <c r="DF72" s="63" t="s">
        <v>468</v>
      </c>
      <c r="DG72" s="32" t="s">
        <v>203</v>
      </c>
      <c r="DH72" s="30" t="s">
        <v>204</v>
      </c>
      <c r="DI72" s="63" t="s">
        <v>587</v>
      </c>
      <c r="DJ72" s="62" t="s">
        <v>205</v>
      </c>
      <c r="DK72" s="62" t="s">
        <v>206</v>
      </c>
      <c r="DL72" s="71" t="s">
        <v>326</v>
      </c>
      <c r="DM72" s="71" t="s">
        <v>326</v>
      </c>
      <c r="DN72" s="71" t="s">
        <v>326</v>
      </c>
      <c r="DO72" s="30" t="s">
        <v>451</v>
      </c>
      <c r="DP72" s="32" t="s">
        <v>335</v>
      </c>
      <c r="DQ72" s="32" t="s">
        <v>452</v>
      </c>
      <c r="DR72" s="32" t="s">
        <v>469</v>
      </c>
      <c r="DS72" s="32">
        <v>73</v>
      </c>
      <c r="DT72" s="32" t="s">
        <v>300</v>
      </c>
      <c r="DU72" s="42" t="s">
        <v>300</v>
      </c>
      <c r="DV72" s="96">
        <v>6750000088</v>
      </c>
    </row>
    <row r="73" spans="1:437" ht="80.099999999999994" customHeight="1" x14ac:dyDescent="0.25">
      <c r="A73" s="331">
        <v>59</v>
      </c>
      <c r="B73" s="30" t="s">
        <v>589</v>
      </c>
      <c r="C73" s="32" t="s">
        <v>192</v>
      </c>
      <c r="D73" s="30" t="s">
        <v>335</v>
      </c>
      <c r="E73" s="30" t="s">
        <v>461</v>
      </c>
      <c r="F73" s="30" t="s">
        <v>465</v>
      </c>
      <c r="G73" s="38">
        <v>8</v>
      </c>
      <c r="H73" s="30" t="s">
        <v>300</v>
      </c>
      <c r="I73" s="38" t="s">
        <v>300</v>
      </c>
      <c r="J73" s="38" t="s">
        <v>466</v>
      </c>
      <c r="K73" s="76" t="s">
        <v>467</v>
      </c>
      <c r="L73" s="32" t="s">
        <v>590</v>
      </c>
      <c r="M73" s="30" t="s">
        <v>460</v>
      </c>
      <c r="N73" s="30" t="s">
        <v>200</v>
      </c>
      <c r="O73" s="297" t="s">
        <v>201</v>
      </c>
      <c r="P73" s="325">
        <v>4</v>
      </c>
      <c r="Q73" s="326">
        <v>0</v>
      </c>
      <c r="R73" s="326">
        <v>0</v>
      </c>
      <c r="S73" s="326">
        <v>0</v>
      </c>
      <c r="T73" s="326">
        <v>0</v>
      </c>
      <c r="U73" s="327">
        <v>0</v>
      </c>
      <c r="V73" s="325">
        <v>4</v>
      </c>
      <c r="W73" s="326">
        <v>0</v>
      </c>
      <c r="X73" s="326">
        <v>0</v>
      </c>
      <c r="Y73" s="326">
        <v>0</v>
      </c>
      <c r="Z73" s="326">
        <v>0</v>
      </c>
      <c r="AA73" s="327">
        <v>0</v>
      </c>
      <c r="AB73" s="325">
        <v>4</v>
      </c>
      <c r="AC73" s="326">
        <v>0</v>
      </c>
      <c r="AD73" s="326">
        <v>0</v>
      </c>
      <c r="AE73" s="326">
        <v>0</v>
      </c>
      <c r="AF73" s="326">
        <v>0</v>
      </c>
      <c r="AG73" s="327">
        <v>0</v>
      </c>
      <c r="AH73" s="325">
        <v>4</v>
      </c>
      <c r="AI73" s="326">
        <v>0</v>
      </c>
      <c r="AJ73" s="326">
        <v>0</v>
      </c>
      <c r="AK73" s="326">
        <v>0</v>
      </c>
      <c r="AL73" s="326">
        <v>0</v>
      </c>
      <c r="AM73" s="327">
        <v>0</v>
      </c>
      <c r="AN73" s="325">
        <v>4</v>
      </c>
      <c r="AO73" s="326">
        <v>0</v>
      </c>
      <c r="AP73" s="326">
        <v>0</v>
      </c>
      <c r="AQ73" s="326">
        <v>0</v>
      </c>
      <c r="AR73" s="326">
        <v>0</v>
      </c>
      <c r="AS73" s="327">
        <v>0</v>
      </c>
      <c r="AT73" s="325">
        <v>4</v>
      </c>
      <c r="AU73" s="326">
        <v>0</v>
      </c>
      <c r="AV73" s="326">
        <v>0</v>
      </c>
      <c r="AW73" s="326">
        <v>0</v>
      </c>
      <c r="AX73" s="326">
        <v>0</v>
      </c>
      <c r="AY73" s="327">
        <v>0</v>
      </c>
      <c r="AZ73" s="325">
        <v>4</v>
      </c>
      <c r="BA73" s="326">
        <v>0</v>
      </c>
      <c r="BB73" s="326">
        <v>0</v>
      </c>
      <c r="BC73" s="326">
        <v>0</v>
      </c>
      <c r="BD73" s="326">
        <v>0</v>
      </c>
      <c r="BE73" s="327">
        <v>0</v>
      </c>
      <c r="BF73" s="325">
        <v>4</v>
      </c>
      <c r="BG73" s="326">
        <v>0</v>
      </c>
      <c r="BH73" s="326">
        <v>0</v>
      </c>
      <c r="BI73" s="326">
        <v>0</v>
      </c>
      <c r="BJ73" s="326">
        <v>0</v>
      </c>
      <c r="BK73" s="327">
        <v>0</v>
      </c>
      <c r="BL73" s="325">
        <v>4</v>
      </c>
      <c r="BM73" s="326">
        <v>0</v>
      </c>
      <c r="BN73" s="326">
        <v>0</v>
      </c>
      <c r="BO73" s="326">
        <v>0</v>
      </c>
      <c r="BP73" s="326">
        <v>0</v>
      </c>
      <c r="BQ73" s="327">
        <v>0</v>
      </c>
      <c r="BR73" s="325">
        <v>4</v>
      </c>
      <c r="BS73" s="326">
        <v>0</v>
      </c>
      <c r="BT73" s="326">
        <v>0</v>
      </c>
      <c r="BU73" s="326">
        <v>0</v>
      </c>
      <c r="BV73" s="326">
        <v>0</v>
      </c>
      <c r="BW73" s="327">
        <v>0</v>
      </c>
      <c r="BX73" s="325">
        <v>4</v>
      </c>
      <c r="BY73" s="326">
        <v>0</v>
      </c>
      <c r="BZ73" s="326">
        <v>0</v>
      </c>
      <c r="CA73" s="326">
        <v>0</v>
      </c>
      <c r="CB73" s="326">
        <v>0</v>
      </c>
      <c r="CC73" s="327">
        <v>0</v>
      </c>
      <c r="CD73" s="325">
        <v>4</v>
      </c>
      <c r="CE73" s="326">
        <v>0</v>
      </c>
      <c r="CF73" s="326">
        <v>0</v>
      </c>
      <c r="CG73" s="326">
        <v>0</v>
      </c>
      <c r="CH73" s="326">
        <v>0</v>
      </c>
      <c r="CI73" s="327">
        <v>0</v>
      </c>
      <c r="CJ73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48</v>
      </c>
      <c r="CK73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73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73" s="56">
        <f>SUM(Tabela1122434[[#This Row],[K 88]]+Tabela1122434[[#This Row],[K 89]]+Tabela1122434[[#This Row],[K 90]])</f>
        <v>48</v>
      </c>
      <c r="CN73" s="56">
        <f t="shared" si="8"/>
        <v>9.6000000000000014</v>
      </c>
      <c r="CO73" s="311">
        <f t="shared" si="9"/>
        <v>57.6</v>
      </c>
      <c r="CP73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73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73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73" s="56">
        <f>Tabela1122434[[#This Row],[K 94]]+Tabela1122434[[#This Row],[K 95]]+Tabela1122434[[#This Row],[K 96 ]]</f>
        <v>0</v>
      </c>
      <c r="CT73" s="56">
        <f t="shared" si="10"/>
        <v>0</v>
      </c>
      <c r="CU73" s="57">
        <f t="shared" si="11"/>
        <v>0</v>
      </c>
      <c r="CV73" s="313">
        <f>Tabela1122434[[#This Row],[K 88]]+Tabela1122434[[#This Row],[K 94]]</f>
        <v>48</v>
      </c>
      <c r="CW73" s="59">
        <f>Tabela1122434[[#This Row],[K 89]]+Tabela1122434[[#This Row],[K 95]]</f>
        <v>0</v>
      </c>
      <c r="CX73" s="59">
        <f>Tabela1122434[[#This Row],[K 90]]+Tabela1122434[[#This Row],[K 96 ]]</f>
        <v>0</v>
      </c>
      <c r="CY73" s="60">
        <f>Tabela1122434[[#This Row],[K 100]]+Tabela1122434[[#This Row],[K 101]]+Tabela1122434[[#This Row],[K 102]]</f>
        <v>48</v>
      </c>
      <c r="CZ73" s="60">
        <f>20%*Tabela1122434[[#This Row],[K 103]]</f>
        <v>9.6000000000000014</v>
      </c>
      <c r="DA73" s="316">
        <f>Tabela1122434[[#This Row],[K 103]]+Tabela1122434[[#This Row],[K 104]]</f>
        <v>57.6</v>
      </c>
      <c r="DB73" s="321" t="s">
        <v>311</v>
      </c>
      <c r="DC73" s="30" t="s">
        <v>206</v>
      </c>
      <c r="DD73" s="62">
        <v>45292</v>
      </c>
      <c r="DE73" s="63">
        <v>44743</v>
      </c>
      <c r="DF73" s="63" t="s">
        <v>468</v>
      </c>
      <c r="DG73" s="32" t="s">
        <v>203</v>
      </c>
      <c r="DH73" s="30" t="s">
        <v>204</v>
      </c>
      <c r="DI73" s="63" t="s">
        <v>587</v>
      </c>
      <c r="DJ73" s="62" t="s">
        <v>205</v>
      </c>
      <c r="DK73" s="62" t="s">
        <v>206</v>
      </c>
      <c r="DL73" s="71" t="s">
        <v>326</v>
      </c>
      <c r="DM73" s="71" t="s">
        <v>326</v>
      </c>
      <c r="DN73" s="71" t="s">
        <v>326</v>
      </c>
      <c r="DO73" s="30" t="s">
        <v>451</v>
      </c>
      <c r="DP73" s="32" t="s">
        <v>335</v>
      </c>
      <c r="DQ73" s="32" t="s">
        <v>452</v>
      </c>
      <c r="DR73" s="32" t="s">
        <v>469</v>
      </c>
      <c r="DS73" s="32">
        <v>73</v>
      </c>
      <c r="DT73" s="32" t="s">
        <v>300</v>
      </c>
      <c r="DU73" s="42" t="s">
        <v>300</v>
      </c>
      <c r="DV73" s="96">
        <v>6750000088</v>
      </c>
    </row>
    <row r="74" spans="1:437" ht="80.099999999999994" customHeight="1" x14ac:dyDescent="0.25">
      <c r="A74" s="331">
        <v>60</v>
      </c>
      <c r="B74" s="30" t="s">
        <v>589</v>
      </c>
      <c r="C74" s="32" t="s">
        <v>192</v>
      </c>
      <c r="D74" s="30" t="s">
        <v>470</v>
      </c>
      <c r="E74" s="30" t="s">
        <v>471</v>
      </c>
      <c r="F74" s="30" t="s">
        <v>472</v>
      </c>
      <c r="G74" s="38">
        <v>120</v>
      </c>
      <c r="H74" s="30"/>
      <c r="I74" s="38"/>
      <c r="J74" s="38" t="s">
        <v>473</v>
      </c>
      <c r="K74" s="76" t="s">
        <v>198</v>
      </c>
      <c r="L74" s="32" t="s">
        <v>199</v>
      </c>
      <c r="M74" s="70" t="s">
        <v>429</v>
      </c>
      <c r="N74" s="30" t="s">
        <v>200</v>
      </c>
      <c r="O74" s="297" t="s">
        <v>201</v>
      </c>
      <c r="P74" s="147">
        <v>12.057</v>
      </c>
      <c r="Q74" s="39">
        <v>0</v>
      </c>
      <c r="R74" s="39">
        <v>0</v>
      </c>
      <c r="S74" s="39">
        <v>0</v>
      </c>
      <c r="T74" s="39">
        <v>0</v>
      </c>
      <c r="U74" s="146">
        <v>0</v>
      </c>
      <c r="V74" s="147">
        <v>10.922000000000001</v>
      </c>
      <c r="W74" s="39">
        <v>0</v>
      </c>
      <c r="X74" s="39">
        <v>0</v>
      </c>
      <c r="Y74" s="39">
        <v>0</v>
      </c>
      <c r="Z74" s="39">
        <v>0</v>
      </c>
      <c r="AA74" s="146">
        <v>0</v>
      </c>
      <c r="AB74" s="147">
        <v>11.961</v>
      </c>
      <c r="AC74" s="39">
        <v>0</v>
      </c>
      <c r="AD74" s="39">
        <v>0</v>
      </c>
      <c r="AE74" s="39">
        <v>0</v>
      </c>
      <c r="AF74" s="39">
        <v>0</v>
      </c>
      <c r="AG74" s="146">
        <v>0</v>
      </c>
      <c r="AH74" s="147">
        <v>10.262</v>
      </c>
      <c r="AI74" s="39">
        <v>0</v>
      </c>
      <c r="AJ74" s="39">
        <v>0</v>
      </c>
      <c r="AK74" s="39">
        <v>0</v>
      </c>
      <c r="AL74" s="39">
        <v>0</v>
      </c>
      <c r="AM74" s="146">
        <v>0</v>
      </c>
      <c r="AN74" s="147">
        <v>10.332000000000001</v>
      </c>
      <c r="AO74" s="39">
        <v>0</v>
      </c>
      <c r="AP74" s="39">
        <v>0</v>
      </c>
      <c r="AQ74" s="39">
        <v>0</v>
      </c>
      <c r="AR74" s="39">
        <v>0</v>
      </c>
      <c r="AS74" s="146">
        <v>0</v>
      </c>
      <c r="AT74" s="147">
        <v>10.964</v>
      </c>
      <c r="AU74" s="39">
        <v>0</v>
      </c>
      <c r="AV74" s="39">
        <v>0</v>
      </c>
      <c r="AW74" s="39">
        <v>0</v>
      </c>
      <c r="AX74" s="39">
        <v>0</v>
      </c>
      <c r="AY74" s="146">
        <v>0</v>
      </c>
      <c r="AZ74" s="147">
        <v>11.968999999999999</v>
      </c>
      <c r="BA74" s="39">
        <v>0</v>
      </c>
      <c r="BB74" s="39">
        <v>0</v>
      </c>
      <c r="BC74" s="39">
        <v>0</v>
      </c>
      <c r="BD74" s="39">
        <v>0</v>
      </c>
      <c r="BE74" s="146">
        <v>0</v>
      </c>
      <c r="BF74" s="147">
        <v>11.395</v>
      </c>
      <c r="BG74" s="39">
        <v>0</v>
      </c>
      <c r="BH74" s="39">
        <v>0</v>
      </c>
      <c r="BI74" s="39">
        <v>0</v>
      </c>
      <c r="BJ74" s="39">
        <v>0</v>
      </c>
      <c r="BK74" s="146">
        <v>0</v>
      </c>
      <c r="BL74" s="147">
        <v>11.018000000000001</v>
      </c>
      <c r="BM74" s="39">
        <v>0</v>
      </c>
      <c r="BN74" s="39">
        <v>0</v>
      </c>
      <c r="BO74" s="39">
        <v>0</v>
      </c>
      <c r="BP74" s="39">
        <v>0</v>
      </c>
      <c r="BQ74" s="146">
        <v>0</v>
      </c>
      <c r="BR74" s="147">
        <v>11.532999999999999</v>
      </c>
      <c r="BS74" s="39">
        <v>0</v>
      </c>
      <c r="BT74" s="39">
        <v>0</v>
      </c>
      <c r="BU74" s="39">
        <v>0</v>
      </c>
      <c r="BV74" s="39">
        <v>0</v>
      </c>
      <c r="BW74" s="146">
        <v>0</v>
      </c>
      <c r="BX74" s="147">
        <v>11.553000000000001</v>
      </c>
      <c r="BY74" s="39">
        <v>0</v>
      </c>
      <c r="BZ74" s="39">
        <v>0</v>
      </c>
      <c r="CA74" s="39">
        <v>0</v>
      </c>
      <c r="CB74" s="39">
        <v>0</v>
      </c>
      <c r="CC74" s="146">
        <v>0</v>
      </c>
      <c r="CD74" s="147">
        <v>11.97</v>
      </c>
      <c r="CE74" s="39">
        <v>0</v>
      </c>
      <c r="CF74" s="39">
        <v>0</v>
      </c>
      <c r="CG74" s="39">
        <v>0</v>
      </c>
      <c r="CH74" s="39">
        <v>0</v>
      </c>
      <c r="CI74" s="146">
        <v>0</v>
      </c>
      <c r="CJ74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135.93600000000001</v>
      </c>
      <c r="CK74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74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74" s="56">
        <f>SUM(Tabela1122434[[#This Row],[K 88]]+Tabela1122434[[#This Row],[K 89]]+Tabela1122434[[#This Row],[K 90]])</f>
        <v>135.93600000000001</v>
      </c>
      <c r="CN74" s="56">
        <f t="shared" si="8"/>
        <v>27.187200000000004</v>
      </c>
      <c r="CO74" s="311">
        <f t="shared" si="9"/>
        <v>163.1232</v>
      </c>
      <c r="CP74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74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74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74" s="56">
        <f>Tabela1122434[[#This Row],[K 94]]+Tabela1122434[[#This Row],[K 95]]+Tabela1122434[[#This Row],[K 96 ]]</f>
        <v>0</v>
      </c>
      <c r="CT74" s="56">
        <f t="shared" si="10"/>
        <v>0</v>
      </c>
      <c r="CU74" s="57">
        <f t="shared" si="11"/>
        <v>0</v>
      </c>
      <c r="CV74" s="313">
        <f>Tabela1122434[[#This Row],[K 88]]+Tabela1122434[[#This Row],[K 94]]</f>
        <v>135.93600000000001</v>
      </c>
      <c r="CW74" s="59">
        <f>Tabela1122434[[#This Row],[K 89]]+Tabela1122434[[#This Row],[K 95]]</f>
        <v>0</v>
      </c>
      <c r="CX74" s="59">
        <f>Tabela1122434[[#This Row],[K 90]]+Tabela1122434[[#This Row],[K 96 ]]</f>
        <v>0</v>
      </c>
      <c r="CY74" s="60">
        <f>Tabela1122434[[#This Row],[K 100]]+Tabela1122434[[#This Row],[K 101]]+Tabela1122434[[#This Row],[K 102]]</f>
        <v>135.93600000000001</v>
      </c>
      <c r="CZ74" s="60">
        <f>20%*Tabela1122434[[#This Row],[K 103]]</f>
        <v>27.187200000000004</v>
      </c>
      <c r="DA74" s="316">
        <f>Tabela1122434[[#This Row],[K 103]]+Tabela1122434[[#This Row],[K 104]]</f>
        <v>163.1232</v>
      </c>
      <c r="DB74" s="321" t="s">
        <v>311</v>
      </c>
      <c r="DC74" s="70" t="s">
        <v>199</v>
      </c>
      <c r="DD74" s="62">
        <v>45292</v>
      </c>
      <c r="DE74" s="63">
        <v>44714</v>
      </c>
      <c r="DF74" s="63" t="s">
        <v>475</v>
      </c>
      <c r="DG74" s="32" t="s">
        <v>203</v>
      </c>
      <c r="DH74" s="30" t="s">
        <v>204</v>
      </c>
      <c r="DI74" s="63" t="s">
        <v>587</v>
      </c>
      <c r="DJ74" s="62" t="s">
        <v>205</v>
      </c>
      <c r="DK74" s="62" t="s">
        <v>206</v>
      </c>
      <c r="DL74" s="71" t="s">
        <v>326</v>
      </c>
      <c r="DM74" s="71" t="s">
        <v>326</v>
      </c>
      <c r="DN74" s="71" t="s">
        <v>326</v>
      </c>
      <c r="DO74" s="30" t="s">
        <v>451</v>
      </c>
      <c r="DP74" s="32" t="s">
        <v>335</v>
      </c>
      <c r="DQ74" s="32" t="s">
        <v>452</v>
      </c>
      <c r="DR74" s="32" t="s">
        <v>336</v>
      </c>
      <c r="DS74" s="32">
        <v>73</v>
      </c>
      <c r="DT74" s="32"/>
      <c r="DU74" s="42"/>
      <c r="DV74" s="96">
        <v>6750000088</v>
      </c>
    </row>
    <row r="75" spans="1:437" ht="80.099999999999994" customHeight="1" x14ac:dyDescent="0.25">
      <c r="A75" s="331">
        <v>61</v>
      </c>
      <c r="B75" s="30" t="s">
        <v>589</v>
      </c>
      <c r="C75" s="32" t="s">
        <v>192</v>
      </c>
      <c r="D75" s="30" t="s">
        <v>470</v>
      </c>
      <c r="E75" s="30" t="s">
        <v>471</v>
      </c>
      <c r="F75" s="30" t="s">
        <v>472</v>
      </c>
      <c r="G75" s="38">
        <v>118</v>
      </c>
      <c r="H75" s="30"/>
      <c r="I75" s="38"/>
      <c r="J75" s="38" t="s">
        <v>474</v>
      </c>
      <c r="K75" s="76" t="s">
        <v>198</v>
      </c>
      <c r="L75" s="32" t="s">
        <v>199</v>
      </c>
      <c r="M75" s="70" t="s">
        <v>624</v>
      </c>
      <c r="N75" s="30" t="s">
        <v>200</v>
      </c>
      <c r="O75" s="297" t="s">
        <v>201</v>
      </c>
      <c r="P75" s="325">
        <v>11.667999999999999</v>
      </c>
      <c r="Q75" s="326">
        <v>0.27100000000000002</v>
      </c>
      <c r="R75" s="326">
        <v>0</v>
      </c>
      <c r="S75" s="326">
        <v>0</v>
      </c>
      <c r="T75" s="326">
        <v>0</v>
      </c>
      <c r="U75" s="327">
        <v>0</v>
      </c>
      <c r="V75" s="325">
        <v>12.526</v>
      </c>
      <c r="W75" s="326">
        <v>0.29099999999999998</v>
      </c>
      <c r="X75" s="326">
        <v>0</v>
      </c>
      <c r="Y75" s="326">
        <v>0</v>
      </c>
      <c r="Z75" s="326">
        <v>0</v>
      </c>
      <c r="AA75" s="327">
        <v>0</v>
      </c>
      <c r="AB75" s="325">
        <v>12.074999999999999</v>
      </c>
      <c r="AC75" s="326">
        <v>0.28000000000000003</v>
      </c>
      <c r="AD75" s="326">
        <v>0</v>
      </c>
      <c r="AE75" s="326">
        <v>0</v>
      </c>
      <c r="AF75" s="326">
        <v>0</v>
      </c>
      <c r="AG75" s="327">
        <v>0</v>
      </c>
      <c r="AH75" s="325">
        <v>9.9860000000000007</v>
      </c>
      <c r="AI75" s="326">
        <v>0.23200000000000001</v>
      </c>
      <c r="AJ75" s="326">
        <v>0</v>
      </c>
      <c r="AK75" s="326">
        <v>0</v>
      </c>
      <c r="AL75" s="326">
        <v>0</v>
      </c>
      <c r="AM75" s="327">
        <v>0</v>
      </c>
      <c r="AN75" s="325">
        <v>11.427</v>
      </c>
      <c r="AO75" s="326">
        <v>0.26500000000000001</v>
      </c>
      <c r="AP75" s="326">
        <v>0</v>
      </c>
      <c r="AQ75" s="326">
        <v>0</v>
      </c>
      <c r="AR75" s="326">
        <v>0</v>
      </c>
      <c r="AS75" s="327">
        <v>0</v>
      </c>
      <c r="AT75" s="325">
        <v>11.337999999999999</v>
      </c>
      <c r="AU75" s="326">
        <v>0.26300000000000001</v>
      </c>
      <c r="AV75" s="326">
        <v>0</v>
      </c>
      <c r="AW75" s="326">
        <v>0</v>
      </c>
      <c r="AX75" s="326">
        <v>0</v>
      </c>
      <c r="AY75" s="327">
        <v>0</v>
      </c>
      <c r="AZ75" s="325">
        <v>11.57</v>
      </c>
      <c r="BA75" s="326">
        <v>0.26900000000000002</v>
      </c>
      <c r="BB75" s="326">
        <v>0</v>
      </c>
      <c r="BC75" s="326">
        <v>0</v>
      </c>
      <c r="BD75" s="326">
        <v>0</v>
      </c>
      <c r="BE75" s="327">
        <v>0</v>
      </c>
      <c r="BF75" s="325">
        <v>11.368</v>
      </c>
      <c r="BG75" s="326">
        <v>0.26400000000000001</v>
      </c>
      <c r="BH75" s="326">
        <v>0</v>
      </c>
      <c r="BI75" s="326">
        <v>0</v>
      </c>
      <c r="BJ75" s="326">
        <v>0</v>
      </c>
      <c r="BK75" s="327">
        <v>0</v>
      </c>
      <c r="BL75" s="325">
        <v>9.859</v>
      </c>
      <c r="BM75" s="326">
        <v>0.22900000000000001</v>
      </c>
      <c r="BN75" s="326">
        <v>0</v>
      </c>
      <c r="BO75" s="326">
        <v>0</v>
      </c>
      <c r="BP75" s="326">
        <v>0</v>
      </c>
      <c r="BQ75" s="327">
        <v>0</v>
      </c>
      <c r="BR75" s="325">
        <v>9.7360000000000007</v>
      </c>
      <c r="BS75" s="326">
        <v>0.22600000000000001</v>
      </c>
      <c r="BT75" s="326">
        <v>0</v>
      </c>
      <c r="BU75" s="326">
        <v>0</v>
      </c>
      <c r="BV75" s="326">
        <v>0</v>
      </c>
      <c r="BW75" s="327">
        <v>0</v>
      </c>
      <c r="BX75" s="325">
        <v>11.816000000000001</v>
      </c>
      <c r="BY75" s="326">
        <v>0.27400000000000002</v>
      </c>
      <c r="BZ75" s="326">
        <v>0</v>
      </c>
      <c r="CA75" s="326">
        <v>0</v>
      </c>
      <c r="CB75" s="326">
        <v>0</v>
      </c>
      <c r="CC75" s="327">
        <v>0</v>
      </c>
      <c r="CD75" s="325">
        <v>11.875</v>
      </c>
      <c r="CE75" s="326">
        <v>0.27600000000000002</v>
      </c>
      <c r="CF75" s="326">
        <v>0</v>
      </c>
      <c r="CG75" s="326">
        <v>0</v>
      </c>
      <c r="CH75" s="326">
        <v>0</v>
      </c>
      <c r="CI75" s="327">
        <v>0</v>
      </c>
      <c r="CJ75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135.244</v>
      </c>
      <c r="CK75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75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75" s="56">
        <f>SUM(Tabela1122434[[#This Row],[K 88]]+Tabela1122434[[#This Row],[K 89]]+Tabela1122434[[#This Row],[K 90]])</f>
        <v>135.244</v>
      </c>
      <c r="CN75" s="56">
        <f t="shared" si="8"/>
        <v>27.0488</v>
      </c>
      <c r="CO75" s="311">
        <f t="shared" si="9"/>
        <v>162.2928</v>
      </c>
      <c r="CP75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3.1399999999999997</v>
      </c>
      <c r="CQ75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75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75" s="56">
        <f>Tabela1122434[[#This Row],[K 94]]+Tabela1122434[[#This Row],[K 95]]+Tabela1122434[[#This Row],[K 96 ]]</f>
        <v>3.1399999999999997</v>
      </c>
      <c r="CT75" s="56">
        <f t="shared" si="10"/>
        <v>0.628</v>
      </c>
      <c r="CU75" s="57">
        <f t="shared" si="11"/>
        <v>3.7679999999999998</v>
      </c>
      <c r="CV75" s="313">
        <f>Tabela1122434[[#This Row],[K 88]]+Tabela1122434[[#This Row],[K 94]]</f>
        <v>138.38399999999999</v>
      </c>
      <c r="CW75" s="59">
        <f>Tabela1122434[[#This Row],[K 89]]+Tabela1122434[[#This Row],[K 95]]</f>
        <v>0</v>
      </c>
      <c r="CX75" s="59">
        <f>Tabela1122434[[#This Row],[K 90]]+Tabela1122434[[#This Row],[K 96 ]]</f>
        <v>0</v>
      </c>
      <c r="CY75" s="60">
        <f>Tabela1122434[[#This Row],[K 100]]+Tabela1122434[[#This Row],[K 101]]+Tabela1122434[[#This Row],[K 102]]</f>
        <v>138.38399999999999</v>
      </c>
      <c r="CZ75" s="60">
        <f>20%*Tabela1122434[[#This Row],[K 103]]</f>
        <v>27.6768</v>
      </c>
      <c r="DA75" s="316">
        <f>Tabela1122434[[#This Row],[K 103]]+Tabela1122434[[#This Row],[K 104]]</f>
        <v>166.06079999999997</v>
      </c>
      <c r="DB75" s="321" t="s">
        <v>311</v>
      </c>
      <c r="DC75" s="70" t="s">
        <v>199</v>
      </c>
      <c r="DD75" s="62">
        <v>45292</v>
      </c>
      <c r="DE75" s="63">
        <v>44714</v>
      </c>
      <c r="DF75" s="63" t="s">
        <v>475</v>
      </c>
      <c r="DG75" s="32" t="s">
        <v>203</v>
      </c>
      <c r="DH75" s="30" t="s">
        <v>204</v>
      </c>
      <c r="DI75" s="63" t="s">
        <v>587</v>
      </c>
      <c r="DJ75" s="62" t="s">
        <v>205</v>
      </c>
      <c r="DK75" s="62" t="s">
        <v>206</v>
      </c>
      <c r="DL75" s="71" t="s">
        <v>326</v>
      </c>
      <c r="DM75" s="71" t="s">
        <v>326</v>
      </c>
      <c r="DN75" s="71" t="s">
        <v>326</v>
      </c>
      <c r="DO75" s="30" t="s">
        <v>451</v>
      </c>
      <c r="DP75" s="32" t="s">
        <v>335</v>
      </c>
      <c r="DQ75" s="32" t="s">
        <v>452</v>
      </c>
      <c r="DR75" s="32" t="s">
        <v>336</v>
      </c>
      <c r="DS75" s="32">
        <v>73</v>
      </c>
      <c r="DT75" s="32"/>
      <c r="DU75" s="42"/>
      <c r="DV75" s="96">
        <v>6750000088</v>
      </c>
    </row>
    <row r="76" spans="1:437" s="256" customFormat="1" ht="80.099999999999994" customHeight="1" x14ac:dyDescent="0.25">
      <c r="A76" s="335">
        <v>62</v>
      </c>
      <c r="B76" s="230" t="s">
        <v>476</v>
      </c>
      <c r="C76" s="247" t="s">
        <v>219</v>
      </c>
      <c r="D76" s="230" t="s">
        <v>220</v>
      </c>
      <c r="E76" s="251" t="s">
        <v>481</v>
      </c>
      <c r="F76" s="230" t="s">
        <v>477</v>
      </c>
      <c r="G76" s="232">
        <v>87</v>
      </c>
      <c r="H76" s="230" t="s">
        <v>300</v>
      </c>
      <c r="I76" s="232">
        <v>13</v>
      </c>
      <c r="J76" s="232" t="s">
        <v>478</v>
      </c>
      <c r="K76" s="233" t="s">
        <v>288</v>
      </c>
      <c r="L76" s="231" t="s">
        <v>199</v>
      </c>
      <c r="M76" s="230" t="s">
        <v>267</v>
      </c>
      <c r="N76" s="230" t="s">
        <v>200</v>
      </c>
      <c r="O76" s="234" t="s">
        <v>201</v>
      </c>
      <c r="P76" s="307">
        <v>9.17</v>
      </c>
      <c r="Q76" s="39">
        <v>0</v>
      </c>
      <c r="R76" s="39">
        <v>0</v>
      </c>
      <c r="S76" s="39">
        <v>0</v>
      </c>
      <c r="T76" s="39">
        <v>0</v>
      </c>
      <c r="U76" s="146">
        <v>0</v>
      </c>
      <c r="V76" s="147">
        <v>9.17</v>
      </c>
      <c r="W76" s="39">
        <v>0</v>
      </c>
      <c r="X76" s="39">
        <v>0</v>
      </c>
      <c r="Y76" s="39">
        <v>0</v>
      </c>
      <c r="Z76" s="39">
        <v>0</v>
      </c>
      <c r="AA76" s="146">
        <v>0</v>
      </c>
      <c r="AB76" s="147">
        <v>9.17</v>
      </c>
      <c r="AC76" s="39">
        <v>0</v>
      </c>
      <c r="AD76" s="39">
        <v>0</v>
      </c>
      <c r="AE76" s="39">
        <v>0</v>
      </c>
      <c r="AF76" s="39">
        <v>0</v>
      </c>
      <c r="AG76" s="146">
        <v>0</v>
      </c>
      <c r="AH76" s="147">
        <v>9.17</v>
      </c>
      <c r="AI76" s="39">
        <v>0</v>
      </c>
      <c r="AJ76" s="39">
        <v>0</v>
      </c>
      <c r="AK76" s="39">
        <v>0</v>
      </c>
      <c r="AL76" s="39">
        <v>0</v>
      </c>
      <c r="AM76" s="146">
        <v>0</v>
      </c>
      <c r="AN76" s="147">
        <v>9.17</v>
      </c>
      <c r="AO76" s="39">
        <v>0</v>
      </c>
      <c r="AP76" s="39">
        <v>0</v>
      </c>
      <c r="AQ76" s="39">
        <v>0</v>
      </c>
      <c r="AR76" s="39">
        <v>0</v>
      </c>
      <c r="AS76" s="146">
        <v>0</v>
      </c>
      <c r="AT76" s="147">
        <v>9.17</v>
      </c>
      <c r="AU76" s="39">
        <v>0</v>
      </c>
      <c r="AV76" s="39">
        <v>0</v>
      </c>
      <c r="AW76" s="39">
        <v>0</v>
      </c>
      <c r="AX76" s="39">
        <v>0</v>
      </c>
      <c r="AY76" s="146">
        <v>0</v>
      </c>
      <c r="AZ76" s="307">
        <v>9.17</v>
      </c>
      <c r="BA76" s="39">
        <v>0</v>
      </c>
      <c r="BB76" s="39">
        <v>0</v>
      </c>
      <c r="BC76" s="39">
        <v>0</v>
      </c>
      <c r="BD76" s="39">
        <v>0</v>
      </c>
      <c r="BE76" s="146">
        <v>0</v>
      </c>
      <c r="BF76" s="147">
        <v>9.17</v>
      </c>
      <c r="BG76" s="39">
        <v>0</v>
      </c>
      <c r="BH76" s="39">
        <v>0</v>
      </c>
      <c r="BI76" s="39">
        <v>0</v>
      </c>
      <c r="BJ76" s="39">
        <v>0</v>
      </c>
      <c r="BK76" s="146">
        <v>0</v>
      </c>
      <c r="BL76" s="147">
        <v>9.17</v>
      </c>
      <c r="BM76" s="39">
        <v>0</v>
      </c>
      <c r="BN76" s="39">
        <v>0</v>
      </c>
      <c r="BO76" s="39">
        <v>0</v>
      </c>
      <c r="BP76" s="39">
        <v>0</v>
      </c>
      <c r="BQ76" s="146">
        <v>0</v>
      </c>
      <c r="BR76" s="147">
        <v>9.17</v>
      </c>
      <c r="BS76" s="39">
        <v>0</v>
      </c>
      <c r="BT76" s="39">
        <v>0</v>
      </c>
      <c r="BU76" s="39">
        <v>0</v>
      </c>
      <c r="BV76" s="39">
        <v>0</v>
      </c>
      <c r="BW76" s="146">
        <v>0</v>
      </c>
      <c r="BX76" s="147">
        <v>9.17</v>
      </c>
      <c r="BY76" s="39">
        <v>0</v>
      </c>
      <c r="BZ76" s="39">
        <v>0</v>
      </c>
      <c r="CA76" s="39">
        <v>0</v>
      </c>
      <c r="CB76" s="39">
        <v>0</v>
      </c>
      <c r="CC76" s="146">
        <v>0</v>
      </c>
      <c r="CD76" s="147">
        <v>9.17</v>
      </c>
      <c r="CE76" s="39">
        <v>0</v>
      </c>
      <c r="CF76" s="39">
        <v>0</v>
      </c>
      <c r="CG76" s="39">
        <v>0</v>
      </c>
      <c r="CH76" s="39">
        <v>0</v>
      </c>
      <c r="CI76" s="146">
        <v>0</v>
      </c>
      <c r="CJ76" s="240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110.04</v>
      </c>
      <c r="CK76" s="241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76" s="241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76" s="242">
        <f>SUM(Tabela1122434[[#This Row],[K 88]]+Tabela1122434[[#This Row],[K 89]]+Tabela1122434[[#This Row],[K 90]])</f>
        <v>110.04</v>
      </c>
      <c r="CN76" s="242">
        <f t="shared" si="8"/>
        <v>22.008000000000003</v>
      </c>
      <c r="CO76" s="242">
        <f t="shared" si="9"/>
        <v>132.048</v>
      </c>
      <c r="CP76" s="240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76" s="241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76" s="241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76" s="242">
        <f>Tabela1122434[[#This Row],[K 94]]+Tabela1122434[[#This Row],[K 95]]+Tabela1122434[[#This Row],[K 96 ]]</f>
        <v>0</v>
      </c>
      <c r="CT76" s="242">
        <f t="shared" si="10"/>
        <v>0</v>
      </c>
      <c r="CU76" s="268">
        <f t="shared" si="11"/>
        <v>0</v>
      </c>
      <c r="CV76" s="269">
        <f>Tabela1122434[[#This Row],[K 88]]+Tabela1122434[[#This Row],[K 94]]</f>
        <v>110.04</v>
      </c>
      <c r="CW76" s="243">
        <f>Tabela1122434[[#This Row],[K 89]]+Tabela1122434[[#This Row],[K 95]]</f>
        <v>0</v>
      </c>
      <c r="CX76" s="243">
        <f>Tabela1122434[[#This Row],[K 90]]+Tabela1122434[[#This Row],[K 96 ]]</f>
        <v>0</v>
      </c>
      <c r="CY76" s="244">
        <f>Tabela1122434[[#This Row],[K 100]]+Tabela1122434[[#This Row],[K 101]]+Tabela1122434[[#This Row],[K 102]]</f>
        <v>110.04</v>
      </c>
      <c r="CZ76" s="244">
        <f>20%*Tabela1122434[[#This Row],[K 103]]</f>
        <v>22.008000000000003</v>
      </c>
      <c r="DA76" s="245">
        <f>Tabela1122434[[#This Row],[K 103]]+Tabela1122434[[#This Row],[K 104]]</f>
        <v>132.048</v>
      </c>
      <c r="DB76" s="270" t="s">
        <v>236</v>
      </c>
      <c r="DC76" s="247" t="s">
        <v>434</v>
      </c>
      <c r="DD76" s="248">
        <v>45292</v>
      </c>
      <c r="DE76" s="249">
        <v>36850</v>
      </c>
      <c r="DF76" s="249" t="s">
        <v>479</v>
      </c>
      <c r="DG76" s="231" t="s">
        <v>325</v>
      </c>
      <c r="DH76" s="230" t="s">
        <v>480</v>
      </c>
      <c r="DI76" s="249" t="s">
        <v>587</v>
      </c>
      <c r="DJ76" s="252" t="s">
        <v>327</v>
      </c>
      <c r="DK76" s="248" t="s">
        <v>206</v>
      </c>
      <c r="DL76" s="248" t="s">
        <v>326</v>
      </c>
      <c r="DM76" s="248" t="s">
        <v>326</v>
      </c>
      <c r="DN76" s="62" t="s">
        <v>326</v>
      </c>
      <c r="DO76" s="230" t="s">
        <v>564</v>
      </c>
      <c r="DP76" s="231" t="s">
        <v>220</v>
      </c>
      <c r="DQ76" s="231" t="s">
        <v>481</v>
      </c>
      <c r="DR76" s="231" t="s">
        <v>477</v>
      </c>
      <c r="DS76" s="231">
        <v>87</v>
      </c>
      <c r="DT76" s="231" t="s">
        <v>300</v>
      </c>
      <c r="DU76" s="254">
        <v>13</v>
      </c>
      <c r="DV76" s="255">
        <v>5250008293</v>
      </c>
      <c r="DW76" s="155"/>
      <c r="DX76" s="2"/>
      <c r="DY76" s="2"/>
      <c r="DZ76" s="2"/>
      <c r="EA76" s="4"/>
      <c r="EB76" s="4"/>
      <c r="EC76" s="4"/>
      <c r="ED76" s="4"/>
      <c r="EE76" s="4"/>
      <c r="EF76" s="4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</row>
    <row r="77" spans="1:437" ht="80.099999999999994" customHeight="1" x14ac:dyDescent="0.25">
      <c r="A77" s="331">
        <v>63</v>
      </c>
      <c r="B77" s="30" t="s">
        <v>487</v>
      </c>
      <c r="C77" s="70" t="s">
        <v>219</v>
      </c>
      <c r="D77" s="30" t="s">
        <v>220</v>
      </c>
      <c r="E77" s="30" t="s">
        <v>488</v>
      </c>
      <c r="F77" s="30" t="s">
        <v>566</v>
      </c>
      <c r="G77" s="38">
        <v>202</v>
      </c>
      <c r="H77" s="30"/>
      <c r="I77" s="38" t="s">
        <v>482</v>
      </c>
      <c r="J77" s="38" t="s">
        <v>483</v>
      </c>
      <c r="K77" s="76" t="s">
        <v>213</v>
      </c>
      <c r="L77" s="32" t="s">
        <v>199</v>
      </c>
      <c r="M77" s="30" t="s">
        <v>625</v>
      </c>
      <c r="N77" s="30" t="s">
        <v>200</v>
      </c>
      <c r="O77" s="297" t="s">
        <v>201</v>
      </c>
      <c r="P77" s="147">
        <v>78.2</v>
      </c>
      <c r="Q77" s="39">
        <v>26</v>
      </c>
      <c r="R77" s="39">
        <v>0</v>
      </c>
      <c r="S77" s="39">
        <v>0</v>
      </c>
      <c r="T77" s="39">
        <v>0</v>
      </c>
      <c r="U77" s="146">
        <v>0</v>
      </c>
      <c r="V77" s="147">
        <v>71.900000000000006</v>
      </c>
      <c r="W77" s="39">
        <v>23.9</v>
      </c>
      <c r="X77" s="39">
        <v>0</v>
      </c>
      <c r="Y77" s="39">
        <v>0</v>
      </c>
      <c r="Z77" s="39">
        <v>0</v>
      </c>
      <c r="AA77" s="146">
        <v>0</v>
      </c>
      <c r="AB77" s="147">
        <v>71.3</v>
      </c>
      <c r="AC77" s="39">
        <v>23.7</v>
      </c>
      <c r="AD77" s="39">
        <v>0</v>
      </c>
      <c r="AE77" s="39">
        <v>0</v>
      </c>
      <c r="AF77" s="39">
        <v>0</v>
      </c>
      <c r="AG77" s="146">
        <v>0</v>
      </c>
      <c r="AH77" s="147">
        <v>57.5</v>
      </c>
      <c r="AI77" s="39">
        <v>19.100000000000001</v>
      </c>
      <c r="AJ77" s="39">
        <v>0</v>
      </c>
      <c r="AK77" s="39">
        <v>0</v>
      </c>
      <c r="AL77" s="39">
        <v>0</v>
      </c>
      <c r="AM77" s="146">
        <v>0</v>
      </c>
      <c r="AN77" s="147">
        <v>59.7</v>
      </c>
      <c r="AO77" s="39">
        <v>19.899999999999999</v>
      </c>
      <c r="AP77" s="39">
        <v>0</v>
      </c>
      <c r="AQ77" s="39">
        <v>0</v>
      </c>
      <c r="AR77" s="39">
        <v>0</v>
      </c>
      <c r="AS77" s="146">
        <v>0</v>
      </c>
      <c r="AT77" s="147">
        <v>59.5</v>
      </c>
      <c r="AU77" s="39">
        <v>19.8</v>
      </c>
      <c r="AV77" s="39">
        <v>0</v>
      </c>
      <c r="AW77" s="39">
        <v>0</v>
      </c>
      <c r="AX77" s="39">
        <v>0</v>
      </c>
      <c r="AY77" s="146">
        <v>0</v>
      </c>
      <c r="AZ77" s="147">
        <v>61.2</v>
      </c>
      <c r="BA77" s="39">
        <v>20.3</v>
      </c>
      <c r="BB77" s="39">
        <v>0</v>
      </c>
      <c r="BC77" s="39">
        <v>0</v>
      </c>
      <c r="BD77" s="39">
        <v>0</v>
      </c>
      <c r="BE77" s="146">
        <v>0</v>
      </c>
      <c r="BF77" s="147">
        <v>60.1</v>
      </c>
      <c r="BG77" s="39">
        <v>20</v>
      </c>
      <c r="BH77" s="39">
        <v>0</v>
      </c>
      <c r="BI77" s="39">
        <v>0</v>
      </c>
      <c r="BJ77" s="39">
        <v>0</v>
      </c>
      <c r="BK77" s="146">
        <v>0</v>
      </c>
      <c r="BL77" s="147">
        <v>60.6</v>
      </c>
      <c r="BM77" s="39">
        <v>20.100000000000001</v>
      </c>
      <c r="BN77" s="39">
        <v>0</v>
      </c>
      <c r="BO77" s="39">
        <v>0</v>
      </c>
      <c r="BP77" s="39">
        <v>0</v>
      </c>
      <c r="BQ77" s="146">
        <v>0</v>
      </c>
      <c r="BR77" s="147">
        <v>65.3</v>
      </c>
      <c r="BS77" s="39">
        <v>21.7</v>
      </c>
      <c r="BT77" s="39">
        <v>0</v>
      </c>
      <c r="BU77" s="39">
        <v>0</v>
      </c>
      <c r="BV77" s="39">
        <v>0</v>
      </c>
      <c r="BW77" s="146">
        <v>0</v>
      </c>
      <c r="BX77" s="147">
        <v>69.8</v>
      </c>
      <c r="BY77" s="39">
        <v>23.2</v>
      </c>
      <c r="BZ77" s="39">
        <v>0</v>
      </c>
      <c r="CA77" s="39">
        <v>0</v>
      </c>
      <c r="CB77" s="39">
        <v>0</v>
      </c>
      <c r="CC77" s="146">
        <v>0</v>
      </c>
      <c r="CD77" s="147">
        <v>79</v>
      </c>
      <c r="CE77" s="39">
        <v>26.3</v>
      </c>
      <c r="CF77" s="39">
        <v>0</v>
      </c>
      <c r="CG77" s="39">
        <v>0</v>
      </c>
      <c r="CH77" s="39">
        <v>0</v>
      </c>
      <c r="CI77" s="146">
        <v>0</v>
      </c>
      <c r="CJ77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794.09999999999991</v>
      </c>
      <c r="CK77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77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77" s="56">
        <f>SUM(Tabela1122434[[#This Row],[K 88]]+Tabela1122434[[#This Row],[K 89]]+Tabela1122434[[#This Row],[K 90]])</f>
        <v>794.09999999999991</v>
      </c>
      <c r="CN77" s="56">
        <f t="shared" si="8"/>
        <v>158.82</v>
      </c>
      <c r="CO77" s="311">
        <f t="shared" si="9"/>
        <v>952.91999999999985</v>
      </c>
      <c r="CP77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264</v>
      </c>
      <c r="CQ77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77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77" s="56">
        <f>Tabela1122434[[#This Row],[K 94]]+Tabela1122434[[#This Row],[K 95]]+Tabela1122434[[#This Row],[K 96 ]]</f>
        <v>264</v>
      </c>
      <c r="CT77" s="56">
        <f t="shared" si="10"/>
        <v>52.800000000000004</v>
      </c>
      <c r="CU77" s="57">
        <f t="shared" si="11"/>
        <v>316.8</v>
      </c>
      <c r="CV77" s="313">
        <f>Tabela1122434[[#This Row],[K 88]]+Tabela1122434[[#This Row],[K 94]]</f>
        <v>1058.0999999999999</v>
      </c>
      <c r="CW77" s="59">
        <f>Tabela1122434[[#This Row],[K 89]]+Tabela1122434[[#This Row],[K 95]]</f>
        <v>0</v>
      </c>
      <c r="CX77" s="59">
        <f>Tabela1122434[[#This Row],[K 90]]+Tabela1122434[[#This Row],[K 96 ]]</f>
        <v>0</v>
      </c>
      <c r="CY77" s="60">
        <f>Tabela1122434[[#This Row],[K 100]]+Tabela1122434[[#This Row],[K 101]]+Tabela1122434[[#This Row],[K 102]]</f>
        <v>1058.0999999999999</v>
      </c>
      <c r="CZ77" s="60">
        <f>20%*Tabela1122434[[#This Row],[K 103]]</f>
        <v>211.62</v>
      </c>
      <c r="DA77" s="316">
        <f>Tabela1122434[[#This Row],[K 103]]+Tabela1122434[[#This Row],[K 104]]</f>
        <v>1269.7199999999998</v>
      </c>
      <c r="DB77" s="321" t="s">
        <v>311</v>
      </c>
      <c r="DC77" s="70" t="s">
        <v>206</v>
      </c>
      <c r="DD77" s="62">
        <v>45292</v>
      </c>
      <c r="DE77" s="63">
        <v>44714</v>
      </c>
      <c r="DF77" s="63" t="s">
        <v>486</v>
      </c>
      <c r="DG77" s="32" t="s">
        <v>203</v>
      </c>
      <c r="DH77" s="30" t="s">
        <v>204</v>
      </c>
      <c r="DI77" s="63" t="s">
        <v>587</v>
      </c>
      <c r="DJ77" s="62" t="s">
        <v>205</v>
      </c>
      <c r="DK77" s="62" t="s">
        <v>206</v>
      </c>
      <c r="DL77" s="62" t="s">
        <v>675</v>
      </c>
      <c r="DM77" s="124">
        <v>1</v>
      </c>
      <c r="DN77" s="253">
        <v>0</v>
      </c>
      <c r="DO77" s="30" t="s">
        <v>487</v>
      </c>
      <c r="DP77" s="32" t="s">
        <v>220</v>
      </c>
      <c r="DQ77" s="32" t="s">
        <v>488</v>
      </c>
      <c r="DR77" s="32" t="s">
        <v>567</v>
      </c>
      <c r="DS77" s="32">
        <v>202</v>
      </c>
      <c r="DT77" s="32"/>
      <c r="DU77" s="42" t="s">
        <v>482</v>
      </c>
      <c r="DV77" s="96">
        <v>52231870</v>
      </c>
    </row>
    <row r="78" spans="1:437" ht="80.099999999999994" customHeight="1" x14ac:dyDescent="0.25">
      <c r="A78" s="331">
        <v>64</v>
      </c>
      <c r="B78" s="30" t="s">
        <v>487</v>
      </c>
      <c r="C78" s="64" t="s">
        <v>259</v>
      </c>
      <c r="D78" s="30" t="s">
        <v>260</v>
      </c>
      <c r="E78" s="30" t="s">
        <v>261</v>
      </c>
      <c r="F78" s="30" t="s">
        <v>484</v>
      </c>
      <c r="G78" s="38">
        <v>107</v>
      </c>
      <c r="H78" s="30"/>
      <c r="I78" s="38">
        <v>57</v>
      </c>
      <c r="J78" s="38" t="s">
        <v>485</v>
      </c>
      <c r="K78" s="76" t="s">
        <v>343</v>
      </c>
      <c r="L78" s="32" t="s">
        <v>199</v>
      </c>
      <c r="M78" s="30" t="s">
        <v>626</v>
      </c>
      <c r="N78" s="30" t="s">
        <v>200</v>
      </c>
      <c r="O78" s="297" t="s">
        <v>683</v>
      </c>
      <c r="P78" s="147">
        <v>13.5</v>
      </c>
      <c r="Q78" s="39">
        <v>0</v>
      </c>
      <c r="R78" s="39">
        <v>5</v>
      </c>
      <c r="S78" s="39">
        <v>0</v>
      </c>
      <c r="T78" s="39">
        <v>15</v>
      </c>
      <c r="U78" s="146">
        <v>0</v>
      </c>
      <c r="V78" s="147">
        <v>13.5</v>
      </c>
      <c r="W78" s="39">
        <v>0</v>
      </c>
      <c r="X78" s="39">
        <v>5</v>
      </c>
      <c r="Y78" s="39">
        <v>0</v>
      </c>
      <c r="Z78" s="39">
        <v>15</v>
      </c>
      <c r="AA78" s="146">
        <v>0</v>
      </c>
      <c r="AB78" s="147">
        <v>13.5</v>
      </c>
      <c r="AC78" s="39">
        <v>0</v>
      </c>
      <c r="AD78" s="39">
        <v>5</v>
      </c>
      <c r="AE78" s="39">
        <v>0</v>
      </c>
      <c r="AF78" s="39">
        <v>15</v>
      </c>
      <c r="AG78" s="146">
        <v>0</v>
      </c>
      <c r="AH78" s="139">
        <v>13.5</v>
      </c>
      <c r="AI78" s="39">
        <v>0</v>
      </c>
      <c r="AJ78" s="39">
        <v>5</v>
      </c>
      <c r="AK78" s="39">
        <v>0</v>
      </c>
      <c r="AL78" s="39">
        <v>15</v>
      </c>
      <c r="AM78" s="151">
        <v>0</v>
      </c>
      <c r="AN78" s="147">
        <v>13.5</v>
      </c>
      <c r="AO78" s="39">
        <v>0</v>
      </c>
      <c r="AP78" s="39">
        <v>5</v>
      </c>
      <c r="AQ78" s="39">
        <v>0</v>
      </c>
      <c r="AR78" s="39">
        <v>15</v>
      </c>
      <c r="AS78" s="146">
        <v>0</v>
      </c>
      <c r="AT78" s="147">
        <v>13.5</v>
      </c>
      <c r="AU78" s="39">
        <v>0</v>
      </c>
      <c r="AV78" s="39">
        <v>5</v>
      </c>
      <c r="AW78" s="39">
        <v>0</v>
      </c>
      <c r="AX78" s="39">
        <v>15</v>
      </c>
      <c r="AY78" s="146">
        <v>0</v>
      </c>
      <c r="AZ78" s="147">
        <v>13.5</v>
      </c>
      <c r="BA78" s="39">
        <v>0</v>
      </c>
      <c r="BB78" s="39">
        <v>5</v>
      </c>
      <c r="BC78" s="39">
        <v>0</v>
      </c>
      <c r="BD78" s="39">
        <v>15</v>
      </c>
      <c r="BE78" s="146">
        <v>0</v>
      </c>
      <c r="BF78" s="147">
        <v>13.5</v>
      </c>
      <c r="BG78" s="39">
        <v>0</v>
      </c>
      <c r="BH78" s="39">
        <v>5</v>
      </c>
      <c r="BI78" s="39">
        <v>0</v>
      </c>
      <c r="BJ78" s="39">
        <v>15</v>
      </c>
      <c r="BK78" s="146">
        <v>0</v>
      </c>
      <c r="BL78" s="147">
        <v>13.5</v>
      </c>
      <c r="BM78" s="39">
        <v>0</v>
      </c>
      <c r="BN78" s="39">
        <v>5</v>
      </c>
      <c r="BO78" s="39">
        <v>0</v>
      </c>
      <c r="BP78" s="39">
        <v>15</v>
      </c>
      <c r="BQ78" s="146">
        <v>0</v>
      </c>
      <c r="BR78" s="147">
        <v>13.5</v>
      </c>
      <c r="BS78" s="39">
        <v>0</v>
      </c>
      <c r="BT78" s="39">
        <v>5</v>
      </c>
      <c r="BU78" s="39">
        <v>0</v>
      </c>
      <c r="BV78" s="39">
        <v>15</v>
      </c>
      <c r="BW78" s="146">
        <v>0</v>
      </c>
      <c r="BX78" s="147">
        <v>13.5</v>
      </c>
      <c r="BY78" s="39">
        <v>0</v>
      </c>
      <c r="BZ78" s="39">
        <v>5</v>
      </c>
      <c r="CA78" s="39">
        <v>0</v>
      </c>
      <c r="CB78" s="39">
        <v>15</v>
      </c>
      <c r="CC78" s="146">
        <v>0</v>
      </c>
      <c r="CD78" s="147">
        <v>13.5</v>
      </c>
      <c r="CE78" s="39">
        <v>0</v>
      </c>
      <c r="CF78" s="39">
        <v>5</v>
      </c>
      <c r="CG78" s="39">
        <v>0</v>
      </c>
      <c r="CH78" s="39">
        <v>15</v>
      </c>
      <c r="CI78" s="146">
        <v>0</v>
      </c>
      <c r="CJ78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162</v>
      </c>
      <c r="CK78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60</v>
      </c>
      <c r="CL78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180</v>
      </c>
      <c r="CM78" s="56">
        <f>SUM(Tabela1122434[[#This Row],[K 88]]+Tabela1122434[[#This Row],[K 89]]+Tabela1122434[[#This Row],[K 90]])</f>
        <v>402</v>
      </c>
      <c r="CN78" s="56">
        <f t="shared" si="8"/>
        <v>80.400000000000006</v>
      </c>
      <c r="CO78" s="311">
        <f t="shared" si="9"/>
        <v>482.4</v>
      </c>
      <c r="CP78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78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78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78" s="56">
        <f>Tabela1122434[[#This Row],[K 94]]+Tabela1122434[[#This Row],[K 95]]+Tabela1122434[[#This Row],[K 96 ]]</f>
        <v>0</v>
      </c>
      <c r="CT78" s="56">
        <f t="shared" si="10"/>
        <v>0</v>
      </c>
      <c r="CU78" s="57">
        <f t="shared" si="11"/>
        <v>0</v>
      </c>
      <c r="CV78" s="313">
        <f>Tabela1122434[[#This Row],[K 88]]+Tabela1122434[[#This Row],[K 94]]</f>
        <v>162</v>
      </c>
      <c r="CW78" s="59">
        <f>Tabela1122434[[#This Row],[K 89]]+Tabela1122434[[#This Row],[K 95]]</f>
        <v>60</v>
      </c>
      <c r="CX78" s="59">
        <f>Tabela1122434[[#This Row],[K 90]]+Tabela1122434[[#This Row],[K 96 ]]</f>
        <v>180</v>
      </c>
      <c r="CY78" s="60">
        <f>Tabela1122434[[#This Row],[K 100]]+Tabela1122434[[#This Row],[K 101]]+Tabela1122434[[#This Row],[K 102]]</f>
        <v>402</v>
      </c>
      <c r="CZ78" s="60">
        <f>20%*Tabela1122434[[#This Row],[K 103]]</f>
        <v>80.400000000000006</v>
      </c>
      <c r="DA78" s="316">
        <f>Tabela1122434[[#This Row],[K 103]]+Tabela1122434[[#This Row],[K 104]]</f>
        <v>482.4</v>
      </c>
      <c r="DB78" s="321" t="s">
        <v>311</v>
      </c>
      <c r="DC78" s="70" t="s">
        <v>206</v>
      </c>
      <c r="DD78" s="62">
        <v>45292</v>
      </c>
      <c r="DE78" s="63">
        <v>44714</v>
      </c>
      <c r="DF78" s="63" t="s">
        <v>486</v>
      </c>
      <c r="DG78" s="32" t="s">
        <v>203</v>
      </c>
      <c r="DH78" s="30" t="s">
        <v>204</v>
      </c>
      <c r="DI78" s="63" t="s">
        <v>587</v>
      </c>
      <c r="DJ78" s="62" t="s">
        <v>205</v>
      </c>
      <c r="DK78" s="62" t="s">
        <v>206</v>
      </c>
      <c r="DL78" s="62" t="s">
        <v>326</v>
      </c>
      <c r="DM78" s="62" t="s">
        <v>326</v>
      </c>
      <c r="DN78" s="62" t="s">
        <v>326</v>
      </c>
      <c r="DO78" s="30" t="s">
        <v>487</v>
      </c>
      <c r="DP78" s="32" t="s">
        <v>220</v>
      </c>
      <c r="DQ78" s="32" t="s">
        <v>488</v>
      </c>
      <c r="DR78" s="32" t="s">
        <v>567</v>
      </c>
      <c r="DS78" s="64">
        <v>202</v>
      </c>
      <c r="DT78" s="64"/>
      <c r="DU78" s="113">
        <v>18111</v>
      </c>
      <c r="DV78" s="96">
        <v>52231870</v>
      </c>
    </row>
    <row r="79" spans="1:437" ht="80.099999999999994" customHeight="1" x14ac:dyDescent="0.25">
      <c r="A79" s="331">
        <v>65</v>
      </c>
      <c r="B79" s="30" t="s">
        <v>489</v>
      </c>
      <c r="C79" s="70" t="s">
        <v>219</v>
      </c>
      <c r="D79" s="30" t="s">
        <v>220</v>
      </c>
      <c r="E79" s="30" t="s">
        <v>490</v>
      </c>
      <c r="F79" s="30" t="s">
        <v>491</v>
      </c>
      <c r="G79" s="38">
        <v>55</v>
      </c>
      <c r="H79" s="30" t="s">
        <v>300</v>
      </c>
      <c r="I79" s="38" t="s">
        <v>300</v>
      </c>
      <c r="J79" s="38" t="s">
        <v>492</v>
      </c>
      <c r="K79" s="76" t="s">
        <v>213</v>
      </c>
      <c r="L79" s="32" t="s">
        <v>199</v>
      </c>
      <c r="M79" s="30" t="s">
        <v>627</v>
      </c>
      <c r="N79" s="30" t="s">
        <v>200</v>
      </c>
      <c r="O79" s="297" t="s">
        <v>201</v>
      </c>
      <c r="P79" s="147">
        <v>65</v>
      </c>
      <c r="Q79" s="39">
        <v>30</v>
      </c>
      <c r="R79" s="39">
        <v>0</v>
      </c>
      <c r="S79" s="39">
        <v>0</v>
      </c>
      <c r="T79" s="39">
        <v>0</v>
      </c>
      <c r="U79" s="146">
        <v>0</v>
      </c>
      <c r="V79" s="147">
        <v>65</v>
      </c>
      <c r="W79" s="39">
        <v>30</v>
      </c>
      <c r="X79" s="39">
        <v>0</v>
      </c>
      <c r="Y79" s="39">
        <v>0</v>
      </c>
      <c r="Z79" s="39">
        <v>0</v>
      </c>
      <c r="AA79" s="146">
        <v>0</v>
      </c>
      <c r="AB79" s="147">
        <v>65</v>
      </c>
      <c r="AC79" s="39">
        <v>30</v>
      </c>
      <c r="AD79" s="39">
        <v>0</v>
      </c>
      <c r="AE79" s="39">
        <v>0</v>
      </c>
      <c r="AF79" s="39">
        <v>0</v>
      </c>
      <c r="AG79" s="146">
        <v>0</v>
      </c>
      <c r="AH79" s="139">
        <v>68</v>
      </c>
      <c r="AI79" s="39">
        <v>30</v>
      </c>
      <c r="AJ79" s="39">
        <v>0</v>
      </c>
      <c r="AK79" s="39">
        <v>0</v>
      </c>
      <c r="AL79" s="39">
        <v>0</v>
      </c>
      <c r="AM79" s="151">
        <v>0</v>
      </c>
      <c r="AN79" s="147">
        <v>64</v>
      </c>
      <c r="AO79" s="39">
        <v>30</v>
      </c>
      <c r="AP79" s="39">
        <v>0</v>
      </c>
      <c r="AQ79" s="39">
        <v>0</v>
      </c>
      <c r="AR79" s="39">
        <v>0</v>
      </c>
      <c r="AS79" s="146">
        <v>0</v>
      </c>
      <c r="AT79" s="147">
        <v>68</v>
      </c>
      <c r="AU79" s="39">
        <v>30</v>
      </c>
      <c r="AV79" s="39">
        <v>0</v>
      </c>
      <c r="AW79" s="39">
        <v>0</v>
      </c>
      <c r="AX79" s="39">
        <v>0</v>
      </c>
      <c r="AY79" s="146">
        <v>0</v>
      </c>
      <c r="AZ79" s="147">
        <v>60</v>
      </c>
      <c r="BA79" s="39">
        <v>30</v>
      </c>
      <c r="BB79" s="39">
        <v>0</v>
      </c>
      <c r="BC79" s="39">
        <v>0</v>
      </c>
      <c r="BD79" s="39">
        <v>0</v>
      </c>
      <c r="BE79" s="146">
        <v>0</v>
      </c>
      <c r="BF79" s="147">
        <v>62</v>
      </c>
      <c r="BG79" s="39">
        <v>30</v>
      </c>
      <c r="BH79" s="39">
        <v>0</v>
      </c>
      <c r="BI79" s="39">
        <v>0</v>
      </c>
      <c r="BJ79" s="39">
        <v>0</v>
      </c>
      <c r="BK79" s="146">
        <v>0</v>
      </c>
      <c r="BL79" s="147">
        <v>65</v>
      </c>
      <c r="BM79" s="39">
        <v>30</v>
      </c>
      <c r="BN79" s="39">
        <v>0</v>
      </c>
      <c r="BO79" s="39">
        <v>0</v>
      </c>
      <c r="BP79" s="39">
        <v>0</v>
      </c>
      <c r="BQ79" s="146">
        <v>0</v>
      </c>
      <c r="BR79" s="139">
        <v>65</v>
      </c>
      <c r="BS79" s="39">
        <v>30</v>
      </c>
      <c r="BT79" s="39">
        <v>0</v>
      </c>
      <c r="BU79" s="39">
        <v>0</v>
      </c>
      <c r="BV79" s="39">
        <v>0</v>
      </c>
      <c r="BW79" s="151">
        <v>0</v>
      </c>
      <c r="BX79" s="147">
        <v>65</v>
      </c>
      <c r="BY79" s="39">
        <v>30</v>
      </c>
      <c r="BZ79" s="39">
        <v>0</v>
      </c>
      <c r="CA79" s="39">
        <v>0</v>
      </c>
      <c r="CB79" s="39">
        <v>0</v>
      </c>
      <c r="CC79" s="146">
        <v>0</v>
      </c>
      <c r="CD79" s="147">
        <v>65</v>
      </c>
      <c r="CE79" s="39">
        <v>30</v>
      </c>
      <c r="CF79" s="39">
        <v>0</v>
      </c>
      <c r="CG79" s="39">
        <v>0</v>
      </c>
      <c r="CH79" s="39">
        <v>0</v>
      </c>
      <c r="CI79" s="146">
        <v>0</v>
      </c>
      <c r="CJ79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777</v>
      </c>
      <c r="CK79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79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79" s="56">
        <f>SUM(Tabela1122434[[#This Row],[K 88]]+Tabela1122434[[#This Row],[K 89]]+Tabela1122434[[#This Row],[K 90]])</f>
        <v>777</v>
      </c>
      <c r="CN79" s="56">
        <f t="shared" si="8"/>
        <v>155.4</v>
      </c>
      <c r="CO79" s="311">
        <f t="shared" si="9"/>
        <v>932.4</v>
      </c>
      <c r="CP79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360</v>
      </c>
      <c r="CQ79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79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79" s="56">
        <f>Tabela1122434[[#This Row],[K 94]]+Tabela1122434[[#This Row],[K 95]]+Tabela1122434[[#This Row],[K 96 ]]</f>
        <v>360</v>
      </c>
      <c r="CT79" s="56">
        <f t="shared" si="10"/>
        <v>72</v>
      </c>
      <c r="CU79" s="57">
        <f t="shared" si="11"/>
        <v>432</v>
      </c>
      <c r="CV79" s="313">
        <f>Tabela1122434[[#This Row],[K 88]]+Tabela1122434[[#This Row],[K 94]]</f>
        <v>1137</v>
      </c>
      <c r="CW79" s="59">
        <f>Tabela1122434[[#This Row],[K 89]]+Tabela1122434[[#This Row],[K 95]]</f>
        <v>0</v>
      </c>
      <c r="CX79" s="59">
        <f>Tabela1122434[[#This Row],[K 90]]+Tabela1122434[[#This Row],[K 96 ]]</f>
        <v>0</v>
      </c>
      <c r="CY79" s="60">
        <f>Tabela1122434[[#This Row],[K 100]]+Tabela1122434[[#This Row],[K 101]]+Tabela1122434[[#This Row],[K 102]]</f>
        <v>1137</v>
      </c>
      <c r="CZ79" s="60">
        <f>20%*Tabela1122434[[#This Row],[K 103]]</f>
        <v>227.4</v>
      </c>
      <c r="DA79" s="316">
        <f>Tabela1122434[[#This Row],[K 103]]+Tabela1122434[[#This Row],[K 104]]</f>
        <v>1364.4</v>
      </c>
      <c r="DB79" s="321" t="s">
        <v>311</v>
      </c>
      <c r="DC79" s="70" t="s">
        <v>206</v>
      </c>
      <c r="DD79" s="62">
        <v>45292</v>
      </c>
      <c r="DE79" s="63">
        <v>44713</v>
      </c>
      <c r="DF79" s="63" t="s">
        <v>493</v>
      </c>
      <c r="DG79" s="32" t="s">
        <v>203</v>
      </c>
      <c r="DH79" s="30" t="s">
        <v>204</v>
      </c>
      <c r="DI79" s="63" t="s">
        <v>587</v>
      </c>
      <c r="DJ79" s="62" t="s">
        <v>205</v>
      </c>
      <c r="DK79" s="62" t="s">
        <v>494</v>
      </c>
      <c r="DL79" s="62" t="s">
        <v>326</v>
      </c>
      <c r="DM79" s="62" t="s">
        <v>326</v>
      </c>
      <c r="DN79" s="62" t="s">
        <v>326</v>
      </c>
      <c r="DO79" s="30" t="s">
        <v>489</v>
      </c>
      <c r="DP79" s="32" t="s">
        <v>220</v>
      </c>
      <c r="DQ79" s="32" t="s">
        <v>490</v>
      </c>
      <c r="DR79" s="32" t="s">
        <v>536</v>
      </c>
      <c r="DS79" s="32">
        <v>55</v>
      </c>
      <c r="DT79" s="32" t="s">
        <v>300</v>
      </c>
      <c r="DU79" s="42" t="s">
        <v>300</v>
      </c>
      <c r="DV79" s="96">
        <v>5250008821</v>
      </c>
    </row>
    <row r="80" spans="1:437" ht="80.099999999999994" customHeight="1" x14ac:dyDescent="0.25">
      <c r="A80" s="331">
        <v>66</v>
      </c>
      <c r="B80" s="30" t="s">
        <v>506</v>
      </c>
      <c r="C80" s="32" t="s">
        <v>570</v>
      </c>
      <c r="D80" s="30" t="s">
        <v>421</v>
      </c>
      <c r="E80" s="30" t="s">
        <v>495</v>
      </c>
      <c r="F80" s="30" t="s">
        <v>507</v>
      </c>
      <c r="G80" s="38">
        <v>6</v>
      </c>
      <c r="H80" s="30"/>
      <c r="I80" s="38"/>
      <c r="J80" s="38" t="s">
        <v>496</v>
      </c>
      <c r="K80" s="76" t="s">
        <v>213</v>
      </c>
      <c r="L80" s="32" t="s">
        <v>199</v>
      </c>
      <c r="M80" s="30" t="s">
        <v>628</v>
      </c>
      <c r="N80" s="30" t="s">
        <v>200</v>
      </c>
      <c r="O80" s="297" t="s">
        <v>201</v>
      </c>
      <c r="P80" s="147">
        <v>65.314999999999998</v>
      </c>
      <c r="Q80" s="39">
        <v>0</v>
      </c>
      <c r="R80" s="39">
        <v>0</v>
      </c>
      <c r="S80" s="39">
        <v>0</v>
      </c>
      <c r="T80" s="39">
        <v>0</v>
      </c>
      <c r="U80" s="146">
        <v>0</v>
      </c>
      <c r="V80" s="139">
        <v>57.545000000000002</v>
      </c>
      <c r="W80" s="39">
        <v>0</v>
      </c>
      <c r="X80" s="39">
        <v>0</v>
      </c>
      <c r="Y80" s="39">
        <v>0</v>
      </c>
      <c r="Z80" s="39">
        <v>0</v>
      </c>
      <c r="AA80" s="151">
        <v>0</v>
      </c>
      <c r="AB80" s="147">
        <v>66.367000000000004</v>
      </c>
      <c r="AC80" s="39">
        <v>0</v>
      </c>
      <c r="AD80" s="39">
        <v>0</v>
      </c>
      <c r="AE80" s="39">
        <v>0</v>
      </c>
      <c r="AF80" s="39">
        <v>0</v>
      </c>
      <c r="AG80" s="146">
        <v>0</v>
      </c>
      <c r="AH80" s="139">
        <v>60.633000000000003</v>
      </c>
      <c r="AI80" s="39">
        <v>0</v>
      </c>
      <c r="AJ80" s="39">
        <v>0</v>
      </c>
      <c r="AK80" s="39">
        <v>0</v>
      </c>
      <c r="AL80" s="39">
        <v>0</v>
      </c>
      <c r="AM80" s="151">
        <v>0</v>
      </c>
      <c r="AN80" s="147">
        <v>66.203220000000002</v>
      </c>
      <c r="AO80" s="39">
        <v>0</v>
      </c>
      <c r="AP80" s="39">
        <v>0</v>
      </c>
      <c r="AQ80" s="39">
        <v>0</v>
      </c>
      <c r="AR80" s="39">
        <v>0</v>
      </c>
      <c r="AS80" s="146">
        <v>0</v>
      </c>
      <c r="AT80" s="139">
        <v>71.029110000000003</v>
      </c>
      <c r="AU80" s="39">
        <v>0</v>
      </c>
      <c r="AV80" s="39">
        <v>0</v>
      </c>
      <c r="AW80" s="39">
        <v>0</v>
      </c>
      <c r="AX80" s="39">
        <v>0</v>
      </c>
      <c r="AY80" s="151">
        <v>0</v>
      </c>
      <c r="AZ80" s="147">
        <v>72.262209999999996</v>
      </c>
      <c r="BA80" s="39">
        <v>0</v>
      </c>
      <c r="BB80" s="39">
        <v>0</v>
      </c>
      <c r="BC80" s="39">
        <v>0</v>
      </c>
      <c r="BD80" s="39">
        <v>0</v>
      </c>
      <c r="BE80" s="146">
        <v>0</v>
      </c>
      <c r="BF80" s="139">
        <v>73.5411</v>
      </c>
      <c r="BG80" s="39">
        <v>0</v>
      </c>
      <c r="BH80" s="39">
        <v>0</v>
      </c>
      <c r="BI80" s="39">
        <v>0</v>
      </c>
      <c r="BJ80" s="39">
        <v>0</v>
      </c>
      <c r="BK80" s="151">
        <v>0</v>
      </c>
      <c r="BL80" s="147">
        <v>63.055199999999999</v>
      </c>
      <c r="BM80" s="39">
        <v>0</v>
      </c>
      <c r="BN80" s="39">
        <v>0</v>
      </c>
      <c r="BO80" s="39">
        <v>0</v>
      </c>
      <c r="BP80" s="39">
        <v>0</v>
      </c>
      <c r="BQ80" s="146">
        <v>0</v>
      </c>
      <c r="BR80" s="139">
        <v>64.707120000000003</v>
      </c>
      <c r="BS80" s="39">
        <v>0</v>
      </c>
      <c r="BT80" s="39">
        <v>0</v>
      </c>
      <c r="BU80" s="39">
        <v>0</v>
      </c>
      <c r="BV80" s="39">
        <v>0</v>
      </c>
      <c r="BW80" s="151">
        <v>0</v>
      </c>
      <c r="BX80" s="147">
        <v>62.933109999999999</v>
      </c>
      <c r="BY80" s="39">
        <v>0</v>
      </c>
      <c r="BZ80" s="39">
        <v>0</v>
      </c>
      <c r="CA80" s="39">
        <v>0</v>
      </c>
      <c r="CB80" s="39">
        <v>0</v>
      </c>
      <c r="CC80" s="146">
        <v>0</v>
      </c>
      <c r="CD80" s="139">
        <v>64.903329999999997</v>
      </c>
      <c r="CE80" s="39">
        <v>0</v>
      </c>
      <c r="CF80" s="39">
        <v>0</v>
      </c>
      <c r="CG80" s="39">
        <v>0</v>
      </c>
      <c r="CH80" s="39">
        <v>0</v>
      </c>
      <c r="CI80" s="146">
        <v>0</v>
      </c>
      <c r="CJ80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788.49439999999993</v>
      </c>
      <c r="CK80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80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80" s="56">
        <f>SUM(Tabela1122434[[#This Row],[K 88]]+Tabela1122434[[#This Row],[K 89]]+Tabela1122434[[#This Row],[K 90]])</f>
        <v>788.49439999999993</v>
      </c>
      <c r="CN80" s="56">
        <f t="shared" si="8"/>
        <v>157.69888</v>
      </c>
      <c r="CO80" s="311">
        <f t="shared" si="9"/>
        <v>946.19327999999996</v>
      </c>
      <c r="CP80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80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80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80" s="56">
        <f>Tabela1122434[[#This Row],[K 94]]+Tabela1122434[[#This Row],[K 95]]+Tabela1122434[[#This Row],[K 96 ]]</f>
        <v>0</v>
      </c>
      <c r="CT80" s="56">
        <f t="shared" si="10"/>
        <v>0</v>
      </c>
      <c r="CU80" s="57">
        <f t="shared" si="11"/>
        <v>0</v>
      </c>
      <c r="CV80" s="313">
        <f>Tabela1122434[[#This Row],[K 88]]+Tabela1122434[[#This Row],[K 94]]</f>
        <v>788.49439999999993</v>
      </c>
      <c r="CW80" s="59">
        <f>Tabela1122434[[#This Row],[K 89]]+Tabela1122434[[#This Row],[K 95]]</f>
        <v>0</v>
      </c>
      <c r="CX80" s="59">
        <f>Tabela1122434[[#This Row],[K 90]]+Tabela1122434[[#This Row],[K 96 ]]</f>
        <v>0</v>
      </c>
      <c r="CY80" s="60">
        <f>Tabela1122434[[#This Row],[K 100]]+Tabela1122434[[#This Row],[K 101]]+Tabela1122434[[#This Row],[K 102]]</f>
        <v>788.49439999999993</v>
      </c>
      <c r="CZ80" s="60">
        <f>20%*Tabela1122434[[#This Row],[K 103]]</f>
        <v>157.69888</v>
      </c>
      <c r="DA80" s="316">
        <f>Tabela1122434[[#This Row],[K 103]]+Tabela1122434[[#This Row],[K 104]]</f>
        <v>946.19327999999996</v>
      </c>
      <c r="DB80" s="321" t="s">
        <v>311</v>
      </c>
      <c r="DC80" s="117" t="s">
        <v>206</v>
      </c>
      <c r="DD80" s="62">
        <v>45292</v>
      </c>
      <c r="DE80" s="63">
        <v>44720</v>
      </c>
      <c r="DF80" s="63" t="s">
        <v>556</v>
      </c>
      <c r="DG80" s="32" t="s">
        <v>203</v>
      </c>
      <c r="DH80" s="30" t="s">
        <v>204</v>
      </c>
      <c r="DI80" s="63" t="s">
        <v>587</v>
      </c>
      <c r="DJ80" s="62" t="s">
        <v>205</v>
      </c>
      <c r="DK80" s="71" t="s">
        <v>206</v>
      </c>
      <c r="DL80" s="62" t="s">
        <v>326</v>
      </c>
      <c r="DM80" s="62" t="s">
        <v>326</v>
      </c>
      <c r="DN80" s="62" t="s">
        <v>326</v>
      </c>
      <c r="DO80" s="30" t="s">
        <v>506</v>
      </c>
      <c r="DP80" s="32" t="s">
        <v>421</v>
      </c>
      <c r="DQ80" s="32" t="s">
        <v>495</v>
      </c>
      <c r="DR80" s="32" t="s">
        <v>507</v>
      </c>
      <c r="DS80" s="32">
        <v>6</v>
      </c>
      <c r="DT80" s="32"/>
      <c r="DU80" s="42"/>
      <c r="DV80" s="38">
        <v>7831822694</v>
      </c>
    </row>
    <row r="81" spans="1:126" ht="80.099999999999994" customHeight="1" x14ac:dyDescent="0.25">
      <c r="A81" s="331">
        <v>67</v>
      </c>
      <c r="B81" s="30" t="s">
        <v>506</v>
      </c>
      <c r="C81" s="32" t="s">
        <v>570</v>
      </c>
      <c r="D81" s="30" t="s">
        <v>421</v>
      </c>
      <c r="E81" s="30" t="s">
        <v>497</v>
      </c>
      <c r="F81" s="30" t="s">
        <v>508</v>
      </c>
      <c r="G81" s="38">
        <v>181</v>
      </c>
      <c r="H81" s="30"/>
      <c r="I81" s="38"/>
      <c r="J81" s="38" t="s">
        <v>498</v>
      </c>
      <c r="K81" s="76" t="s">
        <v>213</v>
      </c>
      <c r="L81" s="32" t="s">
        <v>199</v>
      </c>
      <c r="M81" s="30" t="s">
        <v>629</v>
      </c>
      <c r="N81" s="30" t="s">
        <v>200</v>
      </c>
      <c r="O81" s="297" t="s">
        <v>201</v>
      </c>
      <c r="P81" s="147">
        <v>67.063289999999995</v>
      </c>
      <c r="Q81" s="39">
        <v>21.410710000000002</v>
      </c>
      <c r="R81" s="39">
        <v>0</v>
      </c>
      <c r="S81" s="39">
        <v>0</v>
      </c>
      <c r="T81" s="39">
        <v>0</v>
      </c>
      <c r="U81" s="146">
        <v>0</v>
      </c>
      <c r="V81" s="139">
        <v>60.505830000000003</v>
      </c>
      <c r="W81" s="39">
        <v>19.317170000000001</v>
      </c>
      <c r="X81" s="39">
        <v>0</v>
      </c>
      <c r="Y81" s="39">
        <v>0</v>
      </c>
      <c r="Z81" s="39">
        <v>0</v>
      </c>
      <c r="AA81" s="151">
        <v>0</v>
      </c>
      <c r="AB81" s="147">
        <v>61.79898</v>
      </c>
      <c r="AC81" s="39">
        <v>19.73002</v>
      </c>
      <c r="AD81" s="39">
        <v>0</v>
      </c>
      <c r="AE81" s="39">
        <v>0</v>
      </c>
      <c r="AF81" s="39">
        <v>0</v>
      </c>
      <c r="AG81" s="146">
        <v>0</v>
      </c>
      <c r="AH81" s="139">
        <v>49.626260000000002</v>
      </c>
      <c r="AI81" s="39">
        <v>15.84374</v>
      </c>
      <c r="AJ81" s="39">
        <v>0</v>
      </c>
      <c r="AK81" s="39">
        <v>0</v>
      </c>
      <c r="AL81" s="39">
        <v>0</v>
      </c>
      <c r="AM81" s="151">
        <v>0</v>
      </c>
      <c r="AN81" s="147">
        <v>44.859960000000001</v>
      </c>
      <c r="AO81" s="39">
        <v>14.322039999999999</v>
      </c>
      <c r="AP81" s="39">
        <v>0</v>
      </c>
      <c r="AQ81" s="39">
        <v>0</v>
      </c>
      <c r="AR81" s="39">
        <v>0</v>
      </c>
      <c r="AS81" s="146">
        <v>0</v>
      </c>
      <c r="AT81" s="139">
        <v>39.86777</v>
      </c>
      <c r="AU81" s="39">
        <v>12.72823</v>
      </c>
      <c r="AV81" s="39">
        <v>0</v>
      </c>
      <c r="AW81" s="39">
        <v>0</v>
      </c>
      <c r="AX81" s="39">
        <v>0</v>
      </c>
      <c r="AY81" s="151">
        <v>0</v>
      </c>
      <c r="AZ81" s="147">
        <v>40.419589999999999</v>
      </c>
      <c r="BA81" s="39">
        <v>12.72823</v>
      </c>
      <c r="BB81" s="39">
        <v>0</v>
      </c>
      <c r="BC81" s="39">
        <v>0</v>
      </c>
      <c r="BD81" s="39">
        <v>0</v>
      </c>
      <c r="BE81" s="146">
        <v>0</v>
      </c>
      <c r="BF81" s="139">
        <v>41.464869999999998</v>
      </c>
      <c r="BG81" s="39">
        <v>13.23813</v>
      </c>
      <c r="BH81" s="39">
        <v>0</v>
      </c>
      <c r="BI81" s="39">
        <v>0</v>
      </c>
      <c r="BJ81" s="39">
        <v>0</v>
      </c>
      <c r="BK81" s="151">
        <v>0</v>
      </c>
      <c r="BL81" s="147">
        <v>41.06465</v>
      </c>
      <c r="BM81" s="39">
        <v>13.11035</v>
      </c>
      <c r="BN81" s="39">
        <v>0</v>
      </c>
      <c r="BO81" s="39">
        <v>0</v>
      </c>
      <c r="BP81" s="39">
        <v>0</v>
      </c>
      <c r="BQ81" s="146">
        <v>0</v>
      </c>
      <c r="BR81" s="139">
        <v>47.482640000000004</v>
      </c>
      <c r="BS81" s="39">
        <v>15.15936</v>
      </c>
      <c r="BT81" s="39">
        <v>0</v>
      </c>
      <c r="BU81" s="39">
        <v>0</v>
      </c>
      <c r="BV81" s="39">
        <v>0</v>
      </c>
      <c r="BW81" s="151">
        <v>0</v>
      </c>
      <c r="BX81" s="147">
        <v>53.5762</v>
      </c>
      <c r="BY81" s="39">
        <v>17.104800000000001</v>
      </c>
      <c r="BZ81" s="39">
        <v>0</v>
      </c>
      <c r="CA81" s="39">
        <v>0</v>
      </c>
      <c r="CB81" s="39">
        <v>0</v>
      </c>
      <c r="CC81" s="146">
        <v>0</v>
      </c>
      <c r="CD81" s="139">
        <v>64.658159999999995</v>
      </c>
      <c r="CE81" s="39">
        <v>20.64284</v>
      </c>
      <c r="CF81" s="39">
        <v>0</v>
      </c>
      <c r="CG81" s="39">
        <v>0</v>
      </c>
      <c r="CH81" s="39">
        <v>0</v>
      </c>
      <c r="CI81" s="146">
        <v>0</v>
      </c>
      <c r="CJ81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612.3882000000001</v>
      </c>
      <c r="CK81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81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81" s="56">
        <f>SUM(Tabela1122434[[#This Row],[K 88]]+Tabela1122434[[#This Row],[K 89]]+Tabela1122434[[#This Row],[K 90]])</f>
        <v>612.3882000000001</v>
      </c>
      <c r="CN81" s="56">
        <f t="shared" si="8"/>
        <v>122.47764000000002</v>
      </c>
      <c r="CO81" s="311">
        <f t="shared" si="9"/>
        <v>734.86584000000016</v>
      </c>
      <c r="CP81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195.33562000000001</v>
      </c>
      <c r="CQ81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81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81" s="56">
        <f>Tabela1122434[[#This Row],[K 94]]+Tabela1122434[[#This Row],[K 95]]+Tabela1122434[[#This Row],[K 96 ]]</f>
        <v>195.33562000000001</v>
      </c>
      <c r="CT81" s="56">
        <f t="shared" si="10"/>
        <v>39.067124000000007</v>
      </c>
      <c r="CU81" s="57">
        <f t="shared" si="11"/>
        <v>234.40274400000001</v>
      </c>
      <c r="CV81" s="313">
        <f>Tabela1122434[[#This Row],[K 88]]+Tabela1122434[[#This Row],[K 94]]</f>
        <v>807.72382000000016</v>
      </c>
      <c r="CW81" s="59">
        <f>Tabela1122434[[#This Row],[K 89]]+Tabela1122434[[#This Row],[K 95]]</f>
        <v>0</v>
      </c>
      <c r="CX81" s="59">
        <f>Tabela1122434[[#This Row],[K 90]]+Tabela1122434[[#This Row],[K 96 ]]</f>
        <v>0</v>
      </c>
      <c r="CY81" s="60">
        <f>Tabela1122434[[#This Row],[K 100]]+Tabela1122434[[#This Row],[K 101]]+Tabela1122434[[#This Row],[K 102]]</f>
        <v>807.72382000000016</v>
      </c>
      <c r="CZ81" s="60">
        <f>20%*Tabela1122434[[#This Row],[K 103]]</f>
        <v>161.54476400000004</v>
      </c>
      <c r="DA81" s="316">
        <f>Tabela1122434[[#This Row],[K 103]]+Tabela1122434[[#This Row],[K 104]]</f>
        <v>969.26858400000015</v>
      </c>
      <c r="DB81" s="321" t="s">
        <v>311</v>
      </c>
      <c r="DC81" s="117" t="s">
        <v>206</v>
      </c>
      <c r="DD81" s="62">
        <v>45292</v>
      </c>
      <c r="DE81" s="63">
        <v>44720</v>
      </c>
      <c r="DF81" s="63" t="s">
        <v>556</v>
      </c>
      <c r="DG81" s="32" t="s">
        <v>203</v>
      </c>
      <c r="DH81" s="30" t="s">
        <v>204</v>
      </c>
      <c r="DI81" s="63" t="s">
        <v>587</v>
      </c>
      <c r="DJ81" s="62" t="s">
        <v>205</v>
      </c>
      <c r="DK81" s="71" t="s">
        <v>206</v>
      </c>
      <c r="DL81" s="62" t="s">
        <v>326</v>
      </c>
      <c r="DM81" s="62" t="s">
        <v>326</v>
      </c>
      <c r="DN81" s="62" t="s">
        <v>326</v>
      </c>
      <c r="DO81" s="30" t="s">
        <v>506</v>
      </c>
      <c r="DP81" s="32" t="s">
        <v>421</v>
      </c>
      <c r="DQ81" s="32" t="s">
        <v>495</v>
      </c>
      <c r="DR81" s="32" t="s">
        <v>507</v>
      </c>
      <c r="DS81" s="32">
        <v>6</v>
      </c>
      <c r="DT81" s="32"/>
      <c r="DU81" s="42"/>
      <c r="DV81" s="38">
        <v>7831822694</v>
      </c>
    </row>
    <row r="82" spans="1:126" ht="80.099999999999994" customHeight="1" x14ac:dyDescent="0.25">
      <c r="A82" s="331">
        <v>68</v>
      </c>
      <c r="B82" s="30" t="s">
        <v>506</v>
      </c>
      <c r="C82" s="32" t="s">
        <v>570</v>
      </c>
      <c r="D82" s="30" t="s">
        <v>421</v>
      </c>
      <c r="E82" s="30" t="s">
        <v>497</v>
      </c>
      <c r="F82" s="30" t="s">
        <v>508</v>
      </c>
      <c r="G82" s="38">
        <v>181</v>
      </c>
      <c r="H82" s="30"/>
      <c r="I82" s="38"/>
      <c r="J82" s="38" t="s">
        <v>499</v>
      </c>
      <c r="K82" s="76" t="s">
        <v>213</v>
      </c>
      <c r="L82" s="32" t="s">
        <v>199</v>
      </c>
      <c r="M82" s="30" t="s">
        <v>233</v>
      </c>
      <c r="N82" s="30" t="s">
        <v>200</v>
      </c>
      <c r="O82" s="297" t="s">
        <v>201</v>
      </c>
      <c r="P82" s="147">
        <v>0</v>
      </c>
      <c r="Q82" s="39">
        <v>0</v>
      </c>
      <c r="R82" s="39">
        <v>0</v>
      </c>
      <c r="S82" s="39">
        <v>0</v>
      </c>
      <c r="T82" s="39">
        <v>0</v>
      </c>
      <c r="U82" s="146">
        <v>0</v>
      </c>
      <c r="V82" s="139">
        <v>0</v>
      </c>
      <c r="W82" s="39">
        <v>0</v>
      </c>
      <c r="X82" s="39">
        <v>0</v>
      </c>
      <c r="Y82" s="39">
        <v>0</v>
      </c>
      <c r="Z82" s="39">
        <v>0</v>
      </c>
      <c r="AA82" s="151">
        <v>0</v>
      </c>
      <c r="AB82" s="147">
        <v>0</v>
      </c>
      <c r="AC82" s="39">
        <v>0</v>
      </c>
      <c r="AD82" s="39">
        <v>0</v>
      </c>
      <c r="AE82" s="39">
        <v>0</v>
      </c>
      <c r="AF82" s="39">
        <v>0</v>
      </c>
      <c r="AG82" s="146">
        <v>0</v>
      </c>
      <c r="AH82" s="139">
        <v>0</v>
      </c>
      <c r="AI82" s="39">
        <v>0</v>
      </c>
      <c r="AJ82" s="39">
        <v>0</v>
      </c>
      <c r="AK82" s="39">
        <v>0</v>
      </c>
      <c r="AL82" s="39">
        <v>0</v>
      </c>
      <c r="AM82" s="151">
        <v>0</v>
      </c>
      <c r="AN82" s="147">
        <v>0</v>
      </c>
      <c r="AO82" s="39">
        <v>0</v>
      </c>
      <c r="AP82" s="39">
        <v>0</v>
      </c>
      <c r="AQ82" s="39">
        <v>0</v>
      </c>
      <c r="AR82" s="39">
        <v>0</v>
      </c>
      <c r="AS82" s="146">
        <v>0</v>
      </c>
      <c r="AT82" s="139">
        <v>0</v>
      </c>
      <c r="AU82" s="39">
        <v>0</v>
      </c>
      <c r="AV82" s="39">
        <v>0</v>
      </c>
      <c r="AW82" s="39">
        <v>0</v>
      </c>
      <c r="AX82" s="39">
        <v>0</v>
      </c>
      <c r="AY82" s="151">
        <v>0</v>
      </c>
      <c r="AZ82" s="147">
        <v>0</v>
      </c>
      <c r="BA82" s="39">
        <v>0</v>
      </c>
      <c r="BB82" s="39">
        <v>0</v>
      </c>
      <c r="BC82" s="39">
        <v>0</v>
      </c>
      <c r="BD82" s="39">
        <v>0</v>
      </c>
      <c r="BE82" s="146">
        <v>0</v>
      </c>
      <c r="BF82" s="139">
        <v>0</v>
      </c>
      <c r="BG82" s="39">
        <v>0</v>
      </c>
      <c r="BH82" s="39">
        <v>0</v>
      </c>
      <c r="BI82" s="39">
        <v>0</v>
      </c>
      <c r="BJ82" s="39">
        <v>0</v>
      </c>
      <c r="BK82" s="151">
        <v>0</v>
      </c>
      <c r="BL82" s="147">
        <v>0</v>
      </c>
      <c r="BM82" s="39">
        <v>0</v>
      </c>
      <c r="BN82" s="39">
        <v>0</v>
      </c>
      <c r="BO82" s="39">
        <v>0</v>
      </c>
      <c r="BP82" s="39">
        <v>0</v>
      </c>
      <c r="BQ82" s="146">
        <v>0</v>
      </c>
      <c r="BR82" s="139">
        <v>0</v>
      </c>
      <c r="BS82" s="39">
        <v>0</v>
      </c>
      <c r="BT82" s="39">
        <v>0</v>
      </c>
      <c r="BU82" s="39">
        <v>0</v>
      </c>
      <c r="BV82" s="39">
        <v>0</v>
      </c>
      <c r="BW82" s="151">
        <v>0</v>
      </c>
      <c r="BX82" s="147">
        <v>0</v>
      </c>
      <c r="BY82" s="39">
        <v>0</v>
      </c>
      <c r="BZ82" s="39">
        <v>0</v>
      </c>
      <c r="CA82" s="39">
        <v>0</v>
      </c>
      <c r="CB82" s="39">
        <v>0</v>
      </c>
      <c r="CC82" s="146">
        <v>0</v>
      </c>
      <c r="CD82" s="139">
        <v>0</v>
      </c>
      <c r="CE82" s="39">
        <v>0</v>
      </c>
      <c r="CF82" s="39">
        <v>0</v>
      </c>
      <c r="CG82" s="39">
        <v>0</v>
      </c>
      <c r="CH82" s="39">
        <v>0</v>
      </c>
      <c r="CI82" s="146">
        <v>0</v>
      </c>
      <c r="CJ82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0</v>
      </c>
      <c r="CK82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82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82" s="56">
        <f>SUM(Tabela1122434[[#This Row],[K 88]]+Tabela1122434[[#This Row],[K 89]]+Tabela1122434[[#This Row],[K 90]])</f>
        <v>0</v>
      </c>
      <c r="CN82" s="56">
        <f t="shared" si="8"/>
        <v>0</v>
      </c>
      <c r="CO82" s="311">
        <f t="shared" si="9"/>
        <v>0</v>
      </c>
      <c r="CP82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82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82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82" s="56">
        <f>Tabela1122434[[#This Row],[K 94]]+Tabela1122434[[#This Row],[K 95]]+Tabela1122434[[#This Row],[K 96 ]]</f>
        <v>0</v>
      </c>
      <c r="CT82" s="56">
        <f t="shared" si="10"/>
        <v>0</v>
      </c>
      <c r="CU82" s="57">
        <f t="shared" si="11"/>
        <v>0</v>
      </c>
      <c r="CV82" s="313">
        <f>Tabela1122434[[#This Row],[K 88]]+Tabela1122434[[#This Row],[K 94]]</f>
        <v>0</v>
      </c>
      <c r="CW82" s="59">
        <f>Tabela1122434[[#This Row],[K 89]]+Tabela1122434[[#This Row],[K 95]]</f>
        <v>0</v>
      </c>
      <c r="CX82" s="59">
        <f>Tabela1122434[[#This Row],[K 90]]+Tabela1122434[[#This Row],[K 96 ]]</f>
        <v>0</v>
      </c>
      <c r="CY82" s="60">
        <f>Tabela1122434[[#This Row],[K 100]]+Tabela1122434[[#This Row],[K 101]]+Tabela1122434[[#This Row],[K 102]]</f>
        <v>0</v>
      </c>
      <c r="CZ82" s="60">
        <f>20%*Tabela1122434[[#This Row],[K 103]]</f>
        <v>0</v>
      </c>
      <c r="DA82" s="316">
        <f>Tabela1122434[[#This Row],[K 103]]+Tabela1122434[[#This Row],[K 104]]</f>
        <v>0</v>
      </c>
      <c r="DB82" s="321" t="s">
        <v>311</v>
      </c>
      <c r="DC82" s="117" t="s">
        <v>206</v>
      </c>
      <c r="DD82" s="62">
        <v>45292</v>
      </c>
      <c r="DE82" s="63">
        <v>44720</v>
      </c>
      <c r="DF82" s="63" t="s">
        <v>556</v>
      </c>
      <c r="DG82" s="32" t="s">
        <v>203</v>
      </c>
      <c r="DH82" s="30" t="s">
        <v>204</v>
      </c>
      <c r="DI82" s="63" t="s">
        <v>587</v>
      </c>
      <c r="DJ82" s="62" t="s">
        <v>205</v>
      </c>
      <c r="DK82" s="71" t="s">
        <v>206</v>
      </c>
      <c r="DL82" s="62" t="s">
        <v>326</v>
      </c>
      <c r="DM82" s="62" t="s">
        <v>326</v>
      </c>
      <c r="DN82" s="62" t="s">
        <v>326</v>
      </c>
      <c r="DO82" s="30" t="s">
        <v>506</v>
      </c>
      <c r="DP82" s="32" t="s">
        <v>421</v>
      </c>
      <c r="DQ82" s="32" t="s">
        <v>495</v>
      </c>
      <c r="DR82" s="32" t="s">
        <v>507</v>
      </c>
      <c r="DS82" s="32">
        <v>6</v>
      </c>
      <c r="DT82" s="32"/>
      <c r="DU82" s="42"/>
      <c r="DV82" s="38">
        <v>7831822694</v>
      </c>
    </row>
    <row r="83" spans="1:126" ht="80.099999999999994" customHeight="1" x14ac:dyDescent="0.3">
      <c r="A83" s="331">
        <v>69</v>
      </c>
      <c r="B83" s="30" t="s">
        <v>506</v>
      </c>
      <c r="C83" s="32" t="s">
        <v>570</v>
      </c>
      <c r="D83" s="30" t="s">
        <v>421</v>
      </c>
      <c r="E83" s="30" t="s">
        <v>500</v>
      </c>
      <c r="F83" s="30" t="s">
        <v>509</v>
      </c>
      <c r="G83" s="33">
        <v>1</v>
      </c>
      <c r="H83" s="30"/>
      <c r="I83" s="112"/>
      <c r="J83" s="33" t="s">
        <v>501</v>
      </c>
      <c r="K83" s="33" t="s">
        <v>213</v>
      </c>
      <c r="L83" s="32" t="s">
        <v>199</v>
      </c>
      <c r="M83" s="30" t="s">
        <v>233</v>
      </c>
      <c r="N83" s="30" t="s">
        <v>200</v>
      </c>
      <c r="O83" s="297" t="s">
        <v>201</v>
      </c>
      <c r="P83" s="147">
        <v>30.234760000000001</v>
      </c>
      <c r="Q83" s="296">
        <v>0.64224000000000003</v>
      </c>
      <c r="R83" s="39">
        <v>0</v>
      </c>
      <c r="S83" s="296">
        <v>0</v>
      </c>
      <c r="T83" s="39">
        <v>0</v>
      </c>
      <c r="U83" s="303">
        <v>0</v>
      </c>
      <c r="V83" s="139">
        <v>29.443560000000002</v>
      </c>
      <c r="W83" s="296">
        <v>0.62544</v>
      </c>
      <c r="X83" s="39">
        <v>0</v>
      </c>
      <c r="Y83" s="296">
        <v>0</v>
      </c>
      <c r="Z83" s="39">
        <v>0</v>
      </c>
      <c r="AA83" s="305">
        <v>0</v>
      </c>
      <c r="AB83" s="147">
        <v>34.670529999999999</v>
      </c>
      <c r="AC83" s="296">
        <v>0.73646999999999996</v>
      </c>
      <c r="AD83" s="39">
        <v>0</v>
      </c>
      <c r="AE83" s="296">
        <v>0</v>
      </c>
      <c r="AF83" s="39">
        <v>0</v>
      </c>
      <c r="AG83" s="303">
        <v>0</v>
      </c>
      <c r="AH83" s="139">
        <v>35.985599999999998</v>
      </c>
      <c r="AI83" s="296">
        <v>0.76439999999999997</v>
      </c>
      <c r="AJ83" s="39">
        <v>0</v>
      </c>
      <c r="AK83" s="296">
        <v>0</v>
      </c>
      <c r="AL83" s="39">
        <v>0</v>
      </c>
      <c r="AM83" s="305">
        <v>0</v>
      </c>
      <c r="AN83" s="147">
        <v>40.883560000000003</v>
      </c>
      <c r="AO83" s="296">
        <v>0.86843999999999999</v>
      </c>
      <c r="AP83" s="39">
        <v>0</v>
      </c>
      <c r="AQ83" s="296">
        <v>0</v>
      </c>
      <c r="AR83" s="39">
        <v>0</v>
      </c>
      <c r="AS83" s="303">
        <v>0</v>
      </c>
      <c r="AT83" s="139">
        <v>38.23874</v>
      </c>
      <c r="AU83" s="296">
        <v>0.81225999999999998</v>
      </c>
      <c r="AV83" s="39">
        <v>0</v>
      </c>
      <c r="AW83" s="296">
        <v>0</v>
      </c>
      <c r="AX83" s="39">
        <v>0</v>
      </c>
      <c r="AY83" s="305">
        <v>0</v>
      </c>
      <c r="AZ83" s="147">
        <v>38.88599</v>
      </c>
      <c r="BA83" s="296">
        <v>0.82601000000000002</v>
      </c>
      <c r="BB83" s="39">
        <v>0</v>
      </c>
      <c r="BC83" s="296">
        <v>0</v>
      </c>
      <c r="BD83" s="39">
        <v>0</v>
      </c>
      <c r="BE83" s="303">
        <v>0</v>
      </c>
      <c r="BF83" s="139">
        <v>31.61543</v>
      </c>
      <c r="BG83" s="296">
        <v>0.67157</v>
      </c>
      <c r="BH83" s="39">
        <v>0</v>
      </c>
      <c r="BI83" s="296">
        <v>0</v>
      </c>
      <c r="BJ83" s="39">
        <v>0</v>
      </c>
      <c r="BK83" s="305">
        <v>0</v>
      </c>
      <c r="BL83" s="147">
        <v>29.756910000000001</v>
      </c>
      <c r="BM83" s="296">
        <v>0.63209000000000004</v>
      </c>
      <c r="BN83" s="39">
        <v>0</v>
      </c>
      <c r="BO83" s="296">
        <v>0</v>
      </c>
      <c r="BP83" s="39">
        <v>0</v>
      </c>
      <c r="BQ83" s="303">
        <v>0</v>
      </c>
      <c r="BR83" s="139">
        <v>34.638219999999997</v>
      </c>
      <c r="BS83" s="296">
        <v>0.73577999999999999</v>
      </c>
      <c r="BT83" s="39">
        <v>0</v>
      </c>
      <c r="BU83" s="296">
        <v>0</v>
      </c>
      <c r="BV83" s="39">
        <v>0</v>
      </c>
      <c r="BW83" s="305">
        <v>0</v>
      </c>
      <c r="BX83" s="147">
        <v>36.915840000000003</v>
      </c>
      <c r="BY83" s="296">
        <v>0.78415999999999997</v>
      </c>
      <c r="BZ83" s="39">
        <v>0</v>
      </c>
      <c r="CA83" s="296">
        <v>0</v>
      </c>
      <c r="CB83" s="39">
        <v>0</v>
      </c>
      <c r="CC83" s="303">
        <v>0</v>
      </c>
      <c r="CD83" s="139">
        <v>34.545200000000001</v>
      </c>
      <c r="CE83" s="296">
        <v>0.73380000000000001</v>
      </c>
      <c r="CF83" s="39">
        <v>0</v>
      </c>
      <c r="CG83" s="296">
        <v>0</v>
      </c>
      <c r="CH83" s="296">
        <v>0</v>
      </c>
      <c r="CI83" s="146">
        <v>0</v>
      </c>
      <c r="CJ83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415.81434000000002</v>
      </c>
      <c r="CK83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83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83" s="56">
        <f>SUM(Tabela1122434[[#This Row],[K 88]]+Tabela1122434[[#This Row],[K 89]]+Tabela1122434[[#This Row],[K 90]])</f>
        <v>415.81434000000002</v>
      </c>
      <c r="CN83" s="56">
        <f t="shared" si="8"/>
        <v>83.162868000000003</v>
      </c>
      <c r="CO83" s="311">
        <f t="shared" si="9"/>
        <v>498.97720800000002</v>
      </c>
      <c r="CP83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8.8326600000000006</v>
      </c>
      <c r="CQ83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83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83" s="56">
        <f>Tabela1122434[[#This Row],[K 94]]+Tabela1122434[[#This Row],[K 95]]+Tabela1122434[[#This Row],[K 96 ]]</f>
        <v>8.8326600000000006</v>
      </c>
      <c r="CT83" s="56">
        <f t="shared" si="10"/>
        <v>1.7665320000000002</v>
      </c>
      <c r="CU83" s="57">
        <f t="shared" si="11"/>
        <v>10.599192</v>
      </c>
      <c r="CV83" s="313">
        <f>Tabela1122434[[#This Row],[K 88]]+Tabela1122434[[#This Row],[K 94]]</f>
        <v>424.64699999999999</v>
      </c>
      <c r="CW83" s="59">
        <f>Tabela1122434[[#This Row],[K 89]]+Tabela1122434[[#This Row],[K 95]]</f>
        <v>0</v>
      </c>
      <c r="CX83" s="59">
        <f>Tabela1122434[[#This Row],[K 90]]+Tabela1122434[[#This Row],[K 96 ]]</f>
        <v>0</v>
      </c>
      <c r="CY83" s="60">
        <f>Tabela1122434[[#This Row],[K 100]]+Tabela1122434[[#This Row],[K 101]]+Tabela1122434[[#This Row],[K 102]]</f>
        <v>424.64699999999999</v>
      </c>
      <c r="CZ83" s="60">
        <f>20%*Tabela1122434[[#This Row],[K 103]]</f>
        <v>84.929400000000001</v>
      </c>
      <c r="DA83" s="316">
        <f>Tabela1122434[[#This Row],[K 103]]+Tabela1122434[[#This Row],[K 104]]</f>
        <v>509.57639999999998</v>
      </c>
      <c r="DB83" s="321" t="s">
        <v>311</v>
      </c>
      <c r="DC83" s="117" t="s">
        <v>206</v>
      </c>
      <c r="DD83" s="62">
        <v>45292</v>
      </c>
      <c r="DE83" s="63">
        <v>44720</v>
      </c>
      <c r="DF83" s="63" t="s">
        <v>556</v>
      </c>
      <c r="DG83" s="32" t="s">
        <v>203</v>
      </c>
      <c r="DH83" s="30" t="s">
        <v>204</v>
      </c>
      <c r="DI83" s="63" t="s">
        <v>587</v>
      </c>
      <c r="DJ83" s="62" t="s">
        <v>205</v>
      </c>
      <c r="DK83" s="71" t="s">
        <v>206</v>
      </c>
      <c r="DL83" s="62" t="s">
        <v>326</v>
      </c>
      <c r="DM83" s="62" t="s">
        <v>326</v>
      </c>
      <c r="DN83" s="62" t="s">
        <v>326</v>
      </c>
      <c r="DO83" s="30" t="s">
        <v>506</v>
      </c>
      <c r="DP83" s="32" t="s">
        <v>421</v>
      </c>
      <c r="DQ83" s="32" t="s">
        <v>495</v>
      </c>
      <c r="DR83" s="32" t="s">
        <v>507</v>
      </c>
      <c r="DS83" s="32">
        <v>6</v>
      </c>
      <c r="DT83" s="32"/>
      <c r="DU83" s="112"/>
      <c r="DV83" s="38">
        <v>7831822694</v>
      </c>
    </row>
    <row r="84" spans="1:126" ht="80.099999999999994" customHeight="1" x14ac:dyDescent="0.25">
      <c r="A84" s="331">
        <v>70</v>
      </c>
      <c r="B84" s="30" t="s">
        <v>506</v>
      </c>
      <c r="C84" s="32" t="s">
        <v>570</v>
      </c>
      <c r="D84" s="30" t="s">
        <v>421</v>
      </c>
      <c r="E84" s="30" t="s">
        <v>502</v>
      </c>
      <c r="F84" s="30" t="s">
        <v>510</v>
      </c>
      <c r="G84" s="38">
        <v>14</v>
      </c>
      <c r="H84" s="30"/>
      <c r="I84" s="38"/>
      <c r="J84" s="38" t="s">
        <v>503</v>
      </c>
      <c r="K84" s="76" t="s">
        <v>213</v>
      </c>
      <c r="L84" s="32" t="s">
        <v>199</v>
      </c>
      <c r="M84" s="30" t="s">
        <v>625</v>
      </c>
      <c r="N84" s="30" t="s">
        <v>200</v>
      </c>
      <c r="O84" s="297" t="s">
        <v>201</v>
      </c>
      <c r="P84" s="147">
        <v>115.3536</v>
      </c>
      <c r="Q84" s="39">
        <v>15.107379999999999</v>
      </c>
      <c r="R84" s="39">
        <v>0</v>
      </c>
      <c r="S84" s="39">
        <v>0</v>
      </c>
      <c r="T84" s="39">
        <v>0</v>
      </c>
      <c r="U84" s="146">
        <v>0</v>
      </c>
      <c r="V84" s="139">
        <v>99.025090000000006</v>
      </c>
      <c r="W84" s="39">
        <v>12.968909999999999</v>
      </c>
      <c r="X84" s="39">
        <v>0</v>
      </c>
      <c r="Y84" s="39">
        <v>0</v>
      </c>
      <c r="Z84" s="39">
        <v>0</v>
      </c>
      <c r="AA84" s="151">
        <v>0</v>
      </c>
      <c r="AB84" s="147">
        <v>109.46040000000001</v>
      </c>
      <c r="AC84" s="39">
        <v>14.33558</v>
      </c>
      <c r="AD84" s="39">
        <v>0</v>
      </c>
      <c r="AE84" s="39">
        <v>0</v>
      </c>
      <c r="AF84" s="39">
        <v>0</v>
      </c>
      <c r="AG84" s="146">
        <v>0</v>
      </c>
      <c r="AH84" s="139">
        <v>102.12860000000001</v>
      </c>
      <c r="AI84" s="39">
        <v>13.375360000000001</v>
      </c>
      <c r="AJ84" s="39">
        <v>0</v>
      </c>
      <c r="AK84" s="39">
        <v>0</v>
      </c>
      <c r="AL84" s="39">
        <v>0</v>
      </c>
      <c r="AM84" s="151">
        <v>0</v>
      </c>
      <c r="AN84" s="147">
        <v>116.3413</v>
      </c>
      <c r="AO84" s="39">
        <v>15.23673</v>
      </c>
      <c r="AP84" s="39">
        <v>0</v>
      </c>
      <c r="AQ84" s="39">
        <v>0</v>
      </c>
      <c r="AR84" s="39">
        <v>0</v>
      </c>
      <c r="AS84" s="146">
        <v>0</v>
      </c>
      <c r="AT84" s="139">
        <v>117.38639999999999</v>
      </c>
      <c r="AU84" s="39">
        <v>15.373609999999999</v>
      </c>
      <c r="AV84" s="39">
        <v>0</v>
      </c>
      <c r="AW84" s="39">
        <v>0</v>
      </c>
      <c r="AX84" s="39">
        <v>0</v>
      </c>
      <c r="AY84" s="151">
        <v>0</v>
      </c>
      <c r="AZ84" s="147">
        <v>111.8663</v>
      </c>
      <c r="BA84" s="39">
        <v>14.65067</v>
      </c>
      <c r="BB84" s="39">
        <v>0</v>
      </c>
      <c r="BC84" s="39">
        <v>0</v>
      </c>
      <c r="BD84" s="39">
        <v>0</v>
      </c>
      <c r="BE84" s="146">
        <v>0</v>
      </c>
      <c r="BF84" s="139">
        <v>113.56489999999999</v>
      </c>
      <c r="BG84" s="39">
        <v>14.87312</v>
      </c>
      <c r="BH84" s="39">
        <v>0</v>
      </c>
      <c r="BI84" s="39">
        <v>0</v>
      </c>
      <c r="BJ84" s="39">
        <v>0</v>
      </c>
      <c r="BK84" s="151">
        <v>0</v>
      </c>
      <c r="BL84" s="147">
        <v>114.7285</v>
      </c>
      <c r="BM84" s="39">
        <v>15.025510000000001</v>
      </c>
      <c r="BN84" s="39">
        <v>0</v>
      </c>
      <c r="BO84" s="39">
        <v>0</v>
      </c>
      <c r="BP84" s="39">
        <v>0</v>
      </c>
      <c r="BQ84" s="146">
        <v>0</v>
      </c>
      <c r="BR84" s="139">
        <v>120.2556</v>
      </c>
      <c r="BS84" s="39">
        <v>15.74938</v>
      </c>
      <c r="BT84" s="39">
        <v>0</v>
      </c>
      <c r="BU84" s="39">
        <v>0</v>
      </c>
      <c r="BV84" s="39">
        <v>0</v>
      </c>
      <c r="BW84" s="151">
        <v>0</v>
      </c>
      <c r="BX84" s="147">
        <v>115.1246</v>
      </c>
      <c r="BY84" s="39">
        <v>15.077389999999999</v>
      </c>
      <c r="BZ84" s="39">
        <v>0</v>
      </c>
      <c r="CA84" s="39">
        <v>0</v>
      </c>
      <c r="CB84" s="39">
        <v>0</v>
      </c>
      <c r="CC84" s="146">
        <v>0</v>
      </c>
      <c r="CD84" s="139">
        <v>102.5407</v>
      </c>
      <c r="CE84" s="39">
        <v>13.42933</v>
      </c>
      <c r="CF84" s="39">
        <v>0</v>
      </c>
      <c r="CG84" s="39">
        <v>0</v>
      </c>
      <c r="CH84" s="39">
        <v>0</v>
      </c>
      <c r="CI84" s="146">
        <v>0</v>
      </c>
      <c r="CJ84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1337.7759900000001</v>
      </c>
      <c r="CK84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84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84" s="56">
        <f>SUM(Tabela1122434[[#This Row],[K 88]]+Tabela1122434[[#This Row],[K 89]]+Tabela1122434[[#This Row],[K 90]])</f>
        <v>1337.7759900000001</v>
      </c>
      <c r="CN84" s="56">
        <f t="shared" si="8"/>
        <v>267.55519800000002</v>
      </c>
      <c r="CO84" s="311">
        <f t="shared" si="9"/>
        <v>1605.3311880000001</v>
      </c>
      <c r="CP84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175.20297000000002</v>
      </c>
      <c r="CQ84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84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84" s="56">
        <f>Tabela1122434[[#This Row],[K 94]]+Tabela1122434[[#This Row],[K 95]]+Tabela1122434[[#This Row],[K 96 ]]</f>
        <v>175.20297000000002</v>
      </c>
      <c r="CT84" s="56">
        <f t="shared" si="10"/>
        <v>35.040594000000006</v>
      </c>
      <c r="CU84" s="57">
        <f t="shared" si="11"/>
        <v>210.24356400000002</v>
      </c>
      <c r="CV84" s="313">
        <f>Tabela1122434[[#This Row],[K 88]]+Tabela1122434[[#This Row],[K 94]]</f>
        <v>1512.9789600000001</v>
      </c>
      <c r="CW84" s="59">
        <f>Tabela1122434[[#This Row],[K 89]]+Tabela1122434[[#This Row],[K 95]]</f>
        <v>0</v>
      </c>
      <c r="CX84" s="59">
        <f>Tabela1122434[[#This Row],[K 90]]+Tabela1122434[[#This Row],[K 96 ]]</f>
        <v>0</v>
      </c>
      <c r="CY84" s="60">
        <f>Tabela1122434[[#This Row],[K 100]]+Tabela1122434[[#This Row],[K 101]]+Tabela1122434[[#This Row],[K 102]]</f>
        <v>1512.9789600000001</v>
      </c>
      <c r="CZ84" s="60">
        <f>20%*Tabela1122434[[#This Row],[K 103]]</f>
        <v>302.59579200000002</v>
      </c>
      <c r="DA84" s="316">
        <f>Tabela1122434[[#This Row],[K 103]]+Tabela1122434[[#This Row],[K 104]]</f>
        <v>1815.5747520000002</v>
      </c>
      <c r="DB84" s="321" t="s">
        <v>311</v>
      </c>
      <c r="DC84" s="117" t="s">
        <v>206</v>
      </c>
      <c r="DD84" s="62">
        <v>45292</v>
      </c>
      <c r="DE84" s="63">
        <v>44720</v>
      </c>
      <c r="DF84" s="63" t="s">
        <v>556</v>
      </c>
      <c r="DG84" s="32" t="s">
        <v>203</v>
      </c>
      <c r="DH84" s="30" t="s">
        <v>204</v>
      </c>
      <c r="DI84" s="63" t="s">
        <v>587</v>
      </c>
      <c r="DJ84" s="62" t="s">
        <v>205</v>
      </c>
      <c r="DK84" s="71" t="s">
        <v>565</v>
      </c>
      <c r="DL84" s="62" t="s">
        <v>326</v>
      </c>
      <c r="DM84" s="62" t="s">
        <v>326</v>
      </c>
      <c r="DN84" s="62" t="s">
        <v>326</v>
      </c>
      <c r="DO84" s="30" t="s">
        <v>506</v>
      </c>
      <c r="DP84" s="32" t="s">
        <v>421</v>
      </c>
      <c r="DQ84" s="32" t="s">
        <v>495</v>
      </c>
      <c r="DR84" s="32" t="s">
        <v>507</v>
      </c>
      <c r="DS84" s="32">
        <v>6</v>
      </c>
      <c r="DT84" s="32"/>
      <c r="DU84" s="42"/>
      <c r="DV84" s="38">
        <v>7831822694</v>
      </c>
    </row>
    <row r="85" spans="1:126" ht="80.099999999999994" customHeight="1" x14ac:dyDescent="0.25">
      <c r="A85" s="331">
        <v>71</v>
      </c>
      <c r="B85" s="30" t="s">
        <v>506</v>
      </c>
      <c r="C85" s="32" t="s">
        <v>570</v>
      </c>
      <c r="D85" s="30" t="s">
        <v>421</v>
      </c>
      <c r="E85" s="30" t="s">
        <v>504</v>
      </c>
      <c r="F85" s="30" t="s">
        <v>511</v>
      </c>
      <c r="G85" s="38">
        <v>31</v>
      </c>
      <c r="H85" s="30"/>
      <c r="I85" s="38"/>
      <c r="J85" s="38" t="s">
        <v>505</v>
      </c>
      <c r="K85" s="76" t="s">
        <v>213</v>
      </c>
      <c r="L85" s="32" t="s">
        <v>199</v>
      </c>
      <c r="M85" s="30" t="s">
        <v>231</v>
      </c>
      <c r="N85" s="30" t="s">
        <v>200</v>
      </c>
      <c r="O85" s="297" t="s">
        <v>201</v>
      </c>
      <c r="P85" s="147">
        <v>36.819369999999999</v>
      </c>
      <c r="Q85" s="39">
        <v>21.145630000000001</v>
      </c>
      <c r="R85" s="39">
        <v>0</v>
      </c>
      <c r="S85" s="39">
        <v>0</v>
      </c>
      <c r="T85" s="39">
        <v>0</v>
      </c>
      <c r="U85" s="146">
        <v>0</v>
      </c>
      <c r="V85" s="139">
        <v>24.409469999999999</v>
      </c>
      <c r="W85" s="39">
        <v>14.01853</v>
      </c>
      <c r="X85" s="39">
        <v>0</v>
      </c>
      <c r="Y85" s="39">
        <v>0</v>
      </c>
      <c r="Z85" s="39">
        <v>0</v>
      </c>
      <c r="AA85" s="151">
        <v>0</v>
      </c>
      <c r="AB85" s="147">
        <v>22.0624</v>
      </c>
      <c r="AC85" s="39">
        <v>12.6706</v>
      </c>
      <c r="AD85" s="39">
        <v>0</v>
      </c>
      <c r="AE85" s="39">
        <v>0</v>
      </c>
      <c r="AF85" s="39">
        <v>0</v>
      </c>
      <c r="AG85" s="146">
        <v>0</v>
      </c>
      <c r="AH85" s="139">
        <v>18.647570000000002</v>
      </c>
      <c r="AI85" s="39">
        <v>10.709429999999999</v>
      </c>
      <c r="AJ85" s="39">
        <v>0</v>
      </c>
      <c r="AK85" s="39">
        <v>0</v>
      </c>
      <c r="AL85" s="39">
        <v>0</v>
      </c>
      <c r="AM85" s="151">
        <v>0</v>
      </c>
      <c r="AN85" s="147">
        <v>21.406880000000001</v>
      </c>
      <c r="AO85" s="39">
        <v>12.294119999999999</v>
      </c>
      <c r="AP85" s="39">
        <v>0</v>
      </c>
      <c r="AQ85" s="39">
        <v>0</v>
      </c>
      <c r="AR85" s="39">
        <v>0</v>
      </c>
      <c r="AS85" s="146">
        <v>0</v>
      </c>
      <c r="AT85" s="139">
        <v>22.091619999999999</v>
      </c>
      <c r="AU85" s="39">
        <v>12.687379999999999</v>
      </c>
      <c r="AV85" s="39">
        <v>0</v>
      </c>
      <c r="AW85" s="39">
        <v>0</v>
      </c>
      <c r="AX85" s="39">
        <v>0</v>
      </c>
      <c r="AY85" s="151">
        <v>0</v>
      </c>
      <c r="AZ85" s="147">
        <v>22.8888</v>
      </c>
      <c r="BA85" s="39">
        <v>13.145200000000001</v>
      </c>
      <c r="BB85" s="39">
        <v>0</v>
      </c>
      <c r="BC85" s="39">
        <v>0</v>
      </c>
      <c r="BD85" s="39">
        <v>0</v>
      </c>
      <c r="BE85" s="146">
        <v>0</v>
      </c>
      <c r="BF85" s="139">
        <v>24.16872</v>
      </c>
      <c r="BG85" s="39">
        <v>13.880280000000001</v>
      </c>
      <c r="BH85" s="39">
        <v>0</v>
      </c>
      <c r="BI85" s="39">
        <v>0</v>
      </c>
      <c r="BJ85" s="39">
        <v>0</v>
      </c>
      <c r="BK85" s="151">
        <v>0</v>
      </c>
      <c r="BL85" s="147">
        <v>23.549399999999999</v>
      </c>
      <c r="BM85" s="39">
        <v>13.5246</v>
      </c>
      <c r="BN85" s="39">
        <v>0</v>
      </c>
      <c r="BO85" s="39">
        <v>0</v>
      </c>
      <c r="BP85" s="39">
        <v>0</v>
      </c>
      <c r="BQ85" s="146">
        <v>0</v>
      </c>
      <c r="BR85" s="139">
        <v>33.997169999999997</v>
      </c>
      <c r="BS85" s="39">
        <v>19.524830000000001</v>
      </c>
      <c r="BT85" s="39">
        <v>0</v>
      </c>
      <c r="BU85" s="39">
        <v>0</v>
      </c>
      <c r="BV85" s="39">
        <v>0</v>
      </c>
      <c r="BW85" s="151">
        <v>0</v>
      </c>
      <c r="BX85" s="147">
        <v>38.885669999999998</v>
      </c>
      <c r="BY85" s="39">
        <v>22.332329999999999</v>
      </c>
      <c r="BZ85" s="39">
        <v>0</v>
      </c>
      <c r="CA85" s="39">
        <v>0</v>
      </c>
      <c r="CB85" s="39">
        <v>0</v>
      </c>
      <c r="CC85" s="146">
        <v>0</v>
      </c>
      <c r="CD85" s="139">
        <v>47.511049999999997</v>
      </c>
      <c r="CE85" s="39">
        <v>27.28595</v>
      </c>
      <c r="CF85" s="39">
        <v>0</v>
      </c>
      <c r="CG85" s="39">
        <v>0</v>
      </c>
      <c r="CH85" s="39">
        <v>0</v>
      </c>
      <c r="CI85" s="146">
        <v>0</v>
      </c>
      <c r="CJ85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336.43812000000003</v>
      </c>
      <c r="CK85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85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85" s="56">
        <f>SUM(Tabela1122434[[#This Row],[K 88]]+Tabela1122434[[#This Row],[K 89]]+Tabela1122434[[#This Row],[K 90]])</f>
        <v>336.43812000000003</v>
      </c>
      <c r="CN85" s="56">
        <f t="shared" si="8"/>
        <v>67.287624000000008</v>
      </c>
      <c r="CO85" s="311">
        <f t="shared" si="9"/>
        <v>403.72574400000002</v>
      </c>
      <c r="CP85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193.21888000000001</v>
      </c>
      <c r="CQ85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85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85" s="56">
        <f>Tabela1122434[[#This Row],[K 94]]+Tabela1122434[[#This Row],[K 95]]+Tabela1122434[[#This Row],[K 96 ]]</f>
        <v>193.21888000000001</v>
      </c>
      <c r="CT85" s="56">
        <f t="shared" si="10"/>
        <v>38.643776000000003</v>
      </c>
      <c r="CU85" s="57">
        <f t="shared" si="11"/>
        <v>231.86265600000002</v>
      </c>
      <c r="CV85" s="313">
        <f>Tabela1122434[[#This Row],[K 88]]+Tabela1122434[[#This Row],[K 94]]</f>
        <v>529.65700000000004</v>
      </c>
      <c r="CW85" s="59">
        <f>Tabela1122434[[#This Row],[K 89]]+Tabela1122434[[#This Row],[K 95]]</f>
        <v>0</v>
      </c>
      <c r="CX85" s="59">
        <f>Tabela1122434[[#This Row],[K 90]]+Tabela1122434[[#This Row],[K 96 ]]</f>
        <v>0</v>
      </c>
      <c r="CY85" s="60">
        <f>Tabela1122434[[#This Row],[K 100]]+Tabela1122434[[#This Row],[K 101]]+Tabela1122434[[#This Row],[K 102]]</f>
        <v>529.65700000000004</v>
      </c>
      <c r="CZ85" s="60">
        <f>20%*Tabela1122434[[#This Row],[K 103]]</f>
        <v>105.93140000000001</v>
      </c>
      <c r="DA85" s="316">
        <f>Tabela1122434[[#This Row],[K 103]]+Tabela1122434[[#This Row],[K 104]]</f>
        <v>635.58840000000009</v>
      </c>
      <c r="DB85" s="321" t="s">
        <v>311</v>
      </c>
      <c r="DC85" s="117" t="s">
        <v>206</v>
      </c>
      <c r="DD85" s="62">
        <v>45292</v>
      </c>
      <c r="DE85" s="63">
        <v>44720</v>
      </c>
      <c r="DF85" s="63" t="s">
        <v>556</v>
      </c>
      <c r="DG85" s="32" t="s">
        <v>203</v>
      </c>
      <c r="DH85" s="30" t="s">
        <v>204</v>
      </c>
      <c r="DI85" s="63" t="s">
        <v>587</v>
      </c>
      <c r="DJ85" s="62" t="s">
        <v>205</v>
      </c>
      <c r="DK85" s="71" t="s">
        <v>206</v>
      </c>
      <c r="DL85" s="62" t="s">
        <v>326</v>
      </c>
      <c r="DM85" s="62" t="s">
        <v>326</v>
      </c>
      <c r="DN85" s="62" t="s">
        <v>326</v>
      </c>
      <c r="DO85" s="30" t="s">
        <v>506</v>
      </c>
      <c r="DP85" s="32" t="s">
        <v>421</v>
      </c>
      <c r="DQ85" s="32" t="s">
        <v>495</v>
      </c>
      <c r="DR85" s="32" t="s">
        <v>507</v>
      </c>
      <c r="DS85" s="32">
        <v>6</v>
      </c>
      <c r="DT85" s="32"/>
      <c r="DU85" s="42"/>
      <c r="DV85" s="38">
        <v>7831822694</v>
      </c>
    </row>
    <row r="86" spans="1:126" ht="80.099999999999994" customHeight="1" x14ac:dyDescent="0.25">
      <c r="A86" s="331">
        <v>72</v>
      </c>
      <c r="B86" s="30" t="s">
        <v>512</v>
      </c>
      <c r="C86" s="32" t="s">
        <v>192</v>
      </c>
      <c r="D86" s="30" t="s">
        <v>513</v>
      </c>
      <c r="E86" s="30" t="s">
        <v>514</v>
      </c>
      <c r="F86" s="30" t="s">
        <v>515</v>
      </c>
      <c r="G86" s="38" t="s">
        <v>516</v>
      </c>
      <c r="H86" s="30" t="s">
        <v>300</v>
      </c>
      <c r="I86" s="38" t="s">
        <v>300</v>
      </c>
      <c r="J86" s="38" t="s">
        <v>517</v>
      </c>
      <c r="K86" s="76" t="s">
        <v>198</v>
      </c>
      <c r="L86" s="32" t="s">
        <v>199</v>
      </c>
      <c r="M86" s="30" t="s">
        <v>267</v>
      </c>
      <c r="N86" s="30" t="s">
        <v>200</v>
      </c>
      <c r="O86" s="297" t="s">
        <v>201</v>
      </c>
      <c r="P86" s="147">
        <v>2</v>
      </c>
      <c r="Q86" s="39">
        <v>0</v>
      </c>
      <c r="R86" s="39">
        <v>0</v>
      </c>
      <c r="S86" s="39">
        <v>0</v>
      </c>
      <c r="T86" s="39">
        <v>0</v>
      </c>
      <c r="U86" s="146">
        <v>0</v>
      </c>
      <c r="V86" s="139">
        <v>2</v>
      </c>
      <c r="W86" s="39">
        <v>0</v>
      </c>
      <c r="X86" s="39">
        <v>0</v>
      </c>
      <c r="Y86" s="39">
        <v>0</v>
      </c>
      <c r="Z86" s="39">
        <v>0</v>
      </c>
      <c r="AA86" s="151">
        <v>0</v>
      </c>
      <c r="AB86" s="147">
        <v>2</v>
      </c>
      <c r="AC86" s="39">
        <v>0</v>
      </c>
      <c r="AD86" s="39">
        <v>0</v>
      </c>
      <c r="AE86" s="39">
        <v>0</v>
      </c>
      <c r="AF86" s="39">
        <v>0</v>
      </c>
      <c r="AG86" s="146">
        <v>0</v>
      </c>
      <c r="AH86" s="139">
        <v>2</v>
      </c>
      <c r="AI86" s="39">
        <v>0</v>
      </c>
      <c r="AJ86" s="39">
        <v>0</v>
      </c>
      <c r="AK86" s="39">
        <v>0</v>
      </c>
      <c r="AL86" s="39">
        <v>0</v>
      </c>
      <c r="AM86" s="151">
        <v>0</v>
      </c>
      <c r="AN86" s="147">
        <v>2</v>
      </c>
      <c r="AO86" s="39">
        <v>0</v>
      </c>
      <c r="AP86" s="39">
        <v>0</v>
      </c>
      <c r="AQ86" s="39">
        <v>0</v>
      </c>
      <c r="AR86" s="39">
        <v>0</v>
      </c>
      <c r="AS86" s="146">
        <v>0</v>
      </c>
      <c r="AT86" s="139">
        <v>2</v>
      </c>
      <c r="AU86" s="39">
        <v>0</v>
      </c>
      <c r="AV86" s="39">
        <v>0</v>
      </c>
      <c r="AW86" s="39">
        <v>0</v>
      </c>
      <c r="AX86" s="39">
        <v>0</v>
      </c>
      <c r="AY86" s="151">
        <v>0</v>
      </c>
      <c r="AZ86" s="147">
        <v>2</v>
      </c>
      <c r="BA86" s="39">
        <v>0</v>
      </c>
      <c r="BB86" s="39">
        <v>0</v>
      </c>
      <c r="BC86" s="39">
        <v>0</v>
      </c>
      <c r="BD86" s="39">
        <v>0</v>
      </c>
      <c r="BE86" s="146">
        <v>0</v>
      </c>
      <c r="BF86" s="139">
        <v>2</v>
      </c>
      <c r="BG86" s="39">
        <v>0</v>
      </c>
      <c r="BH86" s="39">
        <v>0</v>
      </c>
      <c r="BI86" s="39">
        <v>0</v>
      </c>
      <c r="BJ86" s="39">
        <v>0</v>
      </c>
      <c r="BK86" s="151">
        <v>0</v>
      </c>
      <c r="BL86" s="147">
        <v>2</v>
      </c>
      <c r="BM86" s="39">
        <v>0</v>
      </c>
      <c r="BN86" s="39">
        <v>0</v>
      </c>
      <c r="BO86" s="39">
        <v>0</v>
      </c>
      <c r="BP86" s="39">
        <v>0</v>
      </c>
      <c r="BQ86" s="146">
        <v>0</v>
      </c>
      <c r="BR86" s="139">
        <v>2</v>
      </c>
      <c r="BS86" s="39">
        <v>0</v>
      </c>
      <c r="BT86" s="39">
        <v>0</v>
      </c>
      <c r="BU86" s="39">
        <v>0</v>
      </c>
      <c r="BV86" s="39">
        <v>0</v>
      </c>
      <c r="BW86" s="151">
        <v>0</v>
      </c>
      <c r="BX86" s="147">
        <v>2</v>
      </c>
      <c r="BY86" s="39">
        <v>0</v>
      </c>
      <c r="BZ86" s="39">
        <v>0</v>
      </c>
      <c r="CA86" s="39">
        <v>0</v>
      </c>
      <c r="CB86" s="39">
        <v>0</v>
      </c>
      <c r="CC86" s="146">
        <v>0</v>
      </c>
      <c r="CD86" s="139">
        <v>2</v>
      </c>
      <c r="CE86" s="39">
        <v>0</v>
      </c>
      <c r="CF86" s="39">
        <v>0</v>
      </c>
      <c r="CG86" s="39">
        <v>0</v>
      </c>
      <c r="CH86" s="39">
        <v>0</v>
      </c>
      <c r="CI86" s="146">
        <v>0</v>
      </c>
      <c r="CJ86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24</v>
      </c>
      <c r="CK86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86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86" s="56">
        <f>SUM(Tabela1122434[[#This Row],[K 88]]+Tabela1122434[[#This Row],[K 89]]+Tabela1122434[[#This Row],[K 90]])</f>
        <v>24</v>
      </c>
      <c r="CN86" s="56">
        <f t="shared" ref="CN86:CN97" si="12">20%*CM86</f>
        <v>4.8000000000000007</v>
      </c>
      <c r="CO86" s="311">
        <f t="shared" ref="CO86:CO97" si="13">SUM(CM86,CN86)</f>
        <v>28.8</v>
      </c>
      <c r="CP86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86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86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86" s="56">
        <f>Tabela1122434[[#This Row],[K 94]]+Tabela1122434[[#This Row],[K 95]]+Tabela1122434[[#This Row],[K 96 ]]</f>
        <v>0</v>
      </c>
      <c r="CT86" s="56">
        <f t="shared" ref="CT86:CT97" si="14">20%*CS86</f>
        <v>0</v>
      </c>
      <c r="CU86" s="57">
        <f t="shared" ref="CU86:CU97" si="15">SUM(CS86,CT86)</f>
        <v>0</v>
      </c>
      <c r="CV86" s="313">
        <f>Tabela1122434[[#This Row],[K 88]]+Tabela1122434[[#This Row],[K 94]]</f>
        <v>24</v>
      </c>
      <c r="CW86" s="59">
        <f>Tabela1122434[[#This Row],[K 89]]+Tabela1122434[[#This Row],[K 95]]</f>
        <v>0</v>
      </c>
      <c r="CX86" s="59">
        <f>Tabela1122434[[#This Row],[K 90]]+Tabela1122434[[#This Row],[K 96 ]]</f>
        <v>0</v>
      </c>
      <c r="CY86" s="60">
        <f>Tabela1122434[[#This Row],[K 100]]+Tabela1122434[[#This Row],[K 101]]+Tabela1122434[[#This Row],[K 102]]</f>
        <v>24</v>
      </c>
      <c r="CZ86" s="60">
        <f>20%*Tabela1122434[[#This Row],[K 103]]</f>
        <v>4.8000000000000007</v>
      </c>
      <c r="DA86" s="316">
        <f>Tabela1122434[[#This Row],[K 103]]+Tabela1122434[[#This Row],[K 104]]</f>
        <v>28.8</v>
      </c>
      <c r="DB86" s="321" t="s">
        <v>311</v>
      </c>
      <c r="DC86" s="30" t="s">
        <v>206</v>
      </c>
      <c r="DD86" s="62">
        <v>45292</v>
      </c>
      <c r="DE86" s="63">
        <v>44719</v>
      </c>
      <c r="DF86" s="63" t="s">
        <v>520</v>
      </c>
      <c r="DG86" s="32" t="s">
        <v>203</v>
      </c>
      <c r="DH86" s="30" t="s">
        <v>204</v>
      </c>
      <c r="DI86" s="63" t="s">
        <v>587</v>
      </c>
      <c r="DJ86" s="62" t="s">
        <v>205</v>
      </c>
      <c r="DK86" s="62" t="s">
        <v>206</v>
      </c>
      <c r="DL86" s="62" t="s">
        <v>326</v>
      </c>
      <c r="DM86" s="62" t="s">
        <v>326</v>
      </c>
      <c r="DN86" s="62" t="s">
        <v>326</v>
      </c>
      <c r="DO86" s="30" t="s">
        <v>512</v>
      </c>
      <c r="DP86" s="32" t="s">
        <v>513</v>
      </c>
      <c r="DQ86" s="32" t="s">
        <v>514</v>
      </c>
      <c r="DR86" s="32" t="s">
        <v>515</v>
      </c>
      <c r="DS86" s="32" t="s">
        <v>516</v>
      </c>
      <c r="DT86" s="32" t="s">
        <v>300</v>
      </c>
      <c r="DU86" s="42" t="s">
        <v>300</v>
      </c>
      <c r="DV86" s="96">
        <v>8943140523</v>
      </c>
    </row>
    <row r="87" spans="1:126" ht="80.099999999999994" customHeight="1" x14ac:dyDescent="0.25">
      <c r="A87" s="331">
        <v>73</v>
      </c>
      <c r="B87" s="30" t="s">
        <v>512</v>
      </c>
      <c r="C87" s="32" t="s">
        <v>192</v>
      </c>
      <c r="D87" s="30" t="s">
        <v>513</v>
      </c>
      <c r="E87" s="30" t="s">
        <v>514</v>
      </c>
      <c r="F87" s="30" t="s">
        <v>515</v>
      </c>
      <c r="G87" s="38">
        <v>147</v>
      </c>
      <c r="H87" s="30" t="s">
        <v>300</v>
      </c>
      <c r="I87" s="38" t="s">
        <v>300</v>
      </c>
      <c r="J87" s="38" t="s">
        <v>518</v>
      </c>
      <c r="K87" s="76" t="s">
        <v>343</v>
      </c>
      <c r="L87" s="32" t="s">
        <v>199</v>
      </c>
      <c r="M87" s="30" t="s">
        <v>519</v>
      </c>
      <c r="N87" s="30" t="s">
        <v>200</v>
      </c>
      <c r="O87" s="297" t="s">
        <v>683</v>
      </c>
      <c r="P87" s="147">
        <v>169.78</v>
      </c>
      <c r="Q87" s="39">
        <v>4.28</v>
      </c>
      <c r="R87" s="39">
        <v>123.14</v>
      </c>
      <c r="S87" s="39">
        <v>3.11</v>
      </c>
      <c r="T87" s="39">
        <v>628.79999999999995</v>
      </c>
      <c r="U87" s="146">
        <v>15.86</v>
      </c>
      <c r="V87" s="139">
        <v>171.68</v>
      </c>
      <c r="W87" s="39">
        <v>4.33</v>
      </c>
      <c r="X87" s="39">
        <v>124.46</v>
      </c>
      <c r="Y87" s="39">
        <v>3.14</v>
      </c>
      <c r="Z87" s="39">
        <v>559.27</v>
      </c>
      <c r="AA87" s="151">
        <v>14.1</v>
      </c>
      <c r="AB87" s="147">
        <v>201.47</v>
      </c>
      <c r="AC87" s="39">
        <v>5.08</v>
      </c>
      <c r="AD87" s="39">
        <v>149.44999999999999</v>
      </c>
      <c r="AE87" s="39">
        <v>3.77</v>
      </c>
      <c r="AF87" s="39">
        <v>636.17999999999995</v>
      </c>
      <c r="AG87" s="146">
        <v>16.04</v>
      </c>
      <c r="AH87" s="139">
        <v>164.34</v>
      </c>
      <c r="AI87" s="39">
        <v>4.1399999999999997</v>
      </c>
      <c r="AJ87" s="39">
        <v>68.709999999999994</v>
      </c>
      <c r="AK87" s="39">
        <v>1.73</v>
      </c>
      <c r="AL87" s="39">
        <v>652.41</v>
      </c>
      <c r="AM87" s="151">
        <v>16.45</v>
      </c>
      <c r="AN87" s="147">
        <v>171.45</v>
      </c>
      <c r="AO87" s="39">
        <v>4.32</v>
      </c>
      <c r="AP87" s="39">
        <v>70.64</v>
      </c>
      <c r="AQ87" s="39">
        <v>1.78</v>
      </c>
      <c r="AR87" s="39">
        <v>624.71</v>
      </c>
      <c r="AS87" s="146">
        <v>15.76</v>
      </c>
      <c r="AT87" s="139">
        <v>206.25</v>
      </c>
      <c r="AU87" s="39">
        <v>5.2</v>
      </c>
      <c r="AV87" s="39">
        <v>83.65</v>
      </c>
      <c r="AW87" s="39">
        <v>2.11</v>
      </c>
      <c r="AX87" s="39">
        <v>719.14</v>
      </c>
      <c r="AY87" s="151">
        <v>18.14</v>
      </c>
      <c r="AZ87" s="147">
        <v>227.02</v>
      </c>
      <c r="BA87" s="39">
        <v>5.73</v>
      </c>
      <c r="BB87" s="39">
        <v>90.31</v>
      </c>
      <c r="BC87" s="39">
        <v>2.2799999999999998</v>
      </c>
      <c r="BD87" s="39">
        <v>756.54</v>
      </c>
      <c r="BE87" s="146">
        <v>19.079999999999998</v>
      </c>
      <c r="BF87" s="139">
        <v>215.32</v>
      </c>
      <c r="BG87" s="39">
        <v>5.43</v>
      </c>
      <c r="BH87" s="39">
        <v>87.77</v>
      </c>
      <c r="BI87" s="39">
        <v>2.21</v>
      </c>
      <c r="BJ87" s="39">
        <v>709.24</v>
      </c>
      <c r="BK87" s="151">
        <v>17.89</v>
      </c>
      <c r="BL87" s="147">
        <v>181.32</v>
      </c>
      <c r="BM87" s="39">
        <v>4.57</v>
      </c>
      <c r="BN87" s="39">
        <v>69.56</v>
      </c>
      <c r="BO87" s="39">
        <v>1.75</v>
      </c>
      <c r="BP87" s="39">
        <v>568.45000000000005</v>
      </c>
      <c r="BQ87" s="146">
        <v>14.34</v>
      </c>
      <c r="BR87" s="139">
        <v>167.64</v>
      </c>
      <c r="BS87" s="39">
        <v>4.2300000000000004</v>
      </c>
      <c r="BT87" s="39">
        <v>107.14</v>
      </c>
      <c r="BU87" s="39">
        <v>2.7</v>
      </c>
      <c r="BV87" s="39">
        <v>526.57000000000005</v>
      </c>
      <c r="BW87" s="151">
        <v>13.28</v>
      </c>
      <c r="BX87" s="147">
        <v>164.54</v>
      </c>
      <c r="BY87" s="39">
        <v>4.1500000000000004</v>
      </c>
      <c r="BZ87" s="39">
        <v>105.24</v>
      </c>
      <c r="CA87" s="39">
        <v>2.65</v>
      </c>
      <c r="CB87" s="39">
        <v>530.52</v>
      </c>
      <c r="CC87" s="146">
        <v>13.38</v>
      </c>
      <c r="CD87" s="139">
        <v>183.82</v>
      </c>
      <c r="CE87" s="39">
        <v>4.6399999999999997</v>
      </c>
      <c r="CF87" s="39">
        <v>121.19</v>
      </c>
      <c r="CG87" s="39">
        <v>3.06</v>
      </c>
      <c r="CH87" s="39">
        <v>583.46</v>
      </c>
      <c r="CI87" s="146">
        <v>14.72</v>
      </c>
      <c r="CJ87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2224.63</v>
      </c>
      <c r="CK87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1201.2599999999998</v>
      </c>
      <c r="CL87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7495.2899999999981</v>
      </c>
      <c r="CM87" s="56">
        <f>SUM(Tabela1122434[[#This Row],[K 88]]+Tabela1122434[[#This Row],[K 89]]+Tabela1122434[[#This Row],[K 90]])</f>
        <v>10921.179999999998</v>
      </c>
      <c r="CN87" s="56">
        <f t="shared" si="12"/>
        <v>2184.2359999999999</v>
      </c>
      <c r="CO87" s="311">
        <f t="shared" si="13"/>
        <v>13105.415999999997</v>
      </c>
      <c r="CP87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56.1</v>
      </c>
      <c r="CQ87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30.289999999999996</v>
      </c>
      <c r="CR87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189.04</v>
      </c>
      <c r="CS87" s="56">
        <f>Tabela1122434[[#This Row],[K 94]]+Tabela1122434[[#This Row],[K 95]]+Tabela1122434[[#This Row],[K 96 ]]</f>
        <v>275.43</v>
      </c>
      <c r="CT87" s="56">
        <f t="shared" si="14"/>
        <v>55.086000000000006</v>
      </c>
      <c r="CU87" s="57">
        <f t="shared" si="15"/>
        <v>330.51600000000002</v>
      </c>
      <c r="CV87" s="313">
        <f>Tabela1122434[[#This Row],[K 88]]+Tabela1122434[[#This Row],[K 94]]</f>
        <v>2280.73</v>
      </c>
      <c r="CW87" s="59">
        <f>Tabela1122434[[#This Row],[K 89]]+Tabela1122434[[#This Row],[K 95]]</f>
        <v>1231.5499999999997</v>
      </c>
      <c r="CX87" s="59">
        <f>Tabela1122434[[#This Row],[K 90]]+Tabela1122434[[#This Row],[K 96 ]]</f>
        <v>7684.3299999999981</v>
      </c>
      <c r="CY87" s="60">
        <f>Tabela1122434[[#This Row],[K 100]]+Tabela1122434[[#This Row],[K 101]]+Tabela1122434[[#This Row],[K 102]]</f>
        <v>11196.609999999997</v>
      </c>
      <c r="CZ87" s="60">
        <f>20%*Tabela1122434[[#This Row],[K 103]]</f>
        <v>2239.3219999999997</v>
      </c>
      <c r="DA87" s="316">
        <f>Tabela1122434[[#This Row],[K 103]]+Tabela1122434[[#This Row],[K 104]]</f>
        <v>13435.931999999997</v>
      </c>
      <c r="DB87" s="321" t="s">
        <v>311</v>
      </c>
      <c r="DC87" s="30" t="s">
        <v>206</v>
      </c>
      <c r="DD87" s="62">
        <v>45292</v>
      </c>
      <c r="DE87" s="63">
        <v>44719</v>
      </c>
      <c r="DF87" s="63" t="s">
        <v>520</v>
      </c>
      <c r="DG87" s="32" t="s">
        <v>203</v>
      </c>
      <c r="DH87" s="30" t="s">
        <v>204</v>
      </c>
      <c r="DI87" s="63" t="s">
        <v>587</v>
      </c>
      <c r="DJ87" s="62" t="s">
        <v>205</v>
      </c>
      <c r="DK87" s="62" t="s">
        <v>206</v>
      </c>
      <c r="DL87" s="62" t="s">
        <v>326</v>
      </c>
      <c r="DM87" s="62" t="s">
        <v>326</v>
      </c>
      <c r="DN87" s="62" t="s">
        <v>326</v>
      </c>
      <c r="DO87" s="30" t="s">
        <v>512</v>
      </c>
      <c r="DP87" s="32" t="s">
        <v>513</v>
      </c>
      <c r="DQ87" s="32" t="s">
        <v>514</v>
      </c>
      <c r="DR87" s="32" t="s">
        <v>515</v>
      </c>
      <c r="DS87" s="32" t="s">
        <v>516</v>
      </c>
      <c r="DT87" s="32" t="s">
        <v>300</v>
      </c>
      <c r="DU87" s="42" t="s">
        <v>300</v>
      </c>
      <c r="DV87" s="96">
        <v>8943140523</v>
      </c>
    </row>
    <row r="88" spans="1:126" ht="80.099999999999994" customHeight="1" x14ac:dyDescent="0.25">
      <c r="A88" s="331">
        <v>74</v>
      </c>
      <c r="B88" s="30" t="s">
        <v>530</v>
      </c>
      <c r="C88" s="70" t="s">
        <v>219</v>
      </c>
      <c r="D88" s="30" t="s">
        <v>220</v>
      </c>
      <c r="E88" s="30" t="s">
        <v>521</v>
      </c>
      <c r="F88" s="30" t="s">
        <v>522</v>
      </c>
      <c r="G88" s="38">
        <v>3</v>
      </c>
      <c r="H88" s="30"/>
      <c r="I88" s="38" t="s">
        <v>523</v>
      </c>
      <c r="J88" s="38" t="s">
        <v>524</v>
      </c>
      <c r="K88" s="76" t="s">
        <v>213</v>
      </c>
      <c r="L88" s="32" t="s">
        <v>199</v>
      </c>
      <c r="M88" s="30" t="s">
        <v>630</v>
      </c>
      <c r="N88" s="30" t="s">
        <v>200</v>
      </c>
      <c r="O88" s="297" t="s">
        <v>201</v>
      </c>
      <c r="P88" s="147">
        <v>108.27</v>
      </c>
      <c r="Q88" s="39">
        <v>12.03</v>
      </c>
      <c r="R88" s="39">
        <v>0</v>
      </c>
      <c r="S88" s="39">
        <v>0</v>
      </c>
      <c r="T88" s="39">
        <v>0</v>
      </c>
      <c r="U88" s="146">
        <v>0</v>
      </c>
      <c r="V88" s="139">
        <v>99.717299999999994</v>
      </c>
      <c r="W88" s="39">
        <v>11.079700000000001</v>
      </c>
      <c r="X88" s="39">
        <v>0</v>
      </c>
      <c r="Y88" s="39">
        <v>0</v>
      </c>
      <c r="Z88" s="39">
        <v>0</v>
      </c>
      <c r="AA88" s="151">
        <v>0</v>
      </c>
      <c r="AB88" s="147">
        <v>98.732700000000008</v>
      </c>
      <c r="AC88" s="39">
        <v>10.970300000000002</v>
      </c>
      <c r="AD88" s="39">
        <v>0</v>
      </c>
      <c r="AE88" s="39">
        <v>0</v>
      </c>
      <c r="AF88" s="39">
        <v>0</v>
      </c>
      <c r="AG88" s="146">
        <v>0</v>
      </c>
      <c r="AH88" s="139">
        <v>102.78</v>
      </c>
      <c r="AI88" s="39">
        <v>11.420000000000002</v>
      </c>
      <c r="AJ88" s="39">
        <v>0</v>
      </c>
      <c r="AK88" s="39">
        <v>0</v>
      </c>
      <c r="AL88" s="39">
        <v>0</v>
      </c>
      <c r="AM88" s="151">
        <v>0</v>
      </c>
      <c r="AN88" s="147">
        <v>99.240300000000005</v>
      </c>
      <c r="AO88" s="39">
        <v>11.0267</v>
      </c>
      <c r="AP88" s="39">
        <v>0</v>
      </c>
      <c r="AQ88" s="39">
        <v>0</v>
      </c>
      <c r="AR88" s="39">
        <v>0</v>
      </c>
      <c r="AS88" s="146">
        <v>0</v>
      </c>
      <c r="AT88" s="139">
        <v>91.671300000000002</v>
      </c>
      <c r="AU88" s="39">
        <v>10.185700000000001</v>
      </c>
      <c r="AV88" s="39">
        <v>0</v>
      </c>
      <c r="AW88" s="39">
        <v>0</v>
      </c>
      <c r="AX88" s="39">
        <v>0</v>
      </c>
      <c r="AY88" s="151">
        <v>0</v>
      </c>
      <c r="AZ88" s="147">
        <v>89.803799999999995</v>
      </c>
      <c r="BA88" s="39">
        <v>9.9782000000000011</v>
      </c>
      <c r="BB88" s="39">
        <v>0</v>
      </c>
      <c r="BC88" s="39">
        <v>0</v>
      </c>
      <c r="BD88" s="39">
        <v>0</v>
      </c>
      <c r="BE88" s="146">
        <v>0</v>
      </c>
      <c r="BF88" s="139">
        <v>90.011700000000005</v>
      </c>
      <c r="BG88" s="39">
        <v>10.001300000000001</v>
      </c>
      <c r="BH88" s="39">
        <v>0</v>
      </c>
      <c r="BI88" s="39">
        <v>0</v>
      </c>
      <c r="BJ88" s="39">
        <v>0</v>
      </c>
      <c r="BK88" s="151">
        <v>0</v>
      </c>
      <c r="BL88" s="147">
        <v>88.974900000000005</v>
      </c>
      <c r="BM88" s="39">
        <v>9.8861000000000008</v>
      </c>
      <c r="BN88" s="39">
        <v>0</v>
      </c>
      <c r="BO88" s="39">
        <v>0</v>
      </c>
      <c r="BP88" s="39">
        <v>0</v>
      </c>
      <c r="BQ88" s="146">
        <v>0</v>
      </c>
      <c r="BR88" s="139">
        <v>90.863100000000003</v>
      </c>
      <c r="BS88" s="39">
        <v>10.0959</v>
      </c>
      <c r="BT88" s="39">
        <v>0</v>
      </c>
      <c r="BU88" s="39">
        <v>0</v>
      </c>
      <c r="BV88" s="39">
        <v>0</v>
      </c>
      <c r="BW88" s="151">
        <v>0</v>
      </c>
      <c r="BX88" s="147">
        <v>93.981600000000014</v>
      </c>
      <c r="BY88" s="39">
        <v>10.442400000000001</v>
      </c>
      <c r="BZ88" s="39">
        <v>0</v>
      </c>
      <c r="CA88" s="39">
        <v>0</v>
      </c>
      <c r="CB88" s="39">
        <v>0</v>
      </c>
      <c r="CC88" s="146">
        <v>0</v>
      </c>
      <c r="CD88" s="139">
        <v>99.166499999999999</v>
      </c>
      <c r="CE88" s="39">
        <v>11.018500000000001</v>
      </c>
      <c r="CF88" s="39">
        <v>0</v>
      </c>
      <c r="CG88" s="39">
        <v>0</v>
      </c>
      <c r="CH88" s="39">
        <v>0</v>
      </c>
      <c r="CI88" s="146">
        <v>0</v>
      </c>
      <c r="CJ88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1153.2132000000001</v>
      </c>
      <c r="CK88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88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88" s="56">
        <f>SUM(Tabela1122434[[#This Row],[K 88]]+Tabela1122434[[#This Row],[K 89]]+Tabela1122434[[#This Row],[K 90]])</f>
        <v>1153.2132000000001</v>
      </c>
      <c r="CN88" s="56">
        <f t="shared" si="12"/>
        <v>230.64264000000003</v>
      </c>
      <c r="CO88" s="311">
        <f t="shared" si="13"/>
        <v>1383.8558400000002</v>
      </c>
      <c r="CP88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128.13480000000001</v>
      </c>
      <c r="CQ88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88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88" s="56">
        <f>Tabela1122434[[#This Row],[K 94]]+Tabela1122434[[#This Row],[K 95]]+Tabela1122434[[#This Row],[K 96 ]]</f>
        <v>128.13480000000001</v>
      </c>
      <c r="CT88" s="56">
        <f t="shared" si="14"/>
        <v>25.626960000000004</v>
      </c>
      <c r="CU88" s="57">
        <f t="shared" si="15"/>
        <v>153.76176000000001</v>
      </c>
      <c r="CV88" s="313">
        <f>Tabela1122434[[#This Row],[K 88]]+Tabela1122434[[#This Row],[K 94]]</f>
        <v>1281.3480000000002</v>
      </c>
      <c r="CW88" s="59">
        <f>Tabela1122434[[#This Row],[K 89]]+Tabela1122434[[#This Row],[K 95]]</f>
        <v>0</v>
      </c>
      <c r="CX88" s="59">
        <f>Tabela1122434[[#This Row],[K 90]]+Tabela1122434[[#This Row],[K 96 ]]</f>
        <v>0</v>
      </c>
      <c r="CY88" s="60">
        <f>Tabela1122434[[#This Row],[K 100]]+Tabela1122434[[#This Row],[K 101]]+Tabela1122434[[#This Row],[K 102]]</f>
        <v>1281.3480000000002</v>
      </c>
      <c r="CZ88" s="60">
        <f>20%*Tabela1122434[[#This Row],[K 103]]</f>
        <v>256.26960000000003</v>
      </c>
      <c r="DA88" s="316">
        <f>Tabela1122434[[#This Row],[K 103]]+Tabela1122434[[#This Row],[K 104]]</f>
        <v>1537.6176000000003</v>
      </c>
      <c r="DB88" s="321" t="s">
        <v>311</v>
      </c>
      <c r="DC88" s="30" t="s">
        <v>206</v>
      </c>
      <c r="DD88" s="62">
        <v>45292</v>
      </c>
      <c r="DE88" s="63">
        <v>44719</v>
      </c>
      <c r="DF88" s="94" t="s">
        <v>552</v>
      </c>
      <c r="DG88" s="32" t="s">
        <v>203</v>
      </c>
      <c r="DH88" s="30" t="s">
        <v>204</v>
      </c>
      <c r="DI88" s="63" t="s">
        <v>587</v>
      </c>
      <c r="DJ88" s="62" t="s">
        <v>205</v>
      </c>
      <c r="DK88" s="62" t="s">
        <v>206</v>
      </c>
      <c r="DL88" s="62" t="s">
        <v>326</v>
      </c>
      <c r="DM88" s="62" t="s">
        <v>326</v>
      </c>
      <c r="DN88" s="62" t="s">
        <v>326</v>
      </c>
      <c r="DO88" s="30" t="s">
        <v>530</v>
      </c>
      <c r="DP88" s="32" t="s">
        <v>220</v>
      </c>
      <c r="DQ88" s="32" t="s">
        <v>531</v>
      </c>
      <c r="DR88" s="32" t="s">
        <v>532</v>
      </c>
      <c r="DS88" s="32" t="s">
        <v>533</v>
      </c>
      <c r="DT88" s="32"/>
      <c r="DU88" s="42" t="s">
        <v>534</v>
      </c>
      <c r="DV88" s="96" t="s">
        <v>535</v>
      </c>
    </row>
    <row r="89" spans="1:126" ht="80.099999999999994" customHeight="1" x14ac:dyDescent="0.25">
      <c r="A89" s="331">
        <v>75</v>
      </c>
      <c r="B89" s="30" t="s">
        <v>530</v>
      </c>
      <c r="C89" s="70" t="s">
        <v>219</v>
      </c>
      <c r="D89" s="30" t="s">
        <v>220</v>
      </c>
      <c r="E89" s="30" t="s">
        <v>521</v>
      </c>
      <c r="F89" s="30" t="s">
        <v>522</v>
      </c>
      <c r="G89" s="38">
        <v>3</v>
      </c>
      <c r="H89" s="30"/>
      <c r="I89" s="38" t="s">
        <v>523</v>
      </c>
      <c r="J89" s="38" t="s">
        <v>525</v>
      </c>
      <c r="K89" s="76" t="s">
        <v>213</v>
      </c>
      <c r="L89" s="32" t="s">
        <v>199</v>
      </c>
      <c r="M89" s="30" t="s">
        <v>382</v>
      </c>
      <c r="N89" s="30" t="s">
        <v>200</v>
      </c>
      <c r="O89" s="297" t="s">
        <v>201</v>
      </c>
      <c r="P89" s="147">
        <v>1.6639999999999999</v>
      </c>
      <c r="Q89" s="39">
        <v>0</v>
      </c>
      <c r="R89" s="39">
        <v>0</v>
      </c>
      <c r="S89" s="39">
        <v>0</v>
      </c>
      <c r="T89" s="39">
        <v>0</v>
      </c>
      <c r="U89" s="146">
        <v>0</v>
      </c>
      <c r="V89" s="139">
        <v>1.5</v>
      </c>
      <c r="W89" s="39">
        <v>0</v>
      </c>
      <c r="X89" s="39">
        <v>0</v>
      </c>
      <c r="Y89" s="39">
        <v>0</v>
      </c>
      <c r="Z89" s="39">
        <v>0</v>
      </c>
      <c r="AA89" s="151">
        <v>0</v>
      </c>
      <c r="AB89" s="147">
        <v>6.8650000000000002</v>
      </c>
      <c r="AC89" s="39">
        <v>0</v>
      </c>
      <c r="AD89" s="39">
        <v>0</v>
      </c>
      <c r="AE89" s="39">
        <v>0</v>
      </c>
      <c r="AF89" s="39">
        <v>0</v>
      </c>
      <c r="AG89" s="146">
        <v>0</v>
      </c>
      <c r="AH89" s="139">
        <v>6.8140000000000001</v>
      </c>
      <c r="AI89" s="39">
        <v>0</v>
      </c>
      <c r="AJ89" s="39">
        <v>0</v>
      </c>
      <c r="AK89" s="39">
        <v>0</v>
      </c>
      <c r="AL89" s="39">
        <v>0</v>
      </c>
      <c r="AM89" s="151">
        <v>0</v>
      </c>
      <c r="AN89" s="147">
        <v>6.851</v>
      </c>
      <c r="AO89" s="39">
        <v>0</v>
      </c>
      <c r="AP89" s="39">
        <v>0</v>
      </c>
      <c r="AQ89" s="39">
        <v>0</v>
      </c>
      <c r="AR89" s="39">
        <v>0</v>
      </c>
      <c r="AS89" s="146">
        <v>0</v>
      </c>
      <c r="AT89" s="139">
        <v>5.8630000000000004</v>
      </c>
      <c r="AU89" s="39">
        <v>0</v>
      </c>
      <c r="AV89" s="39">
        <v>0</v>
      </c>
      <c r="AW89" s="39">
        <v>0</v>
      </c>
      <c r="AX89" s="39">
        <v>0</v>
      </c>
      <c r="AY89" s="151">
        <v>0</v>
      </c>
      <c r="AZ89" s="147">
        <v>5.835</v>
      </c>
      <c r="BA89" s="39">
        <v>0</v>
      </c>
      <c r="BB89" s="39">
        <v>0</v>
      </c>
      <c r="BC89" s="39">
        <v>0</v>
      </c>
      <c r="BD89" s="39">
        <v>0</v>
      </c>
      <c r="BE89" s="146">
        <v>0</v>
      </c>
      <c r="BF89" s="139">
        <v>6.8150000000000004</v>
      </c>
      <c r="BG89" s="39">
        <v>0</v>
      </c>
      <c r="BH89" s="39">
        <v>0</v>
      </c>
      <c r="BI89" s="39">
        <v>0</v>
      </c>
      <c r="BJ89" s="39">
        <v>0</v>
      </c>
      <c r="BK89" s="151">
        <v>0</v>
      </c>
      <c r="BL89" s="147">
        <v>6.8109999999999999</v>
      </c>
      <c r="BM89" s="39">
        <v>0</v>
      </c>
      <c r="BN89" s="39">
        <v>0</v>
      </c>
      <c r="BO89" s="39">
        <v>0</v>
      </c>
      <c r="BP89" s="39">
        <v>0</v>
      </c>
      <c r="BQ89" s="146">
        <v>0</v>
      </c>
      <c r="BR89" s="139">
        <v>6.859</v>
      </c>
      <c r="BS89" s="39">
        <v>0</v>
      </c>
      <c r="BT89" s="39">
        <v>0</v>
      </c>
      <c r="BU89" s="39">
        <v>0</v>
      </c>
      <c r="BV89" s="39">
        <v>0</v>
      </c>
      <c r="BW89" s="151">
        <v>0</v>
      </c>
      <c r="BX89" s="147">
        <v>6.8319999999999999</v>
      </c>
      <c r="BY89" s="39">
        <v>0</v>
      </c>
      <c r="BZ89" s="39">
        <v>0</v>
      </c>
      <c r="CA89" s="39">
        <v>0</v>
      </c>
      <c r="CB89" s="39">
        <v>0</v>
      </c>
      <c r="CC89" s="146">
        <v>0</v>
      </c>
      <c r="CD89" s="139">
        <v>6.7119999999999997</v>
      </c>
      <c r="CE89" s="39">
        <v>0</v>
      </c>
      <c r="CF89" s="39">
        <v>0</v>
      </c>
      <c r="CG89" s="39">
        <v>0</v>
      </c>
      <c r="CH89" s="39">
        <v>0</v>
      </c>
      <c r="CI89" s="146">
        <v>0</v>
      </c>
      <c r="CJ89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69.420999999999992</v>
      </c>
      <c r="CK89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89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89" s="56">
        <f>SUM(Tabela1122434[[#This Row],[K 88]]+Tabela1122434[[#This Row],[K 89]]+Tabela1122434[[#This Row],[K 90]])</f>
        <v>69.420999999999992</v>
      </c>
      <c r="CN89" s="56">
        <f t="shared" si="12"/>
        <v>13.8842</v>
      </c>
      <c r="CO89" s="311">
        <f t="shared" si="13"/>
        <v>83.305199999999985</v>
      </c>
      <c r="CP89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89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89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89" s="56">
        <f>Tabela1122434[[#This Row],[K 94]]+Tabela1122434[[#This Row],[K 95]]+Tabela1122434[[#This Row],[K 96 ]]</f>
        <v>0</v>
      </c>
      <c r="CT89" s="56">
        <f t="shared" si="14"/>
        <v>0</v>
      </c>
      <c r="CU89" s="57">
        <f t="shared" si="15"/>
        <v>0</v>
      </c>
      <c r="CV89" s="313">
        <f>Tabela1122434[[#This Row],[K 88]]+Tabela1122434[[#This Row],[K 94]]</f>
        <v>69.420999999999992</v>
      </c>
      <c r="CW89" s="59">
        <f>Tabela1122434[[#This Row],[K 89]]+Tabela1122434[[#This Row],[K 95]]</f>
        <v>0</v>
      </c>
      <c r="CX89" s="59">
        <f>Tabela1122434[[#This Row],[K 90]]+Tabela1122434[[#This Row],[K 96 ]]</f>
        <v>0</v>
      </c>
      <c r="CY89" s="60">
        <f>Tabela1122434[[#This Row],[K 100]]+Tabela1122434[[#This Row],[K 101]]+Tabela1122434[[#This Row],[K 102]]</f>
        <v>69.420999999999992</v>
      </c>
      <c r="CZ89" s="60">
        <f>20%*Tabela1122434[[#This Row],[K 103]]</f>
        <v>13.8842</v>
      </c>
      <c r="DA89" s="323">
        <f>Tabela1122434[[#This Row],[K 103]]+Tabela1122434[[#This Row],[K 104]]</f>
        <v>83.305199999999985</v>
      </c>
      <c r="DB89" s="321" t="s">
        <v>311</v>
      </c>
      <c r="DC89" s="30" t="s">
        <v>206</v>
      </c>
      <c r="DD89" s="62">
        <v>45292</v>
      </c>
      <c r="DE89" s="63">
        <v>44719</v>
      </c>
      <c r="DF89" s="94" t="s">
        <v>552</v>
      </c>
      <c r="DG89" s="32" t="s">
        <v>203</v>
      </c>
      <c r="DH89" s="30" t="s">
        <v>204</v>
      </c>
      <c r="DI89" s="63" t="s">
        <v>587</v>
      </c>
      <c r="DJ89" s="62" t="s">
        <v>205</v>
      </c>
      <c r="DK89" s="62" t="s">
        <v>206</v>
      </c>
      <c r="DL89" s="62" t="s">
        <v>326</v>
      </c>
      <c r="DM89" s="62" t="s">
        <v>326</v>
      </c>
      <c r="DN89" s="62" t="s">
        <v>326</v>
      </c>
      <c r="DO89" s="30" t="s">
        <v>530</v>
      </c>
      <c r="DP89" s="32" t="s">
        <v>220</v>
      </c>
      <c r="DQ89" s="32" t="s">
        <v>531</v>
      </c>
      <c r="DR89" s="32" t="s">
        <v>532</v>
      </c>
      <c r="DS89" s="32" t="s">
        <v>533</v>
      </c>
      <c r="DT89" s="32"/>
      <c r="DU89" s="42" t="s">
        <v>534</v>
      </c>
      <c r="DV89" s="96" t="s">
        <v>535</v>
      </c>
    </row>
    <row r="90" spans="1:126" ht="80.099999999999994" customHeight="1" x14ac:dyDescent="0.25">
      <c r="A90" s="331">
        <v>76</v>
      </c>
      <c r="B90" s="30" t="s">
        <v>530</v>
      </c>
      <c r="C90" s="70" t="s">
        <v>219</v>
      </c>
      <c r="D90" s="30" t="s">
        <v>220</v>
      </c>
      <c r="E90" s="30" t="s">
        <v>521</v>
      </c>
      <c r="F90" s="30" t="s">
        <v>526</v>
      </c>
      <c r="G90" s="38" t="s">
        <v>527</v>
      </c>
      <c r="H90" s="30"/>
      <c r="I90" s="38">
        <v>42</v>
      </c>
      <c r="J90" s="38" t="s">
        <v>528</v>
      </c>
      <c r="K90" s="76" t="s">
        <v>198</v>
      </c>
      <c r="L90" s="32" t="s">
        <v>199</v>
      </c>
      <c r="M90" s="30" t="s">
        <v>631</v>
      </c>
      <c r="N90" s="30" t="s">
        <v>200</v>
      </c>
      <c r="O90" s="297" t="s">
        <v>201</v>
      </c>
      <c r="P90" s="147">
        <v>3.9279999999999999</v>
      </c>
      <c r="Q90" s="39">
        <v>0</v>
      </c>
      <c r="R90" s="39">
        <v>0</v>
      </c>
      <c r="S90" s="39">
        <v>0</v>
      </c>
      <c r="T90" s="39">
        <v>0</v>
      </c>
      <c r="U90" s="146">
        <v>0</v>
      </c>
      <c r="V90" s="139">
        <v>4.867</v>
      </c>
      <c r="W90" s="39">
        <v>0</v>
      </c>
      <c r="X90" s="39">
        <v>0</v>
      </c>
      <c r="Y90" s="39">
        <v>0</v>
      </c>
      <c r="Z90" s="39">
        <v>0</v>
      </c>
      <c r="AA90" s="151">
        <v>0</v>
      </c>
      <c r="AB90" s="147">
        <v>4.6260000000000003</v>
      </c>
      <c r="AC90" s="39">
        <v>0</v>
      </c>
      <c r="AD90" s="39">
        <v>0</v>
      </c>
      <c r="AE90" s="39">
        <v>0</v>
      </c>
      <c r="AF90" s="39">
        <v>0</v>
      </c>
      <c r="AG90" s="146">
        <v>0</v>
      </c>
      <c r="AH90" s="139">
        <v>3.3420000000000001</v>
      </c>
      <c r="AI90" s="39">
        <v>0</v>
      </c>
      <c r="AJ90" s="39">
        <v>0</v>
      </c>
      <c r="AK90" s="39">
        <v>0</v>
      </c>
      <c r="AL90" s="39">
        <v>0</v>
      </c>
      <c r="AM90" s="151">
        <v>0</v>
      </c>
      <c r="AN90" s="147">
        <v>2.3490000000000002</v>
      </c>
      <c r="AO90" s="39">
        <v>0</v>
      </c>
      <c r="AP90" s="39">
        <v>0</v>
      </c>
      <c r="AQ90" s="39">
        <v>0</v>
      </c>
      <c r="AR90" s="39">
        <v>0</v>
      </c>
      <c r="AS90" s="146">
        <v>0</v>
      </c>
      <c r="AT90" s="139">
        <v>1.6579999999999999</v>
      </c>
      <c r="AU90" s="39">
        <v>0</v>
      </c>
      <c r="AV90" s="39">
        <v>0</v>
      </c>
      <c r="AW90" s="39">
        <v>0</v>
      </c>
      <c r="AX90" s="39">
        <v>0</v>
      </c>
      <c r="AY90" s="151">
        <v>0</v>
      </c>
      <c r="AZ90" s="147">
        <v>1.1599999999999999</v>
      </c>
      <c r="BA90" s="39">
        <v>0</v>
      </c>
      <c r="BB90" s="39">
        <v>0</v>
      </c>
      <c r="BC90" s="39">
        <v>0</v>
      </c>
      <c r="BD90" s="39">
        <v>0</v>
      </c>
      <c r="BE90" s="146">
        <v>0</v>
      </c>
      <c r="BF90" s="139">
        <v>1.4339999999999999</v>
      </c>
      <c r="BG90" s="39">
        <v>0</v>
      </c>
      <c r="BH90" s="39">
        <v>0</v>
      </c>
      <c r="BI90" s="39">
        <v>0</v>
      </c>
      <c r="BJ90" s="39">
        <v>0</v>
      </c>
      <c r="BK90" s="151">
        <v>0</v>
      </c>
      <c r="BL90" s="147">
        <v>1.649</v>
      </c>
      <c r="BM90" s="39">
        <v>0</v>
      </c>
      <c r="BN90" s="39">
        <v>0</v>
      </c>
      <c r="BO90" s="39">
        <v>0</v>
      </c>
      <c r="BP90" s="39">
        <v>0</v>
      </c>
      <c r="BQ90" s="146">
        <v>0</v>
      </c>
      <c r="BR90" s="139">
        <v>1.6839999999999999</v>
      </c>
      <c r="BS90" s="39">
        <v>0</v>
      </c>
      <c r="BT90" s="39">
        <v>0</v>
      </c>
      <c r="BU90" s="39">
        <v>0</v>
      </c>
      <c r="BV90" s="39">
        <v>0</v>
      </c>
      <c r="BW90" s="151">
        <v>0</v>
      </c>
      <c r="BX90" s="147">
        <v>0.71799999999999997</v>
      </c>
      <c r="BY90" s="39">
        <v>0</v>
      </c>
      <c r="BZ90" s="39">
        <v>0</v>
      </c>
      <c r="CA90" s="39">
        <v>0</v>
      </c>
      <c r="CB90" s="39">
        <v>0</v>
      </c>
      <c r="CC90" s="146">
        <v>0</v>
      </c>
      <c r="CD90" s="139">
        <v>2.5030000000000001</v>
      </c>
      <c r="CE90" s="39">
        <v>0</v>
      </c>
      <c r="CF90" s="39">
        <v>0</v>
      </c>
      <c r="CG90" s="39">
        <v>0</v>
      </c>
      <c r="CH90" s="39">
        <v>0</v>
      </c>
      <c r="CI90" s="146">
        <v>0</v>
      </c>
      <c r="CJ90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29.918000000000003</v>
      </c>
      <c r="CK90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90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90" s="56">
        <f>SUM(Tabela1122434[[#This Row],[K 88]]+Tabela1122434[[#This Row],[K 89]]+Tabela1122434[[#This Row],[K 90]])</f>
        <v>29.918000000000003</v>
      </c>
      <c r="CN90" s="56">
        <f t="shared" si="12"/>
        <v>5.9836000000000009</v>
      </c>
      <c r="CO90" s="311">
        <f t="shared" si="13"/>
        <v>35.901600000000002</v>
      </c>
      <c r="CP90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90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90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90" s="56">
        <f>Tabela1122434[[#This Row],[K 94]]+Tabela1122434[[#This Row],[K 95]]+Tabela1122434[[#This Row],[K 96 ]]</f>
        <v>0</v>
      </c>
      <c r="CT90" s="56">
        <f t="shared" si="14"/>
        <v>0</v>
      </c>
      <c r="CU90" s="57">
        <f t="shared" si="15"/>
        <v>0</v>
      </c>
      <c r="CV90" s="313">
        <f>Tabela1122434[[#This Row],[K 88]]+Tabela1122434[[#This Row],[K 94]]</f>
        <v>29.918000000000003</v>
      </c>
      <c r="CW90" s="59">
        <f>Tabela1122434[[#This Row],[K 89]]+Tabela1122434[[#This Row],[K 95]]</f>
        <v>0</v>
      </c>
      <c r="CX90" s="59">
        <f>Tabela1122434[[#This Row],[K 90]]+Tabela1122434[[#This Row],[K 96 ]]</f>
        <v>0</v>
      </c>
      <c r="CY90" s="60">
        <f>Tabela1122434[[#This Row],[K 100]]+Tabela1122434[[#This Row],[K 101]]+Tabela1122434[[#This Row],[K 102]]</f>
        <v>29.918000000000003</v>
      </c>
      <c r="CZ90" s="60">
        <f>20%*Tabela1122434[[#This Row],[K 103]]</f>
        <v>5.9836000000000009</v>
      </c>
      <c r="DA90" s="323">
        <f>Tabela1122434[[#This Row],[K 103]]+Tabela1122434[[#This Row],[K 104]]</f>
        <v>35.901600000000002</v>
      </c>
      <c r="DB90" s="321" t="s">
        <v>311</v>
      </c>
      <c r="DC90" s="30" t="s">
        <v>206</v>
      </c>
      <c r="DD90" s="62">
        <v>45292</v>
      </c>
      <c r="DE90" s="63">
        <v>44719</v>
      </c>
      <c r="DF90" s="94" t="s">
        <v>552</v>
      </c>
      <c r="DG90" s="32" t="s">
        <v>203</v>
      </c>
      <c r="DH90" s="30" t="s">
        <v>204</v>
      </c>
      <c r="DI90" s="63" t="s">
        <v>587</v>
      </c>
      <c r="DJ90" s="62" t="s">
        <v>205</v>
      </c>
      <c r="DK90" s="62" t="s">
        <v>206</v>
      </c>
      <c r="DL90" s="62" t="s">
        <v>326</v>
      </c>
      <c r="DM90" s="62" t="s">
        <v>326</v>
      </c>
      <c r="DN90" s="62" t="s">
        <v>326</v>
      </c>
      <c r="DO90" s="30" t="s">
        <v>530</v>
      </c>
      <c r="DP90" s="32" t="s">
        <v>220</v>
      </c>
      <c r="DQ90" s="32" t="s">
        <v>531</v>
      </c>
      <c r="DR90" s="32" t="s">
        <v>532</v>
      </c>
      <c r="DS90" s="32" t="s">
        <v>533</v>
      </c>
      <c r="DT90" s="32"/>
      <c r="DU90" s="42" t="s">
        <v>534</v>
      </c>
      <c r="DV90" s="96" t="s">
        <v>535</v>
      </c>
    </row>
    <row r="91" spans="1:126" ht="80.099999999999994" customHeight="1" x14ac:dyDescent="0.25">
      <c r="A91" s="331">
        <v>77</v>
      </c>
      <c r="B91" s="30" t="s">
        <v>530</v>
      </c>
      <c r="C91" s="70" t="s">
        <v>219</v>
      </c>
      <c r="D91" s="30" t="s">
        <v>220</v>
      </c>
      <c r="E91" s="30" t="s">
        <v>537</v>
      </c>
      <c r="F91" s="30" t="s">
        <v>538</v>
      </c>
      <c r="G91" s="38" t="s">
        <v>539</v>
      </c>
      <c r="H91" s="30"/>
      <c r="I91" s="38"/>
      <c r="J91" s="38" t="s">
        <v>540</v>
      </c>
      <c r="K91" s="76" t="s">
        <v>213</v>
      </c>
      <c r="L91" s="32" t="s">
        <v>199</v>
      </c>
      <c r="M91" s="30" t="s">
        <v>604</v>
      </c>
      <c r="N91" s="30" t="s">
        <v>200</v>
      </c>
      <c r="O91" s="297" t="s">
        <v>201</v>
      </c>
      <c r="P91" s="147">
        <v>22.166599999999999</v>
      </c>
      <c r="Q91" s="39">
        <v>1.4903900000000001</v>
      </c>
      <c r="R91" s="39">
        <v>0</v>
      </c>
      <c r="S91" s="39">
        <v>0</v>
      </c>
      <c r="T91" s="39">
        <v>0</v>
      </c>
      <c r="U91" s="146">
        <v>0</v>
      </c>
      <c r="V91" s="139">
        <v>10.054</v>
      </c>
      <c r="W91" s="39">
        <v>0.67600000000000005</v>
      </c>
      <c r="X91" s="39">
        <v>0</v>
      </c>
      <c r="Y91" s="39">
        <v>0</v>
      </c>
      <c r="Z91" s="39">
        <v>0</v>
      </c>
      <c r="AA91" s="151">
        <v>0</v>
      </c>
      <c r="AB91" s="147">
        <v>16.760100000000001</v>
      </c>
      <c r="AC91" s="39">
        <v>1.1269</v>
      </c>
      <c r="AD91" s="39">
        <v>0</v>
      </c>
      <c r="AE91" s="39">
        <v>0</v>
      </c>
      <c r="AF91" s="39">
        <v>0</v>
      </c>
      <c r="AG91" s="146">
        <v>0</v>
      </c>
      <c r="AH91" s="139">
        <v>17.893899999999999</v>
      </c>
      <c r="AI91" s="39">
        <v>1.2031000000000001</v>
      </c>
      <c r="AJ91" s="39">
        <v>0</v>
      </c>
      <c r="AK91" s="39">
        <v>0</v>
      </c>
      <c r="AL91" s="39">
        <v>0</v>
      </c>
      <c r="AM91" s="151">
        <v>0</v>
      </c>
      <c r="AN91" s="147">
        <v>17.0731</v>
      </c>
      <c r="AO91" s="39">
        <v>1.1478999999999999</v>
      </c>
      <c r="AP91" s="39">
        <v>0</v>
      </c>
      <c r="AQ91" s="39">
        <v>0</v>
      </c>
      <c r="AR91" s="39">
        <v>0</v>
      </c>
      <c r="AS91" s="146">
        <v>0</v>
      </c>
      <c r="AT91" s="139">
        <v>17.582799999999999</v>
      </c>
      <c r="AU91" s="39">
        <v>1.1821999999999999</v>
      </c>
      <c r="AV91" s="39">
        <v>0</v>
      </c>
      <c r="AW91" s="39">
        <v>0</v>
      </c>
      <c r="AX91" s="39">
        <v>0</v>
      </c>
      <c r="AY91" s="151">
        <v>0</v>
      </c>
      <c r="AZ91" s="147">
        <v>16.809999999999999</v>
      </c>
      <c r="BA91" s="39">
        <v>1.1299999999999999</v>
      </c>
      <c r="BB91" s="39">
        <v>0</v>
      </c>
      <c r="BC91" s="39">
        <v>0</v>
      </c>
      <c r="BD91" s="39">
        <v>0</v>
      </c>
      <c r="BE91" s="146">
        <v>0</v>
      </c>
      <c r="BF91" s="139">
        <v>16.29</v>
      </c>
      <c r="BG91" s="39">
        <v>1.0900000000000001</v>
      </c>
      <c r="BH91" s="39">
        <v>0</v>
      </c>
      <c r="BI91" s="39">
        <v>0</v>
      </c>
      <c r="BJ91" s="39">
        <v>0</v>
      </c>
      <c r="BK91" s="151">
        <v>0</v>
      </c>
      <c r="BL91" s="147">
        <v>17.12</v>
      </c>
      <c r="BM91" s="39">
        <v>1.1599999999999999</v>
      </c>
      <c r="BN91" s="39">
        <v>0</v>
      </c>
      <c r="BO91" s="39">
        <v>0</v>
      </c>
      <c r="BP91" s="39">
        <v>0</v>
      </c>
      <c r="BQ91" s="146">
        <v>0</v>
      </c>
      <c r="BR91" s="139">
        <v>19.13</v>
      </c>
      <c r="BS91" s="39">
        <v>1.29</v>
      </c>
      <c r="BT91" s="39">
        <v>0</v>
      </c>
      <c r="BU91" s="39">
        <v>0</v>
      </c>
      <c r="BV91" s="39">
        <v>0</v>
      </c>
      <c r="BW91" s="151">
        <v>0</v>
      </c>
      <c r="BX91" s="147">
        <v>18.38</v>
      </c>
      <c r="BY91" s="39">
        <v>1.24</v>
      </c>
      <c r="BZ91" s="39">
        <v>0</v>
      </c>
      <c r="CA91" s="39">
        <v>0</v>
      </c>
      <c r="CB91" s="39">
        <v>0</v>
      </c>
      <c r="CC91" s="146">
        <v>0</v>
      </c>
      <c r="CD91" s="139">
        <v>21.09</v>
      </c>
      <c r="CE91" s="39">
        <v>1.42</v>
      </c>
      <c r="CF91" s="39">
        <v>0</v>
      </c>
      <c r="CG91" s="39">
        <v>0</v>
      </c>
      <c r="CH91" s="39">
        <v>0</v>
      </c>
      <c r="CI91" s="146">
        <v>0</v>
      </c>
      <c r="CJ91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210.35049999999998</v>
      </c>
      <c r="CK91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91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91" s="56">
        <f>SUM(Tabela1122434[[#This Row],[K 88]]+Tabela1122434[[#This Row],[K 89]]+Tabela1122434[[#This Row],[K 90]])</f>
        <v>210.35049999999998</v>
      </c>
      <c r="CN91" s="56">
        <f t="shared" si="12"/>
        <v>42.070099999999996</v>
      </c>
      <c r="CO91" s="311">
        <f t="shared" si="13"/>
        <v>252.42059999999998</v>
      </c>
      <c r="CP91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14.156490000000002</v>
      </c>
      <c r="CQ91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91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91" s="56">
        <f>Tabela1122434[[#This Row],[K 94]]+Tabela1122434[[#This Row],[K 95]]+Tabela1122434[[#This Row],[K 96 ]]</f>
        <v>14.156490000000002</v>
      </c>
      <c r="CT91" s="56">
        <f t="shared" si="14"/>
        <v>2.8312980000000003</v>
      </c>
      <c r="CU91" s="57">
        <f t="shared" si="15"/>
        <v>16.987788000000002</v>
      </c>
      <c r="CV91" s="313">
        <f>Tabela1122434[[#This Row],[K 88]]+Tabela1122434[[#This Row],[K 94]]</f>
        <v>224.50698999999997</v>
      </c>
      <c r="CW91" s="59">
        <f>Tabela1122434[[#This Row],[K 89]]+Tabela1122434[[#This Row],[K 95]]</f>
        <v>0</v>
      </c>
      <c r="CX91" s="59">
        <f>Tabela1122434[[#This Row],[K 90]]+Tabela1122434[[#This Row],[K 96 ]]</f>
        <v>0</v>
      </c>
      <c r="CY91" s="60">
        <f>Tabela1122434[[#This Row],[K 100]]+Tabela1122434[[#This Row],[K 101]]+Tabela1122434[[#This Row],[K 102]]</f>
        <v>224.50698999999997</v>
      </c>
      <c r="CZ91" s="60">
        <f>20%*Tabela1122434[[#This Row],[K 103]]</f>
        <v>44.901398</v>
      </c>
      <c r="DA91" s="323">
        <f>Tabela1122434[[#This Row],[K 103]]+Tabela1122434[[#This Row],[K 104]]</f>
        <v>269.40838799999995</v>
      </c>
      <c r="DB91" s="321" t="s">
        <v>311</v>
      </c>
      <c r="DC91" s="30" t="s">
        <v>206</v>
      </c>
      <c r="DD91" s="62">
        <v>45292</v>
      </c>
      <c r="DE91" s="63">
        <v>44719</v>
      </c>
      <c r="DF91" s="94" t="s">
        <v>529</v>
      </c>
      <c r="DG91" s="32" t="s">
        <v>203</v>
      </c>
      <c r="DH91" s="30" t="s">
        <v>204</v>
      </c>
      <c r="DI91" s="63" t="s">
        <v>587</v>
      </c>
      <c r="DJ91" s="62" t="s">
        <v>205</v>
      </c>
      <c r="DK91" s="62" t="s">
        <v>206</v>
      </c>
      <c r="DL91" s="62" t="s">
        <v>326</v>
      </c>
      <c r="DM91" s="62" t="s">
        <v>326</v>
      </c>
      <c r="DN91" s="62" t="s">
        <v>326</v>
      </c>
      <c r="DO91" s="30" t="s">
        <v>530</v>
      </c>
      <c r="DP91" s="32" t="s">
        <v>220</v>
      </c>
      <c r="DQ91" s="32" t="s">
        <v>537</v>
      </c>
      <c r="DR91" s="32" t="s">
        <v>538</v>
      </c>
      <c r="DS91" s="32" t="s">
        <v>539</v>
      </c>
      <c r="DT91" s="32"/>
      <c r="DU91" s="42"/>
      <c r="DV91" s="96" t="s">
        <v>535</v>
      </c>
    </row>
    <row r="92" spans="1:126" ht="80.099999999999994" customHeight="1" x14ac:dyDescent="0.25">
      <c r="A92" s="331">
        <v>78</v>
      </c>
      <c r="B92" s="30" t="s">
        <v>530</v>
      </c>
      <c r="C92" s="70" t="s">
        <v>219</v>
      </c>
      <c r="D92" s="30" t="s">
        <v>220</v>
      </c>
      <c r="E92" s="30" t="s">
        <v>537</v>
      </c>
      <c r="F92" s="30" t="s">
        <v>538</v>
      </c>
      <c r="G92" s="38" t="s">
        <v>539</v>
      </c>
      <c r="H92" s="30"/>
      <c r="I92" s="38"/>
      <c r="J92" s="38" t="s">
        <v>541</v>
      </c>
      <c r="K92" s="76" t="s">
        <v>309</v>
      </c>
      <c r="L92" s="32" t="s">
        <v>199</v>
      </c>
      <c r="M92" s="30" t="s">
        <v>604</v>
      </c>
      <c r="N92" s="30" t="s">
        <v>200</v>
      </c>
      <c r="O92" s="299" t="s">
        <v>568</v>
      </c>
      <c r="P92" s="147">
        <v>1.72</v>
      </c>
      <c r="Q92" s="39">
        <v>0</v>
      </c>
      <c r="R92" s="39">
        <v>3.54</v>
      </c>
      <c r="S92" s="39">
        <v>0</v>
      </c>
      <c r="T92" s="39">
        <v>0</v>
      </c>
      <c r="U92" s="146">
        <v>0</v>
      </c>
      <c r="V92" s="139">
        <v>0.82</v>
      </c>
      <c r="W92" s="39">
        <v>0</v>
      </c>
      <c r="X92" s="39">
        <v>2.97</v>
      </c>
      <c r="Y92" s="39">
        <v>0</v>
      </c>
      <c r="Z92" s="39">
        <v>0</v>
      </c>
      <c r="AA92" s="151">
        <v>0</v>
      </c>
      <c r="AB92" s="147">
        <v>1.18</v>
      </c>
      <c r="AC92" s="39">
        <v>0</v>
      </c>
      <c r="AD92" s="39">
        <v>3.25</v>
      </c>
      <c r="AE92" s="39">
        <v>0</v>
      </c>
      <c r="AF92" s="39">
        <v>0</v>
      </c>
      <c r="AG92" s="146">
        <v>0</v>
      </c>
      <c r="AH92" s="139">
        <v>2.5</v>
      </c>
      <c r="AI92" s="39">
        <v>0</v>
      </c>
      <c r="AJ92" s="39">
        <v>2.4500000000000002</v>
      </c>
      <c r="AK92" s="39">
        <v>0</v>
      </c>
      <c r="AL92" s="39">
        <v>0</v>
      </c>
      <c r="AM92" s="151">
        <v>0</v>
      </c>
      <c r="AN92" s="147">
        <v>0.52700000000000002</v>
      </c>
      <c r="AO92" s="39">
        <v>0</v>
      </c>
      <c r="AP92" s="39">
        <v>2.4620000000000002</v>
      </c>
      <c r="AQ92" s="39">
        <v>0</v>
      </c>
      <c r="AR92" s="39">
        <v>0</v>
      </c>
      <c r="AS92" s="146">
        <v>0</v>
      </c>
      <c r="AT92" s="139">
        <v>2.36</v>
      </c>
      <c r="AU92" s="39">
        <v>0</v>
      </c>
      <c r="AV92" s="39">
        <v>3.18</v>
      </c>
      <c r="AW92" s="39">
        <v>0</v>
      </c>
      <c r="AX92" s="39">
        <v>0</v>
      </c>
      <c r="AY92" s="151">
        <v>0</v>
      </c>
      <c r="AZ92" s="147">
        <v>1.7</v>
      </c>
      <c r="BA92" s="39">
        <v>0</v>
      </c>
      <c r="BB92" s="39">
        <v>2.1</v>
      </c>
      <c r="BC92" s="39">
        <v>0</v>
      </c>
      <c r="BD92" s="39">
        <v>0</v>
      </c>
      <c r="BE92" s="146">
        <v>0</v>
      </c>
      <c r="BF92" s="139">
        <v>1.08</v>
      </c>
      <c r="BG92" s="39">
        <v>0</v>
      </c>
      <c r="BH92" s="39">
        <v>2.8</v>
      </c>
      <c r="BI92" s="39">
        <v>0</v>
      </c>
      <c r="BJ92" s="39">
        <v>0</v>
      </c>
      <c r="BK92" s="151">
        <v>0</v>
      </c>
      <c r="BL92" s="147">
        <v>1.673</v>
      </c>
      <c r="BM92" s="39">
        <v>0</v>
      </c>
      <c r="BN92" s="39">
        <v>2.42</v>
      </c>
      <c r="BO92" s="39">
        <v>0</v>
      </c>
      <c r="BP92" s="39">
        <v>0</v>
      </c>
      <c r="BQ92" s="146">
        <v>0</v>
      </c>
      <c r="BR92" s="139">
        <v>1</v>
      </c>
      <c r="BS92" s="39">
        <v>0</v>
      </c>
      <c r="BT92" s="39">
        <v>2.83</v>
      </c>
      <c r="BU92" s="39">
        <v>0</v>
      </c>
      <c r="BV92" s="39">
        <v>0</v>
      </c>
      <c r="BW92" s="151">
        <v>0</v>
      </c>
      <c r="BX92" s="147">
        <v>2.1</v>
      </c>
      <c r="BY92" s="39">
        <v>0</v>
      </c>
      <c r="BZ92" s="39">
        <v>3.2290000000000001</v>
      </c>
      <c r="CA92" s="39">
        <v>0</v>
      </c>
      <c r="CB92" s="39">
        <v>0</v>
      </c>
      <c r="CC92" s="146">
        <v>0</v>
      </c>
      <c r="CD92" s="139">
        <v>2.125</v>
      </c>
      <c r="CE92" s="39">
        <v>0</v>
      </c>
      <c r="CF92" s="39">
        <v>3.55</v>
      </c>
      <c r="CG92" s="39">
        <v>0</v>
      </c>
      <c r="CH92" s="39">
        <v>0</v>
      </c>
      <c r="CI92" s="146">
        <v>0</v>
      </c>
      <c r="CJ92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18.785</v>
      </c>
      <c r="CK92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34.780999999999999</v>
      </c>
      <c r="CL92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92" s="56">
        <f>SUM(Tabela1122434[[#This Row],[K 88]]+Tabela1122434[[#This Row],[K 89]]+Tabela1122434[[#This Row],[K 90]])</f>
        <v>53.566000000000003</v>
      </c>
      <c r="CN92" s="56">
        <f t="shared" si="12"/>
        <v>10.713200000000001</v>
      </c>
      <c r="CO92" s="311">
        <f t="shared" si="13"/>
        <v>64.279200000000003</v>
      </c>
      <c r="CP92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92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92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92" s="56">
        <f>Tabela1122434[[#This Row],[K 94]]+Tabela1122434[[#This Row],[K 95]]+Tabela1122434[[#This Row],[K 96 ]]</f>
        <v>0</v>
      </c>
      <c r="CT92" s="56">
        <f t="shared" si="14"/>
        <v>0</v>
      </c>
      <c r="CU92" s="57">
        <f t="shared" si="15"/>
        <v>0</v>
      </c>
      <c r="CV92" s="313">
        <f>Tabela1122434[[#This Row],[K 88]]+Tabela1122434[[#This Row],[K 94]]</f>
        <v>18.785</v>
      </c>
      <c r="CW92" s="59">
        <f>Tabela1122434[[#This Row],[K 89]]+Tabela1122434[[#This Row],[K 95]]</f>
        <v>34.780999999999999</v>
      </c>
      <c r="CX92" s="59">
        <f>Tabela1122434[[#This Row],[K 90]]+Tabela1122434[[#This Row],[K 96 ]]</f>
        <v>0</v>
      </c>
      <c r="CY92" s="60">
        <f>Tabela1122434[[#This Row],[K 100]]+Tabela1122434[[#This Row],[K 101]]+Tabela1122434[[#This Row],[K 102]]</f>
        <v>53.566000000000003</v>
      </c>
      <c r="CZ92" s="60">
        <f>20%*Tabela1122434[[#This Row],[K 103]]</f>
        <v>10.713200000000001</v>
      </c>
      <c r="DA92" s="323">
        <f>Tabela1122434[[#This Row],[K 103]]+Tabela1122434[[#This Row],[K 104]]</f>
        <v>64.279200000000003</v>
      </c>
      <c r="DB92" s="321" t="s">
        <v>311</v>
      </c>
      <c r="DC92" s="30" t="s">
        <v>206</v>
      </c>
      <c r="DD92" s="62">
        <v>45292</v>
      </c>
      <c r="DE92" s="63">
        <v>44719</v>
      </c>
      <c r="DF92" s="94" t="s">
        <v>529</v>
      </c>
      <c r="DG92" s="32" t="s">
        <v>203</v>
      </c>
      <c r="DH92" s="30" t="s">
        <v>204</v>
      </c>
      <c r="DI92" s="63" t="s">
        <v>587</v>
      </c>
      <c r="DJ92" s="62" t="s">
        <v>205</v>
      </c>
      <c r="DK92" s="62" t="s">
        <v>206</v>
      </c>
      <c r="DL92" s="62" t="s">
        <v>326</v>
      </c>
      <c r="DM92" s="62" t="s">
        <v>326</v>
      </c>
      <c r="DN92" s="62" t="s">
        <v>326</v>
      </c>
      <c r="DO92" s="30" t="s">
        <v>530</v>
      </c>
      <c r="DP92" s="32" t="s">
        <v>220</v>
      </c>
      <c r="DQ92" s="32" t="s">
        <v>537</v>
      </c>
      <c r="DR92" s="32" t="s">
        <v>538</v>
      </c>
      <c r="DS92" s="32" t="s">
        <v>539</v>
      </c>
      <c r="DT92" s="32"/>
      <c r="DU92" s="42"/>
      <c r="DV92" s="96" t="s">
        <v>535</v>
      </c>
    </row>
    <row r="93" spans="1:126" ht="80.099999999999994" customHeight="1" x14ac:dyDescent="0.25">
      <c r="A93" s="331">
        <v>79</v>
      </c>
      <c r="B93" s="30" t="s">
        <v>530</v>
      </c>
      <c r="C93" s="70" t="s">
        <v>219</v>
      </c>
      <c r="D93" s="30" t="s">
        <v>220</v>
      </c>
      <c r="E93" s="30" t="s">
        <v>542</v>
      </c>
      <c r="F93" s="30" t="s">
        <v>543</v>
      </c>
      <c r="G93" s="38">
        <v>243</v>
      </c>
      <c r="H93" s="30"/>
      <c r="I93" s="38"/>
      <c r="J93" s="38" t="s">
        <v>544</v>
      </c>
      <c r="K93" s="76" t="s">
        <v>198</v>
      </c>
      <c r="L93" s="32" t="s">
        <v>199</v>
      </c>
      <c r="M93" s="30" t="s">
        <v>632</v>
      </c>
      <c r="N93" s="30" t="s">
        <v>200</v>
      </c>
      <c r="O93" s="297" t="s">
        <v>201</v>
      </c>
      <c r="P93" s="147">
        <v>2.8974000000000002</v>
      </c>
      <c r="Q93" s="39">
        <v>10.686400000000001</v>
      </c>
      <c r="R93" s="39">
        <v>0</v>
      </c>
      <c r="S93" s="39">
        <v>0</v>
      </c>
      <c r="T93" s="39">
        <v>0</v>
      </c>
      <c r="U93" s="146">
        <v>0</v>
      </c>
      <c r="V93" s="139">
        <v>2.5409000000000002</v>
      </c>
      <c r="W93" s="39">
        <v>9.3713999999999995</v>
      </c>
      <c r="X93" s="39">
        <v>0</v>
      </c>
      <c r="Y93" s="39">
        <v>0</v>
      </c>
      <c r="Z93" s="39">
        <v>0</v>
      </c>
      <c r="AA93" s="151">
        <v>0</v>
      </c>
      <c r="AB93" s="147">
        <v>2.7517999999999998</v>
      </c>
      <c r="AC93" s="39">
        <v>10.1492</v>
      </c>
      <c r="AD93" s="39">
        <v>0</v>
      </c>
      <c r="AE93" s="39">
        <v>0</v>
      </c>
      <c r="AF93" s="39">
        <v>0</v>
      </c>
      <c r="AG93" s="146">
        <v>0</v>
      </c>
      <c r="AH93" s="139">
        <v>2.6150000000000002</v>
      </c>
      <c r="AI93" s="39">
        <v>9.6448</v>
      </c>
      <c r="AJ93" s="39">
        <v>0</v>
      </c>
      <c r="AK93" s="39">
        <v>0</v>
      </c>
      <c r="AL93" s="39">
        <v>0</v>
      </c>
      <c r="AM93" s="151">
        <v>0</v>
      </c>
      <c r="AN93" s="147">
        <v>2.7</v>
      </c>
      <c r="AO93" s="39">
        <v>9.9583999999999993</v>
      </c>
      <c r="AP93" s="39">
        <v>0</v>
      </c>
      <c r="AQ93" s="39">
        <v>0</v>
      </c>
      <c r="AR93" s="39">
        <v>0</v>
      </c>
      <c r="AS93" s="146">
        <v>0</v>
      </c>
      <c r="AT93" s="139">
        <v>0</v>
      </c>
      <c r="AU93" s="39">
        <v>0</v>
      </c>
      <c r="AV93" s="39">
        <v>0</v>
      </c>
      <c r="AW93" s="39">
        <v>0</v>
      </c>
      <c r="AX93" s="39">
        <v>0</v>
      </c>
      <c r="AY93" s="151">
        <v>0</v>
      </c>
      <c r="AZ93" s="147">
        <v>3.0491999999999999</v>
      </c>
      <c r="BA93" s="39">
        <v>11.2464</v>
      </c>
      <c r="BB93" s="39">
        <v>0</v>
      </c>
      <c r="BC93" s="39">
        <v>0</v>
      </c>
      <c r="BD93" s="39">
        <v>0</v>
      </c>
      <c r="BE93" s="146">
        <v>0</v>
      </c>
      <c r="BF93" s="139">
        <v>3.1215999999999999</v>
      </c>
      <c r="BG93" s="39">
        <v>11.513199999999999</v>
      </c>
      <c r="BH93" s="39">
        <v>0</v>
      </c>
      <c r="BI93" s="39">
        <v>0</v>
      </c>
      <c r="BJ93" s="39">
        <v>0</v>
      </c>
      <c r="BK93" s="151">
        <v>0</v>
      </c>
      <c r="BL93" s="147">
        <v>2.8018000000000001</v>
      </c>
      <c r="BM93" s="39">
        <v>10.3337</v>
      </c>
      <c r="BN93" s="39">
        <v>0</v>
      </c>
      <c r="BO93" s="39">
        <v>0</v>
      </c>
      <c r="BP93" s="39">
        <v>0</v>
      </c>
      <c r="BQ93" s="146">
        <v>0</v>
      </c>
      <c r="BR93" s="139">
        <v>2.8929999999999998</v>
      </c>
      <c r="BS93" s="39">
        <v>10.67</v>
      </c>
      <c r="BT93" s="39">
        <v>0</v>
      </c>
      <c r="BU93" s="39">
        <v>0</v>
      </c>
      <c r="BV93" s="39">
        <v>0</v>
      </c>
      <c r="BW93" s="151">
        <v>0</v>
      </c>
      <c r="BX93" s="147">
        <v>2.8696999999999999</v>
      </c>
      <c r="BY93" s="39">
        <v>10.584199999999999</v>
      </c>
      <c r="BZ93" s="39">
        <v>0</v>
      </c>
      <c r="CA93" s="39">
        <v>0</v>
      </c>
      <c r="CB93" s="39">
        <v>0</v>
      </c>
      <c r="CC93" s="146">
        <v>0</v>
      </c>
      <c r="CD93" s="139">
        <v>2.9096000000000002</v>
      </c>
      <c r="CE93" s="39">
        <v>10.731299999999999</v>
      </c>
      <c r="CF93" s="39">
        <v>0</v>
      </c>
      <c r="CG93" s="39">
        <v>0</v>
      </c>
      <c r="CH93" s="39">
        <v>0</v>
      </c>
      <c r="CI93" s="146">
        <v>0</v>
      </c>
      <c r="CJ93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31.150000000000002</v>
      </c>
      <c r="CK93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93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93" s="56">
        <f>SUM(Tabela1122434[[#This Row],[K 88]]+Tabela1122434[[#This Row],[K 89]]+Tabela1122434[[#This Row],[K 90]])</f>
        <v>31.150000000000002</v>
      </c>
      <c r="CN93" s="56">
        <f t="shared" si="12"/>
        <v>6.23</v>
      </c>
      <c r="CO93" s="311">
        <f t="shared" si="13"/>
        <v>37.380000000000003</v>
      </c>
      <c r="CP93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114.88900000000001</v>
      </c>
      <c r="CQ93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93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93" s="56">
        <f>Tabela1122434[[#This Row],[K 94]]+Tabela1122434[[#This Row],[K 95]]+Tabela1122434[[#This Row],[K 96 ]]</f>
        <v>114.88900000000001</v>
      </c>
      <c r="CT93" s="56">
        <f t="shared" si="14"/>
        <v>22.977800000000002</v>
      </c>
      <c r="CU93" s="57">
        <f t="shared" si="15"/>
        <v>137.86680000000001</v>
      </c>
      <c r="CV93" s="313">
        <f>Tabela1122434[[#This Row],[K 88]]+Tabela1122434[[#This Row],[K 94]]</f>
        <v>146.03900000000002</v>
      </c>
      <c r="CW93" s="59">
        <f>Tabela1122434[[#This Row],[K 89]]+Tabela1122434[[#This Row],[K 95]]</f>
        <v>0</v>
      </c>
      <c r="CX93" s="59">
        <f>Tabela1122434[[#This Row],[K 90]]+Tabela1122434[[#This Row],[K 96 ]]</f>
        <v>0</v>
      </c>
      <c r="CY93" s="60">
        <f>Tabela1122434[[#This Row],[K 100]]+Tabela1122434[[#This Row],[K 101]]+Tabela1122434[[#This Row],[K 102]]</f>
        <v>146.03900000000002</v>
      </c>
      <c r="CZ93" s="60">
        <f>20%*Tabela1122434[[#This Row],[K 103]]</f>
        <v>29.207800000000006</v>
      </c>
      <c r="DA93" s="323">
        <f>Tabela1122434[[#This Row],[K 103]]+Tabela1122434[[#This Row],[K 104]]</f>
        <v>175.24680000000001</v>
      </c>
      <c r="DB93" s="321" t="s">
        <v>311</v>
      </c>
      <c r="DC93" s="30" t="s">
        <v>206</v>
      </c>
      <c r="DD93" s="62">
        <v>45292</v>
      </c>
      <c r="DE93" s="63">
        <v>44719</v>
      </c>
      <c r="DF93" s="94" t="s">
        <v>529</v>
      </c>
      <c r="DG93" s="32" t="s">
        <v>203</v>
      </c>
      <c r="DH93" s="30" t="s">
        <v>204</v>
      </c>
      <c r="DI93" s="63" t="s">
        <v>587</v>
      </c>
      <c r="DJ93" s="62" t="s">
        <v>205</v>
      </c>
      <c r="DK93" s="62" t="s">
        <v>206</v>
      </c>
      <c r="DL93" s="62" t="s">
        <v>326</v>
      </c>
      <c r="DM93" s="62" t="s">
        <v>326</v>
      </c>
      <c r="DN93" s="62" t="s">
        <v>326</v>
      </c>
      <c r="DO93" s="30" t="s">
        <v>530</v>
      </c>
      <c r="DP93" s="32" t="s">
        <v>220</v>
      </c>
      <c r="DQ93" s="32" t="s">
        <v>537</v>
      </c>
      <c r="DR93" s="32" t="s">
        <v>538</v>
      </c>
      <c r="DS93" s="32" t="s">
        <v>539</v>
      </c>
      <c r="DT93" s="32"/>
      <c r="DU93" s="42"/>
      <c r="DV93" s="96" t="s">
        <v>535</v>
      </c>
    </row>
    <row r="94" spans="1:126" ht="80.099999999999994" customHeight="1" x14ac:dyDescent="0.25">
      <c r="A94" s="331">
        <v>80</v>
      </c>
      <c r="B94" s="30" t="s">
        <v>530</v>
      </c>
      <c r="C94" s="70" t="s">
        <v>219</v>
      </c>
      <c r="D94" s="30" t="s">
        <v>220</v>
      </c>
      <c r="E94" s="30" t="s">
        <v>542</v>
      </c>
      <c r="F94" s="30" t="s">
        <v>543</v>
      </c>
      <c r="G94" s="38">
        <v>243</v>
      </c>
      <c r="H94" s="30"/>
      <c r="I94" s="38"/>
      <c r="J94" s="38" t="s">
        <v>545</v>
      </c>
      <c r="K94" s="76" t="s">
        <v>198</v>
      </c>
      <c r="L94" s="32" t="s">
        <v>199</v>
      </c>
      <c r="M94" s="30" t="s">
        <v>632</v>
      </c>
      <c r="N94" s="30" t="s">
        <v>200</v>
      </c>
      <c r="O94" s="297" t="s">
        <v>201</v>
      </c>
      <c r="P94" s="147">
        <v>9.9</v>
      </c>
      <c r="Q94" s="39">
        <v>0.15</v>
      </c>
      <c r="R94" s="39">
        <v>0</v>
      </c>
      <c r="S94" s="39">
        <v>0</v>
      </c>
      <c r="T94" s="39">
        <v>0</v>
      </c>
      <c r="U94" s="146">
        <v>0</v>
      </c>
      <c r="V94" s="139">
        <v>8.6999999999999993</v>
      </c>
      <c r="W94" s="39">
        <v>0.13</v>
      </c>
      <c r="X94" s="39">
        <v>0</v>
      </c>
      <c r="Y94" s="39">
        <v>0</v>
      </c>
      <c r="Z94" s="39">
        <v>0</v>
      </c>
      <c r="AA94" s="151">
        <v>0</v>
      </c>
      <c r="AB94" s="147">
        <v>9.41</v>
      </c>
      <c r="AC94" s="39">
        <v>0.14000000000000001</v>
      </c>
      <c r="AD94" s="39">
        <v>0</v>
      </c>
      <c r="AE94" s="39">
        <v>0</v>
      </c>
      <c r="AF94" s="39">
        <v>0</v>
      </c>
      <c r="AG94" s="146">
        <v>0</v>
      </c>
      <c r="AH94" s="139">
        <v>8.9499999999999993</v>
      </c>
      <c r="AI94" s="39">
        <v>0.13</v>
      </c>
      <c r="AJ94" s="39">
        <v>0</v>
      </c>
      <c r="AK94" s="39">
        <v>0</v>
      </c>
      <c r="AL94" s="39">
        <v>0</v>
      </c>
      <c r="AM94" s="151">
        <v>0</v>
      </c>
      <c r="AN94" s="147">
        <v>9.31</v>
      </c>
      <c r="AO94" s="39">
        <v>0.15</v>
      </c>
      <c r="AP94" s="39">
        <v>0</v>
      </c>
      <c r="AQ94" s="39">
        <v>0</v>
      </c>
      <c r="AR94" s="39">
        <v>0</v>
      </c>
      <c r="AS94" s="146">
        <v>0</v>
      </c>
      <c r="AT94" s="139">
        <v>10.82</v>
      </c>
      <c r="AU94" s="39">
        <v>0.17</v>
      </c>
      <c r="AV94" s="39">
        <v>0</v>
      </c>
      <c r="AW94" s="39">
        <v>0</v>
      </c>
      <c r="AX94" s="39">
        <v>0</v>
      </c>
      <c r="AY94" s="151">
        <v>0</v>
      </c>
      <c r="AZ94" s="147">
        <v>10.69</v>
      </c>
      <c r="BA94" s="39">
        <v>0.16</v>
      </c>
      <c r="BB94" s="39">
        <v>0</v>
      </c>
      <c r="BC94" s="39">
        <v>0</v>
      </c>
      <c r="BD94" s="39">
        <v>0</v>
      </c>
      <c r="BE94" s="146">
        <v>0</v>
      </c>
      <c r="BF94" s="139">
        <v>10.67</v>
      </c>
      <c r="BG94" s="39">
        <v>0.16</v>
      </c>
      <c r="BH94" s="39">
        <v>0</v>
      </c>
      <c r="BI94" s="39">
        <v>0</v>
      </c>
      <c r="BJ94" s="39">
        <v>0</v>
      </c>
      <c r="BK94" s="151">
        <v>0</v>
      </c>
      <c r="BL94" s="147">
        <v>9.9700000000000006</v>
      </c>
      <c r="BM94" s="39">
        <v>0.15</v>
      </c>
      <c r="BN94" s="39">
        <v>0</v>
      </c>
      <c r="BO94" s="39">
        <v>0</v>
      </c>
      <c r="BP94" s="39">
        <v>0</v>
      </c>
      <c r="BQ94" s="146">
        <v>0</v>
      </c>
      <c r="BR94" s="139">
        <v>10.06</v>
      </c>
      <c r="BS94" s="39">
        <v>0.15</v>
      </c>
      <c r="BT94" s="39">
        <v>0</v>
      </c>
      <c r="BU94" s="39">
        <v>0</v>
      </c>
      <c r="BV94" s="39">
        <v>0</v>
      </c>
      <c r="BW94" s="151">
        <v>0</v>
      </c>
      <c r="BX94" s="147">
        <v>9.77</v>
      </c>
      <c r="BY94" s="39">
        <v>0.15</v>
      </c>
      <c r="BZ94" s="39">
        <v>0</v>
      </c>
      <c r="CA94" s="39">
        <v>0</v>
      </c>
      <c r="CB94" s="39">
        <v>0</v>
      </c>
      <c r="CC94" s="146">
        <v>0</v>
      </c>
      <c r="CD94" s="139">
        <v>9.85</v>
      </c>
      <c r="CE94" s="39">
        <v>0.14000000000000001</v>
      </c>
      <c r="CF94" s="39">
        <v>0</v>
      </c>
      <c r="CG94" s="39">
        <v>0</v>
      </c>
      <c r="CH94" s="39">
        <v>0</v>
      </c>
      <c r="CI94" s="146">
        <v>0</v>
      </c>
      <c r="CJ94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118.1</v>
      </c>
      <c r="CK94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94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94" s="56">
        <f>SUM(Tabela1122434[[#This Row],[K 88]]+Tabela1122434[[#This Row],[K 89]]+Tabela1122434[[#This Row],[K 90]])</f>
        <v>118.1</v>
      </c>
      <c r="CN94" s="56">
        <f t="shared" si="12"/>
        <v>23.62</v>
      </c>
      <c r="CO94" s="311">
        <f t="shared" si="13"/>
        <v>141.72</v>
      </c>
      <c r="CP94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1.7799999999999998</v>
      </c>
      <c r="CQ94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94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94" s="56">
        <f>Tabela1122434[[#This Row],[K 94]]+Tabela1122434[[#This Row],[K 95]]+Tabela1122434[[#This Row],[K 96 ]]</f>
        <v>1.7799999999999998</v>
      </c>
      <c r="CT94" s="56">
        <f t="shared" si="14"/>
        <v>0.35599999999999998</v>
      </c>
      <c r="CU94" s="57">
        <f t="shared" si="15"/>
        <v>2.1359999999999997</v>
      </c>
      <c r="CV94" s="313">
        <f>Tabela1122434[[#This Row],[K 88]]+Tabela1122434[[#This Row],[K 94]]</f>
        <v>119.88</v>
      </c>
      <c r="CW94" s="59">
        <f>Tabela1122434[[#This Row],[K 89]]+Tabela1122434[[#This Row],[K 95]]</f>
        <v>0</v>
      </c>
      <c r="CX94" s="59">
        <f>Tabela1122434[[#This Row],[K 90]]+Tabela1122434[[#This Row],[K 96 ]]</f>
        <v>0</v>
      </c>
      <c r="CY94" s="60">
        <f>Tabela1122434[[#This Row],[K 100]]+Tabela1122434[[#This Row],[K 101]]+Tabela1122434[[#This Row],[K 102]]</f>
        <v>119.88</v>
      </c>
      <c r="CZ94" s="60">
        <f>20%*Tabela1122434[[#This Row],[K 103]]</f>
        <v>23.975999999999999</v>
      </c>
      <c r="DA94" s="323">
        <f>Tabela1122434[[#This Row],[K 103]]+Tabela1122434[[#This Row],[K 104]]</f>
        <v>143.85599999999999</v>
      </c>
      <c r="DB94" s="321" t="s">
        <v>311</v>
      </c>
      <c r="DC94" s="30" t="s">
        <v>206</v>
      </c>
      <c r="DD94" s="62">
        <v>45292</v>
      </c>
      <c r="DE94" s="63">
        <v>44719</v>
      </c>
      <c r="DF94" s="94" t="s">
        <v>529</v>
      </c>
      <c r="DG94" s="32" t="s">
        <v>203</v>
      </c>
      <c r="DH94" s="30" t="s">
        <v>204</v>
      </c>
      <c r="DI94" s="63" t="s">
        <v>587</v>
      </c>
      <c r="DJ94" s="62" t="s">
        <v>205</v>
      </c>
      <c r="DK94" s="62" t="s">
        <v>206</v>
      </c>
      <c r="DL94" s="62" t="s">
        <v>326</v>
      </c>
      <c r="DM94" s="62" t="s">
        <v>326</v>
      </c>
      <c r="DN94" s="62" t="s">
        <v>326</v>
      </c>
      <c r="DO94" s="30" t="s">
        <v>530</v>
      </c>
      <c r="DP94" s="32" t="s">
        <v>220</v>
      </c>
      <c r="DQ94" s="32" t="s">
        <v>537</v>
      </c>
      <c r="DR94" s="32" t="s">
        <v>538</v>
      </c>
      <c r="DS94" s="32" t="s">
        <v>539</v>
      </c>
      <c r="DT94" s="32"/>
      <c r="DU94" s="42"/>
      <c r="DV94" s="96" t="s">
        <v>535</v>
      </c>
    </row>
    <row r="95" spans="1:126" ht="80.099999999999994" customHeight="1" x14ac:dyDescent="0.25">
      <c r="A95" s="331">
        <v>81</v>
      </c>
      <c r="B95" s="30" t="s">
        <v>530</v>
      </c>
      <c r="C95" s="70" t="s">
        <v>219</v>
      </c>
      <c r="D95" s="30" t="s">
        <v>220</v>
      </c>
      <c r="E95" s="30" t="s">
        <v>542</v>
      </c>
      <c r="F95" s="30" t="s">
        <v>543</v>
      </c>
      <c r="G95" s="38">
        <v>212</v>
      </c>
      <c r="H95" s="30"/>
      <c r="I95" s="38"/>
      <c r="J95" s="38" t="s">
        <v>546</v>
      </c>
      <c r="K95" s="76" t="s">
        <v>198</v>
      </c>
      <c r="L95" s="32" t="s">
        <v>199</v>
      </c>
      <c r="M95" s="30" t="s">
        <v>633</v>
      </c>
      <c r="N95" s="30" t="s">
        <v>200</v>
      </c>
      <c r="O95" s="297" t="s">
        <v>201</v>
      </c>
      <c r="P95" s="147">
        <v>32.507480000000001</v>
      </c>
      <c r="Q95" s="39">
        <v>0</v>
      </c>
      <c r="R95" s="39">
        <v>0</v>
      </c>
      <c r="S95" s="39">
        <v>0</v>
      </c>
      <c r="T95" s="39">
        <v>0</v>
      </c>
      <c r="U95" s="146">
        <v>0</v>
      </c>
      <c r="V95" s="139">
        <v>27.914400000000001</v>
      </c>
      <c r="W95" s="39">
        <v>0</v>
      </c>
      <c r="X95" s="39">
        <v>0</v>
      </c>
      <c r="Y95" s="39">
        <v>0</v>
      </c>
      <c r="Z95" s="39">
        <v>0</v>
      </c>
      <c r="AA95" s="151">
        <v>0</v>
      </c>
      <c r="AB95" s="147">
        <v>36.851349999999996</v>
      </c>
      <c r="AC95" s="39">
        <v>0</v>
      </c>
      <c r="AD95" s="39">
        <v>0</v>
      </c>
      <c r="AE95" s="39">
        <v>0</v>
      </c>
      <c r="AF95" s="39">
        <v>0</v>
      </c>
      <c r="AG95" s="146">
        <v>0</v>
      </c>
      <c r="AH95" s="139">
        <v>31.7179</v>
      </c>
      <c r="AI95" s="39">
        <v>0</v>
      </c>
      <c r="AJ95" s="39">
        <v>0</v>
      </c>
      <c r="AK95" s="39">
        <v>0</v>
      </c>
      <c r="AL95" s="39">
        <v>0</v>
      </c>
      <c r="AM95" s="151">
        <v>0</v>
      </c>
      <c r="AN95" s="147">
        <v>32.163170000000001</v>
      </c>
      <c r="AO95" s="39">
        <v>0</v>
      </c>
      <c r="AP95" s="39">
        <v>0</v>
      </c>
      <c r="AQ95" s="39">
        <v>0</v>
      </c>
      <c r="AR95" s="39">
        <v>0</v>
      </c>
      <c r="AS95" s="146">
        <v>0</v>
      </c>
      <c r="AT95" s="139">
        <v>34.299970000000002</v>
      </c>
      <c r="AU95" s="39">
        <v>0</v>
      </c>
      <c r="AV95" s="39">
        <v>0</v>
      </c>
      <c r="AW95" s="39">
        <v>0</v>
      </c>
      <c r="AX95" s="39">
        <v>0</v>
      </c>
      <c r="AY95" s="151">
        <v>0</v>
      </c>
      <c r="AZ95" s="147">
        <v>34.982300000000002</v>
      </c>
      <c r="BA95" s="39">
        <v>0</v>
      </c>
      <c r="BB95" s="39">
        <v>0</v>
      </c>
      <c r="BC95" s="39">
        <v>0</v>
      </c>
      <c r="BD95" s="39">
        <v>0</v>
      </c>
      <c r="BE95" s="146">
        <v>0</v>
      </c>
      <c r="BF95" s="139">
        <v>36.803310000000003</v>
      </c>
      <c r="BG95" s="39">
        <v>0</v>
      </c>
      <c r="BH95" s="39">
        <v>0</v>
      </c>
      <c r="BI95" s="39">
        <v>0</v>
      </c>
      <c r="BJ95" s="39">
        <v>0</v>
      </c>
      <c r="BK95" s="151">
        <v>0</v>
      </c>
      <c r="BL95" s="147">
        <v>29.304320000000001</v>
      </c>
      <c r="BM95" s="39">
        <v>0</v>
      </c>
      <c r="BN95" s="39">
        <v>0</v>
      </c>
      <c r="BO95" s="39">
        <v>0</v>
      </c>
      <c r="BP95" s="39">
        <v>0</v>
      </c>
      <c r="BQ95" s="146">
        <v>0</v>
      </c>
      <c r="BR95" s="139">
        <v>30.48434</v>
      </c>
      <c r="BS95" s="39">
        <v>0</v>
      </c>
      <c r="BT95" s="39">
        <v>0</v>
      </c>
      <c r="BU95" s="39">
        <v>0</v>
      </c>
      <c r="BV95" s="39">
        <v>0</v>
      </c>
      <c r="BW95" s="151">
        <v>0</v>
      </c>
      <c r="BX95" s="147">
        <v>34.449109999999997</v>
      </c>
      <c r="BY95" s="39">
        <v>0</v>
      </c>
      <c r="BZ95" s="39">
        <v>0</v>
      </c>
      <c r="CA95" s="39">
        <v>0</v>
      </c>
      <c r="CB95" s="39">
        <v>0</v>
      </c>
      <c r="CC95" s="146">
        <v>0</v>
      </c>
      <c r="CD95" s="139">
        <v>39.86157</v>
      </c>
      <c r="CE95" s="39">
        <v>0</v>
      </c>
      <c r="CF95" s="39">
        <v>0</v>
      </c>
      <c r="CG95" s="39">
        <v>0</v>
      </c>
      <c r="CH95" s="39">
        <v>0</v>
      </c>
      <c r="CI95" s="146">
        <v>0</v>
      </c>
      <c r="CJ95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401.33922000000007</v>
      </c>
      <c r="CK95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95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95" s="56">
        <f>SUM(Tabela1122434[[#This Row],[K 88]]+Tabela1122434[[#This Row],[K 89]]+Tabela1122434[[#This Row],[K 90]])</f>
        <v>401.33922000000007</v>
      </c>
      <c r="CN95" s="56">
        <f t="shared" si="12"/>
        <v>80.267844000000025</v>
      </c>
      <c r="CO95" s="311">
        <f t="shared" si="13"/>
        <v>481.60706400000009</v>
      </c>
      <c r="CP95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95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95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95" s="56">
        <f>Tabela1122434[[#This Row],[K 94]]+Tabela1122434[[#This Row],[K 95]]+Tabela1122434[[#This Row],[K 96 ]]</f>
        <v>0</v>
      </c>
      <c r="CT95" s="56">
        <f t="shared" si="14"/>
        <v>0</v>
      </c>
      <c r="CU95" s="57">
        <f t="shared" si="15"/>
        <v>0</v>
      </c>
      <c r="CV95" s="313">
        <f>Tabela1122434[[#This Row],[K 88]]+Tabela1122434[[#This Row],[K 94]]</f>
        <v>401.33922000000007</v>
      </c>
      <c r="CW95" s="59">
        <f>Tabela1122434[[#This Row],[K 89]]+Tabela1122434[[#This Row],[K 95]]</f>
        <v>0</v>
      </c>
      <c r="CX95" s="59">
        <f>Tabela1122434[[#This Row],[K 90]]+Tabela1122434[[#This Row],[K 96 ]]</f>
        <v>0</v>
      </c>
      <c r="CY95" s="60">
        <f>Tabela1122434[[#This Row],[K 100]]+Tabela1122434[[#This Row],[K 101]]+Tabela1122434[[#This Row],[K 102]]</f>
        <v>401.33922000000007</v>
      </c>
      <c r="CZ95" s="60">
        <f>20%*Tabela1122434[[#This Row],[K 103]]</f>
        <v>80.267844000000025</v>
      </c>
      <c r="DA95" s="323">
        <f>Tabela1122434[[#This Row],[K 103]]+Tabela1122434[[#This Row],[K 104]]</f>
        <v>481.60706400000009</v>
      </c>
      <c r="DB95" s="321" t="s">
        <v>311</v>
      </c>
      <c r="DC95" s="30" t="s">
        <v>206</v>
      </c>
      <c r="DD95" s="62">
        <v>45292</v>
      </c>
      <c r="DE95" s="63">
        <v>44719</v>
      </c>
      <c r="DF95" s="94" t="s">
        <v>529</v>
      </c>
      <c r="DG95" s="32" t="s">
        <v>203</v>
      </c>
      <c r="DH95" s="30" t="s">
        <v>204</v>
      </c>
      <c r="DI95" s="63" t="s">
        <v>587</v>
      </c>
      <c r="DJ95" s="62" t="s">
        <v>205</v>
      </c>
      <c r="DK95" s="62" t="s">
        <v>206</v>
      </c>
      <c r="DL95" s="62" t="s">
        <v>326</v>
      </c>
      <c r="DM95" s="62" t="s">
        <v>326</v>
      </c>
      <c r="DN95" s="62" t="s">
        <v>326</v>
      </c>
      <c r="DO95" s="30" t="s">
        <v>530</v>
      </c>
      <c r="DP95" s="32" t="s">
        <v>220</v>
      </c>
      <c r="DQ95" s="32" t="s">
        <v>537</v>
      </c>
      <c r="DR95" s="32" t="s">
        <v>538</v>
      </c>
      <c r="DS95" s="32" t="s">
        <v>539</v>
      </c>
      <c r="DT95" s="32"/>
      <c r="DU95" s="42"/>
      <c r="DV95" s="96" t="s">
        <v>535</v>
      </c>
    </row>
    <row r="96" spans="1:126" ht="80.099999999999994" customHeight="1" x14ac:dyDescent="0.25">
      <c r="A96" s="331">
        <v>82</v>
      </c>
      <c r="B96" s="30" t="s">
        <v>530</v>
      </c>
      <c r="C96" s="70" t="s">
        <v>219</v>
      </c>
      <c r="D96" s="30" t="s">
        <v>220</v>
      </c>
      <c r="E96" s="30" t="s">
        <v>383</v>
      </c>
      <c r="F96" s="30" t="s">
        <v>547</v>
      </c>
      <c r="G96" s="38">
        <v>4</v>
      </c>
      <c r="H96" s="30"/>
      <c r="I96" s="38"/>
      <c r="J96" s="38" t="s">
        <v>548</v>
      </c>
      <c r="K96" s="76" t="s">
        <v>198</v>
      </c>
      <c r="L96" s="32" t="s">
        <v>199</v>
      </c>
      <c r="M96" s="30" t="s">
        <v>617</v>
      </c>
      <c r="N96" s="30" t="s">
        <v>200</v>
      </c>
      <c r="O96" s="297" t="s">
        <v>201</v>
      </c>
      <c r="P96" s="147">
        <v>19.510000000000002</v>
      </c>
      <c r="Q96" s="39">
        <v>0.19</v>
      </c>
      <c r="R96" s="39">
        <v>0</v>
      </c>
      <c r="S96" s="39">
        <v>0</v>
      </c>
      <c r="T96" s="39">
        <v>0</v>
      </c>
      <c r="U96" s="146">
        <v>0</v>
      </c>
      <c r="V96" s="139">
        <v>16.05</v>
      </c>
      <c r="W96" s="39">
        <v>0.16</v>
      </c>
      <c r="X96" s="39">
        <v>0</v>
      </c>
      <c r="Y96" s="39">
        <v>0</v>
      </c>
      <c r="Z96" s="39">
        <v>0</v>
      </c>
      <c r="AA96" s="151">
        <v>0</v>
      </c>
      <c r="AB96" s="147">
        <v>16.95</v>
      </c>
      <c r="AC96" s="39">
        <v>0.17</v>
      </c>
      <c r="AD96" s="39">
        <v>0</v>
      </c>
      <c r="AE96" s="39">
        <v>0</v>
      </c>
      <c r="AF96" s="39">
        <v>0</v>
      </c>
      <c r="AG96" s="146">
        <v>0</v>
      </c>
      <c r="AH96" s="139">
        <v>15.53</v>
      </c>
      <c r="AI96" s="39">
        <v>0.16</v>
      </c>
      <c r="AJ96" s="39">
        <v>0</v>
      </c>
      <c r="AK96" s="39">
        <v>0</v>
      </c>
      <c r="AL96" s="39">
        <v>0</v>
      </c>
      <c r="AM96" s="151">
        <v>0</v>
      </c>
      <c r="AN96" s="147">
        <v>16.09</v>
      </c>
      <c r="AO96" s="39">
        <v>0.17</v>
      </c>
      <c r="AP96" s="39">
        <v>0</v>
      </c>
      <c r="AQ96" s="39">
        <v>0</v>
      </c>
      <c r="AR96" s="39">
        <v>0</v>
      </c>
      <c r="AS96" s="146">
        <v>0</v>
      </c>
      <c r="AT96" s="139">
        <v>16.3</v>
      </c>
      <c r="AU96" s="39">
        <v>0.16</v>
      </c>
      <c r="AV96" s="39">
        <v>0</v>
      </c>
      <c r="AW96" s="39">
        <v>0</v>
      </c>
      <c r="AX96" s="39">
        <v>0</v>
      </c>
      <c r="AY96" s="151">
        <v>0</v>
      </c>
      <c r="AZ96" s="147">
        <v>14.31</v>
      </c>
      <c r="BA96" s="39">
        <v>0.15</v>
      </c>
      <c r="BB96" s="39">
        <v>0</v>
      </c>
      <c r="BC96" s="39">
        <v>0</v>
      </c>
      <c r="BD96" s="39">
        <v>0</v>
      </c>
      <c r="BE96" s="146">
        <v>0</v>
      </c>
      <c r="BF96" s="139">
        <v>15.32</v>
      </c>
      <c r="BG96" s="39">
        <v>0.16</v>
      </c>
      <c r="BH96" s="39">
        <v>0</v>
      </c>
      <c r="BI96" s="39">
        <v>0</v>
      </c>
      <c r="BJ96" s="39">
        <v>0</v>
      </c>
      <c r="BK96" s="151">
        <v>0</v>
      </c>
      <c r="BL96" s="147">
        <v>13.76</v>
      </c>
      <c r="BM96" s="39">
        <v>0.14000000000000001</v>
      </c>
      <c r="BN96" s="39">
        <v>0</v>
      </c>
      <c r="BO96" s="39">
        <v>0</v>
      </c>
      <c r="BP96" s="39">
        <v>0</v>
      </c>
      <c r="BQ96" s="146">
        <v>0</v>
      </c>
      <c r="BR96" s="139">
        <v>14.48</v>
      </c>
      <c r="BS96" s="39">
        <v>0.14000000000000001</v>
      </c>
      <c r="BT96" s="39">
        <v>0</v>
      </c>
      <c r="BU96" s="39">
        <v>0</v>
      </c>
      <c r="BV96" s="39">
        <v>0</v>
      </c>
      <c r="BW96" s="151">
        <v>0</v>
      </c>
      <c r="BX96" s="147">
        <v>15.95</v>
      </c>
      <c r="BY96" s="39">
        <v>0.16</v>
      </c>
      <c r="BZ96" s="39">
        <v>0</v>
      </c>
      <c r="CA96" s="39">
        <v>0</v>
      </c>
      <c r="CB96" s="39">
        <v>0</v>
      </c>
      <c r="CC96" s="146">
        <v>0</v>
      </c>
      <c r="CD96" s="139">
        <v>16.29</v>
      </c>
      <c r="CE96" s="39">
        <v>0.16</v>
      </c>
      <c r="CF96" s="39">
        <v>0</v>
      </c>
      <c r="CG96" s="39">
        <v>0</v>
      </c>
      <c r="CH96" s="39">
        <v>0</v>
      </c>
      <c r="CI96" s="146">
        <v>0</v>
      </c>
      <c r="CJ96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190.53999999999996</v>
      </c>
      <c r="CK96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96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96" s="56">
        <f>SUM(Tabela1122434[[#This Row],[K 88]]+Tabela1122434[[#This Row],[K 89]]+Tabela1122434[[#This Row],[K 90]])</f>
        <v>190.53999999999996</v>
      </c>
      <c r="CN96" s="56">
        <f t="shared" si="12"/>
        <v>38.107999999999997</v>
      </c>
      <c r="CO96" s="311">
        <f t="shared" si="13"/>
        <v>228.64799999999997</v>
      </c>
      <c r="CP96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1.92</v>
      </c>
      <c r="CQ96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96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96" s="56">
        <f>Tabela1122434[[#This Row],[K 94]]+Tabela1122434[[#This Row],[K 95]]+Tabela1122434[[#This Row],[K 96 ]]</f>
        <v>1.92</v>
      </c>
      <c r="CT96" s="56">
        <f t="shared" si="14"/>
        <v>0.38400000000000001</v>
      </c>
      <c r="CU96" s="57">
        <f t="shared" si="15"/>
        <v>2.3039999999999998</v>
      </c>
      <c r="CV96" s="313">
        <f>Tabela1122434[[#This Row],[K 88]]+Tabela1122434[[#This Row],[K 94]]</f>
        <v>192.45999999999995</v>
      </c>
      <c r="CW96" s="59">
        <f>Tabela1122434[[#This Row],[K 89]]+Tabela1122434[[#This Row],[K 95]]</f>
        <v>0</v>
      </c>
      <c r="CX96" s="59">
        <f>Tabela1122434[[#This Row],[K 90]]+Tabela1122434[[#This Row],[K 96 ]]</f>
        <v>0</v>
      </c>
      <c r="CY96" s="60">
        <f>Tabela1122434[[#This Row],[K 100]]+Tabela1122434[[#This Row],[K 101]]+Tabela1122434[[#This Row],[K 102]]</f>
        <v>192.45999999999995</v>
      </c>
      <c r="CZ96" s="60">
        <f>20%*Tabela1122434[[#This Row],[K 103]]</f>
        <v>38.49199999999999</v>
      </c>
      <c r="DA96" s="323">
        <f>Tabela1122434[[#This Row],[K 103]]+Tabela1122434[[#This Row],[K 104]]</f>
        <v>230.95199999999994</v>
      </c>
      <c r="DB96" s="321" t="s">
        <v>311</v>
      </c>
      <c r="DC96" s="30" t="s">
        <v>206</v>
      </c>
      <c r="DD96" s="62">
        <v>45292</v>
      </c>
      <c r="DE96" s="63">
        <v>44719</v>
      </c>
      <c r="DF96" s="94" t="s">
        <v>529</v>
      </c>
      <c r="DG96" s="32" t="s">
        <v>203</v>
      </c>
      <c r="DH96" s="30" t="s">
        <v>204</v>
      </c>
      <c r="DI96" s="63" t="s">
        <v>587</v>
      </c>
      <c r="DJ96" s="62" t="s">
        <v>205</v>
      </c>
      <c r="DK96" s="62" t="s">
        <v>206</v>
      </c>
      <c r="DL96" s="62" t="s">
        <v>326</v>
      </c>
      <c r="DM96" s="62" t="s">
        <v>326</v>
      </c>
      <c r="DN96" s="62" t="s">
        <v>326</v>
      </c>
      <c r="DO96" s="30" t="s">
        <v>530</v>
      </c>
      <c r="DP96" s="32" t="s">
        <v>220</v>
      </c>
      <c r="DQ96" s="32" t="s">
        <v>537</v>
      </c>
      <c r="DR96" s="32" t="s">
        <v>538</v>
      </c>
      <c r="DS96" s="32" t="s">
        <v>539</v>
      </c>
      <c r="DT96" s="32"/>
      <c r="DU96" s="42"/>
      <c r="DV96" s="96" t="s">
        <v>535</v>
      </c>
    </row>
    <row r="97" spans="1:126" ht="80.099999999999994" customHeight="1" x14ac:dyDescent="0.25">
      <c r="A97" s="331">
        <v>83</v>
      </c>
      <c r="B97" s="30" t="s">
        <v>530</v>
      </c>
      <c r="C97" s="64" t="s">
        <v>192</v>
      </c>
      <c r="D97" s="30" t="s">
        <v>208</v>
      </c>
      <c r="E97" s="30" t="s">
        <v>549</v>
      </c>
      <c r="F97" s="30" t="s">
        <v>639</v>
      </c>
      <c r="G97" s="38" t="s">
        <v>550</v>
      </c>
      <c r="H97" s="30"/>
      <c r="I97" s="38"/>
      <c r="J97" s="38" t="s">
        <v>551</v>
      </c>
      <c r="K97" s="76" t="s">
        <v>198</v>
      </c>
      <c r="L97" s="32" t="s">
        <v>199</v>
      </c>
      <c r="M97" s="30" t="s">
        <v>634</v>
      </c>
      <c r="N97" s="30" t="s">
        <v>200</v>
      </c>
      <c r="O97" s="297" t="s">
        <v>201</v>
      </c>
      <c r="P97" s="147">
        <v>6.7649999999999997</v>
      </c>
      <c r="Q97" s="39">
        <v>0</v>
      </c>
      <c r="R97" s="39">
        <v>0</v>
      </c>
      <c r="S97" s="39">
        <v>0</v>
      </c>
      <c r="T97" s="39">
        <v>0</v>
      </c>
      <c r="U97" s="146">
        <v>0</v>
      </c>
      <c r="V97" s="139">
        <v>5.0129999999999999</v>
      </c>
      <c r="W97" s="39">
        <v>0</v>
      </c>
      <c r="X97" s="39">
        <v>0</v>
      </c>
      <c r="Y97" s="39">
        <v>0</v>
      </c>
      <c r="Z97" s="39">
        <v>0</v>
      </c>
      <c r="AA97" s="151">
        <v>0</v>
      </c>
      <c r="AB97" s="147">
        <v>5.1790000000000003</v>
      </c>
      <c r="AC97" s="39">
        <v>0</v>
      </c>
      <c r="AD97" s="39">
        <v>0</v>
      </c>
      <c r="AE97" s="39">
        <v>0</v>
      </c>
      <c r="AF97" s="39">
        <v>0</v>
      </c>
      <c r="AG97" s="146">
        <v>0</v>
      </c>
      <c r="AH97" s="139">
        <v>4.7210000000000001</v>
      </c>
      <c r="AI97" s="39">
        <v>0</v>
      </c>
      <c r="AJ97" s="39">
        <v>0</v>
      </c>
      <c r="AK97" s="39">
        <v>0</v>
      </c>
      <c r="AL97" s="39">
        <v>0</v>
      </c>
      <c r="AM97" s="151">
        <v>0</v>
      </c>
      <c r="AN97" s="147">
        <v>6.1479999999999997</v>
      </c>
      <c r="AO97" s="39">
        <v>0</v>
      </c>
      <c r="AP97" s="39">
        <v>0</v>
      </c>
      <c r="AQ97" s="39">
        <v>0</v>
      </c>
      <c r="AR97" s="39">
        <v>0</v>
      </c>
      <c r="AS97" s="146">
        <v>0</v>
      </c>
      <c r="AT97" s="139">
        <v>5.2939999999999996</v>
      </c>
      <c r="AU97" s="39">
        <v>0</v>
      </c>
      <c r="AV97" s="39">
        <v>0</v>
      </c>
      <c r="AW97" s="39">
        <v>0</v>
      </c>
      <c r="AX97" s="39">
        <v>0</v>
      </c>
      <c r="AY97" s="151">
        <v>0</v>
      </c>
      <c r="AZ97" s="147">
        <v>5.25</v>
      </c>
      <c r="BA97" s="39">
        <v>0</v>
      </c>
      <c r="BB97" s="39">
        <v>0</v>
      </c>
      <c r="BC97" s="39">
        <v>0</v>
      </c>
      <c r="BD97" s="39">
        <v>0</v>
      </c>
      <c r="BE97" s="146">
        <v>0</v>
      </c>
      <c r="BF97" s="139">
        <v>4.82</v>
      </c>
      <c r="BG97" s="39">
        <v>0</v>
      </c>
      <c r="BH97" s="39">
        <v>0</v>
      </c>
      <c r="BI97" s="39">
        <v>0</v>
      </c>
      <c r="BJ97" s="39">
        <v>0</v>
      </c>
      <c r="BK97" s="151">
        <v>0</v>
      </c>
      <c r="BL97" s="147">
        <v>4.0460000000000003</v>
      </c>
      <c r="BM97" s="39">
        <v>0</v>
      </c>
      <c r="BN97" s="39">
        <v>0</v>
      </c>
      <c r="BO97" s="39">
        <v>0</v>
      </c>
      <c r="BP97" s="39">
        <v>0</v>
      </c>
      <c r="BQ97" s="146">
        <v>0</v>
      </c>
      <c r="BR97" s="139">
        <v>5.2050000000000001</v>
      </c>
      <c r="BS97" s="39">
        <v>0</v>
      </c>
      <c r="BT97" s="39">
        <v>0</v>
      </c>
      <c r="BU97" s="39">
        <v>0</v>
      </c>
      <c r="BV97" s="39">
        <v>0</v>
      </c>
      <c r="BW97" s="151">
        <v>0</v>
      </c>
      <c r="BX97" s="147">
        <v>4.5949999999999998</v>
      </c>
      <c r="BY97" s="39">
        <v>0</v>
      </c>
      <c r="BZ97" s="39">
        <v>0</v>
      </c>
      <c r="CA97" s="39">
        <v>0</v>
      </c>
      <c r="CB97" s="39">
        <v>0</v>
      </c>
      <c r="CC97" s="146">
        <v>0</v>
      </c>
      <c r="CD97" s="139">
        <v>5.984</v>
      </c>
      <c r="CE97" s="39">
        <v>0</v>
      </c>
      <c r="CF97" s="39">
        <v>0</v>
      </c>
      <c r="CG97" s="39">
        <v>0</v>
      </c>
      <c r="CH97" s="39">
        <v>0</v>
      </c>
      <c r="CI97" s="146">
        <v>0</v>
      </c>
      <c r="CJ97" s="54">
        <f>Tabela1122434[[#This Row],[K 16]]+Tabela1122434[[#This Row],[K 22]]+Tabela1122434[[#This Row],[K 28]]+Tabela1122434[[#This Row],[K 34]]+Tabela1122434[[#This Row],[K 40]]+Tabela1122434[[#This Row],[K 46]]+Tabela1122434[[#This Row],[K 52]]+Tabela1122434[[#This Row],[K 58]]+Tabela1122434[[#This Row],[K 64]]+Tabela1122434[[#This Row],[K 70]]+Tabela1122434[[#This Row],[K 76]]+Tabela1122434[[#This Row],[K 82]]</f>
        <v>63.019999999999996</v>
      </c>
      <c r="CK97" s="55">
        <f>Tabela1122434[[#This Row],[K 18]]+Tabela1122434[[#This Row],[K24]]+Tabela1122434[[#This Row],[K 30]]+Tabela1122434[[#This Row],[K 36]]+Tabela1122434[[#This Row],[K 42]]+Tabela1122434[[#This Row],[K 48]]+Tabela1122434[[#This Row],[K 54]]+Tabela1122434[[#This Row],[K 60]]+Tabela1122434[[#This Row],[K 66]]+Tabela1122434[[#This Row],[K 72]]+Tabela1122434[[#This Row],[K 78]]+Tabela1122434[[#This Row],[K 84]]</f>
        <v>0</v>
      </c>
      <c r="CL97" s="55">
        <f>Tabela1122434[[#This Row],[K 20]]+Tabela1122434[[#This Row],[K26]]+Tabela1122434[[#This Row],[K 32]]+Tabela1122434[[#This Row],[K 38]]+Tabela1122434[[#This Row],[K 44]]+Tabela1122434[[#This Row],[K 50]]+Tabela1122434[[#This Row],[K 56]]+Tabela1122434[[#This Row],[K 62]]+Tabela1122434[[#This Row],[K 68]]+Tabela1122434[[#This Row],[K 74]]+Tabela1122434[[#This Row],[K80]]+Tabela1122434[[#This Row],[K 86 ]]</f>
        <v>0</v>
      </c>
      <c r="CM97" s="56">
        <f>SUM(Tabela1122434[[#This Row],[K 88]]+Tabela1122434[[#This Row],[K 89]]+Tabela1122434[[#This Row],[K 90]])</f>
        <v>63.019999999999996</v>
      </c>
      <c r="CN97" s="56">
        <f t="shared" si="12"/>
        <v>12.603999999999999</v>
      </c>
      <c r="CO97" s="311">
        <f t="shared" si="13"/>
        <v>75.623999999999995</v>
      </c>
      <c r="CP97" s="315">
        <f>SUM(Tabela1122434[[#This Row],[K 17]]+Tabela1122434[[#This Row],[K23]]+Tabela1122434[[#This Row],[K 29]]+Tabela1122434[[#This Row],[K 35]]+Tabela1122434[[#This Row],[K 41]]+Tabela1122434[[#This Row],[K 47]]+Tabela1122434[[#This Row],[K 53]]+Tabela1122434[[#This Row],[K 59]]+Tabela1122434[[#This Row],[K 65]]+Tabela1122434[[#This Row],[K 71]]+Tabela1122434[[#This Row],[K 77]]+Tabela1122434[[#This Row],[K 83]])</f>
        <v>0</v>
      </c>
      <c r="CQ97" s="55">
        <f>(Tabela1122434[[#This Row],[K 19]]+Tabela1122434[[#This Row],[K25]]+Tabela1122434[[#This Row],[K 31]]+Tabela1122434[[#This Row],[K 37]]+Tabela1122434[[#This Row],[K 43]]+Tabela1122434[[#This Row],[K 49]]+Tabela1122434[[#This Row],[K 55]]+Tabela1122434[[#This Row],[K 61]]+Tabela1122434[[#This Row],[K 67]]+Tabela1122434[[#This Row],[K 73]]+Tabela1122434[[#This Row],[K 79]]+Tabela1122434[[#This Row],[K 85]])</f>
        <v>0</v>
      </c>
      <c r="CR97" s="55">
        <f>SUM(Tabela1122434[[#This Row],[K 21]]+Tabela1122434[[#This Row],[K 27]]+Tabela1122434[[#This Row],[K 33]]+Tabela1122434[[#This Row],[K 39]]+Tabela1122434[[#This Row],[K 45]]+Tabela1122434[[#This Row],[K 51]]+Tabela1122434[[#This Row],[K 57]]+Tabela1122434[[#This Row],[K 63]]+Tabela1122434[[#This Row],[K 69]]+Tabela1122434[[#This Row],[K 75]]+Tabela1122434[[#This Row],[K 81]]+Tabela1122434[[#This Row],[K 87]])</f>
        <v>0</v>
      </c>
      <c r="CS97" s="56">
        <f>Tabela1122434[[#This Row],[K 94]]+Tabela1122434[[#This Row],[K 95]]+Tabela1122434[[#This Row],[K 96 ]]</f>
        <v>0</v>
      </c>
      <c r="CT97" s="56">
        <f t="shared" si="14"/>
        <v>0</v>
      </c>
      <c r="CU97" s="57">
        <f t="shared" si="15"/>
        <v>0</v>
      </c>
      <c r="CV97" s="313">
        <f>Tabela1122434[[#This Row],[K 88]]+Tabela1122434[[#This Row],[K 94]]</f>
        <v>63.019999999999996</v>
      </c>
      <c r="CW97" s="59">
        <f>Tabela1122434[[#This Row],[K 89]]+Tabela1122434[[#This Row],[K 95]]</f>
        <v>0</v>
      </c>
      <c r="CX97" s="59">
        <f>Tabela1122434[[#This Row],[K 90]]+Tabela1122434[[#This Row],[K 96 ]]</f>
        <v>0</v>
      </c>
      <c r="CY97" s="60">
        <f>Tabela1122434[[#This Row],[K 100]]+Tabela1122434[[#This Row],[K 101]]+Tabela1122434[[#This Row],[K 102]]</f>
        <v>63.019999999999996</v>
      </c>
      <c r="CZ97" s="60">
        <f>20%*Tabela1122434[[#This Row],[K 103]]</f>
        <v>12.603999999999999</v>
      </c>
      <c r="DA97" s="323">
        <f>Tabela1122434[[#This Row],[K 103]]+Tabela1122434[[#This Row],[K 104]]</f>
        <v>75.623999999999995</v>
      </c>
      <c r="DB97" s="321" t="s">
        <v>311</v>
      </c>
      <c r="DC97" s="30" t="s">
        <v>206</v>
      </c>
      <c r="DD97" s="62">
        <v>45292</v>
      </c>
      <c r="DE97" s="63">
        <v>44719</v>
      </c>
      <c r="DF97" s="94" t="s">
        <v>529</v>
      </c>
      <c r="DG97" s="32" t="s">
        <v>203</v>
      </c>
      <c r="DH97" s="30" t="s">
        <v>204</v>
      </c>
      <c r="DI97" s="63" t="s">
        <v>587</v>
      </c>
      <c r="DJ97" s="62" t="s">
        <v>205</v>
      </c>
      <c r="DK97" s="62" t="s">
        <v>206</v>
      </c>
      <c r="DL97" s="62" t="s">
        <v>326</v>
      </c>
      <c r="DM97" s="62" t="s">
        <v>326</v>
      </c>
      <c r="DN97" s="62" t="s">
        <v>326</v>
      </c>
      <c r="DO97" s="30" t="s">
        <v>530</v>
      </c>
      <c r="DP97" s="32" t="s">
        <v>220</v>
      </c>
      <c r="DQ97" s="32" t="s">
        <v>537</v>
      </c>
      <c r="DR97" s="32" t="s">
        <v>538</v>
      </c>
      <c r="DS97" s="32" t="s">
        <v>539</v>
      </c>
      <c r="DT97" s="32"/>
      <c r="DU97" s="42"/>
      <c r="DV97" s="96" t="s">
        <v>535</v>
      </c>
    </row>
    <row r="98" spans="1:126" ht="54.75" customHeight="1" x14ac:dyDescent="0.3">
      <c r="A98" s="280"/>
      <c r="B98" s="271"/>
      <c r="C98" s="272"/>
      <c r="D98" s="271"/>
      <c r="E98" s="271"/>
      <c r="F98" s="271"/>
      <c r="G98" s="278"/>
      <c r="H98" s="271"/>
      <c r="I98" s="278"/>
      <c r="J98" s="278"/>
      <c r="K98" s="278"/>
      <c r="L98" s="272"/>
      <c r="M98" s="271"/>
      <c r="N98" s="271"/>
      <c r="O98" s="271"/>
      <c r="P98" s="273"/>
      <c r="Q98" s="279"/>
      <c r="R98" s="273"/>
      <c r="S98" s="279"/>
      <c r="T98" s="273"/>
      <c r="U98" s="279"/>
      <c r="V98" s="273"/>
      <c r="W98" s="279"/>
      <c r="X98" s="273"/>
      <c r="Y98" s="279"/>
      <c r="Z98" s="273"/>
      <c r="AA98" s="279"/>
      <c r="AB98" s="273"/>
      <c r="AC98" s="279"/>
      <c r="AD98" s="273"/>
      <c r="AE98" s="279"/>
      <c r="AF98" s="273"/>
      <c r="AG98" s="279"/>
      <c r="AH98" s="273"/>
      <c r="AI98" s="279"/>
      <c r="AJ98" s="273"/>
      <c r="AK98" s="279"/>
      <c r="AL98" s="273"/>
      <c r="AM98" s="279"/>
      <c r="AN98" s="273"/>
      <c r="AO98" s="279"/>
      <c r="AP98" s="273"/>
      <c r="AQ98" s="279"/>
      <c r="AR98" s="273"/>
      <c r="AS98" s="279"/>
      <c r="AT98" s="273"/>
      <c r="AU98" s="279"/>
      <c r="AV98" s="273"/>
      <c r="AW98" s="279"/>
      <c r="AX98" s="273"/>
      <c r="AY98" s="279"/>
      <c r="AZ98" s="273"/>
      <c r="BA98" s="279"/>
      <c r="BB98" s="273"/>
      <c r="BC98" s="279"/>
      <c r="BD98" s="273"/>
      <c r="BE98" s="279"/>
      <c r="BF98" s="273"/>
      <c r="BG98" s="279"/>
      <c r="BH98" s="273"/>
      <c r="BI98" s="279"/>
      <c r="BJ98" s="273"/>
      <c r="BK98" s="279"/>
      <c r="BL98" s="273"/>
      <c r="BM98" s="279"/>
      <c r="BN98" s="273"/>
      <c r="BO98" s="279"/>
      <c r="BP98" s="273"/>
      <c r="BQ98" s="279"/>
      <c r="BR98" s="273"/>
      <c r="BS98" s="279"/>
      <c r="BT98" s="273"/>
      <c r="BU98" s="279"/>
      <c r="BV98" s="273"/>
      <c r="BW98" s="279"/>
      <c r="BX98" s="273"/>
      <c r="BY98" s="279"/>
      <c r="BZ98" s="273"/>
      <c r="CA98" s="279"/>
      <c r="CB98" s="273"/>
      <c r="CC98" s="279"/>
      <c r="CD98" s="273"/>
      <c r="CE98" s="279"/>
      <c r="CF98" s="273"/>
      <c r="CG98" s="279"/>
      <c r="CH98" s="279"/>
      <c r="CI98" s="273"/>
      <c r="CJ98" s="273"/>
      <c r="CK98" s="281"/>
      <c r="CL98" s="281"/>
      <c r="CM98" s="282">
        <f>SUBTOTAL(109,Tabela1122434[K 91])</f>
        <v>45259.324374109994</v>
      </c>
      <c r="CN98" s="282">
        <f>SUBTOTAL(109,Tabela1122434[K 92])</f>
        <v>9051.8648748220003</v>
      </c>
      <c r="CO98" s="282">
        <f>SUBTOTAL(109,Tabela1122434[K 93])</f>
        <v>54311.189248932002</v>
      </c>
      <c r="CP98" s="283"/>
      <c r="CQ98" s="284"/>
      <c r="CR98" s="284"/>
      <c r="CS98" s="285">
        <f>SUBTOTAL(109,Tabela1122434[K 97])</f>
        <v>14361.867588889998</v>
      </c>
      <c r="CT98" s="285">
        <f>SUBTOTAL(109,Tabela1122434[K 98])</f>
        <v>2872.373517778</v>
      </c>
      <c r="CU98" s="285">
        <f>SUBTOTAL(109,Tabela1122434[K 99])</f>
        <v>17234.241106667996</v>
      </c>
      <c r="CV98" s="283"/>
      <c r="CW98" s="283"/>
      <c r="CX98" s="283"/>
      <c r="CY98" s="286">
        <f>SUBTOTAL(109,Tabela1122434[K 103])</f>
        <v>59621.191963000005</v>
      </c>
      <c r="CZ98" s="286">
        <f>SUBTOTAL(109,Tabela1122434[K 104])</f>
        <v>11924.238392600004</v>
      </c>
      <c r="DA98" s="286">
        <f>SUBTOTAL(109,Tabela1122434[K 105])</f>
        <v>71545.430355599994</v>
      </c>
      <c r="DB98" s="277"/>
      <c r="DC98" s="271"/>
      <c r="DD98" s="275"/>
      <c r="DE98" s="274"/>
      <c r="DF98" s="274"/>
      <c r="DG98" s="272"/>
      <c r="DH98" s="271"/>
      <c r="DI98" s="274"/>
      <c r="DJ98" s="275"/>
      <c r="DK98" s="278"/>
      <c r="DL98" s="287"/>
      <c r="DM98" s="287"/>
      <c r="DN98" s="287"/>
      <c r="DO98" s="271"/>
      <c r="DP98" s="272"/>
      <c r="DQ98" s="272"/>
      <c r="DR98" s="272"/>
      <c r="DS98" s="272"/>
      <c r="DT98" s="272"/>
      <c r="DU98" s="278"/>
      <c r="DV98" s="276"/>
    </row>
  </sheetData>
  <mergeCells count="68">
    <mergeCell ref="CJ8:CO8"/>
    <mergeCell ref="CP10:CU11"/>
    <mergeCell ref="CP12:CS12"/>
    <mergeCell ref="CT12:CT13"/>
    <mergeCell ref="CU12:CU13"/>
    <mergeCell ref="CP8:CU8"/>
    <mergeCell ref="CO12:CO13"/>
    <mergeCell ref="CJ10:CO11"/>
    <mergeCell ref="CN12:CN13"/>
    <mergeCell ref="CV8:DA8"/>
    <mergeCell ref="CV10:DA11"/>
    <mergeCell ref="CV12:CY12"/>
    <mergeCell ref="CZ12:CZ13"/>
    <mergeCell ref="DA12:DA13"/>
    <mergeCell ref="AZ12:BE12"/>
    <mergeCell ref="BF12:BK12"/>
    <mergeCell ref="BL12:BQ12"/>
    <mergeCell ref="DC10:DC13"/>
    <mergeCell ref="DD10:DD13"/>
    <mergeCell ref="DV10:DV13"/>
    <mergeCell ref="DO10:DO13"/>
    <mergeCell ref="DP10:DP13"/>
    <mergeCell ref="DQ10:DQ13"/>
    <mergeCell ref="DR10:DR13"/>
    <mergeCell ref="DS10:DS13"/>
    <mergeCell ref="DT10:DT13"/>
    <mergeCell ref="DE10:DE13"/>
    <mergeCell ref="DB10:DB13"/>
    <mergeCell ref="DF10:DF13"/>
    <mergeCell ref="DG10:DG13"/>
    <mergeCell ref="DU10:DU13"/>
    <mergeCell ref="DK10:DK13"/>
    <mergeCell ref="DL10:DL13"/>
    <mergeCell ref="DM10:DM13"/>
    <mergeCell ref="DJ10:DJ13"/>
    <mergeCell ref="DN10:DN13"/>
    <mergeCell ref="DH10:DH13"/>
    <mergeCell ref="DI10:DI13"/>
    <mergeCell ref="B4:D4"/>
    <mergeCell ref="B5:D5"/>
    <mergeCell ref="B6:D6"/>
    <mergeCell ref="B7:D7"/>
    <mergeCell ref="E10:E13"/>
    <mergeCell ref="K10:K13"/>
    <mergeCell ref="L10:L13"/>
    <mergeCell ref="CD12:CI12"/>
    <mergeCell ref="CJ12:CM12"/>
    <mergeCell ref="M10:M13"/>
    <mergeCell ref="N10:N13"/>
    <mergeCell ref="P10:CI11"/>
    <mergeCell ref="BR12:BW12"/>
    <mergeCell ref="BX12:CC12"/>
    <mergeCell ref="P12:U12"/>
    <mergeCell ref="V12:AA12"/>
    <mergeCell ref="AB12:AG12"/>
    <mergeCell ref="AH12:AM12"/>
    <mergeCell ref="AN12:AS12"/>
    <mergeCell ref="O10:O13"/>
    <mergeCell ref="AT12:AY12"/>
    <mergeCell ref="A10:A13"/>
    <mergeCell ref="B10:B13"/>
    <mergeCell ref="C10:C13"/>
    <mergeCell ref="D10:D13"/>
    <mergeCell ref="J10:J13"/>
    <mergeCell ref="F10:F13"/>
    <mergeCell ref="G10:G13"/>
    <mergeCell ref="H10:H13"/>
    <mergeCell ref="I10:I13"/>
  </mergeCells>
  <phoneticPr fontId="12" type="noConversion"/>
  <pageMargins left="0.25" right="0.25" top="0.75" bottom="0.75" header="0.3" footer="0.3"/>
  <pageSetup paperSize="8" scale="10" fitToHeight="0" orientation="landscape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DFAC-7A33-4572-AF8E-DE1E4295004C}">
  <sheetPr>
    <pageSetUpPr fitToPage="1"/>
  </sheetPr>
  <dimension ref="A2:PU100"/>
  <sheetViews>
    <sheetView showGridLines="0" tabSelected="1" zoomScale="60" zoomScaleNormal="60" workbookViewId="0">
      <pane xSplit="2" ySplit="14" topLeftCell="C94" activePane="bottomRight" state="frozen"/>
      <selection pane="topRight" activeCell="C1" sqref="C1"/>
      <selection pane="bottomLeft" activeCell="A15" sqref="A15"/>
      <selection pane="bottomRight" activeCell="DN77" sqref="DN77"/>
    </sheetView>
  </sheetViews>
  <sheetFormatPr defaultRowHeight="15" x14ac:dyDescent="0.25"/>
  <cols>
    <col min="1" max="1" width="14.5703125" style="2" customWidth="1"/>
    <col min="2" max="2" width="36.140625" style="2" customWidth="1"/>
    <col min="3" max="3" width="33" style="2" customWidth="1"/>
    <col min="4" max="4" width="20.28515625" style="2" customWidth="1"/>
    <col min="5" max="5" width="12.7109375" style="2" customWidth="1"/>
    <col min="6" max="6" width="27.5703125" style="2" customWidth="1"/>
    <col min="7" max="9" width="14.5703125" style="2" customWidth="1"/>
    <col min="10" max="10" width="52.28515625" style="2" customWidth="1"/>
    <col min="11" max="11" width="16.7109375" style="2" customWidth="1"/>
    <col min="12" max="13" width="21.85546875" style="2" bestFit="1" customWidth="1"/>
    <col min="14" max="14" width="20.85546875" style="2" customWidth="1"/>
    <col min="15" max="15" width="30.28515625" style="2" customWidth="1"/>
    <col min="16" max="87" width="16.7109375" style="3" customWidth="1"/>
    <col min="88" max="89" width="23.5703125" style="3" customWidth="1"/>
    <col min="90" max="90" width="27.140625" style="3" customWidth="1"/>
    <col min="91" max="92" width="23.5703125" style="3" customWidth="1"/>
    <col min="93" max="105" width="28.7109375" style="3" customWidth="1"/>
    <col min="106" max="106" width="30.85546875" style="2" customWidth="1"/>
    <col min="107" max="107" width="24.42578125" style="2" customWidth="1"/>
    <col min="108" max="108" width="24.85546875" style="2" customWidth="1"/>
    <col min="109" max="109" width="20.140625" style="2" customWidth="1"/>
    <col min="110" max="110" width="31" style="2" customWidth="1"/>
    <col min="111" max="112" width="26.85546875" style="2" customWidth="1"/>
    <col min="113" max="113" width="32.42578125" style="2" customWidth="1"/>
    <col min="114" max="118" width="31.140625" style="2" customWidth="1"/>
    <col min="119" max="119" width="55" style="2" customWidth="1"/>
    <col min="120" max="120" width="26.5703125" style="2" customWidth="1"/>
    <col min="121" max="121" width="15.5703125" style="2" customWidth="1"/>
    <col min="122" max="122" width="24.7109375" style="2" customWidth="1"/>
    <col min="123" max="125" width="14.7109375" style="2" customWidth="1"/>
    <col min="126" max="126" width="28.42578125" style="2" bestFit="1" customWidth="1"/>
    <col min="127" max="127" width="29.28515625" style="2" bestFit="1" customWidth="1"/>
    <col min="128" max="128" width="27.28515625" style="2" bestFit="1" customWidth="1"/>
    <col min="129" max="129" width="11.5703125" style="2" customWidth="1"/>
    <col min="130" max="130" width="27.28515625" style="2" bestFit="1" customWidth="1"/>
    <col min="131" max="131" width="9.140625" style="4" customWidth="1"/>
    <col min="132" max="136" width="9.140625" style="4"/>
    <col min="137" max="260" width="9.140625" style="2"/>
    <col min="261" max="261" width="14.5703125" style="2" customWidth="1"/>
    <col min="262" max="262" width="36.140625" style="2" customWidth="1"/>
    <col min="263" max="263" width="38" style="2" customWidth="1"/>
    <col min="264" max="264" width="20.28515625" style="2" customWidth="1"/>
    <col min="265" max="265" width="14.5703125" style="2" customWidth="1"/>
    <col min="266" max="266" width="27.5703125" style="2" bestFit="1" customWidth="1"/>
    <col min="267" max="269" width="14.5703125" style="2" customWidth="1"/>
    <col min="270" max="270" width="45.140625" style="2" customWidth="1"/>
    <col min="271" max="271" width="18" style="2" customWidth="1"/>
    <col min="272" max="272" width="20.140625" style="2" customWidth="1"/>
    <col min="273" max="273" width="18" style="2" customWidth="1"/>
    <col min="274" max="274" width="21.42578125" style="2" customWidth="1"/>
    <col min="275" max="275" width="23.5703125" style="2" customWidth="1"/>
    <col min="276" max="293" width="16" style="2" customWidth="1"/>
    <col min="294" max="295" width="23.5703125" style="2" customWidth="1"/>
    <col min="296" max="296" width="27.140625" style="2" customWidth="1"/>
    <col min="297" max="299" width="23.5703125" style="2" customWidth="1"/>
    <col min="300" max="335" width="16" style="2" customWidth="1"/>
    <col min="336" max="337" width="23.5703125" style="2" customWidth="1"/>
    <col min="338" max="338" width="27.140625" style="2" customWidth="1"/>
    <col min="339" max="340" width="23.5703125" style="2" customWidth="1"/>
    <col min="341" max="341" width="28.7109375" style="2" customWidth="1"/>
    <col min="342" max="359" width="16" style="2" customWidth="1"/>
    <col min="360" max="365" width="28.7109375" style="2" customWidth="1"/>
    <col min="366" max="366" width="30.85546875" style="2" customWidth="1"/>
    <col min="367" max="367" width="24.42578125" style="2" customWidth="1"/>
    <col min="368" max="368" width="28.7109375" style="2" customWidth="1"/>
    <col min="369" max="370" width="17.85546875" style="2" customWidth="1"/>
    <col min="371" max="371" width="26.85546875" style="2" customWidth="1"/>
    <col min="372" max="373" width="17.85546875" style="2" customWidth="1"/>
    <col min="374" max="374" width="31.140625" style="2" customWidth="1"/>
    <col min="375" max="375" width="55" style="2" customWidth="1"/>
    <col min="376" max="376" width="26.5703125" style="2" customWidth="1"/>
    <col min="377" max="377" width="15.5703125" style="2" customWidth="1"/>
    <col min="378" max="378" width="24.7109375" style="2" customWidth="1"/>
    <col min="379" max="381" width="14.7109375" style="2" customWidth="1"/>
    <col min="382" max="382" width="39.7109375" style="2" customWidth="1"/>
    <col min="383" max="516" width="9.140625" style="2"/>
    <col min="517" max="517" width="14.5703125" style="2" customWidth="1"/>
    <col min="518" max="518" width="36.140625" style="2" customWidth="1"/>
    <col min="519" max="519" width="38" style="2" customWidth="1"/>
    <col min="520" max="520" width="20.28515625" style="2" customWidth="1"/>
    <col min="521" max="521" width="14.5703125" style="2" customWidth="1"/>
    <col min="522" max="522" width="27.5703125" style="2" bestFit="1" customWidth="1"/>
    <col min="523" max="525" width="14.5703125" style="2" customWidth="1"/>
    <col min="526" max="526" width="45.140625" style="2" customWidth="1"/>
    <col min="527" max="527" width="18" style="2" customWidth="1"/>
    <col min="528" max="528" width="20.140625" style="2" customWidth="1"/>
    <col min="529" max="529" width="18" style="2" customWidth="1"/>
    <col min="530" max="530" width="21.42578125" style="2" customWidth="1"/>
    <col min="531" max="531" width="23.5703125" style="2" customWidth="1"/>
    <col min="532" max="549" width="16" style="2" customWidth="1"/>
    <col min="550" max="551" width="23.5703125" style="2" customWidth="1"/>
    <col min="552" max="552" width="27.140625" style="2" customWidth="1"/>
    <col min="553" max="555" width="23.5703125" style="2" customWidth="1"/>
    <col min="556" max="591" width="16" style="2" customWidth="1"/>
    <col min="592" max="593" width="23.5703125" style="2" customWidth="1"/>
    <col min="594" max="594" width="27.140625" style="2" customWidth="1"/>
    <col min="595" max="596" width="23.5703125" style="2" customWidth="1"/>
    <col min="597" max="597" width="28.7109375" style="2" customWidth="1"/>
    <col min="598" max="615" width="16" style="2" customWidth="1"/>
    <col min="616" max="621" width="28.7109375" style="2" customWidth="1"/>
    <col min="622" max="622" width="30.85546875" style="2" customWidth="1"/>
    <col min="623" max="623" width="24.42578125" style="2" customWidth="1"/>
    <col min="624" max="624" width="28.7109375" style="2" customWidth="1"/>
    <col min="625" max="626" width="17.85546875" style="2" customWidth="1"/>
    <col min="627" max="627" width="26.85546875" style="2" customWidth="1"/>
    <col min="628" max="629" width="17.85546875" style="2" customWidth="1"/>
    <col min="630" max="630" width="31.140625" style="2" customWidth="1"/>
    <col min="631" max="631" width="55" style="2" customWidth="1"/>
    <col min="632" max="632" width="26.5703125" style="2" customWidth="1"/>
    <col min="633" max="633" width="15.5703125" style="2" customWidth="1"/>
    <col min="634" max="634" width="24.7109375" style="2" customWidth="1"/>
    <col min="635" max="637" width="14.7109375" style="2" customWidth="1"/>
    <col min="638" max="638" width="39.7109375" style="2" customWidth="1"/>
    <col min="639" max="772" width="9.140625" style="2"/>
    <col min="773" max="773" width="14.5703125" style="2" customWidth="1"/>
    <col min="774" max="774" width="36.140625" style="2" customWidth="1"/>
    <col min="775" max="775" width="38" style="2" customWidth="1"/>
    <col min="776" max="776" width="20.28515625" style="2" customWidth="1"/>
    <col min="777" max="777" width="14.5703125" style="2" customWidth="1"/>
    <col min="778" max="778" width="27.5703125" style="2" bestFit="1" customWidth="1"/>
    <col min="779" max="781" width="14.5703125" style="2" customWidth="1"/>
    <col min="782" max="782" width="45.140625" style="2" customWidth="1"/>
    <col min="783" max="783" width="18" style="2" customWidth="1"/>
    <col min="784" max="784" width="20.140625" style="2" customWidth="1"/>
    <col min="785" max="785" width="18" style="2" customWidth="1"/>
    <col min="786" max="786" width="21.42578125" style="2" customWidth="1"/>
    <col min="787" max="787" width="23.5703125" style="2" customWidth="1"/>
    <col min="788" max="805" width="16" style="2" customWidth="1"/>
    <col min="806" max="807" width="23.5703125" style="2" customWidth="1"/>
    <col min="808" max="808" width="27.140625" style="2" customWidth="1"/>
    <col min="809" max="811" width="23.5703125" style="2" customWidth="1"/>
    <col min="812" max="847" width="16" style="2" customWidth="1"/>
    <col min="848" max="849" width="23.5703125" style="2" customWidth="1"/>
    <col min="850" max="850" width="27.140625" style="2" customWidth="1"/>
    <col min="851" max="852" width="23.5703125" style="2" customWidth="1"/>
    <col min="853" max="853" width="28.7109375" style="2" customWidth="1"/>
    <col min="854" max="871" width="16" style="2" customWidth="1"/>
    <col min="872" max="877" width="28.7109375" style="2" customWidth="1"/>
    <col min="878" max="878" width="30.85546875" style="2" customWidth="1"/>
    <col min="879" max="879" width="24.42578125" style="2" customWidth="1"/>
    <col min="880" max="880" width="28.7109375" style="2" customWidth="1"/>
    <col min="881" max="882" width="17.85546875" style="2" customWidth="1"/>
    <col min="883" max="883" width="26.85546875" style="2" customWidth="1"/>
    <col min="884" max="885" width="17.85546875" style="2" customWidth="1"/>
    <col min="886" max="886" width="31.140625" style="2" customWidth="1"/>
    <col min="887" max="887" width="55" style="2" customWidth="1"/>
    <col min="888" max="888" width="26.5703125" style="2" customWidth="1"/>
    <col min="889" max="889" width="15.5703125" style="2" customWidth="1"/>
    <col min="890" max="890" width="24.7109375" style="2" customWidth="1"/>
    <col min="891" max="893" width="14.7109375" style="2" customWidth="1"/>
    <col min="894" max="894" width="39.7109375" style="2" customWidth="1"/>
    <col min="895" max="1028" width="9.140625" style="2"/>
    <col min="1029" max="1029" width="14.5703125" style="2" customWidth="1"/>
    <col min="1030" max="1030" width="36.140625" style="2" customWidth="1"/>
    <col min="1031" max="1031" width="38" style="2" customWidth="1"/>
    <col min="1032" max="1032" width="20.28515625" style="2" customWidth="1"/>
    <col min="1033" max="1033" width="14.5703125" style="2" customWidth="1"/>
    <col min="1034" max="1034" width="27.5703125" style="2" bestFit="1" customWidth="1"/>
    <col min="1035" max="1037" width="14.5703125" style="2" customWidth="1"/>
    <col min="1038" max="1038" width="45.140625" style="2" customWidth="1"/>
    <col min="1039" max="1039" width="18" style="2" customWidth="1"/>
    <col min="1040" max="1040" width="20.140625" style="2" customWidth="1"/>
    <col min="1041" max="1041" width="18" style="2" customWidth="1"/>
    <col min="1042" max="1042" width="21.42578125" style="2" customWidth="1"/>
    <col min="1043" max="1043" width="23.5703125" style="2" customWidth="1"/>
    <col min="1044" max="1061" width="16" style="2" customWidth="1"/>
    <col min="1062" max="1063" width="23.5703125" style="2" customWidth="1"/>
    <col min="1064" max="1064" width="27.140625" style="2" customWidth="1"/>
    <col min="1065" max="1067" width="23.5703125" style="2" customWidth="1"/>
    <col min="1068" max="1103" width="16" style="2" customWidth="1"/>
    <col min="1104" max="1105" width="23.5703125" style="2" customWidth="1"/>
    <col min="1106" max="1106" width="27.140625" style="2" customWidth="1"/>
    <col min="1107" max="1108" width="23.5703125" style="2" customWidth="1"/>
    <col min="1109" max="1109" width="28.7109375" style="2" customWidth="1"/>
    <col min="1110" max="1127" width="16" style="2" customWidth="1"/>
    <col min="1128" max="1133" width="28.7109375" style="2" customWidth="1"/>
    <col min="1134" max="1134" width="30.85546875" style="2" customWidth="1"/>
    <col min="1135" max="1135" width="24.42578125" style="2" customWidth="1"/>
    <col min="1136" max="1136" width="28.7109375" style="2" customWidth="1"/>
    <col min="1137" max="1138" width="17.85546875" style="2" customWidth="1"/>
    <col min="1139" max="1139" width="26.85546875" style="2" customWidth="1"/>
    <col min="1140" max="1141" width="17.85546875" style="2" customWidth="1"/>
    <col min="1142" max="1142" width="31.140625" style="2" customWidth="1"/>
    <col min="1143" max="1143" width="55" style="2" customWidth="1"/>
    <col min="1144" max="1144" width="26.5703125" style="2" customWidth="1"/>
    <col min="1145" max="1145" width="15.5703125" style="2" customWidth="1"/>
    <col min="1146" max="1146" width="24.7109375" style="2" customWidth="1"/>
    <col min="1147" max="1149" width="14.7109375" style="2" customWidth="1"/>
    <col min="1150" max="1150" width="39.7109375" style="2" customWidth="1"/>
    <col min="1151" max="1284" width="9.140625" style="2"/>
    <col min="1285" max="1285" width="14.5703125" style="2" customWidth="1"/>
    <col min="1286" max="1286" width="36.140625" style="2" customWidth="1"/>
    <col min="1287" max="1287" width="38" style="2" customWidth="1"/>
    <col min="1288" max="1288" width="20.28515625" style="2" customWidth="1"/>
    <col min="1289" max="1289" width="14.5703125" style="2" customWidth="1"/>
    <col min="1290" max="1290" width="27.5703125" style="2" bestFit="1" customWidth="1"/>
    <col min="1291" max="1293" width="14.5703125" style="2" customWidth="1"/>
    <col min="1294" max="1294" width="45.140625" style="2" customWidth="1"/>
    <col min="1295" max="1295" width="18" style="2" customWidth="1"/>
    <col min="1296" max="1296" width="20.140625" style="2" customWidth="1"/>
    <col min="1297" max="1297" width="18" style="2" customWidth="1"/>
    <col min="1298" max="1298" width="21.42578125" style="2" customWidth="1"/>
    <col min="1299" max="1299" width="23.5703125" style="2" customWidth="1"/>
    <col min="1300" max="1317" width="16" style="2" customWidth="1"/>
    <col min="1318" max="1319" width="23.5703125" style="2" customWidth="1"/>
    <col min="1320" max="1320" width="27.140625" style="2" customWidth="1"/>
    <col min="1321" max="1323" width="23.5703125" style="2" customWidth="1"/>
    <col min="1324" max="1359" width="16" style="2" customWidth="1"/>
    <col min="1360" max="1361" width="23.5703125" style="2" customWidth="1"/>
    <col min="1362" max="1362" width="27.140625" style="2" customWidth="1"/>
    <col min="1363" max="1364" width="23.5703125" style="2" customWidth="1"/>
    <col min="1365" max="1365" width="28.7109375" style="2" customWidth="1"/>
    <col min="1366" max="1383" width="16" style="2" customWidth="1"/>
    <col min="1384" max="1389" width="28.7109375" style="2" customWidth="1"/>
    <col min="1390" max="1390" width="30.85546875" style="2" customWidth="1"/>
    <col min="1391" max="1391" width="24.42578125" style="2" customWidth="1"/>
    <col min="1392" max="1392" width="28.7109375" style="2" customWidth="1"/>
    <col min="1393" max="1394" width="17.85546875" style="2" customWidth="1"/>
    <col min="1395" max="1395" width="26.85546875" style="2" customWidth="1"/>
    <col min="1396" max="1397" width="17.85546875" style="2" customWidth="1"/>
    <col min="1398" max="1398" width="31.140625" style="2" customWidth="1"/>
    <col min="1399" max="1399" width="55" style="2" customWidth="1"/>
    <col min="1400" max="1400" width="26.5703125" style="2" customWidth="1"/>
    <col min="1401" max="1401" width="15.5703125" style="2" customWidth="1"/>
    <col min="1402" max="1402" width="24.7109375" style="2" customWidth="1"/>
    <col min="1403" max="1405" width="14.7109375" style="2" customWidth="1"/>
    <col min="1406" max="1406" width="39.7109375" style="2" customWidth="1"/>
    <col min="1407" max="1540" width="9.140625" style="2"/>
    <col min="1541" max="1541" width="14.5703125" style="2" customWidth="1"/>
    <col min="1542" max="1542" width="36.140625" style="2" customWidth="1"/>
    <col min="1543" max="1543" width="38" style="2" customWidth="1"/>
    <col min="1544" max="1544" width="20.28515625" style="2" customWidth="1"/>
    <col min="1545" max="1545" width="14.5703125" style="2" customWidth="1"/>
    <col min="1546" max="1546" width="27.5703125" style="2" bestFit="1" customWidth="1"/>
    <col min="1547" max="1549" width="14.5703125" style="2" customWidth="1"/>
    <col min="1550" max="1550" width="45.140625" style="2" customWidth="1"/>
    <col min="1551" max="1551" width="18" style="2" customWidth="1"/>
    <col min="1552" max="1552" width="20.140625" style="2" customWidth="1"/>
    <col min="1553" max="1553" width="18" style="2" customWidth="1"/>
    <col min="1554" max="1554" width="21.42578125" style="2" customWidth="1"/>
    <col min="1555" max="1555" width="23.5703125" style="2" customWidth="1"/>
    <col min="1556" max="1573" width="16" style="2" customWidth="1"/>
    <col min="1574" max="1575" width="23.5703125" style="2" customWidth="1"/>
    <col min="1576" max="1576" width="27.140625" style="2" customWidth="1"/>
    <col min="1577" max="1579" width="23.5703125" style="2" customWidth="1"/>
    <col min="1580" max="1615" width="16" style="2" customWidth="1"/>
    <col min="1616" max="1617" width="23.5703125" style="2" customWidth="1"/>
    <col min="1618" max="1618" width="27.140625" style="2" customWidth="1"/>
    <col min="1619" max="1620" width="23.5703125" style="2" customWidth="1"/>
    <col min="1621" max="1621" width="28.7109375" style="2" customWidth="1"/>
    <col min="1622" max="1639" width="16" style="2" customWidth="1"/>
    <col min="1640" max="1645" width="28.7109375" style="2" customWidth="1"/>
    <col min="1646" max="1646" width="30.85546875" style="2" customWidth="1"/>
    <col min="1647" max="1647" width="24.42578125" style="2" customWidth="1"/>
    <col min="1648" max="1648" width="28.7109375" style="2" customWidth="1"/>
    <col min="1649" max="1650" width="17.85546875" style="2" customWidth="1"/>
    <col min="1651" max="1651" width="26.85546875" style="2" customWidth="1"/>
    <col min="1652" max="1653" width="17.85546875" style="2" customWidth="1"/>
    <col min="1654" max="1654" width="31.140625" style="2" customWidth="1"/>
    <col min="1655" max="1655" width="55" style="2" customWidth="1"/>
    <col min="1656" max="1656" width="26.5703125" style="2" customWidth="1"/>
    <col min="1657" max="1657" width="15.5703125" style="2" customWidth="1"/>
    <col min="1658" max="1658" width="24.7109375" style="2" customWidth="1"/>
    <col min="1659" max="1661" width="14.7109375" style="2" customWidth="1"/>
    <col min="1662" max="1662" width="39.7109375" style="2" customWidth="1"/>
    <col min="1663" max="1796" width="9.140625" style="2"/>
    <col min="1797" max="1797" width="14.5703125" style="2" customWidth="1"/>
    <col min="1798" max="1798" width="36.140625" style="2" customWidth="1"/>
    <col min="1799" max="1799" width="38" style="2" customWidth="1"/>
    <col min="1800" max="1800" width="20.28515625" style="2" customWidth="1"/>
    <col min="1801" max="1801" width="14.5703125" style="2" customWidth="1"/>
    <col min="1802" max="1802" width="27.5703125" style="2" bestFit="1" customWidth="1"/>
    <col min="1803" max="1805" width="14.5703125" style="2" customWidth="1"/>
    <col min="1806" max="1806" width="45.140625" style="2" customWidth="1"/>
    <col min="1807" max="1807" width="18" style="2" customWidth="1"/>
    <col min="1808" max="1808" width="20.140625" style="2" customWidth="1"/>
    <col min="1809" max="1809" width="18" style="2" customWidth="1"/>
    <col min="1810" max="1810" width="21.42578125" style="2" customWidth="1"/>
    <col min="1811" max="1811" width="23.5703125" style="2" customWidth="1"/>
    <col min="1812" max="1829" width="16" style="2" customWidth="1"/>
    <col min="1830" max="1831" width="23.5703125" style="2" customWidth="1"/>
    <col min="1832" max="1832" width="27.140625" style="2" customWidth="1"/>
    <col min="1833" max="1835" width="23.5703125" style="2" customWidth="1"/>
    <col min="1836" max="1871" width="16" style="2" customWidth="1"/>
    <col min="1872" max="1873" width="23.5703125" style="2" customWidth="1"/>
    <col min="1874" max="1874" width="27.140625" style="2" customWidth="1"/>
    <col min="1875" max="1876" width="23.5703125" style="2" customWidth="1"/>
    <col min="1877" max="1877" width="28.7109375" style="2" customWidth="1"/>
    <col min="1878" max="1895" width="16" style="2" customWidth="1"/>
    <col min="1896" max="1901" width="28.7109375" style="2" customWidth="1"/>
    <col min="1902" max="1902" width="30.85546875" style="2" customWidth="1"/>
    <col min="1903" max="1903" width="24.42578125" style="2" customWidth="1"/>
    <col min="1904" max="1904" width="28.7109375" style="2" customWidth="1"/>
    <col min="1905" max="1906" width="17.85546875" style="2" customWidth="1"/>
    <col min="1907" max="1907" width="26.85546875" style="2" customWidth="1"/>
    <col min="1908" max="1909" width="17.85546875" style="2" customWidth="1"/>
    <col min="1910" max="1910" width="31.140625" style="2" customWidth="1"/>
    <col min="1911" max="1911" width="55" style="2" customWidth="1"/>
    <col min="1912" max="1912" width="26.5703125" style="2" customWidth="1"/>
    <col min="1913" max="1913" width="15.5703125" style="2" customWidth="1"/>
    <col min="1914" max="1914" width="24.7109375" style="2" customWidth="1"/>
    <col min="1915" max="1917" width="14.7109375" style="2" customWidth="1"/>
    <col min="1918" max="1918" width="39.7109375" style="2" customWidth="1"/>
    <col min="1919" max="2052" width="9.140625" style="2"/>
    <col min="2053" max="2053" width="14.5703125" style="2" customWidth="1"/>
    <col min="2054" max="2054" width="36.140625" style="2" customWidth="1"/>
    <col min="2055" max="2055" width="38" style="2" customWidth="1"/>
    <col min="2056" max="2056" width="20.28515625" style="2" customWidth="1"/>
    <col min="2057" max="2057" width="14.5703125" style="2" customWidth="1"/>
    <col min="2058" max="2058" width="27.5703125" style="2" bestFit="1" customWidth="1"/>
    <col min="2059" max="2061" width="14.5703125" style="2" customWidth="1"/>
    <col min="2062" max="2062" width="45.140625" style="2" customWidth="1"/>
    <col min="2063" max="2063" width="18" style="2" customWidth="1"/>
    <col min="2064" max="2064" width="20.140625" style="2" customWidth="1"/>
    <col min="2065" max="2065" width="18" style="2" customWidth="1"/>
    <col min="2066" max="2066" width="21.42578125" style="2" customWidth="1"/>
    <col min="2067" max="2067" width="23.5703125" style="2" customWidth="1"/>
    <col min="2068" max="2085" width="16" style="2" customWidth="1"/>
    <col min="2086" max="2087" width="23.5703125" style="2" customWidth="1"/>
    <col min="2088" max="2088" width="27.140625" style="2" customWidth="1"/>
    <col min="2089" max="2091" width="23.5703125" style="2" customWidth="1"/>
    <col min="2092" max="2127" width="16" style="2" customWidth="1"/>
    <col min="2128" max="2129" width="23.5703125" style="2" customWidth="1"/>
    <col min="2130" max="2130" width="27.140625" style="2" customWidth="1"/>
    <col min="2131" max="2132" width="23.5703125" style="2" customWidth="1"/>
    <col min="2133" max="2133" width="28.7109375" style="2" customWidth="1"/>
    <col min="2134" max="2151" width="16" style="2" customWidth="1"/>
    <col min="2152" max="2157" width="28.7109375" style="2" customWidth="1"/>
    <col min="2158" max="2158" width="30.85546875" style="2" customWidth="1"/>
    <col min="2159" max="2159" width="24.42578125" style="2" customWidth="1"/>
    <col min="2160" max="2160" width="28.7109375" style="2" customWidth="1"/>
    <col min="2161" max="2162" width="17.85546875" style="2" customWidth="1"/>
    <col min="2163" max="2163" width="26.85546875" style="2" customWidth="1"/>
    <col min="2164" max="2165" width="17.85546875" style="2" customWidth="1"/>
    <col min="2166" max="2166" width="31.140625" style="2" customWidth="1"/>
    <col min="2167" max="2167" width="55" style="2" customWidth="1"/>
    <col min="2168" max="2168" width="26.5703125" style="2" customWidth="1"/>
    <col min="2169" max="2169" width="15.5703125" style="2" customWidth="1"/>
    <col min="2170" max="2170" width="24.7109375" style="2" customWidth="1"/>
    <col min="2171" max="2173" width="14.7109375" style="2" customWidth="1"/>
    <col min="2174" max="2174" width="39.7109375" style="2" customWidth="1"/>
    <col min="2175" max="2308" width="9.140625" style="2"/>
    <col min="2309" max="2309" width="14.5703125" style="2" customWidth="1"/>
    <col min="2310" max="2310" width="36.140625" style="2" customWidth="1"/>
    <col min="2311" max="2311" width="38" style="2" customWidth="1"/>
    <col min="2312" max="2312" width="20.28515625" style="2" customWidth="1"/>
    <col min="2313" max="2313" width="14.5703125" style="2" customWidth="1"/>
    <col min="2314" max="2314" width="27.5703125" style="2" bestFit="1" customWidth="1"/>
    <col min="2315" max="2317" width="14.5703125" style="2" customWidth="1"/>
    <col min="2318" max="2318" width="45.140625" style="2" customWidth="1"/>
    <col min="2319" max="2319" width="18" style="2" customWidth="1"/>
    <col min="2320" max="2320" width="20.140625" style="2" customWidth="1"/>
    <col min="2321" max="2321" width="18" style="2" customWidth="1"/>
    <col min="2322" max="2322" width="21.42578125" style="2" customWidth="1"/>
    <col min="2323" max="2323" width="23.5703125" style="2" customWidth="1"/>
    <col min="2324" max="2341" width="16" style="2" customWidth="1"/>
    <col min="2342" max="2343" width="23.5703125" style="2" customWidth="1"/>
    <col min="2344" max="2344" width="27.140625" style="2" customWidth="1"/>
    <col min="2345" max="2347" width="23.5703125" style="2" customWidth="1"/>
    <col min="2348" max="2383" width="16" style="2" customWidth="1"/>
    <col min="2384" max="2385" width="23.5703125" style="2" customWidth="1"/>
    <col min="2386" max="2386" width="27.140625" style="2" customWidth="1"/>
    <col min="2387" max="2388" width="23.5703125" style="2" customWidth="1"/>
    <col min="2389" max="2389" width="28.7109375" style="2" customWidth="1"/>
    <col min="2390" max="2407" width="16" style="2" customWidth="1"/>
    <col min="2408" max="2413" width="28.7109375" style="2" customWidth="1"/>
    <col min="2414" max="2414" width="30.85546875" style="2" customWidth="1"/>
    <col min="2415" max="2415" width="24.42578125" style="2" customWidth="1"/>
    <col min="2416" max="2416" width="28.7109375" style="2" customWidth="1"/>
    <col min="2417" max="2418" width="17.85546875" style="2" customWidth="1"/>
    <col min="2419" max="2419" width="26.85546875" style="2" customWidth="1"/>
    <col min="2420" max="2421" width="17.85546875" style="2" customWidth="1"/>
    <col min="2422" max="2422" width="31.140625" style="2" customWidth="1"/>
    <col min="2423" max="2423" width="55" style="2" customWidth="1"/>
    <col min="2424" max="2424" width="26.5703125" style="2" customWidth="1"/>
    <col min="2425" max="2425" width="15.5703125" style="2" customWidth="1"/>
    <col min="2426" max="2426" width="24.7109375" style="2" customWidth="1"/>
    <col min="2427" max="2429" width="14.7109375" style="2" customWidth="1"/>
    <col min="2430" max="2430" width="39.7109375" style="2" customWidth="1"/>
    <col min="2431" max="2564" width="9.140625" style="2"/>
    <col min="2565" max="2565" width="14.5703125" style="2" customWidth="1"/>
    <col min="2566" max="2566" width="36.140625" style="2" customWidth="1"/>
    <col min="2567" max="2567" width="38" style="2" customWidth="1"/>
    <col min="2568" max="2568" width="20.28515625" style="2" customWidth="1"/>
    <col min="2569" max="2569" width="14.5703125" style="2" customWidth="1"/>
    <col min="2570" max="2570" width="27.5703125" style="2" bestFit="1" customWidth="1"/>
    <col min="2571" max="2573" width="14.5703125" style="2" customWidth="1"/>
    <col min="2574" max="2574" width="45.140625" style="2" customWidth="1"/>
    <col min="2575" max="2575" width="18" style="2" customWidth="1"/>
    <col min="2576" max="2576" width="20.140625" style="2" customWidth="1"/>
    <col min="2577" max="2577" width="18" style="2" customWidth="1"/>
    <col min="2578" max="2578" width="21.42578125" style="2" customWidth="1"/>
    <col min="2579" max="2579" width="23.5703125" style="2" customWidth="1"/>
    <col min="2580" max="2597" width="16" style="2" customWidth="1"/>
    <col min="2598" max="2599" width="23.5703125" style="2" customWidth="1"/>
    <col min="2600" max="2600" width="27.140625" style="2" customWidth="1"/>
    <col min="2601" max="2603" width="23.5703125" style="2" customWidth="1"/>
    <col min="2604" max="2639" width="16" style="2" customWidth="1"/>
    <col min="2640" max="2641" width="23.5703125" style="2" customWidth="1"/>
    <col min="2642" max="2642" width="27.140625" style="2" customWidth="1"/>
    <col min="2643" max="2644" width="23.5703125" style="2" customWidth="1"/>
    <col min="2645" max="2645" width="28.7109375" style="2" customWidth="1"/>
    <col min="2646" max="2663" width="16" style="2" customWidth="1"/>
    <col min="2664" max="2669" width="28.7109375" style="2" customWidth="1"/>
    <col min="2670" max="2670" width="30.85546875" style="2" customWidth="1"/>
    <col min="2671" max="2671" width="24.42578125" style="2" customWidth="1"/>
    <col min="2672" max="2672" width="28.7109375" style="2" customWidth="1"/>
    <col min="2673" max="2674" width="17.85546875" style="2" customWidth="1"/>
    <col min="2675" max="2675" width="26.85546875" style="2" customWidth="1"/>
    <col min="2676" max="2677" width="17.85546875" style="2" customWidth="1"/>
    <col min="2678" max="2678" width="31.140625" style="2" customWidth="1"/>
    <col min="2679" max="2679" width="55" style="2" customWidth="1"/>
    <col min="2680" max="2680" width="26.5703125" style="2" customWidth="1"/>
    <col min="2681" max="2681" width="15.5703125" style="2" customWidth="1"/>
    <col min="2682" max="2682" width="24.7109375" style="2" customWidth="1"/>
    <col min="2683" max="2685" width="14.7109375" style="2" customWidth="1"/>
    <col min="2686" max="2686" width="39.7109375" style="2" customWidth="1"/>
    <col min="2687" max="2820" width="9.140625" style="2"/>
    <col min="2821" max="2821" width="14.5703125" style="2" customWidth="1"/>
    <col min="2822" max="2822" width="36.140625" style="2" customWidth="1"/>
    <col min="2823" max="2823" width="38" style="2" customWidth="1"/>
    <col min="2824" max="2824" width="20.28515625" style="2" customWidth="1"/>
    <col min="2825" max="2825" width="14.5703125" style="2" customWidth="1"/>
    <col min="2826" max="2826" width="27.5703125" style="2" bestFit="1" customWidth="1"/>
    <col min="2827" max="2829" width="14.5703125" style="2" customWidth="1"/>
    <col min="2830" max="2830" width="45.140625" style="2" customWidth="1"/>
    <col min="2831" max="2831" width="18" style="2" customWidth="1"/>
    <col min="2832" max="2832" width="20.140625" style="2" customWidth="1"/>
    <col min="2833" max="2833" width="18" style="2" customWidth="1"/>
    <col min="2834" max="2834" width="21.42578125" style="2" customWidth="1"/>
    <col min="2835" max="2835" width="23.5703125" style="2" customWidth="1"/>
    <col min="2836" max="2853" width="16" style="2" customWidth="1"/>
    <col min="2854" max="2855" width="23.5703125" style="2" customWidth="1"/>
    <col min="2856" max="2856" width="27.140625" style="2" customWidth="1"/>
    <col min="2857" max="2859" width="23.5703125" style="2" customWidth="1"/>
    <col min="2860" max="2895" width="16" style="2" customWidth="1"/>
    <col min="2896" max="2897" width="23.5703125" style="2" customWidth="1"/>
    <col min="2898" max="2898" width="27.140625" style="2" customWidth="1"/>
    <col min="2899" max="2900" width="23.5703125" style="2" customWidth="1"/>
    <col min="2901" max="2901" width="28.7109375" style="2" customWidth="1"/>
    <col min="2902" max="2919" width="16" style="2" customWidth="1"/>
    <col min="2920" max="2925" width="28.7109375" style="2" customWidth="1"/>
    <col min="2926" max="2926" width="30.85546875" style="2" customWidth="1"/>
    <col min="2927" max="2927" width="24.42578125" style="2" customWidth="1"/>
    <col min="2928" max="2928" width="28.7109375" style="2" customWidth="1"/>
    <col min="2929" max="2930" width="17.85546875" style="2" customWidth="1"/>
    <col min="2931" max="2931" width="26.85546875" style="2" customWidth="1"/>
    <col min="2932" max="2933" width="17.85546875" style="2" customWidth="1"/>
    <col min="2934" max="2934" width="31.140625" style="2" customWidth="1"/>
    <col min="2935" max="2935" width="55" style="2" customWidth="1"/>
    <col min="2936" max="2936" width="26.5703125" style="2" customWidth="1"/>
    <col min="2937" max="2937" width="15.5703125" style="2" customWidth="1"/>
    <col min="2938" max="2938" width="24.7109375" style="2" customWidth="1"/>
    <col min="2939" max="2941" width="14.7109375" style="2" customWidth="1"/>
    <col min="2942" max="2942" width="39.7109375" style="2" customWidth="1"/>
    <col min="2943" max="3076" width="9.140625" style="2"/>
    <col min="3077" max="3077" width="14.5703125" style="2" customWidth="1"/>
    <col min="3078" max="3078" width="36.140625" style="2" customWidth="1"/>
    <col min="3079" max="3079" width="38" style="2" customWidth="1"/>
    <col min="3080" max="3080" width="20.28515625" style="2" customWidth="1"/>
    <col min="3081" max="3081" width="14.5703125" style="2" customWidth="1"/>
    <col min="3082" max="3082" width="27.5703125" style="2" bestFit="1" customWidth="1"/>
    <col min="3083" max="3085" width="14.5703125" style="2" customWidth="1"/>
    <col min="3086" max="3086" width="45.140625" style="2" customWidth="1"/>
    <col min="3087" max="3087" width="18" style="2" customWidth="1"/>
    <col min="3088" max="3088" width="20.140625" style="2" customWidth="1"/>
    <col min="3089" max="3089" width="18" style="2" customWidth="1"/>
    <col min="3090" max="3090" width="21.42578125" style="2" customWidth="1"/>
    <col min="3091" max="3091" width="23.5703125" style="2" customWidth="1"/>
    <col min="3092" max="3109" width="16" style="2" customWidth="1"/>
    <col min="3110" max="3111" width="23.5703125" style="2" customWidth="1"/>
    <col min="3112" max="3112" width="27.140625" style="2" customWidth="1"/>
    <col min="3113" max="3115" width="23.5703125" style="2" customWidth="1"/>
    <col min="3116" max="3151" width="16" style="2" customWidth="1"/>
    <col min="3152" max="3153" width="23.5703125" style="2" customWidth="1"/>
    <col min="3154" max="3154" width="27.140625" style="2" customWidth="1"/>
    <col min="3155" max="3156" width="23.5703125" style="2" customWidth="1"/>
    <col min="3157" max="3157" width="28.7109375" style="2" customWidth="1"/>
    <col min="3158" max="3175" width="16" style="2" customWidth="1"/>
    <col min="3176" max="3181" width="28.7109375" style="2" customWidth="1"/>
    <col min="3182" max="3182" width="30.85546875" style="2" customWidth="1"/>
    <col min="3183" max="3183" width="24.42578125" style="2" customWidth="1"/>
    <col min="3184" max="3184" width="28.7109375" style="2" customWidth="1"/>
    <col min="3185" max="3186" width="17.85546875" style="2" customWidth="1"/>
    <col min="3187" max="3187" width="26.85546875" style="2" customWidth="1"/>
    <col min="3188" max="3189" width="17.85546875" style="2" customWidth="1"/>
    <col min="3190" max="3190" width="31.140625" style="2" customWidth="1"/>
    <col min="3191" max="3191" width="55" style="2" customWidth="1"/>
    <col min="3192" max="3192" width="26.5703125" style="2" customWidth="1"/>
    <col min="3193" max="3193" width="15.5703125" style="2" customWidth="1"/>
    <col min="3194" max="3194" width="24.7109375" style="2" customWidth="1"/>
    <col min="3195" max="3197" width="14.7109375" style="2" customWidth="1"/>
    <col min="3198" max="3198" width="39.7109375" style="2" customWidth="1"/>
    <col min="3199" max="3332" width="9.140625" style="2"/>
    <col min="3333" max="3333" width="14.5703125" style="2" customWidth="1"/>
    <col min="3334" max="3334" width="36.140625" style="2" customWidth="1"/>
    <col min="3335" max="3335" width="38" style="2" customWidth="1"/>
    <col min="3336" max="3336" width="20.28515625" style="2" customWidth="1"/>
    <col min="3337" max="3337" width="14.5703125" style="2" customWidth="1"/>
    <col min="3338" max="3338" width="27.5703125" style="2" bestFit="1" customWidth="1"/>
    <col min="3339" max="3341" width="14.5703125" style="2" customWidth="1"/>
    <col min="3342" max="3342" width="45.140625" style="2" customWidth="1"/>
    <col min="3343" max="3343" width="18" style="2" customWidth="1"/>
    <col min="3344" max="3344" width="20.140625" style="2" customWidth="1"/>
    <col min="3345" max="3345" width="18" style="2" customWidth="1"/>
    <col min="3346" max="3346" width="21.42578125" style="2" customWidth="1"/>
    <col min="3347" max="3347" width="23.5703125" style="2" customWidth="1"/>
    <col min="3348" max="3365" width="16" style="2" customWidth="1"/>
    <col min="3366" max="3367" width="23.5703125" style="2" customWidth="1"/>
    <col min="3368" max="3368" width="27.140625" style="2" customWidth="1"/>
    <col min="3369" max="3371" width="23.5703125" style="2" customWidth="1"/>
    <col min="3372" max="3407" width="16" style="2" customWidth="1"/>
    <col min="3408" max="3409" width="23.5703125" style="2" customWidth="1"/>
    <col min="3410" max="3410" width="27.140625" style="2" customWidth="1"/>
    <col min="3411" max="3412" width="23.5703125" style="2" customWidth="1"/>
    <col min="3413" max="3413" width="28.7109375" style="2" customWidth="1"/>
    <col min="3414" max="3431" width="16" style="2" customWidth="1"/>
    <col min="3432" max="3437" width="28.7109375" style="2" customWidth="1"/>
    <col min="3438" max="3438" width="30.85546875" style="2" customWidth="1"/>
    <col min="3439" max="3439" width="24.42578125" style="2" customWidth="1"/>
    <col min="3440" max="3440" width="28.7109375" style="2" customWidth="1"/>
    <col min="3441" max="3442" width="17.85546875" style="2" customWidth="1"/>
    <col min="3443" max="3443" width="26.85546875" style="2" customWidth="1"/>
    <col min="3444" max="3445" width="17.85546875" style="2" customWidth="1"/>
    <col min="3446" max="3446" width="31.140625" style="2" customWidth="1"/>
    <col min="3447" max="3447" width="55" style="2" customWidth="1"/>
    <col min="3448" max="3448" width="26.5703125" style="2" customWidth="1"/>
    <col min="3449" max="3449" width="15.5703125" style="2" customWidth="1"/>
    <col min="3450" max="3450" width="24.7109375" style="2" customWidth="1"/>
    <col min="3451" max="3453" width="14.7109375" style="2" customWidth="1"/>
    <col min="3454" max="3454" width="39.7109375" style="2" customWidth="1"/>
    <col min="3455" max="3588" width="9.140625" style="2"/>
    <col min="3589" max="3589" width="14.5703125" style="2" customWidth="1"/>
    <col min="3590" max="3590" width="36.140625" style="2" customWidth="1"/>
    <col min="3591" max="3591" width="38" style="2" customWidth="1"/>
    <col min="3592" max="3592" width="20.28515625" style="2" customWidth="1"/>
    <col min="3593" max="3593" width="14.5703125" style="2" customWidth="1"/>
    <col min="3594" max="3594" width="27.5703125" style="2" bestFit="1" customWidth="1"/>
    <col min="3595" max="3597" width="14.5703125" style="2" customWidth="1"/>
    <col min="3598" max="3598" width="45.140625" style="2" customWidth="1"/>
    <col min="3599" max="3599" width="18" style="2" customWidth="1"/>
    <col min="3600" max="3600" width="20.140625" style="2" customWidth="1"/>
    <col min="3601" max="3601" width="18" style="2" customWidth="1"/>
    <col min="3602" max="3602" width="21.42578125" style="2" customWidth="1"/>
    <col min="3603" max="3603" width="23.5703125" style="2" customWidth="1"/>
    <col min="3604" max="3621" width="16" style="2" customWidth="1"/>
    <col min="3622" max="3623" width="23.5703125" style="2" customWidth="1"/>
    <col min="3624" max="3624" width="27.140625" style="2" customWidth="1"/>
    <col min="3625" max="3627" width="23.5703125" style="2" customWidth="1"/>
    <col min="3628" max="3663" width="16" style="2" customWidth="1"/>
    <col min="3664" max="3665" width="23.5703125" style="2" customWidth="1"/>
    <col min="3666" max="3666" width="27.140625" style="2" customWidth="1"/>
    <col min="3667" max="3668" width="23.5703125" style="2" customWidth="1"/>
    <col min="3669" max="3669" width="28.7109375" style="2" customWidth="1"/>
    <col min="3670" max="3687" width="16" style="2" customWidth="1"/>
    <col min="3688" max="3693" width="28.7109375" style="2" customWidth="1"/>
    <col min="3694" max="3694" width="30.85546875" style="2" customWidth="1"/>
    <col min="3695" max="3695" width="24.42578125" style="2" customWidth="1"/>
    <col min="3696" max="3696" width="28.7109375" style="2" customWidth="1"/>
    <col min="3697" max="3698" width="17.85546875" style="2" customWidth="1"/>
    <col min="3699" max="3699" width="26.85546875" style="2" customWidth="1"/>
    <col min="3700" max="3701" width="17.85546875" style="2" customWidth="1"/>
    <col min="3702" max="3702" width="31.140625" style="2" customWidth="1"/>
    <col min="3703" max="3703" width="55" style="2" customWidth="1"/>
    <col min="3704" max="3704" width="26.5703125" style="2" customWidth="1"/>
    <col min="3705" max="3705" width="15.5703125" style="2" customWidth="1"/>
    <col min="3706" max="3706" width="24.7109375" style="2" customWidth="1"/>
    <col min="3707" max="3709" width="14.7109375" style="2" customWidth="1"/>
    <col min="3710" max="3710" width="39.7109375" style="2" customWidth="1"/>
    <col min="3711" max="3844" width="9.140625" style="2"/>
    <col min="3845" max="3845" width="14.5703125" style="2" customWidth="1"/>
    <col min="3846" max="3846" width="36.140625" style="2" customWidth="1"/>
    <col min="3847" max="3847" width="38" style="2" customWidth="1"/>
    <col min="3848" max="3848" width="20.28515625" style="2" customWidth="1"/>
    <col min="3849" max="3849" width="14.5703125" style="2" customWidth="1"/>
    <col min="3850" max="3850" width="27.5703125" style="2" bestFit="1" customWidth="1"/>
    <col min="3851" max="3853" width="14.5703125" style="2" customWidth="1"/>
    <col min="3854" max="3854" width="45.140625" style="2" customWidth="1"/>
    <col min="3855" max="3855" width="18" style="2" customWidth="1"/>
    <col min="3856" max="3856" width="20.140625" style="2" customWidth="1"/>
    <col min="3857" max="3857" width="18" style="2" customWidth="1"/>
    <col min="3858" max="3858" width="21.42578125" style="2" customWidth="1"/>
    <col min="3859" max="3859" width="23.5703125" style="2" customWidth="1"/>
    <col min="3860" max="3877" width="16" style="2" customWidth="1"/>
    <col min="3878" max="3879" width="23.5703125" style="2" customWidth="1"/>
    <col min="3880" max="3880" width="27.140625" style="2" customWidth="1"/>
    <col min="3881" max="3883" width="23.5703125" style="2" customWidth="1"/>
    <col min="3884" max="3919" width="16" style="2" customWidth="1"/>
    <col min="3920" max="3921" width="23.5703125" style="2" customWidth="1"/>
    <col min="3922" max="3922" width="27.140625" style="2" customWidth="1"/>
    <col min="3923" max="3924" width="23.5703125" style="2" customWidth="1"/>
    <col min="3925" max="3925" width="28.7109375" style="2" customWidth="1"/>
    <col min="3926" max="3943" width="16" style="2" customWidth="1"/>
    <col min="3944" max="3949" width="28.7109375" style="2" customWidth="1"/>
    <col min="3950" max="3950" width="30.85546875" style="2" customWidth="1"/>
    <col min="3951" max="3951" width="24.42578125" style="2" customWidth="1"/>
    <col min="3952" max="3952" width="28.7109375" style="2" customWidth="1"/>
    <col min="3953" max="3954" width="17.85546875" style="2" customWidth="1"/>
    <col min="3955" max="3955" width="26.85546875" style="2" customWidth="1"/>
    <col min="3956" max="3957" width="17.85546875" style="2" customWidth="1"/>
    <col min="3958" max="3958" width="31.140625" style="2" customWidth="1"/>
    <col min="3959" max="3959" width="55" style="2" customWidth="1"/>
    <col min="3960" max="3960" width="26.5703125" style="2" customWidth="1"/>
    <col min="3961" max="3961" width="15.5703125" style="2" customWidth="1"/>
    <col min="3962" max="3962" width="24.7109375" style="2" customWidth="1"/>
    <col min="3963" max="3965" width="14.7109375" style="2" customWidth="1"/>
    <col min="3966" max="3966" width="39.7109375" style="2" customWidth="1"/>
    <col min="3967" max="4100" width="9.140625" style="2"/>
    <col min="4101" max="4101" width="14.5703125" style="2" customWidth="1"/>
    <col min="4102" max="4102" width="36.140625" style="2" customWidth="1"/>
    <col min="4103" max="4103" width="38" style="2" customWidth="1"/>
    <col min="4104" max="4104" width="20.28515625" style="2" customWidth="1"/>
    <col min="4105" max="4105" width="14.5703125" style="2" customWidth="1"/>
    <col min="4106" max="4106" width="27.5703125" style="2" bestFit="1" customWidth="1"/>
    <col min="4107" max="4109" width="14.5703125" style="2" customWidth="1"/>
    <col min="4110" max="4110" width="45.140625" style="2" customWidth="1"/>
    <col min="4111" max="4111" width="18" style="2" customWidth="1"/>
    <col min="4112" max="4112" width="20.140625" style="2" customWidth="1"/>
    <col min="4113" max="4113" width="18" style="2" customWidth="1"/>
    <col min="4114" max="4114" width="21.42578125" style="2" customWidth="1"/>
    <col min="4115" max="4115" width="23.5703125" style="2" customWidth="1"/>
    <col min="4116" max="4133" width="16" style="2" customWidth="1"/>
    <col min="4134" max="4135" width="23.5703125" style="2" customWidth="1"/>
    <col min="4136" max="4136" width="27.140625" style="2" customWidth="1"/>
    <col min="4137" max="4139" width="23.5703125" style="2" customWidth="1"/>
    <col min="4140" max="4175" width="16" style="2" customWidth="1"/>
    <col min="4176" max="4177" width="23.5703125" style="2" customWidth="1"/>
    <col min="4178" max="4178" width="27.140625" style="2" customWidth="1"/>
    <col min="4179" max="4180" width="23.5703125" style="2" customWidth="1"/>
    <col min="4181" max="4181" width="28.7109375" style="2" customWidth="1"/>
    <col min="4182" max="4199" width="16" style="2" customWidth="1"/>
    <col min="4200" max="4205" width="28.7109375" style="2" customWidth="1"/>
    <col min="4206" max="4206" width="30.85546875" style="2" customWidth="1"/>
    <col min="4207" max="4207" width="24.42578125" style="2" customWidth="1"/>
    <col min="4208" max="4208" width="28.7109375" style="2" customWidth="1"/>
    <col min="4209" max="4210" width="17.85546875" style="2" customWidth="1"/>
    <col min="4211" max="4211" width="26.85546875" style="2" customWidth="1"/>
    <col min="4212" max="4213" width="17.85546875" style="2" customWidth="1"/>
    <col min="4214" max="4214" width="31.140625" style="2" customWidth="1"/>
    <col min="4215" max="4215" width="55" style="2" customWidth="1"/>
    <col min="4216" max="4216" width="26.5703125" style="2" customWidth="1"/>
    <col min="4217" max="4217" width="15.5703125" style="2" customWidth="1"/>
    <col min="4218" max="4218" width="24.7109375" style="2" customWidth="1"/>
    <col min="4219" max="4221" width="14.7109375" style="2" customWidth="1"/>
    <col min="4222" max="4222" width="39.7109375" style="2" customWidth="1"/>
    <col min="4223" max="4356" width="9.140625" style="2"/>
    <col min="4357" max="4357" width="14.5703125" style="2" customWidth="1"/>
    <col min="4358" max="4358" width="36.140625" style="2" customWidth="1"/>
    <col min="4359" max="4359" width="38" style="2" customWidth="1"/>
    <col min="4360" max="4360" width="20.28515625" style="2" customWidth="1"/>
    <col min="4361" max="4361" width="14.5703125" style="2" customWidth="1"/>
    <col min="4362" max="4362" width="27.5703125" style="2" bestFit="1" customWidth="1"/>
    <col min="4363" max="4365" width="14.5703125" style="2" customWidth="1"/>
    <col min="4366" max="4366" width="45.140625" style="2" customWidth="1"/>
    <col min="4367" max="4367" width="18" style="2" customWidth="1"/>
    <col min="4368" max="4368" width="20.140625" style="2" customWidth="1"/>
    <col min="4369" max="4369" width="18" style="2" customWidth="1"/>
    <col min="4370" max="4370" width="21.42578125" style="2" customWidth="1"/>
    <col min="4371" max="4371" width="23.5703125" style="2" customWidth="1"/>
    <col min="4372" max="4389" width="16" style="2" customWidth="1"/>
    <col min="4390" max="4391" width="23.5703125" style="2" customWidth="1"/>
    <col min="4392" max="4392" width="27.140625" style="2" customWidth="1"/>
    <col min="4393" max="4395" width="23.5703125" style="2" customWidth="1"/>
    <col min="4396" max="4431" width="16" style="2" customWidth="1"/>
    <col min="4432" max="4433" width="23.5703125" style="2" customWidth="1"/>
    <col min="4434" max="4434" width="27.140625" style="2" customWidth="1"/>
    <col min="4435" max="4436" width="23.5703125" style="2" customWidth="1"/>
    <col min="4437" max="4437" width="28.7109375" style="2" customWidth="1"/>
    <col min="4438" max="4455" width="16" style="2" customWidth="1"/>
    <col min="4456" max="4461" width="28.7109375" style="2" customWidth="1"/>
    <col min="4462" max="4462" width="30.85546875" style="2" customWidth="1"/>
    <col min="4463" max="4463" width="24.42578125" style="2" customWidth="1"/>
    <col min="4464" max="4464" width="28.7109375" style="2" customWidth="1"/>
    <col min="4465" max="4466" width="17.85546875" style="2" customWidth="1"/>
    <col min="4467" max="4467" width="26.85546875" style="2" customWidth="1"/>
    <col min="4468" max="4469" width="17.85546875" style="2" customWidth="1"/>
    <col min="4470" max="4470" width="31.140625" style="2" customWidth="1"/>
    <col min="4471" max="4471" width="55" style="2" customWidth="1"/>
    <col min="4472" max="4472" width="26.5703125" style="2" customWidth="1"/>
    <col min="4473" max="4473" width="15.5703125" style="2" customWidth="1"/>
    <col min="4474" max="4474" width="24.7109375" style="2" customWidth="1"/>
    <col min="4475" max="4477" width="14.7109375" style="2" customWidth="1"/>
    <col min="4478" max="4478" width="39.7109375" style="2" customWidth="1"/>
    <col min="4479" max="4612" width="9.140625" style="2"/>
    <col min="4613" max="4613" width="14.5703125" style="2" customWidth="1"/>
    <col min="4614" max="4614" width="36.140625" style="2" customWidth="1"/>
    <col min="4615" max="4615" width="38" style="2" customWidth="1"/>
    <col min="4616" max="4616" width="20.28515625" style="2" customWidth="1"/>
    <col min="4617" max="4617" width="14.5703125" style="2" customWidth="1"/>
    <col min="4618" max="4618" width="27.5703125" style="2" bestFit="1" customWidth="1"/>
    <col min="4619" max="4621" width="14.5703125" style="2" customWidth="1"/>
    <col min="4622" max="4622" width="45.140625" style="2" customWidth="1"/>
    <col min="4623" max="4623" width="18" style="2" customWidth="1"/>
    <col min="4624" max="4624" width="20.140625" style="2" customWidth="1"/>
    <col min="4625" max="4625" width="18" style="2" customWidth="1"/>
    <col min="4626" max="4626" width="21.42578125" style="2" customWidth="1"/>
    <col min="4627" max="4627" width="23.5703125" style="2" customWidth="1"/>
    <col min="4628" max="4645" width="16" style="2" customWidth="1"/>
    <col min="4646" max="4647" width="23.5703125" style="2" customWidth="1"/>
    <col min="4648" max="4648" width="27.140625" style="2" customWidth="1"/>
    <col min="4649" max="4651" width="23.5703125" style="2" customWidth="1"/>
    <col min="4652" max="4687" width="16" style="2" customWidth="1"/>
    <col min="4688" max="4689" width="23.5703125" style="2" customWidth="1"/>
    <col min="4690" max="4690" width="27.140625" style="2" customWidth="1"/>
    <col min="4691" max="4692" width="23.5703125" style="2" customWidth="1"/>
    <col min="4693" max="4693" width="28.7109375" style="2" customWidth="1"/>
    <col min="4694" max="4711" width="16" style="2" customWidth="1"/>
    <col min="4712" max="4717" width="28.7109375" style="2" customWidth="1"/>
    <col min="4718" max="4718" width="30.85546875" style="2" customWidth="1"/>
    <col min="4719" max="4719" width="24.42578125" style="2" customWidth="1"/>
    <col min="4720" max="4720" width="28.7109375" style="2" customWidth="1"/>
    <col min="4721" max="4722" width="17.85546875" style="2" customWidth="1"/>
    <col min="4723" max="4723" width="26.85546875" style="2" customWidth="1"/>
    <col min="4724" max="4725" width="17.85546875" style="2" customWidth="1"/>
    <col min="4726" max="4726" width="31.140625" style="2" customWidth="1"/>
    <col min="4727" max="4727" width="55" style="2" customWidth="1"/>
    <col min="4728" max="4728" width="26.5703125" style="2" customWidth="1"/>
    <col min="4729" max="4729" width="15.5703125" style="2" customWidth="1"/>
    <col min="4730" max="4730" width="24.7109375" style="2" customWidth="1"/>
    <col min="4731" max="4733" width="14.7109375" style="2" customWidth="1"/>
    <col min="4734" max="4734" width="39.7109375" style="2" customWidth="1"/>
    <col min="4735" max="4868" width="9.140625" style="2"/>
    <col min="4869" max="4869" width="14.5703125" style="2" customWidth="1"/>
    <col min="4870" max="4870" width="36.140625" style="2" customWidth="1"/>
    <col min="4871" max="4871" width="38" style="2" customWidth="1"/>
    <col min="4872" max="4872" width="20.28515625" style="2" customWidth="1"/>
    <col min="4873" max="4873" width="14.5703125" style="2" customWidth="1"/>
    <col min="4874" max="4874" width="27.5703125" style="2" bestFit="1" customWidth="1"/>
    <col min="4875" max="4877" width="14.5703125" style="2" customWidth="1"/>
    <col min="4878" max="4878" width="45.140625" style="2" customWidth="1"/>
    <col min="4879" max="4879" width="18" style="2" customWidth="1"/>
    <col min="4880" max="4880" width="20.140625" style="2" customWidth="1"/>
    <col min="4881" max="4881" width="18" style="2" customWidth="1"/>
    <col min="4882" max="4882" width="21.42578125" style="2" customWidth="1"/>
    <col min="4883" max="4883" width="23.5703125" style="2" customWidth="1"/>
    <col min="4884" max="4901" width="16" style="2" customWidth="1"/>
    <col min="4902" max="4903" width="23.5703125" style="2" customWidth="1"/>
    <col min="4904" max="4904" width="27.140625" style="2" customWidth="1"/>
    <col min="4905" max="4907" width="23.5703125" style="2" customWidth="1"/>
    <col min="4908" max="4943" width="16" style="2" customWidth="1"/>
    <col min="4944" max="4945" width="23.5703125" style="2" customWidth="1"/>
    <col min="4946" max="4946" width="27.140625" style="2" customWidth="1"/>
    <col min="4947" max="4948" width="23.5703125" style="2" customWidth="1"/>
    <col min="4949" max="4949" width="28.7109375" style="2" customWidth="1"/>
    <col min="4950" max="4967" width="16" style="2" customWidth="1"/>
    <col min="4968" max="4973" width="28.7109375" style="2" customWidth="1"/>
    <col min="4974" max="4974" width="30.85546875" style="2" customWidth="1"/>
    <col min="4975" max="4975" width="24.42578125" style="2" customWidth="1"/>
    <col min="4976" max="4976" width="28.7109375" style="2" customWidth="1"/>
    <col min="4977" max="4978" width="17.85546875" style="2" customWidth="1"/>
    <col min="4979" max="4979" width="26.85546875" style="2" customWidth="1"/>
    <col min="4980" max="4981" width="17.85546875" style="2" customWidth="1"/>
    <col min="4982" max="4982" width="31.140625" style="2" customWidth="1"/>
    <col min="4983" max="4983" width="55" style="2" customWidth="1"/>
    <col min="4984" max="4984" width="26.5703125" style="2" customWidth="1"/>
    <col min="4985" max="4985" width="15.5703125" style="2" customWidth="1"/>
    <col min="4986" max="4986" width="24.7109375" style="2" customWidth="1"/>
    <col min="4987" max="4989" width="14.7109375" style="2" customWidth="1"/>
    <col min="4990" max="4990" width="39.7109375" style="2" customWidth="1"/>
    <col min="4991" max="5124" width="9.140625" style="2"/>
    <col min="5125" max="5125" width="14.5703125" style="2" customWidth="1"/>
    <col min="5126" max="5126" width="36.140625" style="2" customWidth="1"/>
    <col min="5127" max="5127" width="38" style="2" customWidth="1"/>
    <col min="5128" max="5128" width="20.28515625" style="2" customWidth="1"/>
    <col min="5129" max="5129" width="14.5703125" style="2" customWidth="1"/>
    <col min="5130" max="5130" width="27.5703125" style="2" bestFit="1" customWidth="1"/>
    <col min="5131" max="5133" width="14.5703125" style="2" customWidth="1"/>
    <col min="5134" max="5134" width="45.140625" style="2" customWidth="1"/>
    <col min="5135" max="5135" width="18" style="2" customWidth="1"/>
    <col min="5136" max="5136" width="20.140625" style="2" customWidth="1"/>
    <col min="5137" max="5137" width="18" style="2" customWidth="1"/>
    <col min="5138" max="5138" width="21.42578125" style="2" customWidth="1"/>
    <col min="5139" max="5139" width="23.5703125" style="2" customWidth="1"/>
    <col min="5140" max="5157" width="16" style="2" customWidth="1"/>
    <col min="5158" max="5159" width="23.5703125" style="2" customWidth="1"/>
    <col min="5160" max="5160" width="27.140625" style="2" customWidth="1"/>
    <col min="5161" max="5163" width="23.5703125" style="2" customWidth="1"/>
    <col min="5164" max="5199" width="16" style="2" customWidth="1"/>
    <col min="5200" max="5201" width="23.5703125" style="2" customWidth="1"/>
    <col min="5202" max="5202" width="27.140625" style="2" customWidth="1"/>
    <col min="5203" max="5204" width="23.5703125" style="2" customWidth="1"/>
    <col min="5205" max="5205" width="28.7109375" style="2" customWidth="1"/>
    <col min="5206" max="5223" width="16" style="2" customWidth="1"/>
    <col min="5224" max="5229" width="28.7109375" style="2" customWidth="1"/>
    <col min="5230" max="5230" width="30.85546875" style="2" customWidth="1"/>
    <col min="5231" max="5231" width="24.42578125" style="2" customWidth="1"/>
    <col min="5232" max="5232" width="28.7109375" style="2" customWidth="1"/>
    <col min="5233" max="5234" width="17.85546875" style="2" customWidth="1"/>
    <col min="5235" max="5235" width="26.85546875" style="2" customWidth="1"/>
    <col min="5236" max="5237" width="17.85546875" style="2" customWidth="1"/>
    <col min="5238" max="5238" width="31.140625" style="2" customWidth="1"/>
    <col min="5239" max="5239" width="55" style="2" customWidth="1"/>
    <col min="5240" max="5240" width="26.5703125" style="2" customWidth="1"/>
    <col min="5241" max="5241" width="15.5703125" style="2" customWidth="1"/>
    <col min="5242" max="5242" width="24.7109375" style="2" customWidth="1"/>
    <col min="5243" max="5245" width="14.7109375" style="2" customWidth="1"/>
    <col min="5246" max="5246" width="39.7109375" style="2" customWidth="1"/>
    <col min="5247" max="5380" width="9.140625" style="2"/>
    <col min="5381" max="5381" width="14.5703125" style="2" customWidth="1"/>
    <col min="5382" max="5382" width="36.140625" style="2" customWidth="1"/>
    <col min="5383" max="5383" width="38" style="2" customWidth="1"/>
    <col min="5384" max="5384" width="20.28515625" style="2" customWidth="1"/>
    <col min="5385" max="5385" width="14.5703125" style="2" customWidth="1"/>
    <col min="5386" max="5386" width="27.5703125" style="2" bestFit="1" customWidth="1"/>
    <col min="5387" max="5389" width="14.5703125" style="2" customWidth="1"/>
    <col min="5390" max="5390" width="45.140625" style="2" customWidth="1"/>
    <col min="5391" max="5391" width="18" style="2" customWidth="1"/>
    <col min="5392" max="5392" width="20.140625" style="2" customWidth="1"/>
    <col min="5393" max="5393" width="18" style="2" customWidth="1"/>
    <col min="5394" max="5394" width="21.42578125" style="2" customWidth="1"/>
    <col min="5395" max="5395" width="23.5703125" style="2" customWidth="1"/>
    <col min="5396" max="5413" width="16" style="2" customWidth="1"/>
    <col min="5414" max="5415" width="23.5703125" style="2" customWidth="1"/>
    <col min="5416" max="5416" width="27.140625" style="2" customWidth="1"/>
    <col min="5417" max="5419" width="23.5703125" style="2" customWidth="1"/>
    <col min="5420" max="5455" width="16" style="2" customWidth="1"/>
    <col min="5456" max="5457" width="23.5703125" style="2" customWidth="1"/>
    <col min="5458" max="5458" width="27.140625" style="2" customWidth="1"/>
    <col min="5459" max="5460" width="23.5703125" style="2" customWidth="1"/>
    <col min="5461" max="5461" width="28.7109375" style="2" customWidth="1"/>
    <col min="5462" max="5479" width="16" style="2" customWidth="1"/>
    <col min="5480" max="5485" width="28.7109375" style="2" customWidth="1"/>
    <col min="5486" max="5486" width="30.85546875" style="2" customWidth="1"/>
    <col min="5487" max="5487" width="24.42578125" style="2" customWidth="1"/>
    <col min="5488" max="5488" width="28.7109375" style="2" customWidth="1"/>
    <col min="5489" max="5490" width="17.85546875" style="2" customWidth="1"/>
    <col min="5491" max="5491" width="26.85546875" style="2" customWidth="1"/>
    <col min="5492" max="5493" width="17.85546875" style="2" customWidth="1"/>
    <col min="5494" max="5494" width="31.140625" style="2" customWidth="1"/>
    <col min="5495" max="5495" width="55" style="2" customWidth="1"/>
    <col min="5496" max="5496" width="26.5703125" style="2" customWidth="1"/>
    <col min="5497" max="5497" width="15.5703125" style="2" customWidth="1"/>
    <col min="5498" max="5498" width="24.7109375" style="2" customWidth="1"/>
    <col min="5499" max="5501" width="14.7109375" style="2" customWidth="1"/>
    <col min="5502" max="5502" width="39.7109375" style="2" customWidth="1"/>
    <col min="5503" max="5636" width="9.140625" style="2"/>
    <col min="5637" max="5637" width="14.5703125" style="2" customWidth="1"/>
    <col min="5638" max="5638" width="36.140625" style="2" customWidth="1"/>
    <col min="5639" max="5639" width="38" style="2" customWidth="1"/>
    <col min="5640" max="5640" width="20.28515625" style="2" customWidth="1"/>
    <col min="5641" max="5641" width="14.5703125" style="2" customWidth="1"/>
    <col min="5642" max="5642" width="27.5703125" style="2" bestFit="1" customWidth="1"/>
    <col min="5643" max="5645" width="14.5703125" style="2" customWidth="1"/>
    <col min="5646" max="5646" width="45.140625" style="2" customWidth="1"/>
    <col min="5647" max="5647" width="18" style="2" customWidth="1"/>
    <col min="5648" max="5648" width="20.140625" style="2" customWidth="1"/>
    <col min="5649" max="5649" width="18" style="2" customWidth="1"/>
    <col min="5650" max="5650" width="21.42578125" style="2" customWidth="1"/>
    <col min="5651" max="5651" width="23.5703125" style="2" customWidth="1"/>
    <col min="5652" max="5669" width="16" style="2" customWidth="1"/>
    <col min="5670" max="5671" width="23.5703125" style="2" customWidth="1"/>
    <col min="5672" max="5672" width="27.140625" style="2" customWidth="1"/>
    <col min="5673" max="5675" width="23.5703125" style="2" customWidth="1"/>
    <col min="5676" max="5711" width="16" style="2" customWidth="1"/>
    <col min="5712" max="5713" width="23.5703125" style="2" customWidth="1"/>
    <col min="5714" max="5714" width="27.140625" style="2" customWidth="1"/>
    <col min="5715" max="5716" width="23.5703125" style="2" customWidth="1"/>
    <col min="5717" max="5717" width="28.7109375" style="2" customWidth="1"/>
    <col min="5718" max="5735" width="16" style="2" customWidth="1"/>
    <col min="5736" max="5741" width="28.7109375" style="2" customWidth="1"/>
    <col min="5742" max="5742" width="30.85546875" style="2" customWidth="1"/>
    <col min="5743" max="5743" width="24.42578125" style="2" customWidth="1"/>
    <col min="5744" max="5744" width="28.7109375" style="2" customWidth="1"/>
    <col min="5745" max="5746" width="17.85546875" style="2" customWidth="1"/>
    <col min="5747" max="5747" width="26.85546875" style="2" customWidth="1"/>
    <col min="5748" max="5749" width="17.85546875" style="2" customWidth="1"/>
    <col min="5750" max="5750" width="31.140625" style="2" customWidth="1"/>
    <col min="5751" max="5751" width="55" style="2" customWidth="1"/>
    <col min="5752" max="5752" width="26.5703125" style="2" customWidth="1"/>
    <col min="5753" max="5753" width="15.5703125" style="2" customWidth="1"/>
    <col min="5754" max="5754" width="24.7109375" style="2" customWidth="1"/>
    <col min="5755" max="5757" width="14.7109375" style="2" customWidth="1"/>
    <col min="5758" max="5758" width="39.7109375" style="2" customWidth="1"/>
    <col min="5759" max="5892" width="9.140625" style="2"/>
    <col min="5893" max="5893" width="14.5703125" style="2" customWidth="1"/>
    <col min="5894" max="5894" width="36.140625" style="2" customWidth="1"/>
    <col min="5895" max="5895" width="38" style="2" customWidth="1"/>
    <col min="5896" max="5896" width="20.28515625" style="2" customWidth="1"/>
    <col min="5897" max="5897" width="14.5703125" style="2" customWidth="1"/>
    <col min="5898" max="5898" width="27.5703125" style="2" bestFit="1" customWidth="1"/>
    <col min="5899" max="5901" width="14.5703125" style="2" customWidth="1"/>
    <col min="5902" max="5902" width="45.140625" style="2" customWidth="1"/>
    <col min="5903" max="5903" width="18" style="2" customWidth="1"/>
    <col min="5904" max="5904" width="20.140625" style="2" customWidth="1"/>
    <col min="5905" max="5905" width="18" style="2" customWidth="1"/>
    <col min="5906" max="5906" width="21.42578125" style="2" customWidth="1"/>
    <col min="5907" max="5907" width="23.5703125" style="2" customWidth="1"/>
    <col min="5908" max="5925" width="16" style="2" customWidth="1"/>
    <col min="5926" max="5927" width="23.5703125" style="2" customWidth="1"/>
    <col min="5928" max="5928" width="27.140625" style="2" customWidth="1"/>
    <col min="5929" max="5931" width="23.5703125" style="2" customWidth="1"/>
    <col min="5932" max="5967" width="16" style="2" customWidth="1"/>
    <col min="5968" max="5969" width="23.5703125" style="2" customWidth="1"/>
    <col min="5970" max="5970" width="27.140625" style="2" customWidth="1"/>
    <col min="5971" max="5972" width="23.5703125" style="2" customWidth="1"/>
    <col min="5973" max="5973" width="28.7109375" style="2" customWidth="1"/>
    <col min="5974" max="5991" width="16" style="2" customWidth="1"/>
    <col min="5992" max="5997" width="28.7109375" style="2" customWidth="1"/>
    <col min="5998" max="5998" width="30.85546875" style="2" customWidth="1"/>
    <col min="5999" max="5999" width="24.42578125" style="2" customWidth="1"/>
    <col min="6000" max="6000" width="28.7109375" style="2" customWidth="1"/>
    <col min="6001" max="6002" width="17.85546875" style="2" customWidth="1"/>
    <col min="6003" max="6003" width="26.85546875" style="2" customWidth="1"/>
    <col min="6004" max="6005" width="17.85546875" style="2" customWidth="1"/>
    <col min="6006" max="6006" width="31.140625" style="2" customWidth="1"/>
    <col min="6007" max="6007" width="55" style="2" customWidth="1"/>
    <col min="6008" max="6008" width="26.5703125" style="2" customWidth="1"/>
    <col min="6009" max="6009" width="15.5703125" style="2" customWidth="1"/>
    <col min="6010" max="6010" width="24.7109375" style="2" customWidth="1"/>
    <col min="6011" max="6013" width="14.7109375" style="2" customWidth="1"/>
    <col min="6014" max="6014" width="39.7109375" style="2" customWidth="1"/>
    <col min="6015" max="6148" width="9.140625" style="2"/>
    <col min="6149" max="6149" width="14.5703125" style="2" customWidth="1"/>
    <col min="6150" max="6150" width="36.140625" style="2" customWidth="1"/>
    <col min="6151" max="6151" width="38" style="2" customWidth="1"/>
    <col min="6152" max="6152" width="20.28515625" style="2" customWidth="1"/>
    <col min="6153" max="6153" width="14.5703125" style="2" customWidth="1"/>
    <col min="6154" max="6154" width="27.5703125" style="2" bestFit="1" customWidth="1"/>
    <col min="6155" max="6157" width="14.5703125" style="2" customWidth="1"/>
    <col min="6158" max="6158" width="45.140625" style="2" customWidth="1"/>
    <col min="6159" max="6159" width="18" style="2" customWidth="1"/>
    <col min="6160" max="6160" width="20.140625" style="2" customWidth="1"/>
    <col min="6161" max="6161" width="18" style="2" customWidth="1"/>
    <col min="6162" max="6162" width="21.42578125" style="2" customWidth="1"/>
    <col min="6163" max="6163" width="23.5703125" style="2" customWidth="1"/>
    <col min="6164" max="6181" width="16" style="2" customWidth="1"/>
    <col min="6182" max="6183" width="23.5703125" style="2" customWidth="1"/>
    <col min="6184" max="6184" width="27.140625" style="2" customWidth="1"/>
    <col min="6185" max="6187" width="23.5703125" style="2" customWidth="1"/>
    <col min="6188" max="6223" width="16" style="2" customWidth="1"/>
    <col min="6224" max="6225" width="23.5703125" style="2" customWidth="1"/>
    <col min="6226" max="6226" width="27.140625" style="2" customWidth="1"/>
    <col min="6227" max="6228" width="23.5703125" style="2" customWidth="1"/>
    <col min="6229" max="6229" width="28.7109375" style="2" customWidth="1"/>
    <col min="6230" max="6247" width="16" style="2" customWidth="1"/>
    <col min="6248" max="6253" width="28.7109375" style="2" customWidth="1"/>
    <col min="6254" max="6254" width="30.85546875" style="2" customWidth="1"/>
    <col min="6255" max="6255" width="24.42578125" style="2" customWidth="1"/>
    <col min="6256" max="6256" width="28.7109375" style="2" customWidth="1"/>
    <col min="6257" max="6258" width="17.85546875" style="2" customWidth="1"/>
    <col min="6259" max="6259" width="26.85546875" style="2" customWidth="1"/>
    <col min="6260" max="6261" width="17.85546875" style="2" customWidth="1"/>
    <col min="6262" max="6262" width="31.140625" style="2" customWidth="1"/>
    <col min="6263" max="6263" width="55" style="2" customWidth="1"/>
    <col min="6264" max="6264" width="26.5703125" style="2" customWidth="1"/>
    <col min="6265" max="6265" width="15.5703125" style="2" customWidth="1"/>
    <col min="6266" max="6266" width="24.7109375" style="2" customWidth="1"/>
    <col min="6267" max="6269" width="14.7109375" style="2" customWidth="1"/>
    <col min="6270" max="6270" width="39.7109375" style="2" customWidth="1"/>
    <col min="6271" max="6404" width="9.140625" style="2"/>
    <col min="6405" max="6405" width="14.5703125" style="2" customWidth="1"/>
    <col min="6406" max="6406" width="36.140625" style="2" customWidth="1"/>
    <col min="6407" max="6407" width="38" style="2" customWidth="1"/>
    <col min="6408" max="6408" width="20.28515625" style="2" customWidth="1"/>
    <col min="6409" max="6409" width="14.5703125" style="2" customWidth="1"/>
    <col min="6410" max="6410" width="27.5703125" style="2" bestFit="1" customWidth="1"/>
    <col min="6411" max="6413" width="14.5703125" style="2" customWidth="1"/>
    <col min="6414" max="6414" width="45.140625" style="2" customWidth="1"/>
    <col min="6415" max="6415" width="18" style="2" customWidth="1"/>
    <col min="6416" max="6416" width="20.140625" style="2" customWidth="1"/>
    <col min="6417" max="6417" width="18" style="2" customWidth="1"/>
    <col min="6418" max="6418" width="21.42578125" style="2" customWidth="1"/>
    <col min="6419" max="6419" width="23.5703125" style="2" customWidth="1"/>
    <col min="6420" max="6437" width="16" style="2" customWidth="1"/>
    <col min="6438" max="6439" width="23.5703125" style="2" customWidth="1"/>
    <col min="6440" max="6440" width="27.140625" style="2" customWidth="1"/>
    <col min="6441" max="6443" width="23.5703125" style="2" customWidth="1"/>
    <col min="6444" max="6479" width="16" style="2" customWidth="1"/>
    <col min="6480" max="6481" width="23.5703125" style="2" customWidth="1"/>
    <col min="6482" max="6482" width="27.140625" style="2" customWidth="1"/>
    <col min="6483" max="6484" width="23.5703125" style="2" customWidth="1"/>
    <col min="6485" max="6485" width="28.7109375" style="2" customWidth="1"/>
    <col min="6486" max="6503" width="16" style="2" customWidth="1"/>
    <col min="6504" max="6509" width="28.7109375" style="2" customWidth="1"/>
    <col min="6510" max="6510" width="30.85546875" style="2" customWidth="1"/>
    <col min="6511" max="6511" width="24.42578125" style="2" customWidth="1"/>
    <col min="6512" max="6512" width="28.7109375" style="2" customWidth="1"/>
    <col min="6513" max="6514" width="17.85546875" style="2" customWidth="1"/>
    <col min="6515" max="6515" width="26.85546875" style="2" customWidth="1"/>
    <col min="6516" max="6517" width="17.85546875" style="2" customWidth="1"/>
    <col min="6518" max="6518" width="31.140625" style="2" customWidth="1"/>
    <col min="6519" max="6519" width="55" style="2" customWidth="1"/>
    <col min="6520" max="6520" width="26.5703125" style="2" customWidth="1"/>
    <col min="6521" max="6521" width="15.5703125" style="2" customWidth="1"/>
    <col min="6522" max="6522" width="24.7109375" style="2" customWidth="1"/>
    <col min="6523" max="6525" width="14.7109375" style="2" customWidth="1"/>
    <col min="6526" max="6526" width="39.7109375" style="2" customWidth="1"/>
    <col min="6527" max="6660" width="9.140625" style="2"/>
    <col min="6661" max="6661" width="14.5703125" style="2" customWidth="1"/>
    <col min="6662" max="6662" width="36.140625" style="2" customWidth="1"/>
    <col min="6663" max="6663" width="38" style="2" customWidth="1"/>
    <col min="6664" max="6664" width="20.28515625" style="2" customWidth="1"/>
    <col min="6665" max="6665" width="14.5703125" style="2" customWidth="1"/>
    <col min="6666" max="6666" width="27.5703125" style="2" bestFit="1" customWidth="1"/>
    <col min="6667" max="6669" width="14.5703125" style="2" customWidth="1"/>
    <col min="6670" max="6670" width="45.140625" style="2" customWidth="1"/>
    <col min="6671" max="6671" width="18" style="2" customWidth="1"/>
    <col min="6672" max="6672" width="20.140625" style="2" customWidth="1"/>
    <col min="6673" max="6673" width="18" style="2" customWidth="1"/>
    <col min="6674" max="6674" width="21.42578125" style="2" customWidth="1"/>
    <col min="6675" max="6675" width="23.5703125" style="2" customWidth="1"/>
    <col min="6676" max="6693" width="16" style="2" customWidth="1"/>
    <col min="6694" max="6695" width="23.5703125" style="2" customWidth="1"/>
    <col min="6696" max="6696" width="27.140625" style="2" customWidth="1"/>
    <col min="6697" max="6699" width="23.5703125" style="2" customWidth="1"/>
    <col min="6700" max="6735" width="16" style="2" customWidth="1"/>
    <col min="6736" max="6737" width="23.5703125" style="2" customWidth="1"/>
    <col min="6738" max="6738" width="27.140625" style="2" customWidth="1"/>
    <col min="6739" max="6740" width="23.5703125" style="2" customWidth="1"/>
    <col min="6741" max="6741" width="28.7109375" style="2" customWidth="1"/>
    <col min="6742" max="6759" width="16" style="2" customWidth="1"/>
    <col min="6760" max="6765" width="28.7109375" style="2" customWidth="1"/>
    <col min="6766" max="6766" width="30.85546875" style="2" customWidth="1"/>
    <col min="6767" max="6767" width="24.42578125" style="2" customWidth="1"/>
    <col min="6768" max="6768" width="28.7109375" style="2" customWidth="1"/>
    <col min="6769" max="6770" width="17.85546875" style="2" customWidth="1"/>
    <col min="6771" max="6771" width="26.85546875" style="2" customWidth="1"/>
    <col min="6772" max="6773" width="17.85546875" style="2" customWidth="1"/>
    <col min="6774" max="6774" width="31.140625" style="2" customWidth="1"/>
    <col min="6775" max="6775" width="55" style="2" customWidth="1"/>
    <col min="6776" max="6776" width="26.5703125" style="2" customWidth="1"/>
    <col min="6777" max="6777" width="15.5703125" style="2" customWidth="1"/>
    <col min="6778" max="6778" width="24.7109375" style="2" customWidth="1"/>
    <col min="6779" max="6781" width="14.7109375" style="2" customWidth="1"/>
    <col min="6782" max="6782" width="39.7109375" style="2" customWidth="1"/>
    <col min="6783" max="6916" width="9.140625" style="2"/>
    <col min="6917" max="6917" width="14.5703125" style="2" customWidth="1"/>
    <col min="6918" max="6918" width="36.140625" style="2" customWidth="1"/>
    <col min="6919" max="6919" width="38" style="2" customWidth="1"/>
    <col min="6920" max="6920" width="20.28515625" style="2" customWidth="1"/>
    <col min="6921" max="6921" width="14.5703125" style="2" customWidth="1"/>
    <col min="6922" max="6922" width="27.5703125" style="2" bestFit="1" customWidth="1"/>
    <col min="6923" max="6925" width="14.5703125" style="2" customWidth="1"/>
    <col min="6926" max="6926" width="45.140625" style="2" customWidth="1"/>
    <col min="6927" max="6927" width="18" style="2" customWidth="1"/>
    <col min="6928" max="6928" width="20.140625" style="2" customWidth="1"/>
    <col min="6929" max="6929" width="18" style="2" customWidth="1"/>
    <col min="6930" max="6930" width="21.42578125" style="2" customWidth="1"/>
    <col min="6931" max="6931" width="23.5703125" style="2" customWidth="1"/>
    <col min="6932" max="6949" width="16" style="2" customWidth="1"/>
    <col min="6950" max="6951" width="23.5703125" style="2" customWidth="1"/>
    <col min="6952" max="6952" width="27.140625" style="2" customWidth="1"/>
    <col min="6953" max="6955" width="23.5703125" style="2" customWidth="1"/>
    <col min="6956" max="6991" width="16" style="2" customWidth="1"/>
    <col min="6992" max="6993" width="23.5703125" style="2" customWidth="1"/>
    <col min="6994" max="6994" width="27.140625" style="2" customWidth="1"/>
    <col min="6995" max="6996" width="23.5703125" style="2" customWidth="1"/>
    <col min="6997" max="6997" width="28.7109375" style="2" customWidth="1"/>
    <col min="6998" max="7015" width="16" style="2" customWidth="1"/>
    <col min="7016" max="7021" width="28.7109375" style="2" customWidth="1"/>
    <col min="7022" max="7022" width="30.85546875" style="2" customWidth="1"/>
    <col min="7023" max="7023" width="24.42578125" style="2" customWidth="1"/>
    <col min="7024" max="7024" width="28.7109375" style="2" customWidth="1"/>
    <col min="7025" max="7026" width="17.85546875" style="2" customWidth="1"/>
    <col min="7027" max="7027" width="26.85546875" style="2" customWidth="1"/>
    <col min="7028" max="7029" width="17.85546875" style="2" customWidth="1"/>
    <col min="7030" max="7030" width="31.140625" style="2" customWidth="1"/>
    <col min="7031" max="7031" width="55" style="2" customWidth="1"/>
    <col min="7032" max="7032" width="26.5703125" style="2" customWidth="1"/>
    <col min="7033" max="7033" width="15.5703125" style="2" customWidth="1"/>
    <col min="7034" max="7034" width="24.7109375" style="2" customWidth="1"/>
    <col min="7035" max="7037" width="14.7109375" style="2" customWidth="1"/>
    <col min="7038" max="7038" width="39.7109375" style="2" customWidth="1"/>
    <col min="7039" max="7172" width="9.140625" style="2"/>
    <col min="7173" max="7173" width="14.5703125" style="2" customWidth="1"/>
    <col min="7174" max="7174" width="36.140625" style="2" customWidth="1"/>
    <col min="7175" max="7175" width="38" style="2" customWidth="1"/>
    <col min="7176" max="7176" width="20.28515625" style="2" customWidth="1"/>
    <col min="7177" max="7177" width="14.5703125" style="2" customWidth="1"/>
    <col min="7178" max="7178" width="27.5703125" style="2" bestFit="1" customWidth="1"/>
    <col min="7179" max="7181" width="14.5703125" style="2" customWidth="1"/>
    <col min="7182" max="7182" width="45.140625" style="2" customWidth="1"/>
    <col min="7183" max="7183" width="18" style="2" customWidth="1"/>
    <col min="7184" max="7184" width="20.140625" style="2" customWidth="1"/>
    <col min="7185" max="7185" width="18" style="2" customWidth="1"/>
    <col min="7186" max="7186" width="21.42578125" style="2" customWidth="1"/>
    <col min="7187" max="7187" width="23.5703125" style="2" customWidth="1"/>
    <col min="7188" max="7205" width="16" style="2" customWidth="1"/>
    <col min="7206" max="7207" width="23.5703125" style="2" customWidth="1"/>
    <col min="7208" max="7208" width="27.140625" style="2" customWidth="1"/>
    <col min="7209" max="7211" width="23.5703125" style="2" customWidth="1"/>
    <col min="7212" max="7247" width="16" style="2" customWidth="1"/>
    <col min="7248" max="7249" width="23.5703125" style="2" customWidth="1"/>
    <col min="7250" max="7250" width="27.140625" style="2" customWidth="1"/>
    <col min="7251" max="7252" width="23.5703125" style="2" customWidth="1"/>
    <col min="7253" max="7253" width="28.7109375" style="2" customWidth="1"/>
    <col min="7254" max="7271" width="16" style="2" customWidth="1"/>
    <col min="7272" max="7277" width="28.7109375" style="2" customWidth="1"/>
    <col min="7278" max="7278" width="30.85546875" style="2" customWidth="1"/>
    <col min="7279" max="7279" width="24.42578125" style="2" customWidth="1"/>
    <col min="7280" max="7280" width="28.7109375" style="2" customWidth="1"/>
    <col min="7281" max="7282" width="17.85546875" style="2" customWidth="1"/>
    <col min="7283" max="7283" width="26.85546875" style="2" customWidth="1"/>
    <col min="7284" max="7285" width="17.85546875" style="2" customWidth="1"/>
    <col min="7286" max="7286" width="31.140625" style="2" customWidth="1"/>
    <col min="7287" max="7287" width="55" style="2" customWidth="1"/>
    <col min="7288" max="7288" width="26.5703125" style="2" customWidth="1"/>
    <col min="7289" max="7289" width="15.5703125" style="2" customWidth="1"/>
    <col min="7290" max="7290" width="24.7109375" style="2" customWidth="1"/>
    <col min="7291" max="7293" width="14.7109375" style="2" customWidth="1"/>
    <col min="7294" max="7294" width="39.7109375" style="2" customWidth="1"/>
    <col min="7295" max="7428" width="9.140625" style="2"/>
    <col min="7429" max="7429" width="14.5703125" style="2" customWidth="1"/>
    <col min="7430" max="7430" width="36.140625" style="2" customWidth="1"/>
    <col min="7431" max="7431" width="38" style="2" customWidth="1"/>
    <col min="7432" max="7432" width="20.28515625" style="2" customWidth="1"/>
    <col min="7433" max="7433" width="14.5703125" style="2" customWidth="1"/>
    <col min="7434" max="7434" width="27.5703125" style="2" bestFit="1" customWidth="1"/>
    <col min="7435" max="7437" width="14.5703125" style="2" customWidth="1"/>
    <col min="7438" max="7438" width="45.140625" style="2" customWidth="1"/>
    <col min="7439" max="7439" width="18" style="2" customWidth="1"/>
    <col min="7440" max="7440" width="20.140625" style="2" customWidth="1"/>
    <col min="7441" max="7441" width="18" style="2" customWidth="1"/>
    <col min="7442" max="7442" width="21.42578125" style="2" customWidth="1"/>
    <col min="7443" max="7443" width="23.5703125" style="2" customWidth="1"/>
    <col min="7444" max="7461" width="16" style="2" customWidth="1"/>
    <col min="7462" max="7463" width="23.5703125" style="2" customWidth="1"/>
    <col min="7464" max="7464" width="27.140625" style="2" customWidth="1"/>
    <col min="7465" max="7467" width="23.5703125" style="2" customWidth="1"/>
    <col min="7468" max="7503" width="16" style="2" customWidth="1"/>
    <col min="7504" max="7505" width="23.5703125" style="2" customWidth="1"/>
    <col min="7506" max="7506" width="27.140625" style="2" customWidth="1"/>
    <col min="7507" max="7508" width="23.5703125" style="2" customWidth="1"/>
    <col min="7509" max="7509" width="28.7109375" style="2" customWidth="1"/>
    <col min="7510" max="7527" width="16" style="2" customWidth="1"/>
    <col min="7528" max="7533" width="28.7109375" style="2" customWidth="1"/>
    <col min="7534" max="7534" width="30.85546875" style="2" customWidth="1"/>
    <col min="7535" max="7535" width="24.42578125" style="2" customWidth="1"/>
    <col min="7536" max="7536" width="28.7109375" style="2" customWidth="1"/>
    <col min="7537" max="7538" width="17.85546875" style="2" customWidth="1"/>
    <col min="7539" max="7539" width="26.85546875" style="2" customWidth="1"/>
    <col min="7540" max="7541" width="17.85546875" style="2" customWidth="1"/>
    <col min="7542" max="7542" width="31.140625" style="2" customWidth="1"/>
    <col min="7543" max="7543" width="55" style="2" customWidth="1"/>
    <col min="7544" max="7544" width="26.5703125" style="2" customWidth="1"/>
    <col min="7545" max="7545" width="15.5703125" style="2" customWidth="1"/>
    <col min="7546" max="7546" width="24.7109375" style="2" customWidth="1"/>
    <col min="7547" max="7549" width="14.7109375" style="2" customWidth="1"/>
    <col min="7550" max="7550" width="39.7109375" style="2" customWidth="1"/>
    <col min="7551" max="7684" width="9.140625" style="2"/>
    <col min="7685" max="7685" width="14.5703125" style="2" customWidth="1"/>
    <col min="7686" max="7686" width="36.140625" style="2" customWidth="1"/>
    <col min="7687" max="7687" width="38" style="2" customWidth="1"/>
    <col min="7688" max="7688" width="20.28515625" style="2" customWidth="1"/>
    <col min="7689" max="7689" width="14.5703125" style="2" customWidth="1"/>
    <col min="7690" max="7690" width="27.5703125" style="2" bestFit="1" customWidth="1"/>
    <col min="7691" max="7693" width="14.5703125" style="2" customWidth="1"/>
    <col min="7694" max="7694" width="45.140625" style="2" customWidth="1"/>
    <col min="7695" max="7695" width="18" style="2" customWidth="1"/>
    <col min="7696" max="7696" width="20.140625" style="2" customWidth="1"/>
    <col min="7697" max="7697" width="18" style="2" customWidth="1"/>
    <col min="7698" max="7698" width="21.42578125" style="2" customWidth="1"/>
    <col min="7699" max="7699" width="23.5703125" style="2" customWidth="1"/>
    <col min="7700" max="7717" width="16" style="2" customWidth="1"/>
    <col min="7718" max="7719" width="23.5703125" style="2" customWidth="1"/>
    <col min="7720" max="7720" width="27.140625" style="2" customWidth="1"/>
    <col min="7721" max="7723" width="23.5703125" style="2" customWidth="1"/>
    <col min="7724" max="7759" width="16" style="2" customWidth="1"/>
    <col min="7760" max="7761" width="23.5703125" style="2" customWidth="1"/>
    <col min="7762" max="7762" width="27.140625" style="2" customWidth="1"/>
    <col min="7763" max="7764" width="23.5703125" style="2" customWidth="1"/>
    <col min="7765" max="7765" width="28.7109375" style="2" customWidth="1"/>
    <col min="7766" max="7783" width="16" style="2" customWidth="1"/>
    <col min="7784" max="7789" width="28.7109375" style="2" customWidth="1"/>
    <col min="7790" max="7790" width="30.85546875" style="2" customWidth="1"/>
    <col min="7791" max="7791" width="24.42578125" style="2" customWidth="1"/>
    <col min="7792" max="7792" width="28.7109375" style="2" customWidth="1"/>
    <col min="7793" max="7794" width="17.85546875" style="2" customWidth="1"/>
    <col min="7795" max="7795" width="26.85546875" style="2" customWidth="1"/>
    <col min="7796" max="7797" width="17.85546875" style="2" customWidth="1"/>
    <col min="7798" max="7798" width="31.140625" style="2" customWidth="1"/>
    <col min="7799" max="7799" width="55" style="2" customWidth="1"/>
    <col min="7800" max="7800" width="26.5703125" style="2" customWidth="1"/>
    <col min="7801" max="7801" width="15.5703125" style="2" customWidth="1"/>
    <col min="7802" max="7802" width="24.7109375" style="2" customWidth="1"/>
    <col min="7803" max="7805" width="14.7109375" style="2" customWidth="1"/>
    <col min="7806" max="7806" width="39.7109375" style="2" customWidth="1"/>
    <col min="7807" max="7940" width="9.140625" style="2"/>
    <col min="7941" max="7941" width="14.5703125" style="2" customWidth="1"/>
    <col min="7942" max="7942" width="36.140625" style="2" customWidth="1"/>
    <col min="7943" max="7943" width="38" style="2" customWidth="1"/>
    <col min="7944" max="7944" width="20.28515625" style="2" customWidth="1"/>
    <col min="7945" max="7945" width="14.5703125" style="2" customWidth="1"/>
    <col min="7946" max="7946" width="27.5703125" style="2" bestFit="1" customWidth="1"/>
    <col min="7947" max="7949" width="14.5703125" style="2" customWidth="1"/>
    <col min="7950" max="7950" width="45.140625" style="2" customWidth="1"/>
    <col min="7951" max="7951" width="18" style="2" customWidth="1"/>
    <col min="7952" max="7952" width="20.140625" style="2" customWidth="1"/>
    <col min="7953" max="7953" width="18" style="2" customWidth="1"/>
    <col min="7954" max="7954" width="21.42578125" style="2" customWidth="1"/>
    <col min="7955" max="7955" width="23.5703125" style="2" customWidth="1"/>
    <col min="7956" max="7973" width="16" style="2" customWidth="1"/>
    <col min="7974" max="7975" width="23.5703125" style="2" customWidth="1"/>
    <col min="7976" max="7976" width="27.140625" style="2" customWidth="1"/>
    <col min="7977" max="7979" width="23.5703125" style="2" customWidth="1"/>
    <col min="7980" max="8015" width="16" style="2" customWidth="1"/>
    <col min="8016" max="8017" width="23.5703125" style="2" customWidth="1"/>
    <col min="8018" max="8018" width="27.140625" style="2" customWidth="1"/>
    <col min="8019" max="8020" width="23.5703125" style="2" customWidth="1"/>
    <col min="8021" max="8021" width="28.7109375" style="2" customWidth="1"/>
    <col min="8022" max="8039" width="16" style="2" customWidth="1"/>
    <col min="8040" max="8045" width="28.7109375" style="2" customWidth="1"/>
    <col min="8046" max="8046" width="30.85546875" style="2" customWidth="1"/>
    <col min="8047" max="8047" width="24.42578125" style="2" customWidth="1"/>
    <col min="8048" max="8048" width="28.7109375" style="2" customWidth="1"/>
    <col min="8049" max="8050" width="17.85546875" style="2" customWidth="1"/>
    <col min="8051" max="8051" width="26.85546875" style="2" customWidth="1"/>
    <col min="8052" max="8053" width="17.85546875" style="2" customWidth="1"/>
    <col min="8054" max="8054" width="31.140625" style="2" customWidth="1"/>
    <col min="8055" max="8055" width="55" style="2" customWidth="1"/>
    <col min="8056" max="8056" width="26.5703125" style="2" customWidth="1"/>
    <col min="8057" max="8057" width="15.5703125" style="2" customWidth="1"/>
    <col min="8058" max="8058" width="24.7109375" style="2" customWidth="1"/>
    <col min="8059" max="8061" width="14.7109375" style="2" customWidth="1"/>
    <col min="8062" max="8062" width="39.7109375" style="2" customWidth="1"/>
    <col min="8063" max="8196" width="9.140625" style="2"/>
    <col min="8197" max="8197" width="14.5703125" style="2" customWidth="1"/>
    <col min="8198" max="8198" width="36.140625" style="2" customWidth="1"/>
    <col min="8199" max="8199" width="38" style="2" customWidth="1"/>
    <col min="8200" max="8200" width="20.28515625" style="2" customWidth="1"/>
    <col min="8201" max="8201" width="14.5703125" style="2" customWidth="1"/>
    <col min="8202" max="8202" width="27.5703125" style="2" bestFit="1" customWidth="1"/>
    <col min="8203" max="8205" width="14.5703125" style="2" customWidth="1"/>
    <col min="8206" max="8206" width="45.140625" style="2" customWidth="1"/>
    <col min="8207" max="8207" width="18" style="2" customWidth="1"/>
    <col min="8208" max="8208" width="20.140625" style="2" customWidth="1"/>
    <col min="8209" max="8209" width="18" style="2" customWidth="1"/>
    <col min="8210" max="8210" width="21.42578125" style="2" customWidth="1"/>
    <col min="8211" max="8211" width="23.5703125" style="2" customWidth="1"/>
    <col min="8212" max="8229" width="16" style="2" customWidth="1"/>
    <col min="8230" max="8231" width="23.5703125" style="2" customWidth="1"/>
    <col min="8232" max="8232" width="27.140625" style="2" customWidth="1"/>
    <col min="8233" max="8235" width="23.5703125" style="2" customWidth="1"/>
    <col min="8236" max="8271" width="16" style="2" customWidth="1"/>
    <col min="8272" max="8273" width="23.5703125" style="2" customWidth="1"/>
    <col min="8274" max="8274" width="27.140625" style="2" customWidth="1"/>
    <col min="8275" max="8276" width="23.5703125" style="2" customWidth="1"/>
    <col min="8277" max="8277" width="28.7109375" style="2" customWidth="1"/>
    <col min="8278" max="8295" width="16" style="2" customWidth="1"/>
    <col min="8296" max="8301" width="28.7109375" style="2" customWidth="1"/>
    <col min="8302" max="8302" width="30.85546875" style="2" customWidth="1"/>
    <col min="8303" max="8303" width="24.42578125" style="2" customWidth="1"/>
    <col min="8304" max="8304" width="28.7109375" style="2" customWidth="1"/>
    <col min="8305" max="8306" width="17.85546875" style="2" customWidth="1"/>
    <col min="8307" max="8307" width="26.85546875" style="2" customWidth="1"/>
    <col min="8308" max="8309" width="17.85546875" style="2" customWidth="1"/>
    <col min="8310" max="8310" width="31.140625" style="2" customWidth="1"/>
    <col min="8311" max="8311" width="55" style="2" customWidth="1"/>
    <col min="8312" max="8312" width="26.5703125" style="2" customWidth="1"/>
    <col min="8313" max="8313" width="15.5703125" style="2" customWidth="1"/>
    <col min="8314" max="8314" width="24.7109375" style="2" customWidth="1"/>
    <col min="8315" max="8317" width="14.7109375" style="2" customWidth="1"/>
    <col min="8318" max="8318" width="39.7109375" style="2" customWidth="1"/>
    <col min="8319" max="8452" width="9.140625" style="2"/>
    <col min="8453" max="8453" width="14.5703125" style="2" customWidth="1"/>
    <col min="8454" max="8454" width="36.140625" style="2" customWidth="1"/>
    <col min="8455" max="8455" width="38" style="2" customWidth="1"/>
    <col min="8456" max="8456" width="20.28515625" style="2" customWidth="1"/>
    <col min="8457" max="8457" width="14.5703125" style="2" customWidth="1"/>
    <col min="8458" max="8458" width="27.5703125" style="2" bestFit="1" customWidth="1"/>
    <col min="8459" max="8461" width="14.5703125" style="2" customWidth="1"/>
    <col min="8462" max="8462" width="45.140625" style="2" customWidth="1"/>
    <col min="8463" max="8463" width="18" style="2" customWidth="1"/>
    <col min="8464" max="8464" width="20.140625" style="2" customWidth="1"/>
    <col min="8465" max="8465" width="18" style="2" customWidth="1"/>
    <col min="8466" max="8466" width="21.42578125" style="2" customWidth="1"/>
    <col min="8467" max="8467" width="23.5703125" style="2" customWidth="1"/>
    <col min="8468" max="8485" width="16" style="2" customWidth="1"/>
    <col min="8486" max="8487" width="23.5703125" style="2" customWidth="1"/>
    <col min="8488" max="8488" width="27.140625" style="2" customWidth="1"/>
    <col min="8489" max="8491" width="23.5703125" style="2" customWidth="1"/>
    <col min="8492" max="8527" width="16" style="2" customWidth="1"/>
    <col min="8528" max="8529" width="23.5703125" style="2" customWidth="1"/>
    <col min="8530" max="8530" width="27.140625" style="2" customWidth="1"/>
    <col min="8531" max="8532" width="23.5703125" style="2" customWidth="1"/>
    <col min="8533" max="8533" width="28.7109375" style="2" customWidth="1"/>
    <col min="8534" max="8551" width="16" style="2" customWidth="1"/>
    <col min="8552" max="8557" width="28.7109375" style="2" customWidth="1"/>
    <col min="8558" max="8558" width="30.85546875" style="2" customWidth="1"/>
    <col min="8559" max="8559" width="24.42578125" style="2" customWidth="1"/>
    <col min="8560" max="8560" width="28.7109375" style="2" customWidth="1"/>
    <col min="8561" max="8562" width="17.85546875" style="2" customWidth="1"/>
    <col min="8563" max="8563" width="26.85546875" style="2" customWidth="1"/>
    <col min="8564" max="8565" width="17.85546875" style="2" customWidth="1"/>
    <col min="8566" max="8566" width="31.140625" style="2" customWidth="1"/>
    <col min="8567" max="8567" width="55" style="2" customWidth="1"/>
    <col min="8568" max="8568" width="26.5703125" style="2" customWidth="1"/>
    <col min="8569" max="8569" width="15.5703125" style="2" customWidth="1"/>
    <col min="8570" max="8570" width="24.7109375" style="2" customWidth="1"/>
    <col min="8571" max="8573" width="14.7109375" style="2" customWidth="1"/>
    <col min="8574" max="8574" width="39.7109375" style="2" customWidth="1"/>
    <col min="8575" max="8708" width="9.140625" style="2"/>
    <col min="8709" max="8709" width="14.5703125" style="2" customWidth="1"/>
    <col min="8710" max="8710" width="36.140625" style="2" customWidth="1"/>
    <col min="8711" max="8711" width="38" style="2" customWidth="1"/>
    <col min="8712" max="8712" width="20.28515625" style="2" customWidth="1"/>
    <col min="8713" max="8713" width="14.5703125" style="2" customWidth="1"/>
    <col min="8714" max="8714" width="27.5703125" style="2" bestFit="1" customWidth="1"/>
    <col min="8715" max="8717" width="14.5703125" style="2" customWidth="1"/>
    <col min="8718" max="8718" width="45.140625" style="2" customWidth="1"/>
    <col min="8719" max="8719" width="18" style="2" customWidth="1"/>
    <col min="8720" max="8720" width="20.140625" style="2" customWidth="1"/>
    <col min="8721" max="8721" width="18" style="2" customWidth="1"/>
    <col min="8722" max="8722" width="21.42578125" style="2" customWidth="1"/>
    <col min="8723" max="8723" width="23.5703125" style="2" customWidth="1"/>
    <col min="8724" max="8741" width="16" style="2" customWidth="1"/>
    <col min="8742" max="8743" width="23.5703125" style="2" customWidth="1"/>
    <col min="8744" max="8744" width="27.140625" style="2" customWidth="1"/>
    <col min="8745" max="8747" width="23.5703125" style="2" customWidth="1"/>
    <col min="8748" max="8783" width="16" style="2" customWidth="1"/>
    <col min="8784" max="8785" width="23.5703125" style="2" customWidth="1"/>
    <col min="8786" max="8786" width="27.140625" style="2" customWidth="1"/>
    <col min="8787" max="8788" width="23.5703125" style="2" customWidth="1"/>
    <col min="8789" max="8789" width="28.7109375" style="2" customWidth="1"/>
    <col min="8790" max="8807" width="16" style="2" customWidth="1"/>
    <col min="8808" max="8813" width="28.7109375" style="2" customWidth="1"/>
    <col min="8814" max="8814" width="30.85546875" style="2" customWidth="1"/>
    <col min="8815" max="8815" width="24.42578125" style="2" customWidth="1"/>
    <col min="8816" max="8816" width="28.7109375" style="2" customWidth="1"/>
    <col min="8817" max="8818" width="17.85546875" style="2" customWidth="1"/>
    <col min="8819" max="8819" width="26.85546875" style="2" customWidth="1"/>
    <col min="8820" max="8821" width="17.85546875" style="2" customWidth="1"/>
    <col min="8822" max="8822" width="31.140625" style="2" customWidth="1"/>
    <col min="8823" max="8823" width="55" style="2" customWidth="1"/>
    <col min="8824" max="8824" width="26.5703125" style="2" customWidth="1"/>
    <col min="8825" max="8825" width="15.5703125" style="2" customWidth="1"/>
    <col min="8826" max="8826" width="24.7109375" style="2" customWidth="1"/>
    <col min="8827" max="8829" width="14.7109375" style="2" customWidth="1"/>
    <col min="8830" max="8830" width="39.7109375" style="2" customWidth="1"/>
    <col min="8831" max="8964" width="9.140625" style="2"/>
    <col min="8965" max="8965" width="14.5703125" style="2" customWidth="1"/>
    <col min="8966" max="8966" width="36.140625" style="2" customWidth="1"/>
    <col min="8967" max="8967" width="38" style="2" customWidth="1"/>
    <col min="8968" max="8968" width="20.28515625" style="2" customWidth="1"/>
    <col min="8969" max="8969" width="14.5703125" style="2" customWidth="1"/>
    <col min="8970" max="8970" width="27.5703125" style="2" bestFit="1" customWidth="1"/>
    <col min="8971" max="8973" width="14.5703125" style="2" customWidth="1"/>
    <col min="8974" max="8974" width="45.140625" style="2" customWidth="1"/>
    <col min="8975" max="8975" width="18" style="2" customWidth="1"/>
    <col min="8976" max="8976" width="20.140625" style="2" customWidth="1"/>
    <col min="8977" max="8977" width="18" style="2" customWidth="1"/>
    <col min="8978" max="8978" width="21.42578125" style="2" customWidth="1"/>
    <col min="8979" max="8979" width="23.5703125" style="2" customWidth="1"/>
    <col min="8980" max="8997" width="16" style="2" customWidth="1"/>
    <col min="8998" max="8999" width="23.5703125" style="2" customWidth="1"/>
    <col min="9000" max="9000" width="27.140625" style="2" customWidth="1"/>
    <col min="9001" max="9003" width="23.5703125" style="2" customWidth="1"/>
    <col min="9004" max="9039" width="16" style="2" customWidth="1"/>
    <col min="9040" max="9041" width="23.5703125" style="2" customWidth="1"/>
    <col min="9042" max="9042" width="27.140625" style="2" customWidth="1"/>
    <col min="9043" max="9044" width="23.5703125" style="2" customWidth="1"/>
    <col min="9045" max="9045" width="28.7109375" style="2" customWidth="1"/>
    <col min="9046" max="9063" width="16" style="2" customWidth="1"/>
    <col min="9064" max="9069" width="28.7109375" style="2" customWidth="1"/>
    <col min="9070" max="9070" width="30.85546875" style="2" customWidth="1"/>
    <col min="9071" max="9071" width="24.42578125" style="2" customWidth="1"/>
    <col min="9072" max="9072" width="28.7109375" style="2" customWidth="1"/>
    <col min="9073" max="9074" width="17.85546875" style="2" customWidth="1"/>
    <col min="9075" max="9075" width="26.85546875" style="2" customWidth="1"/>
    <col min="9076" max="9077" width="17.85546875" style="2" customWidth="1"/>
    <col min="9078" max="9078" width="31.140625" style="2" customWidth="1"/>
    <col min="9079" max="9079" width="55" style="2" customWidth="1"/>
    <col min="9080" max="9080" width="26.5703125" style="2" customWidth="1"/>
    <col min="9081" max="9081" width="15.5703125" style="2" customWidth="1"/>
    <col min="9082" max="9082" width="24.7109375" style="2" customWidth="1"/>
    <col min="9083" max="9085" width="14.7109375" style="2" customWidth="1"/>
    <col min="9086" max="9086" width="39.7109375" style="2" customWidth="1"/>
    <col min="9087" max="9220" width="9.140625" style="2"/>
    <col min="9221" max="9221" width="14.5703125" style="2" customWidth="1"/>
    <col min="9222" max="9222" width="36.140625" style="2" customWidth="1"/>
    <col min="9223" max="9223" width="38" style="2" customWidth="1"/>
    <col min="9224" max="9224" width="20.28515625" style="2" customWidth="1"/>
    <col min="9225" max="9225" width="14.5703125" style="2" customWidth="1"/>
    <col min="9226" max="9226" width="27.5703125" style="2" bestFit="1" customWidth="1"/>
    <col min="9227" max="9229" width="14.5703125" style="2" customWidth="1"/>
    <col min="9230" max="9230" width="45.140625" style="2" customWidth="1"/>
    <col min="9231" max="9231" width="18" style="2" customWidth="1"/>
    <col min="9232" max="9232" width="20.140625" style="2" customWidth="1"/>
    <col min="9233" max="9233" width="18" style="2" customWidth="1"/>
    <col min="9234" max="9234" width="21.42578125" style="2" customWidth="1"/>
    <col min="9235" max="9235" width="23.5703125" style="2" customWidth="1"/>
    <col min="9236" max="9253" width="16" style="2" customWidth="1"/>
    <col min="9254" max="9255" width="23.5703125" style="2" customWidth="1"/>
    <col min="9256" max="9256" width="27.140625" style="2" customWidth="1"/>
    <col min="9257" max="9259" width="23.5703125" style="2" customWidth="1"/>
    <col min="9260" max="9295" width="16" style="2" customWidth="1"/>
    <col min="9296" max="9297" width="23.5703125" style="2" customWidth="1"/>
    <col min="9298" max="9298" width="27.140625" style="2" customWidth="1"/>
    <col min="9299" max="9300" width="23.5703125" style="2" customWidth="1"/>
    <col min="9301" max="9301" width="28.7109375" style="2" customWidth="1"/>
    <col min="9302" max="9319" width="16" style="2" customWidth="1"/>
    <col min="9320" max="9325" width="28.7109375" style="2" customWidth="1"/>
    <col min="9326" max="9326" width="30.85546875" style="2" customWidth="1"/>
    <col min="9327" max="9327" width="24.42578125" style="2" customWidth="1"/>
    <col min="9328" max="9328" width="28.7109375" style="2" customWidth="1"/>
    <col min="9329" max="9330" width="17.85546875" style="2" customWidth="1"/>
    <col min="9331" max="9331" width="26.85546875" style="2" customWidth="1"/>
    <col min="9332" max="9333" width="17.85546875" style="2" customWidth="1"/>
    <col min="9334" max="9334" width="31.140625" style="2" customWidth="1"/>
    <col min="9335" max="9335" width="55" style="2" customWidth="1"/>
    <col min="9336" max="9336" width="26.5703125" style="2" customWidth="1"/>
    <col min="9337" max="9337" width="15.5703125" style="2" customWidth="1"/>
    <col min="9338" max="9338" width="24.7109375" style="2" customWidth="1"/>
    <col min="9339" max="9341" width="14.7109375" style="2" customWidth="1"/>
    <col min="9342" max="9342" width="39.7109375" style="2" customWidth="1"/>
    <col min="9343" max="9476" width="9.140625" style="2"/>
    <col min="9477" max="9477" width="14.5703125" style="2" customWidth="1"/>
    <col min="9478" max="9478" width="36.140625" style="2" customWidth="1"/>
    <col min="9479" max="9479" width="38" style="2" customWidth="1"/>
    <col min="9480" max="9480" width="20.28515625" style="2" customWidth="1"/>
    <col min="9481" max="9481" width="14.5703125" style="2" customWidth="1"/>
    <col min="9482" max="9482" width="27.5703125" style="2" bestFit="1" customWidth="1"/>
    <col min="9483" max="9485" width="14.5703125" style="2" customWidth="1"/>
    <col min="9486" max="9486" width="45.140625" style="2" customWidth="1"/>
    <col min="9487" max="9487" width="18" style="2" customWidth="1"/>
    <col min="9488" max="9488" width="20.140625" style="2" customWidth="1"/>
    <col min="9489" max="9489" width="18" style="2" customWidth="1"/>
    <col min="9490" max="9490" width="21.42578125" style="2" customWidth="1"/>
    <col min="9491" max="9491" width="23.5703125" style="2" customWidth="1"/>
    <col min="9492" max="9509" width="16" style="2" customWidth="1"/>
    <col min="9510" max="9511" width="23.5703125" style="2" customWidth="1"/>
    <col min="9512" max="9512" width="27.140625" style="2" customWidth="1"/>
    <col min="9513" max="9515" width="23.5703125" style="2" customWidth="1"/>
    <col min="9516" max="9551" width="16" style="2" customWidth="1"/>
    <col min="9552" max="9553" width="23.5703125" style="2" customWidth="1"/>
    <col min="9554" max="9554" width="27.140625" style="2" customWidth="1"/>
    <col min="9555" max="9556" width="23.5703125" style="2" customWidth="1"/>
    <col min="9557" max="9557" width="28.7109375" style="2" customWidth="1"/>
    <col min="9558" max="9575" width="16" style="2" customWidth="1"/>
    <col min="9576" max="9581" width="28.7109375" style="2" customWidth="1"/>
    <col min="9582" max="9582" width="30.85546875" style="2" customWidth="1"/>
    <col min="9583" max="9583" width="24.42578125" style="2" customWidth="1"/>
    <col min="9584" max="9584" width="28.7109375" style="2" customWidth="1"/>
    <col min="9585" max="9586" width="17.85546875" style="2" customWidth="1"/>
    <col min="9587" max="9587" width="26.85546875" style="2" customWidth="1"/>
    <col min="9588" max="9589" width="17.85546875" style="2" customWidth="1"/>
    <col min="9590" max="9590" width="31.140625" style="2" customWidth="1"/>
    <col min="9591" max="9591" width="55" style="2" customWidth="1"/>
    <col min="9592" max="9592" width="26.5703125" style="2" customWidth="1"/>
    <col min="9593" max="9593" width="15.5703125" style="2" customWidth="1"/>
    <col min="9594" max="9594" width="24.7109375" style="2" customWidth="1"/>
    <col min="9595" max="9597" width="14.7109375" style="2" customWidth="1"/>
    <col min="9598" max="9598" width="39.7109375" style="2" customWidth="1"/>
    <col min="9599" max="9732" width="9.140625" style="2"/>
    <col min="9733" max="9733" width="14.5703125" style="2" customWidth="1"/>
    <col min="9734" max="9734" width="36.140625" style="2" customWidth="1"/>
    <col min="9735" max="9735" width="38" style="2" customWidth="1"/>
    <col min="9736" max="9736" width="20.28515625" style="2" customWidth="1"/>
    <col min="9737" max="9737" width="14.5703125" style="2" customWidth="1"/>
    <col min="9738" max="9738" width="27.5703125" style="2" bestFit="1" customWidth="1"/>
    <col min="9739" max="9741" width="14.5703125" style="2" customWidth="1"/>
    <col min="9742" max="9742" width="45.140625" style="2" customWidth="1"/>
    <col min="9743" max="9743" width="18" style="2" customWidth="1"/>
    <col min="9744" max="9744" width="20.140625" style="2" customWidth="1"/>
    <col min="9745" max="9745" width="18" style="2" customWidth="1"/>
    <col min="9746" max="9746" width="21.42578125" style="2" customWidth="1"/>
    <col min="9747" max="9747" width="23.5703125" style="2" customWidth="1"/>
    <col min="9748" max="9765" width="16" style="2" customWidth="1"/>
    <col min="9766" max="9767" width="23.5703125" style="2" customWidth="1"/>
    <col min="9768" max="9768" width="27.140625" style="2" customWidth="1"/>
    <col min="9769" max="9771" width="23.5703125" style="2" customWidth="1"/>
    <col min="9772" max="9807" width="16" style="2" customWidth="1"/>
    <col min="9808" max="9809" width="23.5703125" style="2" customWidth="1"/>
    <col min="9810" max="9810" width="27.140625" style="2" customWidth="1"/>
    <col min="9811" max="9812" width="23.5703125" style="2" customWidth="1"/>
    <col min="9813" max="9813" width="28.7109375" style="2" customWidth="1"/>
    <col min="9814" max="9831" width="16" style="2" customWidth="1"/>
    <col min="9832" max="9837" width="28.7109375" style="2" customWidth="1"/>
    <col min="9838" max="9838" width="30.85546875" style="2" customWidth="1"/>
    <col min="9839" max="9839" width="24.42578125" style="2" customWidth="1"/>
    <col min="9840" max="9840" width="28.7109375" style="2" customWidth="1"/>
    <col min="9841" max="9842" width="17.85546875" style="2" customWidth="1"/>
    <col min="9843" max="9843" width="26.85546875" style="2" customWidth="1"/>
    <col min="9844" max="9845" width="17.85546875" style="2" customWidth="1"/>
    <col min="9846" max="9846" width="31.140625" style="2" customWidth="1"/>
    <col min="9847" max="9847" width="55" style="2" customWidth="1"/>
    <col min="9848" max="9848" width="26.5703125" style="2" customWidth="1"/>
    <col min="9849" max="9849" width="15.5703125" style="2" customWidth="1"/>
    <col min="9850" max="9850" width="24.7109375" style="2" customWidth="1"/>
    <col min="9851" max="9853" width="14.7109375" style="2" customWidth="1"/>
    <col min="9854" max="9854" width="39.7109375" style="2" customWidth="1"/>
    <col min="9855" max="9988" width="9.140625" style="2"/>
    <col min="9989" max="9989" width="14.5703125" style="2" customWidth="1"/>
    <col min="9990" max="9990" width="36.140625" style="2" customWidth="1"/>
    <col min="9991" max="9991" width="38" style="2" customWidth="1"/>
    <col min="9992" max="9992" width="20.28515625" style="2" customWidth="1"/>
    <col min="9993" max="9993" width="14.5703125" style="2" customWidth="1"/>
    <col min="9994" max="9994" width="27.5703125" style="2" bestFit="1" customWidth="1"/>
    <col min="9995" max="9997" width="14.5703125" style="2" customWidth="1"/>
    <col min="9998" max="9998" width="45.140625" style="2" customWidth="1"/>
    <col min="9999" max="9999" width="18" style="2" customWidth="1"/>
    <col min="10000" max="10000" width="20.140625" style="2" customWidth="1"/>
    <col min="10001" max="10001" width="18" style="2" customWidth="1"/>
    <col min="10002" max="10002" width="21.42578125" style="2" customWidth="1"/>
    <col min="10003" max="10003" width="23.5703125" style="2" customWidth="1"/>
    <col min="10004" max="10021" width="16" style="2" customWidth="1"/>
    <col min="10022" max="10023" width="23.5703125" style="2" customWidth="1"/>
    <col min="10024" max="10024" width="27.140625" style="2" customWidth="1"/>
    <col min="10025" max="10027" width="23.5703125" style="2" customWidth="1"/>
    <col min="10028" max="10063" width="16" style="2" customWidth="1"/>
    <col min="10064" max="10065" width="23.5703125" style="2" customWidth="1"/>
    <col min="10066" max="10066" width="27.140625" style="2" customWidth="1"/>
    <col min="10067" max="10068" width="23.5703125" style="2" customWidth="1"/>
    <col min="10069" max="10069" width="28.7109375" style="2" customWidth="1"/>
    <col min="10070" max="10087" width="16" style="2" customWidth="1"/>
    <col min="10088" max="10093" width="28.7109375" style="2" customWidth="1"/>
    <col min="10094" max="10094" width="30.85546875" style="2" customWidth="1"/>
    <col min="10095" max="10095" width="24.42578125" style="2" customWidth="1"/>
    <col min="10096" max="10096" width="28.7109375" style="2" customWidth="1"/>
    <col min="10097" max="10098" width="17.85546875" style="2" customWidth="1"/>
    <col min="10099" max="10099" width="26.85546875" style="2" customWidth="1"/>
    <col min="10100" max="10101" width="17.85546875" style="2" customWidth="1"/>
    <col min="10102" max="10102" width="31.140625" style="2" customWidth="1"/>
    <col min="10103" max="10103" width="55" style="2" customWidth="1"/>
    <col min="10104" max="10104" width="26.5703125" style="2" customWidth="1"/>
    <col min="10105" max="10105" width="15.5703125" style="2" customWidth="1"/>
    <col min="10106" max="10106" width="24.7109375" style="2" customWidth="1"/>
    <col min="10107" max="10109" width="14.7109375" style="2" customWidth="1"/>
    <col min="10110" max="10110" width="39.7109375" style="2" customWidth="1"/>
    <col min="10111" max="10244" width="9.140625" style="2"/>
    <col min="10245" max="10245" width="14.5703125" style="2" customWidth="1"/>
    <col min="10246" max="10246" width="36.140625" style="2" customWidth="1"/>
    <col min="10247" max="10247" width="38" style="2" customWidth="1"/>
    <col min="10248" max="10248" width="20.28515625" style="2" customWidth="1"/>
    <col min="10249" max="10249" width="14.5703125" style="2" customWidth="1"/>
    <col min="10250" max="10250" width="27.5703125" style="2" bestFit="1" customWidth="1"/>
    <col min="10251" max="10253" width="14.5703125" style="2" customWidth="1"/>
    <col min="10254" max="10254" width="45.140625" style="2" customWidth="1"/>
    <col min="10255" max="10255" width="18" style="2" customWidth="1"/>
    <col min="10256" max="10256" width="20.140625" style="2" customWidth="1"/>
    <col min="10257" max="10257" width="18" style="2" customWidth="1"/>
    <col min="10258" max="10258" width="21.42578125" style="2" customWidth="1"/>
    <col min="10259" max="10259" width="23.5703125" style="2" customWidth="1"/>
    <col min="10260" max="10277" width="16" style="2" customWidth="1"/>
    <col min="10278" max="10279" width="23.5703125" style="2" customWidth="1"/>
    <col min="10280" max="10280" width="27.140625" style="2" customWidth="1"/>
    <col min="10281" max="10283" width="23.5703125" style="2" customWidth="1"/>
    <col min="10284" max="10319" width="16" style="2" customWidth="1"/>
    <col min="10320" max="10321" width="23.5703125" style="2" customWidth="1"/>
    <col min="10322" max="10322" width="27.140625" style="2" customWidth="1"/>
    <col min="10323" max="10324" width="23.5703125" style="2" customWidth="1"/>
    <col min="10325" max="10325" width="28.7109375" style="2" customWidth="1"/>
    <col min="10326" max="10343" width="16" style="2" customWidth="1"/>
    <col min="10344" max="10349" width="28.7109375" style="2" customWidth="1"/>
    <col min="10350" max="10350" width="30.85546875" style="2" customWidth="1"/>
    <col min="10351" max="10351" width="24.42578125" style="2" customWidth="1"/>
    <col min="10352" max="10352" width="28.7109375" style="2" customWidth="1"/>
    <col min="10353" max="10354" width="17.85546875" style="2" customWidth="1"/>
    <col min="10355" max="10355" width="26.85546875" style="2" customWidth="1"/>
    <col min="10356" max="10357" width="17.85546875" style="2" customWidth="1"/>
    <col min="10358" max="10358" width="31.140625" style="2" customWidth="1"/>
    <col min="10359" max="10359" width="55" style="2" customWidth="1"/>
    <col min="10360" max="10360" width="26.5703125" style="2" customWidth="1"/>
    <col min="10361" max="10361" width="15.5703125" style="2" customWidth="1"/>
    <col min="10362" max="10362" width="24.7109375" style="2" customWidth="1"/>
    <col min="10363" max="10365" width="14.7109375" style="2" customWidth="1"/>
    <col min="10366" max="10366" width="39.7109375" style="2" customWidth="1"/>
    <col min="10367" max="10500" width="9.140625" style="2"/>
    <col min="10501" max="10501" width="14.5703125" style="2" customWidth="1"/>
    <col min="10502" max="10502" width="36.140625" style="2" customWidth="1"/>
    <col min="10503" max="10503" width="38" style="2" customWidth="1"/>
    <col min="10504" max="10504" width="20.28515625" style="2" customWidth="1"/>
    <col min="10505" max="10505" width="14.5703125" style="2" customWidth="1"/>
    <col min="10506" max="10506" width="27.5703125" style="2" bestFit="1" customWidth="1"/>
    <col min="10507" max="10509" width="14.5703125" style="2" customWidth="1"/>
    <col min="10510" max="10510" width="45.140625" style="2" customWidth="1"/>
    <col min="10511" max="10511" width="18" style="2" customWidth="1"/>
    <col min="10512" max="10512" width="20.140625" style="2" customWidth="1"/>
    <col min="10513" max="10513" width="18" style="2" customWidth="1"/>
    <col min="10514" max="10514" width="21.42578125" style="2" customWidth="1"/>
    <col min="10515" max="10515" width="23.5703125" style="2" customWidth="1"/>
    <col min="10516" max="10533" width="16" style="2" customWidth="1"/>
    <col min="10534" max="10535" width="23.5703125" style="2" customWidth="1"/>
    <col min="10536" max="10536" width="27.140625" style="2" customWidth="1"/>
    <col min="10537" max="10539" width="23.5703125" style="2" customWidth="1"/>
    <col min="10540" max="10575" width="16" style="2" customWidth="1"/>
    <col min="10576" max="10577" width="23.5703125" style="2" customWidth="1"/>
    <col min="10578" max="10578" width="27.140625" style="2" customWidth="1"/>
    <col min="10579" max="10580" width="23.5703125" style="2" customWidth="1"/>
    <col min="10581" max="10581" width="28.7109375" style="2" customWidth="1"/>
    <col min="10582" max="10599" width="16" style="2" customWidth="1"/>
    <col min="10600" max="10605" width="28.7109375" style="2" customWidth="1"/>
    <col min="10606" max="10606" width="30.85546875" style="2" customWidth="1"/>
    <col min="10607" max="10607" width="24.42578125" style="2" customWidth="1"/>
    <col min="10608" max="10608" width="28.7109375" style="2" customWidth="1"/>
    <col min="10609" max="10610" width="17.85546875" style="2" customWidth="1"/>
    <col min="10611" max="10611" width="26.85546875" style="2" customWidth="1"/>
    <col min="10612" max="10613" width="17.85546875" style="2" customWidth="1"/>
    <col min="10614" max="10614" width="31.140625" style="2" customWidth="1"/>
    <col min="10615" max="10615" width="55" style="2" customWidth="1"/>
    <col min="10616" max="10616" width="26.5703125" style="2" customWidth="1"/>
    <col min="10617" max="10617" width="15.5703125" style="2" customWidth="1"/>
    <col min="10618" max="10618" width="24.7109375" style="2" customWidth="1"/>
    <col min="10619" max="10621" width="14.7109375" style="2" customWidth="1"/>
    <col min="10622" max="10622" width="39.7109375" style="2" customWidth="1"/>
    <col min="10623" max="10756" width="9.140625" style="2"/>
    <col min="10757" max="10757" width="14.5703125" style="2" customWidth="1"/>
    <col min="10758" max="10758" width="36.140625" style="2" customWidth="1"/>
    <col min="10759" max="10759" width="38" style="2" customWidth="1"/>
    <col min="10760" max="10760" width="20.28515625" style="2" customWidth="1"/>
    <col min="10761" max="10761" width="14.5703125" style="2" customWidth="1"/>
    <col min="10762" max="10762" width="27.5703125" style="2" bestFit="1" customWidth="1"/>
    <col min="10763" max="10765" width="14.5703125" style="2" customWidth="1"/>
    <col min="10766" max="10766" width="45.140625" style="2" customWidth="1"/>
    <col min="10767" max="10767" width="18" style="2" customWidth="1"/>
    <col min="10768" max="10768" width="20.140625" style="2" customWidth="1"/>
    <col min="10769" max="10769" width="18" style="2" customWidth="1"/>
    <col min="10770" max="10770" width="21.42578125" style="2" customWidth="1"/>
    <col min="10771" max="10771" width="23.5703125" style="2" customWidth="1"/>
    <col min="10772" max="10789" width="16" style="2" customWidth="1"/>
    <col min="10790" max="10791" width="23.5703125" style="2" customWidth="1"/>
    <col min="10792" max="10792" width="27.140625" style="2" customWidth="1"/>
    <col min="10793" max="10795" width="23.5703125" style="2" customWidth="1"/>
    <col min="10796" max="10831" width="16" style="2" customWidth="1"/>
    <col min="10832" max="10833" width="23.5703125" style="2" customWidth="1"/>
    <col min="10834" max="10834" width="27.140625" style="2" customWidth="1"/>
    <col min="10835" max="10836" width="23.5703125" style="2" customWidth="1"/>
    <col min="10837" max="10837" width="28.7109375" style="2" customWidth="1"/>
    <col min="10838" max="10855" width="16" style="2" customWidth="1"/>
    <col min="10856" max="10861" width="28.7109375" style="2" customWidth="1"/>
    <col min="10862" max="10862" width="30.85546875" style="2" customWidth="1"/>
    <col min="10863" max="10863" width="24.42578125" style="2" customWidth="1"/>
    <col min="10864" max="10864" width="28.7109375" style="2" customWidth="1"/>
    <col min="10865" max="10866" width="17.85546875" style="2" customWidth="1"/>
    <col min="10867" max="10867" width="26.85546875" style="2" customWidth="1"/>
    <col min="10868" max="10869" width="17.85546875" style="2" customWidth="1"/>
    <col min="10870" max="10870" width="31.140625" style="2" customWidth="1"/>
    <col min="10871" max="10871" width="55" style="2" customWidth="1"/>
    <col min="10872" max="10872" width="26.5703125" style="2" customWidth="1"/>
    <col min="10873" max="10873" width="15.5703125" style="2" customWidth="1"/>
    <col min="10874" max="10874" width="24.7109375" style="2" customWidth="1"/>
    <col min="10875" max="10877" width="14.7109375" style="2" customWidth="1"/>
    <col min="10878" max="10878" width="39.7109375" style="2" customWidth="1"/>
    <col min="10879" max="11012" width="9.140625" style="2"/>
    <col min="11013" max="11013" width="14.5703125" style="2" customWidth="1"/>
    <col min="11014" max="11014" width="36.140625" style="2" customWidth="1"/>
    <col min="11015" max="11015" width="38" style="2" customWidth="1"/>
    <col min="11016" max="11016" width="20.28515625" style="2" customWidth="1"/>
    <col min="11017" max="11017" width="14.5703125" style="2" customWidth="1"/>
    <col min="11018" max="11018" width="27.5703125" style="2" bestFit="1" customWidth="1"/>
    <col min="11019" max="11021" width="14.5703125" style="2" customWidth="1"/>
    <col min="11022" max="11022" width="45.140625" style="2" customWidth="1"/>
    <col min="11023" max="11023" width="18" style="2" customWidth="1"/>
    <col min="11024" max="11024" width="20.140625" style="2" customWidth="1"/>
    <col min="11025" max="11025" width="18" style="2" customWidth="1"/>
    <col min="11026" max="11026" width="21.42578125" style="2" customWidth="1"/>
    <col min="11027" max="11027" width="23.5703125" style="2" customWidth="1"/>
    <col min="11028" max="11045" width="16" style="2" customWidth="1"/>
    <col min="11046" max="11047" width="23.5703125" style="2" customWidth="1"/>
    <col min="11048" max="11048" width="27.140625" style="2" customWidth="1"/>
    <col min="11049" max="11051" width="23.5703125" style="2" customWidth="1"/>
    <col min="11052" max="11087" width="16" style="2" customWidth="1"/>
    <col min="11088" max="11089" width="23.5703125" style="2" customWidth="1"/>
    <col min="11090" max="11090" width="27.140625" style="2" customWidth="1"/>
    <col min="11091" max="11092" width="23.5703125" style="2" customWidth="1"/>
    <col min="11093" max="11093" width="28.7109375" style="2" customWidth="1"/>
    <col min="11094" max="11111" width="16" style="2" customWidth="1"/>
    <col min="11112" max="11117" width="28.7109375" style="2" customWidth="1"/>
    <col min="11118" max="11118" width="30.85546875" style="2" customWidth="1"/>
    <col min="11119" max="11119" width="24.42578125" style="2" customWidth="1"/>
    <col min="11120" max="11120" width="28.7109375" style="2" customWidth="1"/>
    <col min="11121" max="11122" width="17.85546875" style="2" customWidth="1"/>
    <col min="11123" max="11123" width="26.85546875" style="2" customWidth="1"/>
    <col min="11124" max="11125" width="17.85546875" style="2" customWidth="1"/>
    <col min="11126" max="11126" width="31.140625" style="2" customWidth="1"/>
    <col min="11127" max="11127" width="55" style="2" customWidth="1"/>
    <col min="11128" max="11128" width="26.5703125" style="2" customWidth="1"/>
    <col min="11129" max="11129" width="15.5703125" style="2" customWidth="1"/>
    <col min="11130" max="11130" width="24.7109375" style="2" customWidth="1"/>
    <col min="11131" max="11133" width="14.7109375" style="2" customWidth="1"/>
    <col min="11134" max="11134" width="39.7109375" style="2" customWidth="1"/>
    <col min="11135" max="11268" width="9.140625" style="2"/>
    <col min="11269" max="11269" width="14.5703125" style="2" customWidth="1"/>
    <col min="11270" max="11270" width="36.140625" style="2" customWidth="1"/>
    <col min="11271" max="11271" width="38" style="2" customWidth="1"/>
    <col min="11272" max="11272" width="20.28515625" style="2" customWidth="1"/>
    <col min="11273" max="11273" width="14.5703125" style="2" customWidth="1"/>
    <col min="11274" max="11274" width="27.5703125" style="2" bestFit="1" customWidth="1"/>
    <col min="11275" max="11277" width="14.5703125" style="2" customWidth="1"/>
    <col min="11278" max="11278" width="45.140625" style="2" customWidth="1"/>
    <col min="11279" max="11279" width="18" style="2" customWidth="1"/>
    <col min="11280" max="11280" width="20.140625" style="2" customWidth="1"/>
    <col min="11281" max="11281" width="18" style="2" customWidth="1"/>
    <col min="11282" max="11282" width="21.42578125" style="2" customWidth="1"/>
    <col min="11283" max="11283" width="23.5703125" style="2" customWidth="1"/>
    <col min="11284" max="11301" width="16" style="2" customWidth="1"/>
    <col min="11302" max="11303" width="23.5703125" style="2" customWidth="1"/>
    <col min="11304" max="11304" width="27.140625" style="2" customWidth="1"/>
    <col min="11305" max="11307" width="23.5703125" style="2" customWidth="1"/>
    <col min="11308" max="11343" width="16" style="2" customWidth="1"/>
    <col min="11344" max="11345" width="23.5703125" style="2" customWidth="1"/>
    <col min="11346" max="11346" width="27.140625" style="2" customWidth="1"/>
    <col min="11347" max="11348" width="23.5703125" style="2" customWidth="1"/>
    <col min="11349" max="11349" width="28.7109375" style="2" customWidth="1"/>
    <col min="11350" max="11367" width="16" style="2" customWidth="1"/>
    <col min="11368" max="11373" width="28.7109375" style="2" customWidth="1"/>
    <col min="11374" max="11374" width="30.85546875" style="2" customWidth="1"/>
    <col min="11375" max="11375" width="24.42578125" style="2" customWidth="1"/>
    <col min="11376" max="11376" width="28.7109375" style="2" customWidth="1"/>
    <col min="11377" max="11378" width="17.85546875" style="2" customWidth="1"/>
    <col min="11379" max="11379" width="26.85546875" style="2" customWidth="1"/>
    <col min="11380" max="11381" width="17.85546875" style="2" customWidth="1"/>
    <col min="11382" max="11382" width="31.140625" style="2" customWidth="1"/>
    <col min="11383" max="11383" width="55" style="2" customWidth="1"/>
    <col min="11384" max="11384" width="26.5703125" style="2" customWidth="1"/>
    <col min="11385" max="11385" width="15.5703125" style="2" customWidth="1"/>
    <col min="11386" max="11386" width="24.7109375" style="2" customWidth="1"/>
    <col min="11387" max="11389" width="14.7109375" style="2" customWidth="1"/>
    <col min="11390" max="11390" width="39.7109375" style="2" customWidth="1"/>
    <col min="11391" max="11524" width="9.140625" style="2"/>
    <col min="11525" max="11525" width="14.5703125" style="2" customWidth="1"/>
    <col min="11526" max="11526" width="36.140625" style="2" customWidth="1"/>
    <col min="11527" max="11527" width="38" style="2" customWidth="1"/>
    <col min="11528" max="11528" width="20.28515625" style="2" customWidth="1"/>
    <col min="11529" max="11529" width="14.5703125" style="2" customWidth="1"/>
    <col min="11530" max="11530" width="27.5703125" style="2" bestFit="1" customWidth="1"/>
    <col min="11531" max="11533" width="14.5703125" style="2" customWidth="1"/>
    <col min="11534" max="11534" width="45.140625" style="2" customWidth="1"/>
    <col min="11535" max="11535" width="18" style="2" customWidth="1"/>
    <col min="11536" max="11536" width="20.140625" style="2" customWidth="1"/>
    <col min="11537" max="11537" width="18" style="2" customWidth="1"/>
    <col min="11538" max="11538" width="21.42578125" style="2" customWidth="1"/>
    <col min="11539" max="11539" width="23.5703125" style="2" customWidth="1"/>
    <col min="11540" max="11557" width="16" style="2" customWidth="1"/>
    <col min="11558" max="11559" width="23.5703125" style="2" customWidth="1"/>
    <col min="11560" max="11560" width="27.140625" style="2" customWidth="1"/>
    <col min="11561" max="11563" width="23.5703125" style="2" customWidth="1"/>
    <col min="11564" max="11599" width="16" style="2" customWidth="1"/>
    <col min="11600" max="11601" width="23.5703125" style="2" customWidth="1"/>
    <col min="11602" max="11602" width="27.140625" style="2" customWidth="1"/>
    <col min="11603" max="11604" width="23.5703125" style="2" customWidth="1"/>
    <col min="11605" max="11605" width="28.7109375" style="2" customWidth="1"/>
    <col min="11606" max="11623" width="16" style="2" customWidth="1"/>
    <col min="11624" max="11629" width="28.7109375" style="2" customWidth="1"/>
    <col min="11630" max="11630" width="30.85546875" style="2" customWidth="1"/>
    <col min="11631" max="11631" width="24.42578125" style="2" customWidth="1"/>
    <col min="11632" max="11632" width="28.7109375" style="2" customWidth="1"/>
    <col min="11633" max="11634" width="17.85546875" style="2" customWidth="1"/>
    <col min="11635" max="11635" width="26.85546875" style="2" customWidth="1"/>
    <col min="11636" max="11637" width="17.85546875" style="2" customWidth="1"/>
    <col min="11638" max="11638" width="31.140625" style="2" customWidth="1"/>
    <col min="11639" max="11639" width="55" style="2" customWidth="1"/>
    <col min="11640" max="11640" width="26.5703125" style="2" customWidth="1"/>
    <col min="11641" max="11641" width="15.5703125" style="2" customWidth="1"/>
    <col min="11642" max="11642" width="24.7109375" style="2" customWidth="1"/>
    <col min="11643" max="11645" width="14.7109375" style="2" customWidth="1"/>
    <col min="11646" max="11646" width="39.7109375" style="2" customWidth="1"/>
    <col min="11647" max="11780" width="9.140625" style="2"/>
    <col min="11781" max="11781" width="14.5703125" style="2" customWidth="1"/>
    <col min="11782" max="11782" width="36.140625" style="2" customWidth="1"/>
    <col min="11783" max="11783" width="38" style="2" customWidth="1"/>
    <col min="11784" max="11784" width="20.28515625" style="2" customWidth="1"/>
    <col min="11785" max="11785" width="14.5703125" style="2" customWidth="1"/>
    <col min="11786" max="11786" width="27.5703125" style="2" bestFit="1" customWidth="1"/>
    <col min="11787" max="11789" width="14.5703125" style="2" customWidth="1"/>
    <col min="11790" max="11790" width="45.140625" style="2" customWidth="1"/>
    <col min="11791" max="11791" width="18" style="2" customWidth="1"/>
    <col min="11792" max="11792" width="20.140625" style="2" customWidth="1"/>
    <col min="11793" max="11793" width="18" style="2" customWidth="1"/>
    <col min="11794" max="11794" width="21.42578125" style="2" customWidth="1"/>
    <col min="11795" max="11795" width="23.5703125" style="2" customWidth="1"/>
    <col min="11796" max="11813" width="16" style="2" customWidth="1"/>
    <col min="11814" max="11815" width="23.5703125" style="2" customWidth="1"/>
    <col min="11816" max="11816" width="27.140625" style="2" customWidth="1"/>
    <col min="11817" max="11819" width="23.5703125" style="2" customWidth="1"/>
    <col min="11820" max="11855" width="16" style="2" customWidth="1"/>
    <col min="11856" max="11857" width="23.5703125" style="2" customWidth="1"/>
    <col min="11858" max="11858" width="27.140625" style="2" customWidth="1"/>
    <col min="11859" max="11860" width="23.5703125" style="2" customWidth="1"/>
    <col min="11861" max="11861" width="28.7109375" style="2" customWidth="1"/>
    <col min="11862" max="11879" width="16" style="2" customWidth="1"/>
    <col min="11880" max="11885" width="28.7109375" style="2" customWidth="1"/>
    <col min="11886" max="11886" width="30.85546875" style="2" customWidth="1"/>
    <col min="11887" max="11887" width="24.42578125" style="2" customWidth="1"/>
    <col min="11888" max="11888" width="28.7109375" style="2" customWidth="1"/>
    <col min="11889" max="11890" width="17.85546875" style="2" customWidth="1"/>
    <col min="11891" max="11891" width="26.85546875" style="2" customWidth="1"/>
    <col min="11892" max="11893" width="17.85546875" style="2" customWidth="1"/>
    <col min="11894" max="11894" width="31.140625" style="2" customWidth="1"/>
    <col min="11895" max="11895" width="55" style="2" customWidth="1"/>
    <col min="11896" max="11896" width="26.5703125" style="2" customWidth="1"/>
    <col min="11897" max="11897" width="15.5703125" style="2" customWidth="1"/>
    <col min="11898" max="11898" width="24.7109375" style="2" customWidth="1"/>
    <col min="11899" max="11901" width="14.7109375" style="2" customWidth="1"/>
    <col min="11902" max="11902" width="39.7109375" style="2" customWidth="1"/>
    <col min="11903" max="12036" width="9.140625" style="2"/>
    <col min="12037" max="12037" width="14.5703125" style="2" customWidth="1"/>
    <col min="12038" max="12038" width="36.140625" style="2" customWidth="1"/>
    <col min="12039" max="12039" width="38" style="2" customWidth="1"/>
    <col min="12040" max="12040" width="20.28515625" style="2" customWidth="1"/>
    <col min="12041" max="12041" width="14.5703125" style="2" customWidth="1"/>
    <col min="12042" max="12042" width="27.5703125" style="2" bestFit="1" customWidth="1"/>
    <col min="12043" max="12045" width="14.5703125" style="2" customWidth="1"/>
    <col min="12046" max="12046" width="45.140625" style="2" customWidth="1"/>
    <col min="12047" max="12047" width="18" style="2" customWidth="1"/>
    <col min="12048" max="12048" width="20.140625" style="2" customWidth="1"/>
    <col min="12049" max="12049" width="18" style="2" customWidth="1"/>
    <col min="12050" max="12050" width="21.42578125" style="2" customWidth="1"/>
    <col min="12051" max="12051" width="23.5703125" style="2" customWidth="1"/>
    <col min="12052" max="12069" width="16" style="2" customWidth="1"/>
    <col min="12070" max="12071" width="23.5703125" style="2" customWidth="1"/>
    <col min="12072" max="12072" width="27.140625" style="2" customWidth="1"/>
    <col min="12073" max="12075" width="23.5703125" style="2" customWidth="1"/>
    <col min="12076" max="12111" width="16" style="2" customWidth="1"/>
    <col min="12112" max="12113" width="23.5703125" style="2" customWidth="1"/>
    <col min="12114" max="12114" width="27.140625" style="2" customWidth="1"/>
    <col min="12115" max="12116" width="23.5703125" style="2" customWidth="1"/>
    <col min="12117" max="12117" width="28.7109375" style="2" customWidth="1"/>
    <col min="12118" max="12135" width="16" style="2" customWidth="1"/>
    <col min="12136" max="12141" width="28.7109375" style="2" customWidth="1"/>
    <col min="12142" max="12142" width="30.85546875" style="2" customWidth="1"/>
    <col min="12143" max="12143" width="24.42578125" style="2" customWidth="1"/>
    <col min="12144" max="12144" width="28.7109375" style="2" customWidth="1"/>
    <col min="12145" max="12146" width="17.85546875" style="2" customWidth="1"/>
    <col min="12147" max="12147" width="26.85546875" style="2" customWidth="1"/>
    <col min="12148" max="12149" width="17.85546875" style="2" customWidth="1"/>
    <col min="12150" max="12150" width="31.140625" style="2" customWidth="1"/>
    <col min="12151" max="12151" width="55" style="2" customWidth="1"/>
    <col min="12152" max="12152" width="26.5703125" style="2" customWidth="1"/>
    <col min="12153" max="12153" width="15.5703125" style="2" customWidth="1"/>
    <col min="12154" max="12154" width="24.7109375" style="2" customWidth="1"/>
    <col min="12155" max="12157" width="14.7109375" style="2" customWidth="1"/>
    <col min="12158" max="12158" width="39.7109375" style="2" customWidth="1"/>
    <col min="12159" max="12292" width="9.140625" style="2"/>
    <col min="12293" max="12293" width="14.5703125" style="2" customWidth="1"/>
    <col min="12294" max="12294" width="36.140625" style="2" customWidth="1"/>
    <col min="12295" max="12295" width="38" style="2" customWidth="1"/>
    <col min="12296" max="12296" width="20.28515625" style="2" customWidth="1"/>
    <col min="12297" max="12297" width="14.5703125" style="2" customWidth="1"/>
    <col min="12298" max="12298" width="27.5703125" style="2" bestFit="1" customWidth="1"/>
    <col min="12299" max="12301" width="14.5703125" style="2" customWidth="1"/>
    <col min="12302" max="12302" width="45.140625" style="2" customWidth="1"/>
    <col min="12303" max="12303" width="18" style="2" customWidth="1"/>
    <col min="12304" max="12304" width="20.140625" style="2" customWidth="1"/>
    <col min="12305" max="12305" width="18" style="2" customWidth="1"/>
    <col min="12306" max="12306" width="21.42578125" style="2" customWidth="1"/>
    <col min="12307" max="12307" width="23.5703125" style="2" customWidth="1"/>
    <col min="12308" max="12325" width="16" style="2" customWidth="1"/>
    <col min="12326" max="12327" width="23.5703125" style="2" customWidth="1"/>
    <col min="12328" max="12328" width="27.140625" style="2" customWidth="1"/>
    <col min="12329" max="12331" width="23.5703125" style="2" customWidth="1"/>
    <col min="12332" max="12367" width="16" style="2" customWidth="1"/>
    <col min="12368" max="12369" width="23.5703125" style="2" customWidth="1"/>
    <col min="12370" max="12370" width="27.140625" style="2" customWidth="1"/>
    <col min="12371" max="12372" width="23.5703125" style="2" customWidth="1"/>
    <col min="12373" max="12373" width="28.7109375" style="2" customWidth="1"/>
    <col min="12374" max="12391" width="16" style="2" customWidth="1"/>
    <col min="12392" max="12397" width="28.7109375" style="2" customWidth="1"/>
    <col min="12398" max="12398" width="30.85546875" style="2" customWidth="1"/>
    <col min="12399" max="12399" width="24.42578125" style="2" customWidth="1"/>
    <col min="12400" max="12400" width="28.7109375" style="2" customWidth="1"/>
    <col min="12401" max="12402" width="17.85546875" style="2" customWidth="1"/>
    <col min="12403" max="12403" width="26.85546875" style="2" customWidth="1"/>
    <col min="12404" max="12405" width="17.85546875" style="2" customWidth="1"/>
    <col min="12406" max="12406" width="31.140625" style="2" customWidth="1"/>
    <col min="12407" max="12407" width="55" style="2" customWidth="1"/>
    <col min="12408" max="12408" width="26.5703125" style="2" customWidth="1"/>
    <col min="12409" max="12409" width="15.5703125" style="2" customWidth="1"/>
    <col min="12410" max="12410" width="24.7109375" style="2" customWidth="1"/>
    <col min="12411" max="12413" width="14.7109375" style="2" customWidth="1"/>
    <col min="12414" max="12414" width="39.7109375" style="2" customWidth="1"/>
    <col min="12415" max="12548" width="9.140625" style="2"/>
    <col min="12549" max="12549" width="14.5703125" style="2" customWidth="1"/>
    <col min="12550" max="12550" width="36.140625" style="2" customWidth="1"/>
    <col min="12551" max="12551" width="38" style="2" customWidth="1"/>
    <col min="12552" max="12552" width="20.28515625" style="2" customWidth="1"/>
    <col min="12553" max="12553" width="14.5703125" style="2" customWidth="1"/>
    <col min="12554" max="12554" width="27.5703125" style="2" bestFit="1" customWidth="1"/>
    <col min="12555" max="12557" width="14.5703125" style="2" customWidth="1"/>
    <col min="12558" max="12558" width="45.140625" style="2" customWidth="1"/>
    <col min="12559" max="12559" width="18" style="2" customWidth="1"/>
    <col min="12560" max="12560" width="20.140625" style="2" customWidth="1"/>
    <col min="12561" max="12561" width="18" style="2" customWidth="1"/>
    <col min="12562" max="12562" width="21.42578125" style="2" customWidth="1"/>
    <col min="12563" max="12563" width="23.5703125" style="2" customWidth="1"/>
    <col min="12564" max="12581" width="16" style="2" customWidth="1"/>
    <col min="12582" max="12583" width="23.5703125" style="2" customWidth="1"/>
    <col min="12584" max="12584" width="27.140625" style="2" customWidth="1"/>
    <col min="12585" max="12587" width="23.5703125" style="2" customWidth="1"/>
    <col min="12588" max="12623" width="16" style="2" customWidth="1"/>
    <col min="12624" max="12625" width="23.5703125" style="2" customWidth="1"/>
    <col min="12626" max="12626" width="27.140625" style="2" customWidth="1"/>
    <col min="12627" max="12628" width="23.5703125" style="2" customWidth="1"/>
    <col min="12629" max="12629" width="28.7109375" style="2" customWidth="1"/>
    <col min="12630" max="12647" width="16" style="2" customWidth="1"/>
    <col min="12648" max="12653" width="28.7109375" style="2" customWidth="1"/>
    <col min="12654" max="12654" width="30.85546875" style="2" customWidth="1"/>
    <col min="12655" max="12655" width="24.42578125" style="2" customWidth="1"/>
    <col min="12656" max="12656" width="28.7109375" style="2" customWidth="1"/>
    <col min="12657" max="12658" width="17.85546875" style="2" customWidth="1"/>
    <col min="12659" max="12659" width="26.85546875" style="2" customWidth="1"/>
    <col min="12660" max="12661" width="17.85546875" style="2" customWidth="1"/>
    <col min="12662" max="12662" width="31.140625" style="2" customWidth="1"/>
    <col min="12663" max="12663" width="55" style="2" customWidth="1"/>
    <col min="12664" max="12664" width="26.5703125" style="2" customWidth="1"/>
    <col min="12665" max="12665" width="15.5703125" style="2" customWidth="1"/>
    <col min="12666" max="12666" width="24.7109375" style="2" customWidth="1"/>
    <col min="12667" max="12669" width="14.7109375" style="2" customWidth="1"/>
    <col min="12670" max="12670" width="39.7109375" style="2" customWidth="1"/>
    <col min="12671" max="12804" width="9.140625" style="2"/>
    <col min="12805" max="12805" width="14.5703125" style="2" customWidth="1"/>
    <col min="12806" max="12806" width="36.140625" style="2" customWidth="1"/>
    <col min="12807" max="12807" width="38" style="2" customWidth="1"/>
    <col min="12808" max="12808" width="20.28515625" style="2" customWidth="1"/>
    <col min="12809" max="12809" width="14.5703125" style="2" customWidth="1"/>
    <col min="12810" max="12810" width="27.5703125" style="2" bestFit="1" customWidth="1"/>
    <col min="12811" max="12813" width="14.5703125" style="2" customWidth="1"/>
    <col min="12814" max="12814" width="45.140625" style="2" customWidth="1"/>
    <col min="12815" max="12815" width="18" style="2" customWidth="1"/>
    <col min="12816" max="12816" width="20.140625" style="2" customWidth="1"/>
    <col min="12817" max="12817" width="18" style="2" customWidth="1"/>
    <col min="12818" max="12818" width="21.42578125" style="2" customWidth="1"/>
    <col min="12819" max="12819" width="23.5703125" style="2" customWidth="1"/>
    <col min="12820" max="12837" width="16" style="2" customWidth="1"/>
    <col min="12838" max="12839" width="23.5703125" style="2" customWidth="1"/>
    <col min="12840" max="12840" width="27.140625" style="2" customWidth="1"/>
    <col min="12841" max="12843" width="23.5703125" style="2" customWidth="1"/>
    <col min="12844" max="12879" width="16" style="2" customWidth="1"/>
    <col min="12880" max="12881" width="23.5703125" style="2" customWidth="1"/>
    <col min="12882" max="12882" width="27.140625" style="2" customWidth="1"/>
    <col min="12883" max="12884" width="23.5703125" style="2" customWidth="1"/>
    <col min="12885" max="12885" width="28.7109375" style="2" customWidth="1"/>
    <col min="12886" max="12903" width="16" style="2" customWidth="1"/>
    <col min="12904" max="12909" width="28.7109375" style="2" customWidth="1"/>
    <col min="12910" max="12910" width="30.85546875" style="2" customWidth="1"/>
    <col min="12911" max="12911" width="24.42578125" style="2" customWidth="1"/>
    <col min="12912" max="12912" width="28.7109375" style="2" customWidth="1"/>
    <col min="12913" max="12914" width="17.85546875" style="2" customWidth="1"/>
    <col min="12915" max="12915" width="26.85546875" style="2" customWidth="1"/>
    <col min="12916" max="12917" width="17.85546875" style="2" customWidth="1"/>
    <col min="12918" max="12918" width="31.140625" style="2" customWidth="1"/>
    <col min="12919" max="12919" width="55" style="2" customWidth="1"/>
    <col min="12920" max="12920" width="26.5703125" style="2" customWidth="1"/>
    <col min="12921" max="12921" width="15.5703125" style="2" customWidth="1"/>
    <col min="12922" max="12922" width="24.7109375" style="2" customWidth="1"/>
    <col min="12923" max="12925" width="14.7109375" style="2" customWidth="1"/>
    <col min="12926" max="12926" width="39.7109375" style="2" customWidth="1"/>
    <col min="12927" max="13060" width="9.140625" style="2"/>
    <col min="13061" max="13061" width="14.5703125" style="2" customWidth="1"/>
    <col min="13062" max="13062" width="36.140625" style="2" customWidth="1"/>
    <col min="13063" max="13063" width="38" style="2" customWidth="1"/>
    <col min="13064" max="13064" width="20.28515625" style="2" customWidth="1"/>
    <col min="13065" max="13065" width="14.5703125" style="2" customWidth="1"/>
    <col min="13066" max="13066" width="27.5703125" style="2" bestFit="1" customWidth="1"/>
    <col min="13067" max="13069" width="14.5703125" style="2" customWidth="1"/>
    <col min="13070" max="13070" width="45.140625" style="2" customWidth="1"/>
    <col min="13071" max="13071" width="18" style="2" customWidth="1"/>
    <col min="13072" max="13072" width="20.140625" style="2" customWidth="1"/>
    <col min="13073" max="13073" width="18" style="2" customWidth="1"/>
    <col min="13074" max="13074" width="21.42578125" style="2" customWidth="1"/>
    <col min="13075" max="13075" width="23.5703125" style="2" customWidth="1"/>
    <col min="13076" max="13093" width="16" style="2" customWidth="1"/>
    <col min="13094" max="13095" width="23.5703125" style="2" customWidth="1"/>
    <col min="13096" max="13096" width="27.140625" style="2" customWidth="1"/>
    <col min="13097" max="13099" width="23.5703125" style="2" customWidth="1"/>
    <col min="13100" max="13135" width="16" style="2" customWidth="1"/>
    <col min="13136" max="13137" width="23.5703125" style="2" customWidth="1"/>
    <col min="13138" max="13138" width="27.140625" style="2" customWidth="1"/>
    <col min="13139" max="13140" width="23.5703125" style="2" customWidth="1"/>
    <col min="13141" max="13141" width="28.7109375" style="2" customWidth="1"/>
    <col min="13142" max="13159" width="16" style="2" customWidth="1"/>
    <col min="13160" max="13165" width="28.7109375" style="2" customWidth="1"/>
    <col min="13166" max="13166" width="30.85546875" style="2" customWidth="1"/>
    <col min="13167" max="13167" width="24.42578125" style="2" customWidth="1"/>
    <col min="13168" max="13168" width="28.7109375" style="2" customWidth="1"/>
    <col min="13169" max="13170" width="17.85546875" style="2" customWidth="1"/>
    <col min="13171" max="13171" width="26.85546875" style="2" customWidth="1"/>
    <col min="13172" max="13173" width="17.85546875" style="2" customWidth="1"/>
    <col min="13174" max="13174" width="31.140625" style="2" customWidth="1"/>
    <col min="13175" max="13175" width="55" style="2" customWidth="1"/>
    <col min="13176" max="13176" width="26.5703125" style="2" customWidth="1"/>
    <col min="13177" max="13177" width="15.5703125" style="2" customWidth="1"/>
    <col min="13178" max="13178" width="24.7109375" style="2" customWidth="1"/>
    <col min="13179" max="13181" width="14.7109375" style="2" customWidth="1"/>
    <col min="13182" max="13182" width="39.7109375" style="2" customWidth="1"/>
    <col min="13183" max="13316" width="9.140625" style="2"/>
    <col min="13317" max="13317" width="14.5703125" style="2" customWidth="1"/>
    <col min="13318" max="13318" width="36.140625" style="2" customWidth="1"/>
    <col min="13319" max="13319" width="38" style="2" customWidth="1"/>
    <col min="13320" max="13320" width="20.28515625" style="2" customWidth="1"/>
    <col min="13321" max="13321" width="14.5703125" style="2" customWidth="1"/>
    <col min="13322" max="13322" width="27.5703125" style="2" bestFit="1" customWidth="1"/>
    <col min="13323" max="13325" width="14.5703125" style="2" customWidth="1"/>
    <col min="13326" max="13326" width="45.140625" style="2" customWidth="1"/>
    <col min="13327" max="13327" width="18" style="2" customWidth="1"/>
    <col min="13328" max="13328" width="20.140625" style="2" customWidth="1"/>
    <col min="13329" max="13329" width="18" style="2" customWidth="1"/>
    <col min="13330" max="13330" width="21.42578125" style="2" customWidth="1"/>
    <col min="13331" max="13331" width="23.5703125" style="2" customWidth="1"/>
    <col min="13332" max="13349" width="16" style="2" customWidth="1"/>
    <col min="13350" max="13351" width="23.5703125" style="2" customWidth="1"/>
    <col min="13352" max="13352" width="27.140625" style="2" customWidth="1"/>
    <col min="13353" max="13355" width="23.5703125" style="2" customWidth="1"/>
    <col min="13356" max="13391" width="16" style="2" customWidth="1"/>
    <col min="13392" max="13393" width="23.5703125" style="2" customWidth="1"/>
    <col min="13394" max="13394" width="27.140625" style="2" customWidth="1"/>
    <col min="13395" max="13396" width="23.5703125" style="2" customWidth="1"/>
    <col min="13397" max="13397" width="28.7109375" style="2" customWidth="1"/>
    <col min="13398" max="13415" width="16" style="2" customWidth="1"/>
    <col min="13416" max="13421" width="28.7109375" style="2" customWidth="1"/>
    <col min="13422" max="13422" width="30.85546875" style="2" customWidth="1"/>
    <col min="13423" max="13423" width="24.42578125" style="2" customWidth="1"/>
    <col min="13424" max="13424" width="28.7109375" style="2" customWidth="1"/>
    <col min="13425" max="13426" width="17.85546875" style="2" customWidth="1"/>
    <col min="13427" max="13427" width="26.85546875" style="2" customWidth="1"/>
    <col min="13428" max="13429" width="17.85546875" style="2" customWidth="1"/>
    <col min="13430" max="13430" width="31.140625" style="2" customWidth="1"/>
    <col min="13431" max="13431" width="55" style="2" customWidth="1"/>
    <col min="13432" max="13432" width="26.5703125" style="2" customWidth="1"/>
    <col min="13433" max="13433" width="15.5703125" style="2" customWidth="1"/>
    <col min="13434" max="13434" width="24.7109375" style="2" customWidth="1"/>
    <col min="13435" max="13437" width="14.7109375" style="2" customWidth="1"/>
    <col min="13438" max="13438" width="39.7109375" style="2" customWidth="1"/>
    <col min="13439" max="13572" width="9.140625" style="2"/>
    <col min="13573" max="13573" width="14.5703125" style="2" customWidth="1"/>
    <col min="13574" max="13574" width="36.140625" style="2" customWidth="1"/>
    <col min="13575" max="13575" width="38" style="2" customWidth="1"/>
    <col min="13576" max="13576" width="20.28515625" style="2" customWidth="1"/>
    <col min="13577" max="13577" width="14.5703125" style="2" customWidth="1"/>
    <col min="13578" max="13578" width="27.5703125" style="2" bestFit="1" customWidth="1"/>
    <col min="13579" max="13581" width="14.5703125" style="2" customWidth="1"/>
    <col min="13582" max="13582" width="45.140625" style="2" customWidth="1"/>
    <col min="13583" max="13583" width="18" style="2" customWidth="1"/>
    <col min="13584" max="13584" width="20.140625" style="2" customWidth="1"/>
    <col min="13585" max="13585" width="18" style="2" customWidth="1"/>
    <col min="13586" max="13586" width="21.42578125" style="2" customWidth="1"/>
    <col min="13587" max="13587" width="23.5703125" style="2" customWidth="1"/>
    <col min="13588" max="13605" width="16" style="2" customWidth="1"/>
    <col min="13606" max="13607" width="23.5703125" style="2" customWidth="1"/>
    <col min="13608" max="13608" width="27.140625" style="2" customWidth="1"/>
    <col min="13609" max="13611" width="23.5703125" style="2" customWidth="1"/>
    <col min="13612" max="13647" width="16" style="2" customWidth="1"/>
    <col min="13648" max="13649" width="23.5703125" style="2" customWidth="1"/>
    <col min="13650" max="13650" width="27.140625" style="2" customWidth="1"/>
    <col min="13651" max="13652" width="23.5703125" style="2" customWidth="1"/>
    <col min="13653" max="13653" width="28.7109375" style="2" customWidth="1"/>
    <col min="13654" max="13671" width="16" style="2" customWidth="1"/>
    <col min="13672" max="13677" width="28.7109375" style="2" customWidth="1"/>
    <col min="13678" max="13678" width="30.85546875" style="2" customWidth="1"/>
    <col min="13679" max="13679" width="24.42578125" style="2" customWidth="1"/>
    <col min="13680" max="13680" width="28.7109375" style="2" customWidth="1"/>
    <col min="13681" max="13682" width="17.85546875" style="2" customWidth="1"/>
    <col min="13683" max="13683" width="26.85546875" style="2" customWidth="1"/>
    <col min="13684" max="13685" width="17.85546875" style="2" customWidth="1"/>
    <col min="13686" max="13686" width="31.140625" style="2" customWidth="1"/>
    <col min="13687" max="13687" width="55" style="2" customWidth="1"/>
    <col min="13688" max="13688" width="26.5703125" style="2" customWidth="1"/>
    <col min="13689" max="13689" width="15.5703125" style="2" customWidth="1"/>
    <col min="13690" max="13690" width="24.7109375" style="2" customWidth="1"/>
    <col min="13691" max="13693" width="14.7109375" style="2" customWidth="1"/>
    <col min="13694" max="13694" width="39.7109375" style="2" customWidth="1"/>
    <col min="13695" max="13828" width="9.140625" style="2"/>
    <col min="13829" max="13829" width="14.5703125" style="2" customWidth="1"/>
    <col min="13830" max="13830" width="36.140625" style="2" customWidth="1"/>
    <col min="13831" max="13831" width="38" style="2" customWidth="1"/>
    <col min="13832" max="13832" width="20.28515625" style="2" customWidth="1"/>
    <col min="13833" max="13833" width="14.5703125" style="2" customWidth="1"/>
    <col min="13834" max="13834" width="27.5703125" style="2" bestFit="1" customWidth="1"/>
    <col min="13835" max="13837" width="14.5703125" style="2" customWidth="1"/>
    <col min="13838" max="13838" width="45.140625" style="2" customWidth="1"/>
    <col min="13839" max="13839" width="18" style="2" customWidth="1"/>
    <col min="13840" max="13840" width="20.140625" style="2" customWidth="1"/>
    <col min="13841" max="13841" width="18" style="2" customWidth="1"/>
    <col min="13842" max="13842" width="21.42578125" style="2" customWidth="1"/>
    <col min="13843" max="13843" width="23.5703125" style="2" customWidth="1"/>
    <col min="13844" max="13861" width="16" style="2" customWidth="1"/>
    <col min="13862" max="13863" width="23.5703125" style="2" customWidth="1"/>
    <col min="13864" max="13864" width="27.140625" style="2" customWidth="1"/>
    <col min="13865" max="13867" width="23.5703125" style="2" customWidth="1"/>
    <col min="13868" max="13903" width="16" style="2" customWidth="1"/>
    <col min="13904" max="13905" width="23.5703125" style="2" customWidth="1"/>
    <col min="13906" max="13906" width="27.140625" style="2" customWidth="1"/>
    <col min="13907" max="13908" width="23.5703125" style="2" customWidth="1"/>
    <col min="13909" max="13909" width="28.7109375" style="2" customWidth="1"/>
    <col min="13910" max="13927" width="16" style="2" customWidth="1"/>
    <col min="13928" max="13933" width="28.7109375" style="2" customWidth="1"/>
    <col min="13934" max="13934" width="30.85546875" style="2" customWidth="1"/>
    <col min="13935" max="13935" width="24.42578125" style="2" customWidth="1"/>
    <col min="13936" max="13936" width="28.7109375" style="2" customWidth="1"/>
    <col min="13937" max="13938" width="17.85546875" style="2" customWidth="1"/>
    <col min="13939" max="13939" width="26.85546875" style="2" customWidth="1"/>
    <col min="13940" max="13941" width="17.85546875" style="2" customWidth="1"/>
    <col min="13942" max="13942" width="31.140625" style="2" customWidth="1"/>
    <col min="13943" max="13943" width="55" style="2" customWidth="1"/>
    <col min="13944" max="13944" width="26.5703125" style="2" customWidth="1"/>
    <col min="13945" max="13945" width="15.5703125" style="2" customWidth="1"/>
    <col min="13946" max="13946" width="24.7109375" style="2" customWidth="1"/>
    <col min="13947" max="13949" width="14.7109375" style="2" customWidth="1"/>
    <col min="13950" max="13950" width="39.7109375" style="2" customWidth="1"/>
    <col min="13951" max="14084" width="9.140625" style="2"/>
    <col min="14085" max="14085" width="14.5703125" style="2" customWidth="1"/>
    <col min="14086" max="14086" width="36.140625" style="2" customWidth="1"/>
    <col min="14087" max="14087" width="38" style="2" customWidth="1"/>
    <col min="14088" max="14088" width="20.28515625" style="2" customWidth="1"/>
    <col min="14089" max="14089" width="14.5703125" style="2" customWidth="1"/>
    <col min="14090" max="14090" width="27.5703125" style="2" bestFit="1" customWidth="1"/>
    <col min="14091" max="14093" width="14.5703125" style="2" customWidth="1"/>
    <col min="14094" max="14094" width="45.140625" style="2" customWidth="1"/>
    <col min="14095" max="14095" width="18" style="2" customWidth="1"/>
    <col min="14096" max="14096" width="20.140625" style="2" customWidth="1"/>
    <col min="14097" max="14097" width="18" style="2" customWidth="1"/>
    <col min="14098" max="14098" width="21.42578125" style="2" customWidth="1"/>
    <col min="14099" max="14099" width="23.5703125" style="2" customWidth="1"/>
    <col min="14100" max="14117" width="16" style="2" customWidth="1"/>
    <col min="14118" max="14119" width="23.5703125" style="2" customWidth="1"/>
    <col min="14120" max="14120" width="27.140625" style="2" customWidth="1"/>
    <col min="14121" max="14123" width="23.5703125" style="2" customWidth="1"/>
    <col min="14124" max="14159" width="16" style="2" customWidth="1"/>
    <col min="14160" max="14161" width="23.5703125" style="2" customWidth="1"/>
    <col min="14162" max="14162" width="27.140625" style="2" customWidth="1"/>
    <col min="14163" max="14164" width="23.5703125" style="2" customWidth="1"/>
    <col min="14165" max="14165" width="28.7109375" style="2" customWidth="1"/>
    <col min="14166" max="14183" width="16" style="2" customWidth="1"/>
    <col min="14184" max="14189" width="28.7109375" style="2" customWidth="1"/>
    <col min="14190" max="14190" width="30.85546875" style="2" customWidth="1"/>
    <col min="14191" max="14191" width="24.42578125" style="2" customWidth="1"/>
    <col min="14192" max="14192" width="28.7109375" style="2" customWidth="1"/>
    <col min="14193" max="14194" width="17.85546875" style="2" customWidth="1"/>
    <col min="14195" max="14195" width="26.85546875" style="2" customWidth="1"/>
    <col min="14196" max="14197" width="17.85546875" style="2" customWidth="1"/>
    <col min="14198" max="14198" width="31.140625" style="2" customWidth="1"/>
    <col min="14199" max="14199" width="55" style="2" customWidth="1"/>
    <col min="14200" max="14200" width="26.5703125" style="2" customWidth="1"/>
    <col min="14201" max="14201" width="15.5703125" style="2" customWidth="1"/>
    <col min="14202" max="14202" width="24.7109375" style="2" customWidth="1"/>
    <col min="14203" max="14205" width="14.7109375" style="2" customWidth="1"/>
    <col min="14206" max="14206" width="39.7109375" style="2" customWidth="1"/>
    <col min="14207" max="14340" width="9.140625" style="2"/>
    <col min="14341" max="14341" width="14.5703125" style="2" customWidth="1"/>
    <col min="14342" max="14342" width="36.140625" style="2" customWidth="1"/>
    <col min="14343" max="14343" width="38" style="2" customWidth="1"/>
    <col min="14344" max="14344" width="20.28515625" style="2" customWidth="1"/>
    <col min="14345" max="14345" width="14.5703125" style="2" customWidth="1"/>
    <col min="14346" max="14346" width="27.5703125" style="2" bestFit="1" customWidth="1"/>
    <col min="14347" max="14349" width="14.5703125" style="2" customWidth="1"/>
    <col min="14350" max="14350" width="45.140625" style="2" customWidth="1"/>
    <col min="14351" max="14351" width="18" style="2" customWidth="1"/>
    <col min="14352" max="14352" width="20.140625" style="2" customWidth="1"/>
    <col min="14353" max="14353" width="18" style="2" customWidth="1"/>
    <col min="14354" max="14354" width="21.42578125" style="2" customWidth="1"/>
    <col min="14355" max="14355" width="23.5703125" style="2" customWidth="1"/>
    <col min="14356" max="14373" width="16" style="2" customWidth="1"/>
    <col min="14374" max="14375" width="23.5703125" style="2" customWidth="1"/>
    <col min="14376" max="14376" width="27.140625" style="2" customWidth="1"/>
    <col min="14377" max="14379" width="23.5703125" style="2" customWidth="1"/>
    <col min="14380" max="14415" width="16" style="2" customWidth="1"/>
    <col min="14416" max="14417" width="23.5703125" style="2" customWidth="1"/>
    <col min="14418" max="14418" width="27.140625" style="2" customWidth="1"/>
    <col min="14419" max="14420" width="23.5703125" style="2" customWidth="1"/>
    <col min="14421" max="14421" width="28.7109375" style="2" customWidth="1"/>
    <col min="14422" max="14439" width="16" style="2" customWidth="1"/>
    <col min="14440" max="14445" width="28.7109375" style="2" customWidth="1"/>
    <col min="14446" max="14446" width="30.85546875" style="2" customWidth="1"/>
    <col min="14447" max="14447" width="24.42578125" style="2" customWidth="1"/>
    <col min="14448" max="14448" width="28.7109375" style="2" customWidth="1"/>
    <col min="14449" max="14450" width="17.85546875" style="2" customWidth="1"/>
    <col min="14451" max="14451" width="26.85546875" style="2" customWidth="1"/>
    <col min="14452" max="14453" width="17.85546875" style="2" customWidth="1"/>
    <col min="14454" max="14454" width="31.140625" style="2" customWidth="1"/>
    <col min="14455" max="14455" width="55" style="2" customWidth="1"/>
    <col min="14456" max="14456" width="26.5703125" style="2" customWidth="1"/>
    <col min="14457" max="14457" width="15.5703125" style="2" customWidth="1"/>
    <col min="14458" max="14458" width="24.7109375" style="2" customWidth="1"/>
    <col min="14459" max="14461" width="14.7109375" style="2" customWidth="1"/>
    <col min="14462" max="14462" width="39.7109375" style="2" customWidth="1"/>
    <col min="14463" max="14596" width="9.140625" style="2"/>
    <col min="14597" max="14597" width="14.5703125" style="2" customWidth="1"/>
    <col min="14598" max="14598" width="36.140625" style="2" customWidth="1"/>
    <col min="14599" max="14599" width="38" style="2" customWidth="1"/>
    <col min="14600" max="14600" width="20.28515625" style="2" customWidth="1"/>
    <col min="14601" max="14601" width="14.5703125" style="2" customWidth="1"/>
    <col min="14602" max="14602" width="27.5703125" style="2" bestFit="1" customWidth="1"/>
    <col min="14603" max="14605" width="14.5703125" style="2" customWidth="1"/>
    <col min="14606" max="14606" width="45.140625" style="2" customWidth="1"/>
    <col min="14607" max="14607" width="18" style="2" customWidth="1"/>
    <col min="14608" max="14608" width="20.140625" style="2" customWidth="1"/>
    <col min="14609" max="14609" width="18" style="2" customWidth="1"/>
    <col min="14610" max="14610" width="21.42578125" style="2" customWidth="1"/>
    <col min="14611" max="14611" width="23.5703125" style="2" customWidth="1"/>
    <col min="14612" max="14629" width="16" style="2" customWidth="1"/>
    <col min="14630" max="14631" width="23.5703125" style="2" customWidth="1"/>
    <col min="14632" max="14632" width="27.140625" style="2" customWidth="1"/>
    <col min="14633" max="14635" width="23.5703125" style="2" customWidth="1"/>
    <col min="14636" max="14671" width="16" style="2" customWidth="1"/>
    <col min="14672" max="14673" width="23.5703125" style="2" customWidth="1"/>
    <col min="14674" max="14674" width="27.140625" style="2" customWidth="1"/>
    <col min="14675" max="14676" width="23.5703125" style="2" customWidth="1"/>
    <col min="14677" max="14677" width="28.7109375" style="2" customWidth="1"/>
    <col min="14678" max="14695" width="16" style="2" customWidth="1"/>
    <col min="14696" max="14701" width="28.7109375" style="2" customWidth="1"/>
    <col min="14702" max="14702" width="30.85546875" style="2" customWidth="1"/>
    <col min="14703" max="14703" width="24.42578125" style="2" customWidth="1"/>
    <col min="14704" max="14704" width="28.7109375" style="2" customWidth="1"/>
    <col min="14705" max="14706" width="17.85546875" style="2" customWidth="1"/>
    <col min="14707" max="14707" width="26.85546875" style="2" customWidth="1"/>
    <col min="14708" max="14709" width="17.85546875" style="2" customWidth="1"/>
    <col min="14710" max="14710" width="31.140625" style="2" customWidth="1"/>
    <col min="14711" max="14711" width="55" style="2" customWidth="1"/>
    <col min="14712" max="14712" width="26.5703125" style="2" customWidth="1"/>
    <col min="14713" max="14713" width="15.5703125" style="2" customWidth="1"/>
    <col min="14714" max="14714" width="24.7109375" style="2" customWidth="1"/>
    <col min="14715" max="14717" width="14.7109375" style="2" customWidth="1"/>
    <col min="14718" max="14718" width="39.7109375" style="2" customWidth="1"/>
    <col min="14719" max="14852" width="9.140625" style="2"/>
    <col min="14853" max="14853" width="14.5703125" style="2" customWidth="1"/>
    <col min="14854" max="14854" width="36.140625" style="2" customWidth="1"/>
    <col min="14855" max="14855" width="38" style="2" customWidth="1"/>
    <col min="14856" max="14856" width="20.28515625" style="2" customWidth="1"/>
    <col min="14857" max="14857" width="14.5703125" style="2" customWidth="1"/>
    <col min="14858" max="14858" width="27.5703125" style="2" bestFit="1" customWidth="1"/>
    <col min="14859" max="14861" width="14.5703125" style="2" customWidth="1"/>
    <col min="14862" max="14862" width="45.140625" style="2" customWidth="1"/>
    <col min="14863" max="14863" width="18" style="2" customWidth="1"/>
    <col min="14864" max="14864" width="20.140625" style="2" customWidth="1"/>
    <col min="14865" max="14865" width="18" style="2" customWidth="1"/>
    <col min="14866" max="14866" width="21.42578125" style="2" customWidth="1"/>
    <col min="14867" max="14867" width="23.5703125" style="2" customWidth="1"/>
    <col min="14868" max="14885" width="16" style="2" customWidth="1"/>
    <col min="14886" max="14887" width="23.5703125" style="2" customWidth="1"/>
    <col min="14888" max="14888" width="27.140625" style="2" customWidth="1"/>
    <col min="14889" max="14891" width="23.5703125" style="2" customWidth="1"/>
    <col min="14892" max="14927" width="16" style="2" customWidth="1"/>
    <col min="14928" max="14929" width="23.5703125" style="2" customWidth="1"/>
    <col min="14930" max="14930" width="27.140625" style="2" customWidth="1"/>
    <col min="14931" max="14932" width="23.5703125" style="2" customWidth="1"/>
    <col min="14933" max="14933" width="28.7109375" style="2" customWidth="1"/>
    <col min="14934" max="14951" width="16" style="2" customWidth="1"/>
    <col min="14952" max="14957" width="28.7109375" style="2" customWidth="1"/>
    <col min="14958" max="14958" width="30.85546875" style="2" customWidth="1"/>
    <col min="14959" max="14959" width="24.42578125" style="2" customWidth="1"/>
    <col min="14960" max="14960" width="28.7109375" style="2" customWidth="1"/>
    <col min="14961" max="14962" width="17.85546875" style="2" customWidth="1"/>
    <col min="14963" max="14963" width="26.85546875" style="2" customWidth="1"/>
    <col min="14964" max="14965" width="17.85546875" style="2" customWidth="1"/>
    <col min="14966" max="14966" width="31.140625" style="2" customWidth="1"/>
    <col min="14967" max="14967" width="55" style="2" customWidth="1"/>
    <col min="14968" max="14968" width="26.5703125" style="2" customWidth="1"/>
    <col min="14969" max="14969" width="15.5703125" style="2" customWidth="1"/>
    <col min="14970" max="14970" width="24.7109375" style="2" customWidth="1"/>
    <col min="14971" max="14973" width="14.7109375" style="2" customWidth="1"/>
    <col min="14974" max="14974" width="39.7109375" style="2" customWidth="1"/>
    <col min="14975" max="15108" width="9.140625" style="2"/>
    <col min="15109" max="15109" width="14.5703125" style="2" customWidth="1"/>
    <col min="15110" max="15110" width="36.140625" style="2" customWidth="1"/>
    <col min="15111" max="15111" width="38" style="2" customWidth="1"/>
    <col min="15112" max="15112" width="20.28515625" style="2" customWidth="1"/>
    <col min="15113" max="15113" width="14.5703125" style="2" customWidth="1"/>
    <col min="15114" max="15114" width="27.5703125" style="2" bestFit="1" customWidth="1"/>
    <col min="15115" max="15117" width="14.5703125" style="2" customWidth="1"/>
    <col min="15118" max="15118" width="45.140625" style="2" customWidth="1"/>
    <col min="15119" max="15119" width="18" style="2" customWidth="1"/>
    <col min="15120" max="15120" width="20.140625" style="2" customWidth="1"/>
    <col min="15121" max="15121" width="18" style="2" customWidth="1"/>
    <col min="15122" max="15122" width="21.42578125" style="2" customWidth="1"/>
    <col min="15123" max="15123" width="23.5703125" style="2" customWidth="1"/>
    <col min="15124" max="15141" width="16" style="2" customWidth="1"/>
    <col min="15142" max="15143" width="23.5703125" style="2" customWidth="1"/>
    <col min="15144" max="15144" width="27.140625" style="2" customWidth="1"/>
    <col min="15145" max="15147" width="23.5703125" style="2" customWidth="1"/>
    <col min="15148" max="15183" width="16" style="2" customWidth="1"/>
    <col min="15184" max="15185" width="23.5703125" style="2" customWidth="1"/>
    <col min="15186" max="15186" width="27.140625" style="2" customWidth="1"/>
    <col min="15187" max="15188" width="23.5703125" style="2" customWidth="1"/>
    <col min="15189" max="15189" width="28.7109375" style="2" customWidth="1"/>
    <col min="15190" max="15207" width="16" style="2" customWidth="1"/>
    <col min="15208" max="15213" width="28.7109375" style="2" customWidth="1"/>
    <col min="15214" max="15214" width="30.85546875" style="2" customWidth="1"/>
    <col min="15215" max="15215" width="24.42578125" style="2" customWidth="1"/>
    <col min="15216" max="15216" width="28.7109375" style="2" customWidth="1"/>
    <col min="15217" max="15218" width="17.85546875" style="2" customWidth="1"/>
    <col min="15219" max="15219" width="26.85546875" style="2" customWidth="1"/>
    <col min="15220" max="15221" width="17.85546875" style="2" customWidth="1"/>
    <col min="15222" max="15222" width="31.140625" style="2" customWidth="1"/>
    <col min="15223" max="15223" width="55" style="2" customWidth="1"/>
    <col min="15224" max="15224" width="26.5703125" style="2" customWidth="1"/>
    <col min="15225" max="15225" width="15.5703125" style="2" customWidth="1"/>
    <col min="15226" max="15226" width="24.7109375" style="2" customWidth="1"/>
    <col min="15227" max="15229" width="14.7109375" style="2" customWidth="1"/>
    <col min="15230" max="15230" width="39.7109375" style="2" customWidth="1"/>
    <col min="15231" max="15364" width="9.140625" style="2"/>
    <col min="15365" max="15365" width="14.5703125" style="2" customWidth="1"/>
    <col min="15366" max="15366" width="36.140625" style="2" customWidth="1"/>
    <col min="15367" max="15367" width="38" style="2" customWidth="1"/>
    <col min="15368" max="15368" width="20.28515625" style="2" customWidth="1"/>
    <col min="15369" max="15369" width="14.5703125" style="2" customWidth="1"/>
    <col min="15370" max="15370" width="27.5703125" style="2" bestFit="1" customWidth="1"/>
    <col min="15371" max="15373" width="14.5703125" style="2" customWidth="1"/>
    <col min="15374" max="15374" width="45.140625" style="2" customWidth="1"/>
    <col min="15375" max="15375" width="18" style="2" customWidth="1"/>
    <col min="15376" max="15376" width="20.140625" style="2" customWidth="1"/>
    <col min="15377" max="15377" width="18" style="2" customWidth="1"/>
    <col min="15378" max="15378" width="21.42578125" style="2" customWidth="1"/>
    <col min="15379" max="15379" width="23.5703125" style="2" customWidth="1"/>
    <col min="15380" max="15397" width="16" style="2" customWidth="1"/>
    <col min="15398" max="15399" width="23.5703125" style="2" customWidth="1"/>
    <col min="15400" max="15400" width="27.140625" style="2" customWidth="1"/>
    <col min="15401" max="15403" width="23.5703125" style="2" customWidth="1"/>
    <col min="15404" max="15439" width="16" style="2" customWidth="1"/>
    <col min="15440" max="15441" width="23.5703125" style="2" customWidth="1"/>
    <col min="15442" max="15442" width="27.140625" style="2" customWidth="1"/>
    <col min="15443" max="15444" width="23.5703125" style="2" customWidth="1"/>
    <col min="15445" max="15445" width="28.7109375" style="2" customWidth="1"/>
    <col min="15446" max="15463" width="16" style="2" customWidth="1"/>
    <col min="15464" max="15469" width="28.7109375" style="2" customWidth="1"/>
    <col min="15470" max="15470" width="30.85546875" style="2" customWidth="1"/>
    <col min="15471" max="15471" width="24.42578125" style="2" customWidth="1"/>
    <col min="15472" max="15472" width="28.7109375" style="2" customWidth="1"/>
    <col min="15473" max="15474" width="17.85546875" style="2" customWidth="1"/>
    <col min="15475" max="15475" width="26.85546875" style="2" customWidth="1"/>
    <col min="15476" max="15477" width="17.85546875" style="2" customWidth="1"/>
    <col min="15478" max="15478" width="31.140625" style="2" customWidth="1"/>
    <col min="15479" max="15479" width="55" style="2" customWidth="1"/>
    <col min="15480" max="15480" width="26.5703125" style="2" customWidth="1"/>
    <col min="15481" max="15481" width="15.5703125" style="2" customWidth="1"/>
    <col min="15482" max="15482" width="24.7109375" style="2" customWidth="1"/>
    <col min="15483" max="15485" width="14.7109375" style="2" customWidth="1"/>
    <col min="15486" max="15486" width="39.7109375" style="2" customWidth="1"/>
    <col min="15487" max="15620" width="9.140625" style="2"/>
    <col min="15621" max="15621" width="14.5703125" style="2" customWidth="1"/>
    <col min="15622" max="15622" width="36.140625" style="2" customWidth="1"/>
    <col min="15623" max="15623" width="38" style="2" customWidth="1"/>
    <col min="15624" max="15624" width="20.28515625" style="2" customWidth="1"/>
    <col min="15625" max="15625" width="14.5703125" style="2" customWidth="1"/>
    <col min="15626" max="15626" width="27.5703125" style="2" bestFit="1" customWidth="1"/>
    <col min="15627" max="15629" width="14.5703125" style="2" customWidth="1"/>
    <col min="15630" max="15630" width="45.140625" style="2" customWidth="1"/>
    <col min="15631" max="15631" width="18" style="2" customWidth="1"/>
    <col min="15632" max="15632" width="20.140625" style="2" customWidth="1"/>
    <col min="15633" max="15633" width="18" style="2" customWidth="1"/>
    <col min="15634" max="15634" width="21.42578125" style="2" customWidth="1"/>
    <col min="15635" max="15635" width="23.5703125" style="2" customWidth="1"/>
    <col min="15636" max="15653" width="16" style="2" customWidth="1"/>
    <col min="15654" max="15655" width="23.5703125" style="2" customWidth="1"/>
    <col min="15656" max="15656" width="27.140625" style="2" customWidth="1"/>
    <col min="15657" max="15659" width="23.5703125" style="2" customWidth="1"/>
    <col min="15660" max="15695" width="16" style="2" customWidth="1"/>
    <col min="15696" max="15697" width="23.5703125" style="2" customWidth="1"/>
    <col min="15698" max="15698" width="27.140625" style="2" customWidth="1"/>
    <col min="15699" max="15700" width="23.5703125" style="2" customWidth="1"/>
    <col min="15701" max="15701" width="28.7109375" style="2" customWidth="1"/>
    <col min="15702" max="15719" width="16" style="2" customWidth="1"/>
    <col min="15720" max="15725" width="28.7109375" style="2" customWidth="1"/>
    <col min="15726" max="15726" width="30.85546875" style="2" customWidth="1"/>
    <col min="15727" max="15727" width="24.42578125" style="2" customWidth="1"/>
    <col min="15728" max="15728" width="28.7109375" style="2" customWidth="1"/>
    <col min="15729" max="15730" width="17.85546875" style="2" customWidth="1"/>
    <col min="15731" max="15731" width="26.85546875" style="2" customWidth="1"/>
    <col min="15732" max="15733" width="17.85546875" style="2" customWidth="1"/>
    <col min="15734" max="15734" width="31.140625" style="2" customWidth="1"/>
    <col min="15735" max="15735" width="55" style="2" customWidth="1"/>
    <col min="15736" max="15736" width="26.5703125" style="2" customWidth="1"/>
    <col min="15737" max="15737" width="15.5703125" style="2" customWidth="1"/>
    <col min="15738" max="15738" width="24.7109375" style="2" customWidth="1"/>
    <col min="15739" max="15741" width="14.7109375" style="2" customWidth="1"/>
    <col min="15742" max="15742" width="39.7109375" style="2" customWidth="1"/>
    <col min="15743" max="15876" width="9.140625" style="2"/>
    <col min="15877" max="15877" width="14.5703125" style="2" customWidth="1"/>
    <col min="15878" max="15878" width="36.140625" style="2" customWidth="1"/>
    <col min="15879" max="15879" width="38" style="2" customWidth="1"/>
    <col min="15880" max="15880" width="20.28515625" style="2" customWidth="1"/>
    <col min="15881" max="15881" width="14.5703125" style="2" customWidth="1"/>
    <col min="15882" max="15882" width="27.5703125" style="2" bestFit="1" customWidth="1"/>
    <col min="15883" max="15885" width="14.5703125" style="2" customWidth="1"/>
    <col min="15886" max="15886" width="45.140625" style="2" customWidth="1"/>
    <col min="15887" max="15887" width="18" style="2" customWidth="1"/>
    <col min="15888" max="15888" width="20.140625" style="2" customWidth="1"/>
    <col min="15889" max="15889" width="18" style="2" customWidth="1"/>
    <col min="15890" max="15890" width="21.42578125" style="2" customWidth="1"/>
    <col min="15891" max="15891" width="23.5703125" style="2" customWidth="1"/>
    <col min="15892" max="15909" width="16" style="2" customWidth="1"/>
    <col min="15910" max="15911" width="23.5703125" style="2" customWidth="1"/>
    <col min="15912" max="15912" width="27.140625" style="2" customWidth="1"/>
    <col min="15913" max="15915" width="23.5703125" style="2" customWidth="1"/>
    <col min="15916" max="15951" width="16" style="2" customWidth="1"/>
    <col min="15952" max="15953" width="23.5703125" style="2" customWidth="1"/>
    <col min="15954" max="15954" width="27.140625" style="2" customWidth="1"/>
    <col min="15955" max="15956" width="23.5703125" style="2" customWidth="1"/>
    <col min="15957" max="15957" width="28.7109375" style="2" customWidth="1"/>
    <col min="15958" max="15975" width="16" style="2" customWidth="1"/>
    <col min="15976" max="15981" width="28.7109375" style="2" customWidth="1"/>
    <col min="15982" max="15982" width="30.85546875" style="2" customWidth="1"/>
    <col min="15983" max="15983" width="24.42578125" style="2" customWidth="1"/>
    <col min="15984" max="15984" width="28.7109375" style="2" customWidth="1"/>
    <col min="15985" max="15986" width="17.85546875" style="2" customWidth="1"/>
    <col min="15987" max="15987" width="26.85546875" style="2" customWidth="1"/>
    <col min="15988" max="15989" width="17.85546875" style="2" customWidth="1"/>
    <col min="15990" max="15990" width="31.140625" style="2" customWidth="1"/>
    <col min="15991" max="15991" width="55" style="2" customWidth="1"/>
    <col min="15992" max="15992" width="26.5703125" style="2" customWidth="1"/>
    <col min="15993" max="15993" width="15.5703125" style="2" customWidth="1"/>
    <col min="15994" max="15994" width="24.7109375" style="2" customWidth="1"/>
    <col min="15995" max="15997" width="14.7109375" style="2" customWidth="1"/>
    <col min="15998" max="15998" width="39.7109375" style="2" customWidth="1"/>
    <col min="15999" max="16132" width="9.140625" style="2"/>
    <col min="16133" max="16133" width="14.5703125" style="2" customWidth="1"/>
    <col min="16134" max="16134" width="36.140625" style="2" customWidth="1"/>
    <col min="16135" max="16135" width="38" style="2" customWidth="1"/>
    <col min="16136" max="16136" width="20.28515625" style="2" customWidth="1"/>
    <col min="16137" max="16137" width="14.5703125" style="2" customWidth="1"/>
    <col min="16138" max="16138" width="27.5703125" style="2" bestFit="1" customWidth="1"/>
    <col min="16139" max="16141" width="14.5703125" style="2" customWidth="1"/>
    <col min="16142" max="16142" width="45.140625" style="2" customWidth="1"/>
    <col min="16143" max="16143" width="18" style="2" customWidth="1"/>
    <col min="16144" max="16144" width="20.140625" style="2" customWidth="1"/>
    <col min="16145" max="16145" width="18" style="2" customWidth="1"/>
    <col min="16146" max="16146" width="21.42578125" style="2" customWidth="1"/>
    <col min="16147" max="16147" width="23.5703125" style="2" customWidth="1"/>
    <col min="16148" max="16165" width="16" style="2" customWidth="1"/>
    <col min="16166" max="16167" width="23.5703125" style="2" customWidth="1"/>
    <col min="16168" max="16168" width="27.140625" style="2" customWidth="1"/>
    <col min="16169" max="16171" width="23.5703125" style="2" customWidth="1"/>
    <col min="16172" max="16207" width="16" style="2" customWidth="1"/>
    <col min="16208" max="16209" width="23.5703125" style="2" customWidth="1"/>
    <col min="16210" max="16210" width="27.140625" style="2" customWidth="1"/>
    <col min="16211" max="16212" width="23.5703125" style="2" customWidth="1"/>
    <col min="16213" max="16213" width="28.7109375" style="2" customWidth="1"/>
    <col min="16214" max="16231" width="16" style="2" customWidth="1"/>
    <col min="16232" max="16237" width="28.7109375" style="2" customWidth="1"/>
    <col min="16238" max="16238" width="30.85546875" style="2" customWidth="1"/>
    <col min="16239" max="16239" width="24.42578125" style="2" customWidth="1"/>
    <col min="16240" max="16240" width="28.7109375" style="2" customWidth="1"/>
    <col min="16241" max="16242" width="17.85546875" style="2" customWidth="1"/>
    <col min="16243" max="16243" width="26.85546875" style="2" customWidth="1"/>
    <col min="16244" max="16245" width="17.85546875" style="2" customWidth="1"/>
    <col min="16246" max="16246" width="31.140625" style="2" customWidth="1"/>
    <col min="16247" max="16247" width="55" style="2" customWidth="1"/>
    <col min="16248" max="16248" width="26.5703125" style="2" customWidth="1"/>
    <col min="16249" max="16249" width="15.5703125" style="2" customWidth="1"/>
    <col min="16250" max="16250" width="24.7109375" style="2" customWidth="1"/>
    <col min="16251" max="16253" width="14.7109375" style="2" customWidth="1"/>
    <col min="16254" max="16254" width="39.7109375" style="2" customWidth="1"/>
    <col min="16255" max="16384" width="9.140625" style="2"/>
  </cols>
  <sheetData>
    <row r="2" spans="1:136" ht="33.75" x14ac:dyDescent="0.5">
      <c r="A2" s="1" t="s">
        <v>670</v>
      </c>
      <c r="B2" s="1"/>
    </row>
    <row r="4" spans="1:136" ht="48" customHeight="1" x14ac:dyDescent="0.25">
      <c r="A4" s="10" t="s">
        <v>0</v>
      </c>
      <c r="B4" s="395" t="s">
        <v>1</v>
      </c>
      <c r="C4" s="396"/>
      <c r="D4" s="396"/>
    </row>
    <row r="5" spans="1:136" ht="44.25" customHeight="1" x14ac:dyDescent="0.25">
      <c r="A5" s="11" t="s">
        <v>2</v>
      </c>
      <c r="B5" s="397" t="s">
        <v>3</v>
      </c>
      <c r="C5" s="396"/>
      <c r="D5" s="396"/>
    </row>
    <row r="6" spans="1:136" ht="45.75" customHeight="1" x14ac:dyDescent="0.25">
      <c r="A6" s="12" t="s">
        <v>4</v>
      </c>
      <c r="B6" s="398" t="s">
        <v>5</v>
      </c>
      <c r="C6" s="399"/>
      <c r="D6" s="399"/>
    </row>
    <row r="7" spans="1:136" ht="43.5" customHeight="1" x14ac:dyDescent="0.25">
      <c r="A7" s="5"/>
      <c r="B7" s="400" t="s">
        <v>191</v>
      </c>
      <c r="C7" s="401"/>
      <c r="D7" s="401"/>
    </row>
    <row r="8" spans="1:136" ht="26.25" x14ac:dyDescent="0.4">
      <c r="A8" s="6"/>
      <c r="CJ8" s="423" t="s">
        <v>152</v>
      </c>
      <c r="CK8" s="424"/>
      <c r="CL8" s="424"/>
      <c r="CM8" s="424"/>
      <c r="CN8" s="424"/>
      <c r="CO8" s="424"/>
      <c r="CP8" s="423" t="s">
        <v>153</v>
      </c>
      <c r="CQ8" s="432"/>
      <c r="CR8" s="432"/>
      <c r="CS8" s="432"/>
      <c r="CT8" s="432"/>
      <c r="CU8" s="432"/>
      <c r="CV8" s="412" t="s">
        <v>167</v>
      </c>
      <c r="CW8" s="413"/>
      <c r="CX8" s="413"/>
      <c r="CY8" s="413"/>
      <c r="CZ8" s="413"/>
      <c r="DA8" s="413"/>
    </row>
    <row r="9" spans="1:136" ht="12.75" customHeight="1" x14ac:dyDescent="0.35">
      <c r="A9" s="6"/>
    </row>
    <row r="10" spans="1:136" ht="43.5" customHeight="1" x14ac:dyDescent="0.25">
      <c r="A10" s="373" t="s">
        <v>6</v>
      </c>
      <c r="B10" s="375" t="s">
        <v>575</v>
      </c>
      <c r="C10" s="376" t="s">
        <v>7</v>
      </c>
      <c r="D10" s="376" t="s">
        <v>8</v>
      </c>
      <c r="E10" s="376" t="s">
        <v>9</v>
      </c>
      <c r="F10" s="376" t="s">
        <v>10</v>
      </c>
      <c r="G10" s="376" t="s">
        <v>11</v>
      </c>
      <c r="H10" s="376" t="s">
        <v>12</v>
      </c>
      <c r="I10" s="376" t="s">
        <v>13</v>
      </c>
      <c r="J10" s="373" t="s">
        <v>14</v>
      </c>
      <c r="K10" s="376" t="s">
        <v>15</v>
      </c>
      <c r="L10" s="376" t="s">
        <v>16</v>
      </c>
      <c r="M10" s="376" t="s">
        <v>17</v>
      </c>
      <c r="N10" s="376" t="s">
        <v>18</v>
      </c>
      <c r="O10" s="393" t="s">
        <v>38</v>
      </c>
      <c r="P10" s="383" t="s">
        <v>658</v>
      </c>
      <c r="Q10" s="383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84"/>
      <c r="AS10" s="384"/>
      <c r="AT10" s="384"/>
      <c r="AU10" s="384"/>
      <c r="AV10" s="384"/>
      <c r="AW10" s="384"/>
      <c r="AX10" s="384"/>
      <c r="AY10" s="384"/>
      <c r="AZ10" s="384"/>
      <c r="BA10" s="384"/>
      <c r="BB10" s="384"/>
      <c r="BC10" s="384"/>
      <c r="BD10" s="384"/>
      <c r="BE10" s="384"/>
      <c r="BF10" s="384"/>
      <c r="BG10" s="384"/>
      <c r="BH10" s="384"/>
      <c r="BI10" s="384"/>
      <c r="BJ10" s="384"/>
      <c r="BK10" s="384"/>
      <c r="BL10" s="384"/>
      <c r="BM10" s="384"/>
      <c r="BN10" s="384"/>
      <c r="BO10" s="384"/>
      <c r="BP10" s="384"/>
      <c r="BQ10" s="384"/>
      <c r="BR10" s="384"/>
      <c r="BS10" s="384"/>
      <c r="BT10" s="384"/>
      <c r="BU10" s="384"/>
      <c r="BV10" s="384"/>
      <c r="BW10" s="384"/>
      <c r="BX10" s="384"/>
      <c r="BY10" s="384"/>
      <c r="BZ10" s="384"/>
      <c r="CA10" s="384"/>
      <c r="CB10" s="384"/>
      <c r="CC10" s="384"/>
      <c r="CD10" s="384"/>
      <c r="CE10" s="384"/>
      <c r="CF10" s="384"/>
      <c r="CG10" s="384"/>
      <c r="CH10" s="384"/>
      <c r="CI10" s="385"/>
      <c r="CJ10" s="425" t="s">
        <v>649</v>
      </c>
      <c r="CK10" s="426"/>
      <c r="CL10" s="426"/>
      <c r="CM10" s="426"/>
      <c r="CN10" s="426"/>
      <c r="CO10" s="427"/>
      <c r="CP10" s="425" t="s">
        <v>649</v>
      </c>
      <c r="CQ10" s="426"/>
      <c r="CR10" s="426"/>
      <c r="CS10" s="426"/>
      <c r="CT10" s="426"/>
      <c r="CU10" s="427"/>
      <c r="CV10" s="414" t="s">
        <v>649</v>
      </c>
      <c r="CW10" s="415"/>
      <c r="CX10" s="415"/>
      <c r="CY10" s="415"/>
      <c r="CZ10" s="415"/>
      <c r="DA10" s="416"/>
      <c r="DB10" s="404" t="s">
        <v>19</v>
      </c>
      <c r="DC10" s="402" t="s">
        <v>20</v>
      </c>
      <c r="DD10" s="402" t="s">
        <v>21</v>
      </c>
      <c r="DE10" s="402" t="s">
        <v>22</v>
      </c>
      <c r="DF10" s="402" t="s">
        <v>23</v>
      </c>
      <c r="DG10" s="402" t="s">
        <v>24</v>
      </c>
      <c r="DH10" s="402" t="s">
        <v>25</v>
      </c>
      <c r="DI10" s="402" t="s">
        <v>26</v>
      </c>
      <c r="DJ10" s="402" t="s">
        <v>42</v>
      </c>
      <c r="DK10" s="402" t="s">
        <v>43</v>
      </c>
      <c r="DL10" s="403" t="s">
        <v>574</v>
      </c>
      <c r="DM10" s="403" t="s">
        <v>576</v>
      </c>
      <c r="DN10" s="403" t="s">
        <v>577</v>
      </c>
      <c r="DO10" s="410" t="s">
        <v>27</v>
      </c>
      <c r="DP10" s="402" t="s">
        <v>28</v>
      </c>
      <c r="DQ10" s="402" t="s">
        <v>29</v>
      </c>
      <c r="DR10" s="402" t="s">
        <v>30</v>
      </c>
      <c r="DS10" s="402" t="s">
        <v>31</v>
      </c>
      <c r="DT10" s="402" t="s">
        <v>32</v>
      </c>
      <c r="DU10" s="402" t="s">
        <v>33</v>
      </c>
      <c r="DV10" s="408" t="s">
        <v>34</v>
      </c>
    </row>
    <row r="11" spans="1:136" ht="55.5" customHeight="1" x14ac:dyDescent="0.25">
      <c r="A11" s="374"/>
      <c r="B11" s="375"/>
      <c r="C11" s="377"/>
      <c r="D11" s="377"/>
      <c r="E11" s="377"/>
      <c r="F11" s="377"/>
      <c r="G11" s="377"/>
      <c r="H11" s="377"/>
      <c r="I11" s="377"/>
      <c r="J11" s="374"/>
      <c r="K11" s="377"/>
      <c r="L11" s="377"/>
      <c r="M11" s="377"/>
      <c r="N11" s="377"/>
      <c r="O11" s="394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AQ11" s="386"/>
      <c r="AR11" s="386"/>
      <c r="AS11" s="386"/>
      <c r="AT11" s="386"/>
      <c r="AU11" s="386"/>
      <c r="AV11" s="386"/>
      <c r="AW11" s="386"/>
      <c r="AX11" s="386"/>
      <c r="AY11" s="386"/>
      <c r="AZ11" s="386"/>
      <c r="BA11" s="386"/>
      <c r="BB11" s="386"/>
      <c r="BC11" s="386"/>
      <c r="BD11" s="386"/>
      <c r="BE11" s="386"/>
      <c r="BF11" s="386"/>
      <c r="BG11" s="386"/>
      <c r="BH11" s="386"/>
      <c r="BI11" s="386"/>
      <c r="BJ11" s="386"/>
      <c r="BK11" s="386"/>
      <c r="BL11" s="386"/>
      <c r="BM11" s="386"/>
      <c r="BN11" s="386"/>
      <c r="BO11" s="386"/>
      <c r="BP11" s="386"/>
      <c r="BQ11" s="386"/>
      <c r="BR11" s="386"/>
      <c r="BS11" s="386"/>
      <c r="BT11" s="386"/>
      <c r="BU11" s="386"/>
      <c r="BV11" s="386"/>
      <c r="BW11" s="386"/>
      <c r="BX11" s="386"/>
      <c r="BY11" s="386"/>
      <c r="BZ11" s="386"/>
      <c r="CA11" s="386"/>
      <c r="CB11" s="386"/>
      <c r="CC11" s="386"/>
      <c r="CD11" s="386"/>
      <c r="CE11" s="386"/>
      <c r="CF11" s="386"/>
      <c r="CG11" s="386"/>
      <c r="CH11" s="386"/>
      <c r="CI11" s="387"/>
      <c r="CJ11" s="425"/>
      <c r="CK11" s="426"/>
      <c r="CL11" s="426"/>
      <c r="CM11" s="426"/>
      <c r="CN11" s="426"/>
      <c r="CO11" s="427"/>
      <c r="CP11" s="425"/>
      <c r="CQ11" s="426"/>
      <c r="CR11" s="426"/>
      <c r="CS11" s="426"/>
      <c r="CT11" s="426"/>
      <c r="CU11" s="427"/>
      <c r="CV11" s="414"/>
      <c r="CW11" s="415"/>
      <c r="CX11" s="415"/>
      <c r="CY11" s="415"/>
      <c r="CZ11" s="415"/>
      <c r="DA11" s="416"/>
      <c r="DB11" s="404"/>
      <c r="DC11" s="402"/>
      <c r="DD11" s="402"/>
      <c r="DE11" s="402"/>
      <c r="DF11" s="402"/>
      <c r="DG11" s="402"/>
      <c r="DH11" s="402"/>
      <c r="DI11" s="402"/>
      <c r="DJ11" s="402"/>
      <c r="DK11" s="402"/>
      <c r="DL11" s="406"/>
      <c r="DM11" s="406"/>
      <c r="DN11" s="406"/>
      <c r="DO11" s="410"/>
      <c r="DP11" s="402"/>
      <c r="DQ11" s="402"/>
      <c r="DR11" s="402"/>
      <c r="DS11" s="402"/>
      <c r="DT11" s="402"/>
      <c r="DU11" s="402"/>
      <c r="DV11" s="408"/>
    </row>
    <row r="12" spans="1:136" ht="60" customHeight="1" x14ac:dyDescent="0.25">
      <c r="A12" s="374"/>
      <c r="B12" s="375"/>
      <c r="C12" s="377"/>
      <c r="D12" s="377"/>
      <c r="E12" s="377"/>
      <c r="F12" s="377"/>
      <c r="G12" s="377"/>
      <c r="H12" s="377"/>
      <c r="I12" s="377"/>
      <c r="J12" s="374"/>
      <c r="K12" s="377"/>
      <c r="L12" s="377"/>
      <c r="M12" s="377"/>
      <c r="N12" s="377"/>
      <c r="O12" s="394"/>
      <c r="P12" s="378" t="s">
        <v>659</v>
      </c>
      <c r="Q12" s="379"/>
      <c r="R12" s="379"/>
      <c r="S12" s="379"/>
      <c r="T12" s="389"/>
      <c r="U12" s="390"/>
      <c r="V12" s="379" t="s">
        <v>660</v>
      </c>
      <c r="W12" s="379"/>
      <c r="X12" s="379"/>
      <c r="Y12" s="379"/>
      <c r="Z12" s="389"/>
      <c r="AA12" s="391"/>
      <c r="AB12" s="378" t="s">
        <v>661</v>
      </c>
      <c r="AC12" s="379"/>
      <c r="AD12" s="379"/>
      <c r="AE12" s="379"/>
      <c r="AF12" s="389"/>
      <c r="AG12" s="392"/>
      <c r="AH12" s="378" t="s">
        <v>662</v>
      </c>
      <c r="AI12" s="379"/>
      <c r="AJ12" s="379"/>
      <c r="AK12" s="379"/>
      <c r="AL12" s="389"/>
      <c r="AM12" s="392"/>
      <c r="AN12" s="378" t="s">
        <v>657</v>
      </c>
      <c r="AO12" s="379"/>
      <c r="AP12" s="379"/>
      <c r="AQ12" s="379"/>
      <c r="AR12" s="379"/>
      <c r="AS12" s="388"/>
      <c r="AT12" s="378" t="s">
        <v>656</v>
      </c>
      <c r="AU12" s="379"/>
      <c r="AV12" s="379"/>
      <c r="AW12" s="379"/>
      <c r="AX12" s="379"/>
      <c r="AY12" s="388"/>
      <c r="AZ12" s="378" t="s">
        <v>655</v>
      </c>
      <c r="BA12" s="379"/>
      <c r="BB12" s="379"/>
      <c r="BC12" s="379"/>
      <c r="BD12" s="379"/>
      <c r="BE12" s="388"/>
      <c r="BF12" s="378" t="s">
        <v>654</v>
      </c>
      <c r="BG12" s="379"/>
      <c r="BH12" s="379"/>
      <c r="BI12" s="379"/>
      <c r="BJ12" s="379"/>
      <c r="BK12" s="388"/>
      <c r="BL12" s="378" t="s">
        <v>653</v>
      </c>
      <c r="BM12" s="379"/>
      <c r="BN12" s="379"/>
      <c r="BO12" s="379"/>
      <c r="BP12" s="379"/>
      <c r="BQ12" s="388"/>
      <c r="BR12" s="378" t="s">
        <v>652</v>
      </c>
      <c r="BS12" s="379"/>
      <c r="BT12" s="379"/>
      <c r="BU12" s="379"/>
      <c r="BV12" s="379"/>
      <c r="BW12" s="388"/>
      <c r="BX12" s="378" t="s">
        <v>651</v>
      </c>
      <c r="BY12" s="379"/>
      <c r="BZ12" s="379"/>
      <c r="CA12" s="379"/>
      <c r="CB12" s="379"/>
      <c r="CC12" s="388"/>
      <c r="CD12" s="378" t="s">
        <v>650</v>
      </c>
      <c r="CE12" s="379"/>
      <c r="CF12" s="379"/>
      <c r="CG12" s="379"/>
      <c r="CH12" s="379"/>
      <c r="CI12" s="380"/>
      <c r="CJ12" s="381" t="s">
        <v>35</v>
      </c>
      <c r="CK12" s="382"/>
      <c r="CL12" s="382"/>
      <c r="CM12" s="382"/>
      <c r="CN12" s="428" t="s">
        <v>36</v>
      </c>
      <c r="CO12" s="430" t="s">
        <v>37</v>
      </c>
      <c r="CP12" s="381" t="s">
        <v>35</v>
      </c>
      <c r="CQ12" s="382"/>
      <c r="CR12" s="382"/>
      <c r="CS12" s="382"/>
      <c r="CT12" s="428" t="s">
        <v>36</v>
      </c>
      <c r="CU12" s="430" t="s">
        <v>37</v>
      </c>
      <c r="CV12" s="417" t="s">
        <v>35</v>
      </c>
      <c r="CW12" s="418"/>
      <c r="CX12" s="418"/>
      <c r="CY12" s="418"/>
      <c r="CZ12" s="419" t="s">
        <v>36</v>
      </c>
      <c r="DA12" s="421" t="s">
        <v>37</v>
      </c>
      <c r="DB12" s="404"/>
      <c r="DC12" s="402"/>
      <c r="DD12" s="402"/>
      <c r="DE12" s="402"/>
      <c r="DF12" s="402"/>
      <c r="DG12" s="402"/>
      <c r="DH12" s="402"/>
      <c r="DI12" s="402"/>
      <c r="DJ12" s="402"/>
      <c r="DK12" s="402"/>
      <c r="DL12" s="406"/>
      <c r="DM12" s="406"/>
      <c r="DN12" s="406"/>
      <c r="DO12" s="410"/>
      <c r="DP12" s="402"/>
      <c r="DQ12" s="402"/>
      <c r="DR12" s="402"/>
      <c r="DS12" s="402"/>
      <c r="DT12" s="402"/>
      <c r="DU12" s="402"/>
      <c r="DV12" s="408"/>
    </row>
    <row r="13" spans="1:136" ht="103.5" customHeight="1" x14ac:dyDescent="0.25">
      <c r="A13" s="374"/>
      <c r="B13" s="375"/>
      <c r="C13" s="377"/>
      <c r="D13" s="377"/>
      <c r="E13" s="377"/>
      <c r="F13" s="377"/>
      <c r="G13" s="377"/>
      <c r="H13" s="377"/>
      <c r="I13" s="377"/>
      <c r="J13" s="374"/>
      <c r="K13" s="377"/>
      <c r="L13" s="377"/>
      <c r="M13" s="377"/>
      <c r="N13" s="377"/>
      <c r="O13" s="394"/>
      <c r="P13" s="22" t="s">
        <v>106</v>
      </c>
      <c r="Q13" s="23" t="s">
        <v>107</v>
      </c>
      <c r="R13" s="24" t="s">
        <v>110</v>
      </c>
      <c r="S13" s="24" t="s">
        <v>108</v>
      </c>
      <c r="T13" s="25" t="s">
        <v>109</v>
      </c>
      <c r="U13" s="26" t="s">
        <v>111</v>
      </c>
      <c r="V13" s="135" t="s">
        <v>106</v>
      </c>
      <c r="W13" s="23" t="s">
        <v>107</v>
      </c>
      <c r="X13" s="24" t="s">
        <v>110</v>
      </c>
      <c r="Y13" s="24" t="s">
        <v>108</v>
      </c>
      <c r="Z13" s="25" t="s">
        <v>109</v>
      </c>
      <c r="AA13" s="26" t="s">
        <v>111</v>
      </c>
      <c r="AB13" s="22" t="s">
        <v>106</v>
      </c>
      <c r="AC13" s="23" t="s">
        <v>107</v>
      </c>
      <c r="AD13" s="24" t="s">
        <v>110</v>
      </c>
      <c r="AE13" s="24" t="s">
        <v>108</v>
      </c>
      <c r="AF13" s="25" t="s">
        <v>109</v>
      </c>
      <c r="AG13" s="26" t="s">
        <v>111</v>
      </c>
      <c r="AH13" s="22" t="s">
        <v>106</v>
      </c>
      <c r="AI13" s="23" t="s">
        <v>107</v>
      </c>
      <c r="AJ13" s="24" t="s">
        <v>110</v>
      </c>
      <c r="AK13" s="24" t="s">
        <v>108</v>
      </c>
      <c r="AL13" s="25" t="s">
        <v>109</v>
      </c>
      <c r="AM13" s="26" t="s">
        <v>111</v>
      </c>
      <c r="AN13" s="22" t="s">
        <v>106</v>
      </c>
      <c r="AO13" s="23" t="s">
        <v>107</v>
      </c>
      <c r="AP13" s="24" t="s">
        <v>110</v>
      </c>
      <c r="AQ13" s="24" t="s">
        <v>108</v>
      </c>
      <c r="AR13" s="25" t="s">
        <v>109</v>
      </c>
      <c r="AS13" s="26" t="s">
        <v>111</v>
      </c>
      <c r="AT13" s="22" t="s">
        <v>106</v>
      </c>
      <c r="AU13" s="23" t="s">
        <v>107</v>
      </c>
      <c r="AV13" s="24" t="s">
        <v>110</v>
      </c>
      <c r="AW13" s="24" t="s">
        <v>108</v>
      </c>
      <c r="AX13" s="25" t="s">
        <v>109</v>
      </c>
      <c r="AY13" s="26" t="s">
        <v>111</v>
      </c>
      <c r="AZ13" s="22" t="s">
        <v>106</v>
      </c>
      <c r="BA13" s="23" t="s">
        <v>107</v>
      </c>
      <c r="BB13" s="24" t="s">
        <v>110</v>
      </c>
      <c r="BC13" s="24" t="s">
        <v>108</v>
      </c>
      <c r="BD13" s="25" t="s">
        <v>109</v>
      </c>
      <c r="BE13" s="26" t="s">
        <v>111</v>
      </c>
      <c r="BF13" s="22" t="s">
        <v>106</v>
      </c>
      <c r="BG13" s="23" t="s">
        <v>107</v>
      </c>
      <c r="BH13" s="24" t="s">
        <v>110</v>
      </c>
      <c r="BI13" s="24" t="s">
        <v>108</v>
      </c>
      <c r="BJ13" s="25" t="s">
        <v>109</v>
      </c>
      <c r="BK13" s="26" t="s">
        <v>111</v>
      </c>
      <c r="BL13" s="22" t="s">
        <v>106</v>
      </c>
      <c r="BM13" s="23" t="s">
        <v>107</v>
      </c>
      <c r="BN13" s="24" t="s">
        <v>110</v>
      </c>
      <c r="BO13" s="24" t="s">
        <v>108</v>
      </c>
      <c r="BP13" s="25" t="s">
        <v>109</v>
      </c>
      <c r="BQ13" s="26" t="s">
        <v>111</v>
      </c>
      <c r="BR13" s="22" t="s">
        <v>106</v>
      </c>
      <c r="BS13" s="23" t="s">
        <v>107</v>
      </c>
      <c r="BT13" s="24" t="s">
        <v>110</v>
      </c>
      <c r="BU13" s="24" t="s">
        <v>108</v>
      </c>
      <c r="BV13" s="25" t="s">
        <v>109</v>
      </c>
      <c r="BW13" s="26" t="s">
        <v>111</v>
      </c>
      <c r="BX13" s="22" t="s">
        <v>106</v>
      </c>
      <c r="BY13" s="23" t="s">
        <v>107</v>
      </c>
      <c r="BZ13" s="24" t="s">
        <v>110</v>
      </c>
      <c r="CA13" s="24" t="s">
        <v>108</v>
      </c>
      <c r="CB13" s="25" t="s">
        <v>109</v>
      </c>
      <c r="CC13" s="26" t="s">
        <v>111</v>
      </c>
      <c r="CD13" s="22" t="s">
        <v>106</v>
      </c>
      <c r="CE13" s="23" t="s">
        <v>107</v>
      </c>
      <c r="CF13" s="24" t="s">
        <v>110</v>
      </c>
      <c r="CG13" s="24" t="s">
        <v>108</v>
      </c>
      <c r="CH13" s="25" t="s">
        <v>109</v>
      </c>
      <c r="CI13" s="26" t="s">
        <v>111</v>
      </c>
      <c r="CJ13" s="21" t="s">
        <v>39</v>
      </c>
      <c r="CK13" s="7" t="s">
        <v>40</v>
      </c>
      <c r="CL13" s="8" t="s">
        <v>5</v>
      </c>
      <c r="CM13" s="27" t="s">
        <v>41</v>
      </c>
      <c r="CN13" s="429"/>
      <c r="CO13" s="431"/>
      <c r="CP13" s="21" t="s">
        <v>39</v>
      </c>
      <c r="CQ13" s="7" t="s">
        <v>40</v>
      </c>
      <c r="CR13" s="8" t="s">
        <v>5</v>
      </c>
      <c r="CS13" s="27" t="s">
        <v>41</v>
      </c>
      <c r="CT13" s="429"/>
      <c r="CU13" s="431"/>
      <c r="CV13" s="21" t="s">
        <v>39</v>
      </c>
      <c r="CW13" s="7" t="s">
        <v>40</v>
      </c>
      <c r="CX13" s="8" t="s">
        <v>5</v>
      </c>
      <c r="CY13" s="9" t="s">
        <v>41</v>
      </c>
      <c r="CZ13" s="420"/>
      <c r="DA13" s="422"/>
      <c r="DB13" s="405"/>
      <c r="DC13" s="403"/>
      <c r="DD13" s="403"/>
      <c r="DE13" s="403"/>
      <c r="DF13" s="403"/>
      <c r="DG13" s="403"/>
      <c r="DH13" s="403"/>
      <c r="DI13" s="403"/>
      <c r="DJ13" s="403"/>
      <c r="DK13" s="403"/>
      <c r="DL13" s="407"/>
      <c r="DM13" s="407"/>
      <c r="DN13" s="407"/>
      <c r="DO13" s="411"/>
      <c r="DP13" s="403"/>
      <c r="DQ13" s="403"/>
      <c r="DR13" s="403"/>
      <c r="DS13" s="403"/>
      <c r="DT13" s="403"/>
      <c r="DU13" s="403"/>
      <c r="DV13" s="409"/>
    </row>
    <row r="14" spans="1:136" s="18" customFormat="1" ht="18.75" x14ac:dyDescent="0.25">
      <c r="A14" s="13" t="s">
        <v>61</v>
      </c>
      <c r="B14" s="13" t="s">
        <v>62</v>
      </c>
      <c r="C14" s="13" t="s">
        <v>63</v>
      </c>
      <c r="D14" s="13" t="s">
        <v>64</v>
      </c>
      <c r="E14" s="13" t="s">
        <v>72</v>
      </c>
      <c r="F14" s="13" t="s">
        <v>73</v>
      </c>
      <c r="G14" s="13" t="s">
        <v>74</v>
      </c>
      <c r="H14" s="13" t="s">
        <v>75</v>
      </c>
      <c r="I14" s="13" t="s">
        <v>76</v>
      </c>
      <c r="J14" s="13" t="s">
        <v>77</v>
      </c>
      <c r="K14" s="13" t="s">
        <v>78</v>
      </c>
      <c r="L14" s="13" t="s">
        <v>65</v>
      </c>
      <c r="M14" s="13" t="s">
        <v>79</v>
      </c>
      <c r="N14" s="13" t="s">
        <v>80</v>
      </c>
      <c r="O14" s="324" t="s">
        <v>81</v>
      </c>
      <c r="P14" s="14" t="s">
        <v>68</v>
      </c>
      <c r="Q14" s="15" t="s">
        <v>82</v>
      </c>
      <c r="R14" s="16" t="s">
        <v>83</v>
      </c>
      <c r="S14" s="16" t="s">
        <v>84</v>
      </c>
      <c r="T14" s="16" t="s">
        <v>85</v>
      </c>
      <c r="U14" s="20" t="s">
        <v>86</v>
      </c>
      <c r="V14" s="15" t="s">
        <v>87</v>
      </c>
      <c r="W14" s="16" t="s">
        <v>112</v>
      </c>
      <c r="X14" s="16" t="s">
        <v>113</v>
      </c>
      <c r="Y14" s="16" t="s">
        <v>114</v>
      </c>
      <c r="Z14" s="16" t="s">
        <v>115</v>
      </c>
      <c r="AA14" s="17" t="s">
        <v>69</v>
      </c>
      <c r="AB14" s="14" t="s">
        <v>88</v>
      </c>
      <c r="AC14" s="16" t="s">
        <v>89</v>
      </c>
      <c r="AD14" s="16" t="s">
        <v>90</v>
      </c>
      <c r="AE14" s="16" t="s">
        <v>91</v>
      </c>
      <c r="AF14" s="16" t="s">
        <v>92</v>
      </c>
      <c r="AG14" s="16" t="s">
        <v>93</v>
      </c>
      <c r="AH14" s="16" t="s">
        <v>66</v>
      </c>
      <c r="AI14" s="16" t="s">
        <v>94</v>
      </c>
      <c r="AJ14" s="16" t="s">
        <v>95</v>
      </c>
      <c r="AK14" s="16" t="s">
        <v>96</v>
      </c>
      <c r="AL14" s="16" t="s">
        <v>70</v>
      </c>
      <c r="AM14" s="20" t="s">
        <v>97</v>
      </c>
      <c r="AN14" s="14" t="s">
        <v>98</v>
      </c>
      <c r="AO14" s="16" t="s">
        <v>99</v>
      </c>
      <c r="AP14" s="16" t="s">
        <v>100</v>
      </c>
      <c r="AQ14" s="16" t="s">
        <v>101</v>
      </c>
      <c r="AR14" s="16" t="s">
        <v>102</v>
      </c>
      <c r="AS14" s="20" t="s">
        <v>67</v>
      </c>
      <c r="AT14" s="14" t="s">
        <v>59</v>
      </c>
      <c r="AU14" s="16" t="s">
        <v>60</v>
      </c>
      <c r="AV14" s="16" t="s">
        <v>103</v>
      </c>
      <c r="AW14" s="16" t="s">
        <v>71</v>
      </c>
      <c r="AX14" s="16" t="s">
        <v>104</v>
      </c>
      <c r="AY14" s="20" t="s">
        <v>105</v>
      </c>
      <c r="AZ14" s="14" t="s">
        <v>117</v>
      </c>
      <c r="BA14" s="16" t="s">
        <v>118</v>
      </c>
      <c r="BB14" s="16" t="s">
        <v>119</v>
      </c>
      <c r="BC14" s="16" t="s">
        <v>120</v>
      </c>
      <c r="BD14" s="16" t="s">
        <v>121</v>
      </c>
      <c r="BE14" s="16" t="s">
        <v>122</v>
      </c>
      <c r="BF14" s="16" t="s">
        <v>123</v>
      </c>
      <c r="BG14" s="16" t="s">
        <v>124</v>
      </c>
      <c r="BH14" s="16" t="s">
        <v>125</v>
      </c>
      <c r="BI14" s="16" t="s">
        <v>116</v>
      </c>
      <c r="BJ14" s="16" t="s">
        <v>126</v>
      </c>
      <c r="BK14" s="20" t="s">
        <v>127</v>
      </c>
      <c r="BL14" s="14" t="s">
        <v>128</v>
      </c>
      <c r="BM14" s="16" t="s">
        <v>129</v>
      </c>
      <c r="BN14" s="16" t="s">
        <v>130</v>
      </c>
      <c r="BO14" s="16" t="s">
        <v>131</v>
      </c>
      <c r="BP14" s="16" t="s">
        <v>132</v>
      </c>
      <c r="BQ14" s="16" t="s">
        <v>133</v>
      </c>
      <c r="BR14" s="16" t="s">
        <v>134</v>
      </c>
      <c r="BS14" s="16" t="s">
        <v>135</v>
      </c>
      <c r="BT14" s="16" t="s">
        <v>136</v>
      </c>
      <c r="BU14" s="16" t="s">
        <v>137</v>
      </c>
      <c r="BV14" s="16" t="s">
        <v>138</v>
      </c>
      <c r="BW14" s="16" t="s">
        <v>139</v>
      </c>
      <c r="BX14" s="16" t="s">
        <v>140</v>
      </c>
      <c r="BY14" s="16" t="s">
        <v>141</v>
      </c>
      <c r="BZ14" s="16" t="s">
        <v>142</v>
      </c>
      <c r="CA14" s="16" t="s">
        <v>143</v>
      </c>
      <c r="CB14" s="16" t="s">
        <v>144</v>
      </c>
      <c r="CC14" s="16" t="s">
        <v>145</v>
      </c>
      <c r="CD14" s="16" t="s">
        <v>146</v>
      </c>
      <c r="CE14" s="16" t="s">
        <v>147</v>
      </c>
      <c r="CF14" s="16" t="s">
        <v>148</v>
      </c>
      <c r="CG14" s="16" t="s">
        <v>149</v>
      </c>
      <c r="CH14" s="16" t="s">
        <v>150</v>
      </c>
      <c r="CI14" s="20" t="s">
        <v>151</v>
      </c>
      <c r="CJ14" s="15" t="s">
        <v>154</v>
      </c>
      <c r="CK14" s="16" t="s">
        <v>155</v>
      </c>
      <c r="CL14" s="16" t="s">
        <v>156</v>
      </c>
      <c r="CM14" s="16" t="s">
        <v>157</v>
      </c>
      <c r="CN14" s="16" t="s">
        <v>158</v>
      </c>
      <c r="CO14" s="16" t="s">
        <v>159</v>
      </c>
      <c r="CP14" s="16" t="s">
        <v>160</v>
      </c>
      <c r="CQ14" s="16" t="s">
        <v>161</v>
      </c>
      <c r="CR14" s="16" t="s">
        <v>162</v>
      </c>
      <c r="CS14" s="16" t="s">
        <v>163</v>
      </c>
      <c r="CT14" s="16" t="s">
        <v>164</v>
      </c>
      <c r="CU14" s="16" t="s">
        <v>165</v>
      </c>
      <c r="CV14" s="16" t="s">
        <v>166</v>
      </c>
      <c r="CW14" s="16" t="s">
        <v>168</v>
      </c>
      <c r="CX14" s="16" t="s">
        <v>169</v>
      </c>
      <c r="CY14" s="16" t="s">
        <v>170</v>
      </c>
      <c r="CZ14" s="16" t="s">
        <v>171</v>
      </c>
      <c r="DA14" s="16" t="s">
        <v>172</v>
      </c>
      <c r="DB14" s="16" t="s">
        <v>173</v>
      </c>
      <c r="DC14" s="16" t="s">
        <v>174</v>
      </c>
      <c r="DD14" s="16" t="s">
        <v>175</v>
      </c>
      <c r="DE14" s="16" t="s">
        <v>176</v>
      </c>
      <c r="DF14" s="16" t="s">
        <v>177</v>
      </c>
      <c r="DG14" s="16" t="s">
        <v>178</v>
      </c>
      <c r="DH14" s="16" t="s">
        <v>179</v>
      </c>
      <c r="DI14" s="16" t="s">
        <v>180</v>
      </c>
      <c r="DJ14" s="16" t="s">
        <v>181</v>
      </c>
      <c r="DK14" s="16" t="s">
        <v>182</v>
      </c>
      <c r="DL14" s="16" t="s">
        <v>571</v>
      </c>
      <c r="DM14" s="16" t="s">
        <v>572</v>
      </c>
      <c r="DN14" s="16" t="s">
        <v>573</v>
      </c>
      <c r="DO14" s="16" t="s">
        <v>183</v>
      </c>
      <c r="DP14" s="16" t="s">
        <v>184</v>
      </c>
      <c r="DQ14" s="16" t="s">
        <v>185</v>
      </c>
      <c r="DR14" s="16" t="s">
        <v>186</v>
      </c>
      <c r="DS14" s="16" t="s">
        <v>187</v>
      </c>
      <c r="DT14" s="16" t="s">
        <v>188</v>
      </c>
      <c r="DU14" s="16" t="s">
        <v>189</v>
      </c>
      <c r="DV14" s="17" t="s">
        <v>190</v>
      </c>
      <c r="EA14" s="19"/>
      <c r="EB14" s="19"/>
      <c r="EC14" s="19"/>
      <c r="ED14" s="19"/>
      <c r="EE14" s="19"/>
      <c r="EF14" s="19"/>
    </row>
    <row r="15" spans="1:136" ht="80.099999999999994" customHeight="1" x14ac:dyDescent="0.25">
      <c r="A15" s="328">
        <v>1</v>
      </c>
      <c r="B15" s="30" t="s">
        <v>591</v>
      </c>
      <c r="C15" s="41" t="s">
        <v>192</v>
      </c>
      <c r="D15" s="30" t="s">
        <v>193</v>
      </c>
      <c r="E15" s="30" t="s">
        <v>194</v>
      </c>
      <c r="F15" s="30" t="s">
        <v>195</v>
      </c>
      <c r="G15" s="30">
        <v>1</v>
      </c>
      <c r="H15" s="42"/>
      <c r="I15" s="43" t="s">
        <v>196</v>
      </c>
      <c r="J15" s="44" t="s">
        <v>197</v>
      </c>
      <c r="K15" s="32" t="s">
        <v>198</v>
      </c>
      <c r="L15" s="32" t="s">
        <v>199</v>
      </c>
      <c r="M15" s="30" t="s">
        <v>634</v>
      </c>
      <c r="N15" s="30" t="s">
        <v>200</v>
      </c>
      <c r="O15" s="140" t="s">
        <v>201</v>
      </c>
      <c r="P15" s="47">
        <v>0</v>
      </c>
      <c r="Q15" s="48">
        <v>9</v>
      </c>
      <c r="R15" s="49">
        <v>0</v>
      </c>
      <c r="S15" s="49">
        <v>0</v>
      </c>
      <c r="T15" s="49">
        <v>0</v>
      </c>
      <c r="U15" s="50">
        <v>0</v>
      </c>
      <c r="V15" s="142">
        <v>0</v>
      </c>
      <c r="W15" s="51">
        <v>9</v>
      </c>
      <c r="X15" s="51">
        <v>0</v>
      </c>
      <c r="Y15" s="51">
        <v>0</v>
      </c>
      <c r="Z15" s="51">
        <v>0</v>
      </c>
      <c r="AA15" s="52">
        <v>0</v>
      </c>
      <c r="AB15" s="48">
        <v>0</v>
      </c>
      <c r="AC15" s="49">
        <v>9</v>
      </c>
      <c r="AD15" s="49">
        <v>0</v>
      </c>
      <c r="AE15" s="49">
        <v>0</v>
      </c>
      <c r="AF15" s="49">
        <v>0</v>
      </c>
      <c r="AG15" s="50">
        <v>0</v>
      </c>
      <c r="AH15" s="48">
        <v>0</v>
      </c>
      <c r="AI15" s="49">
        <v>7</v>
      </c>
      <c r="AJ15" s="49">
        <v>0</v>
      </c>
      <c r="AK15" s="49">
        <v>0</v>
      </c>
      <c r="AL15" s="49">
        <v>0</v>
      </c>
      <c r="AM15" s="148">
        <v>0</v>
      </c>
      <c r="AN15" s="53">
        <v>0</v>
      </c>
      <c r="AO15" s="49">
        <v>7</v>
      </c>
      <c r="AP15" s="49">
        <v>0</v>
      </c>
      <c r="AQ15" s="49">
        <v>0</v>
      </c>
      <c r="AR15" s="49">
        <v>0</v>
      </c>
      <c r="AS15" s="50">
        <v>0</v>
      </c>
      <c r="AT15" s="48">
        <v>0</v>
      </c>
      <c r="AU15" s="49">
        <v>7</v>
      </c>
      <c r="AV15" s="49">
        <v>0</v>
      </c>
      <c r="AW15" s="49">
        <v>0</v>
      </c>
      <c r="AX15" s="49">
        <v>0</v>
      </c>
      <c r="AY15" s="148">
        <v>0</v>
      </c>
      <c r="AZ15" s="53">
        <v>0</v>
      </c>
      <c r="BA15" s="49">
        <v>7</v>
      </c>
      <c r="BB15" s="49">
        <v>0</v>
      </c>
      <c r="BC15" s="49">
        <v>0</v>
      </c>
      <c r="BD15" s="49">
        <v>0</v>
      </c>
      <c r="BE15" s="50">
        <v>0</v>
      </c>
      <c r="BF15" s="48">
        <v>0</v>
      </c>
      <c r="BG15" s="49">
        <v>7</v>
      </c>
      <c r="BH15" s="49">
        <v>0</v>
      </c>
      <c r="BI15" s="49">
        <v>0</v>
      </c>
      <c r="BJ15" s="49">
        <v>0</v>
      </c>
      <c r="BK15" s="148">
        <v>0</v>
      </c>
      <c r="BL15" s="53">
        <v>0</v>
      </c>
      <c r="BM15" s="49">
        <v>7</v>
      </c>
      <c r="BN15" s="49">
        <v>0</v>
      </c>
      <c r="BO15" s="49">
        <v>0</v>
      </c>
      <c r="BP15" s="49">
        <v>0</v>
      </c>
      <c r="BQ15" s="50">
        <v>0</v>
      </c>
      <c r="BR15" s="48">
        <v>0</v>
      </c>
      <c r="BS15" s="49">
        <v>9</v>
      </c>
      <c r="BT15" s="49">
        <v>0</v>
      </c>
      <c r="BU15" s="49">
        <v>0</v>
      </c>
      <c r="BV15" s="49">
        <v>0</v>
      </c>
      <c r="BW15" s="148">
        <v>0</v>
      </c>
      <c r="BX15" s="53">
        <v>0</v>
      </c>
      <c r="BY15" s="49">
        <v>9</v>
      </c>
      <c r="BZ15" s="49">
        <v>0</v>
      </c>
      <c r="CA15" s="49">
        <v>0</v>
      </c>
      <c r="CB15" s="49">
        <v>0</v>
      </c>
      <c r="CC15" s="50">
        <v>0</v>
      </c>
      <c r="CD15" s="48">
        <v>0</v>
      </c>
      <c r="CE15" s="49">
        <v>9</v>
      </c>
      <c r="CF15" s="49">
        <v>0</v>
      </c>
      <c r="CG15" s="49">
        <v>0</v>
      </c>
      <c r="CH15" s="49">
        <v>0</v>
      </c>
      <c r="CI15" s="50">
        <v>0</v>
      </c>
      <c r="CJ15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0</v>
      </c>
      <c r="CK15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15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15" s="56">
        <f>SUM(Tabela11224342[[#This Row],[K 88]]+Tabela11224342[[#This Row],[K 89]]+Tabela11224342[[#This Row],[K 90]])</f>
        <v>0</v>
      </c>
      <c r="CN15" s="56">
        <f t="shared" ref="CN15:CN78" si="0">20%*CM15</f>
        <v>0</v>
      </c>
      <c r="CO15" s="57">
        <f>SUM(CM15,CN15)</f>
        <v>0</v>
      </c>
      <c r="CP15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96</v>
      </c>
      <c r="CQ15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15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15" s="56">
        <f>Tabela11224342[[#This Row],[K 94]]+Tabela11224342[[#This Row],[K 95]]+Tabela11224342[[#This Row],[K 96 ]]</f>
        <v>96</v>
      </c>
      <c r="CT15" s="56">
        <f t="shared" ref="CT15:CT78" si="1">20%*CS15</f>
        <v>19.200000000000003</v>
      </c>
      <c r="CU15" s="57">
        <f>SUM(CS15,CT15)</f>
        <v>115.2</v>
      </c>
      <c r="CV15" s="58">
        <f>Tabela11224342[[#This Row],[K 88]]+Tabela11224342[[#This Row],[K 94]]</f>
        <v>96</v>
      </c>
      <c r="CW15" s="59">
        <f>Tabela11224342[[#This Row],[K 89]]+Tabela11224342[[#This Row],[K 95]]</f>
        <v>0</v>
      </c>
      <c r="CX15" s="59">
        <f>Tabela11224342[[#This Row],[K 90]]+Tabela11224342[[#This Row],[K 96 ]]</f>
        <v>0</v>
      </c>
      <c r="CY15" s="60">
        <f>Tabela11224342[[#This Row],[K 100]]+Tabela11224342[[#This Row],[K 101]]+Tabela11224342[[#This Row],[K 102]]</f>
        <v>96</v>
      </c>
      <c r="CZ15" s="60">
        <f>20%*Tabela11224342[[#This Row],[K 103]]</f>
        <v>19.200000000000003</v>
      </c>
      <c r="DA15" s="316">
        <f>Tabela11224342[[#This Row],[K 103]]+Tabela11224342[[#This Row],[K 104]]</f>
        <v>115.2</v>
      </c>
      <c r="DB15" s="318">
        <v>45291</v>
      </c>
      <c r="DC15" s="64" t="s">
        <v>206</v>
      </c>
      <c r="DD15" s="62">
        <v>45292</v>
      </c>
      <c r="DE15" s="63">
        <v>44714</v>
      </c>
      <c r="DF15" s="63" t="s">
        <v>202</v>
      </c>
      <c r="DG15" s="64" t="s">
        <v>203</v>
      </c>
      <c r="DH15" s="30" t="s">
        <v>204</v>
      </c>
      <c r="DI15" s="71" t="s">
        <v>314</v>
      </c>
      <c r="DJ15" s="62" t="s">
        <v>205</v>
      </c>
      <c r="DK15" s="62" t="s">
        <v>206</v>
      </c>
      <c r="DL15" s="71" t="s">
        <v>586</v>
      </c>
      <c r="DM15" s="124">
        <v>1</v>
      </c>
      <c r="DN15" s="124">
        <v>0</v>
      </c>
      <c r="DO15" s="30" t="s">
        <v>207</v>
      </c>
      <c r="DP15" s="30" t="s">
        <v>208</v>
      </c>
      <c r="DQ15" s="30" t="s">
        <v>209</v>
      </c>
      <c r="DR15" s="30" t="s">
        <v>210</v>
      </c>
      <c r="DS15" s="30">
        <v>31</v>
      </c>
      <c r="DT15" s="42"/>
      <c r="DU15" s="42"/>
      <c r="DV15" s="46">
        <v>6340125399</v>
      </c>
    </row>
    <row r="16" spans="1:136" ht="80.099999999999994" customHeight="1" x14ac:dyDescent="0.25">
      <c r="A16" s="328">
        <v>2</v>
      </c>
      <c r="B16" s="30" t="s">
        <v>591</v>
      </c>
      <c r="C16" s="41" t="s">
        <v>192</v>
      </c>
      <c r="D16" s="30" t="s">
        <v>208</v>
      </c>
      <c r="E16" s="30" t="s">
        <v>209</v>
      </c>
      <c r="F16" s="30" t="s">
        <v>210</v>
      </c>
      <c r="G16" s="30">
        <v>31</v>
      </c>
      <c r="H16" s="42"/>
      <c r="I16" s="43" t="s">
        <v>211</v>
      </c>
      <c r="J16" s="44" t="s">
        <v>212</v>
      </c>
      <c r="K16" s="32" t="s">
        <v>213</v>
      </c>
      <c r="L16" s="32" t="s">
        <v>199</v>
      </c>
      <c r="M16" s="30" t="s">
        <v>603</v>
      </c>
      <c r="N16" s="30" t="s">
        <v>200</v>
      </c>
      <c r="O16" s="140" t="s">
        <v>201</v>
      </c>
      <c r="P16" s="65">
        <v>85</v>
      </c>
      <c r="Q16" s="66">
        <v>0</v>
      </c>
      <c r="R16" s="66">
        <v>0</v>
      </c>
      <c r="S16" s="66">
        <v>0</v>
      </c>
      <c r="T16" s="66">
        <v>0</v>
      </c>
      <c r="U16" s="67">
        <v>0</v>
      </c>
      <c r="V16" s="143">
        <v>85</v>
      </c>
      <c r="W16" s="68">
        <v>0</v>
      </c>
      <c r="X16" s="68">
        <v>0</v>
      </c>
      <c r="Y16" s="68">
        <v>0</v>
      </c>
      <c r="Z16" s="68">
        <v>0</v>
      </c>
      <c r="AA16" s="69">
        <v>0</v>
      </c>
      <c r="AB16" s="136">
        <v>85</v>
      </c>
      <c r="AC16" s="66">
        <v>0</v>
      </c>
      <c r="AD16" s="66">
        <v>0</v>
      </c>
      <c r="AE16" s="66">
        <v>0</v>
      </c>
      <c r="AF16" s="66">
        <v>0</v>
      </c>
      <c r="AG16" s="67">
        <v>0</v>
      </c>
      <c r="AH16" s="136">
        <v>85</v>
      </c>
      <c r="AI16" s="66">
        <v>0</v>
      </c>
      <c r="AJ16" s="66">
        <v>0</v>
      </c>
      <c r="AK16" s="66">
        <v>0</v>
      </c>
      <c r="AL16" s="66">
        <v>0</v>
      </c>
      <c r="AM16" s="149">
        <v>0</v>
      </c>
      <c r="AN16" s="65">
        <v>75</v>
      </c>
      <c r="AO16" s="66">
        <v>0</v>
      </c>
      <c r="AP16" s="66">
        <v>0</v>
      </c>
      <c r="AQ16" s="66">
        <v>0</v>
      </c>
      <c r="AR16" s="66">
        <v>0</v>
      </c>
      <c r="AS16" s="67">
        <v>0</v>
      </c>
      <c r="AT16" s="136">
        <v>75</v>
      </c>
      <c r="AU16" s="66">
        <v>0</v>
      </c>
      <c r="AV16" s="66">
        <v>0</v>
      </c>
      <c r="AW16" s="66">
        <v>0</v>
      </c>
      <c r="AX16" s="66">
        <v>0</v>
      </c>
      <c r="AY16" s="149">
        <v>0</v>
      </c>
      <c r="AZ16" s="65">
        <v>85</v>
      </c>
      <c r="BA16" s="66">
        <v>0</v>
      </c>
      <c r="BB16" s="66">
        <v>0</v>
      </c>
      <c r="BC16" s="66">
        <v>0</v>
      </c>
      <c r="BD16" s="66">
        <v>0</v>
      </c>
      <c r="BE16" s="67">
        <v>0</v>
      </c>
      <c r="BF16" s="136">
        <v>80</v>
      </c>
      <c r="BG16" s="66">
        <v>0</v>
      </c>
      <c r="BH16" s="66">
        <v>0</v>
      </c>
      <c r="BI16" s="66">
        <v>0</v>
      </c>
      <c r="BJ16" s="66">
        <v>0</v>
      </c>
      <c r="BK16" s="149">
        <v>0</v>
      </c>
      <c r="BL16" s="65">
        <v>75</v>
      </c>
      <c r="BM16" s="66">
        <v>0</v>
      </c>
      <c r="BN16" s="66">
        <v>0</v>
      </c>
      <c r="BO16" s="66">
        <v>0</v>
      </c>
      <c r="BP16" s="66">
        <v>0</v>
      </c>
      <c r="BQ16" s="67">
        <v>0</v>
      </c>
      <c r="BR16" s="136">
        <v>80</v>
      </c>
      <c r="BS16" s="66">
        <v>0</v>
      </c>
      <c r="BT16" s="66">
        <v>0</v>
      </c>
      <c r="BU16" s="66">
        <v>0</v>
      </c>
      <c r="BV16" s="66">
        <v>0</v>
      </c>
      <c r="BW16" s="149">
        <v>0</v>
      </c>
      <c r="BX16" s="65">
        <v>80</v>
      </c>
      <c r="BY16" s="66">
        <v>0</v>
      </c>
      <c r="BZ16" s="66">
        <v>0</v>
      </c>
      <c r="CA16" s="66">
        <v>0</v>
      </c>
      <c r="CB16" s="66">
        <v>0</v>
      </c>
      <c r="CC16" s="67">
        <v>0</v>
      </c>
      <c r="CD16" s="136">
        <v>85</v>
      </c>
      <c r="CE16" s="66">
        <v>0</v>
      </c>
      <c r="CF16" s="66">
        <v>0</v>
      </c>
      <c r="CG16" s="66">
        <v>0</v>
      </c>
      <c r="CH16" s="66">
        <v>0</v>
      </c>
      <c r="CI16" s="67">
        <v>0</v>
      </c>
      <c r="CJ16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975</v>
      </c>
      <c r="CK16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16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16" s="56">
        <f>SUM(Tabela11224342[[#This Row],[K 88]]+Tabela11224342[[#This Row],[K 89]]+Tabela11224342[[#This Row],[K 90]])</f>
        <v>975</v>
      </c>
      <c r="CN16" s="56">
        <f t="shared" si="0"/>
        <v>195</v>
      </c>
      <c r="CO16" s="57">
        <f t="shared" ref="CO16:CO79" si="2">SUM(CM16,CN16)</f>
        <v>1170</v>
      </c>
      <c r="CP16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16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16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16" s="56">
        <f>Tabela11224342[[#This Row],[K 94]]+Tabela11224342[[#This Row],[K 95]]+Tabela11224342[[#This Row],[K 96 ]]</f>
        <v>0</v>
      </c>
      <c r="CT16" s="56">
        <f t="shared" si="1"/>
        <v>0</v>
      </c>
      <c r="CU16" s="57">
        <f t="shared" ref="CU16:CU79" si="3">SUM(CS16,CT16)</f>
        <v>0</v>
      </c>
      <c r="CV16" s="58">
        <f>Tabela11224342[[#This Row],[K 88]]+Tabela11224342[[#This Row],[K 94]]</f>
        <v>975</v>
      </c>
      <c r="CW16" s="59">
        <f>Tabela11224342[[#This Row],[K 89]]+Tabela11224342[[#This Row],[K 95]]</f>
        <v>0</v>
      </c>
      <c r="CX16" s="59">
        <f>Tabela11224342[[#This Row],[K 90]]+Tabela11224342[[#This Row],[K 96 ]]</f>
        <v>0</v>
      </c>
      <c r="CY16" s="60">
        <f>Tabela11224342[[#This Row],[K 100]]+Tabela11224342[[#This Row],[K 101]]+Tabela11224342[[#This Row],[K 102]]</f>
        <v>975</v>
      </c>
      <c r="CZ16" s="60">
        <f>20%*Tabela11224342[[#This Row],[K 103]]</f>
        <v>195</v>
      </c>
      <c r="DA16" s="316">
        <f>Tabela11224342[[#This Row],[K 103]]+Tabela11224342[[#This Row],[K 104]]</f>
        <v>1170</v>
      </c>
      <c r="DB16" s="318">
        <v>45291</v>
      </c>
      <c r="DC16" s="64" t="s">
        <v>206</v>
      </c>
      <c r="DD16" s="62">
        <v>45292</v>
      </c>
      <c r="DE16" s="63">
        <v>44714</v>
      </c>
      <c r="DF16" s="63" t="s">
        <v>202</v>
      </c>
      <c r="DG16" s="64" t="s">
        <v>203</v>
      </c>
      <c r="DH16" s="30" t="s">
        <v>204</v>
      </c>
      <c r="DI16" s="71" t="s">
        <v>314</v>
      </c>
      <c r="DJ16" s="62" t="s">
        <v>205</v>
      </c>
      <c r="DK16" s="62" t="s">
        <v>206</v>
      </c>
      <c r="DL16" s="71" t="s">
        <v>326</v>
      </c>
      <c r="DM16" s="71" t="s">
        <v>326</v>
      </c>
      <c r="DN16" s="71" t="s">
        <v>326</v>
      </c>
      <c r="DO16" s="30" t="s">
        <v>207</v>
      </c>
      <c r="DP16" s="30" t="s">
        <v>208</v>
      </c>
      <c r="DQ16" s="30" t="s">
        <v>209</v>
      </c>
      <c r="DR16" s="30" t="s">
        <v>210</v>
      </c>
      <c r="DS16" s="30">
        <v>31</v>
      </c>
      <c r="DT16" s="42"/>
      <c r="DU16" s="42"/>
      <c r="DV16" s="46">
        <v>6340125399</v>
      </c>
    </row>
    <row r="17" spans="1:437" ht="80.099999999999994" customHeight="1" x14ac:dyDescent="0.25">
      <c r="A17" s="328">
        <v>3</v>
      </c>
      <c r="B17" s="30" t="s">
        <v>591</v>
      </c>
      <c r="C17" s="41" t="s">
        <v>192</v>
      </c>
      <c r="D17" s="30" t="s">
        <v>208</v>
      </c>
      <c r="E17" s="30" t="s">
        <v>209</v>
      </c>
      <c r="F17" s="30" t="s">
        <v>214</v>
      </c>
      <c r="G17" s="30"/>
      <c r="H17" s="42"/>
      <c r="I17" s="43" t="s">
        <v>215</v>
      </c>
      <c r="J17" s="44" t="s">
        <v>216</v>
      </c>
      <c r="K17" s="32" t="s">
        <v>217</v>
      </c>
      <c r="L17" s="32" t="s">
        <v>199</v>
      </c>
      <c r="M17" s="32" t="s">
        <v>604</v>
      </c>
      <c r="N17" s="30" t="s">
        <v>200</v>
      </c>
      <c r="O17" s="141" t="s">
        <v>201</v>
      </c>
      <c r="P17" s="65">
        <v>0.2</v>
      </c>
      <c r="Q17" s="66">
        <v>0</v>
      </c>
      <c r="R17" s="66">
        <v>0</v>
      </c>
      <c r="S17" s="66">
        <v>0</v>
      </c>
      <c r="T17" s="66">
        <v>0</v>
      </c>
      <c r="U17" s="67">
        <v>0</v>
      </c>
      <c r="V17" s="143">
        <v>0.2</v>
      </c>
      <c r="W17" s="68">
        <v>0</v>
      </c>
      <c r="X17" s="68">
        <v>0</v>
      </c>
      <c r="Y17" s="68">
        <v>0</v>
      </c>
      <c r="Z17" s="68">
        <v>0</v>
      </c>
      <c r="AA17" s="69">
        <v>0</v>
      </c>
      <c r="AB17" s="136">
        <v>0.2</v>
      </c>
      <c r="AC17" s="66">
        <v>0</v>
      </c>
      <c r="AD17" s="66">
        <v>0</v>
      </c>
      <c r="AE17" s="66">
        <v>0</v>
      </c>
      <c r="AF17" s="66">
        <v>0</v>
      </c>
      <c r="AG17" s="67">
        <v>0</v>
      </c>
      <c r="AH17" s="136">
        <v>0.2</v>
      </c>
      <c r="AI17" s="66">
        <v>0</v>
      </c>
      <c r="AJ17" s="66">
        <v>0</v>
      </c>
      <c r="AK17" s="66">
        <v>0</v>
      </c>
      <c r="AL17" s="66">
        <v>0</v>
      </c>
      <c r="AM17" s="149">
        <v>0</v>
      </c>
      <c r="AN17" s="65">
        <v>0.2</v>
      </c>
      <c r="AO17" s="66">
        <v>0</v>
      </c>
      <c r="AP17" s="66">
        <v>0</v>
      </c>
      <c r="AQ17" s="66">
        <v>0</v>
      </c>
      <c r="AR17" s="66">
        <v>0</v>
      </c>
      <c r="AS17" s="67">
        <v>0</v>
      </c>
      <c r="AT17" s="136">
        <v>0.2</v>
      </c>
      <c r="AU17" s="66">
        <v>0</v>
      </c>
      <c r="AV17" s="66">
        <v>0</v>
      </c>
      <c r="AW17" s="66">
        <v>0</v>
      </c>
      <c r="AX17" s="66">
        <v>0</v>
      </c>
      <c r="AY17" s="149">
        <v>0</v>
      </c>
      <c r="AZ17" s="65">
        <v>0.2</v>
      </c>
      <c r="BA17" s="66">
        <v>0</v>
      </c>
      <c r="BB17" s="66">
        <v>0</v>
      </c>
      <c r="BC17" s="66">
        <v>0</v>
      </c>
      <c r="BD17" s="66">
        <v>0</v>
      </c>
      <c r="BE17" s="67">
        <v>0</v>
      </c>
      <c r="BF17" s="136">
        <v>0.2</v>
      </c>
      <c r="BG17" s="66">
        <v>0</v>
      </c>
      <c r="BH17" s="66">
        <v>0</v>
      </c>
      <c r="BI17" s="66">
        <v>0</v>
      </c>
      <c r="BJ17" s="66">
        <v>0</v>
      </c>
      <c r="BK17" s="149">
        <v>0</v>
      </c>
      <c r="BL17" s="65">
        <v>0.2</v>
      </c>
      <c r="BM17" s="66">
        <v>0</v>
      </c>
      <c r="BN17" s="66">
        <v>0</v>
      </c>
      <c r="BO17" s="66">
        <v>0</v>
      </c>
      <c r="BP17" s="66">
        <v>0</v>
      </c>
      <c r="BQ17" s="67">
        <v>0</v>
      </c>
      <c r="BR17" s="136">
        <v>0.2</v>
      </c>
      <c r="BS17" s="66">
        <v>0</v>
      </c>
      <c r="BT17" s="66">
        <v>0</v>
      </c>
      <c r="BU17" s="66">
        <v>0</v>
      </c>
      <c r="BV17" s="66">
        <v>0</v>
      </c>
      <c r="BW17" s="149">
        <v>0</v>
      </c>
      <c r="BX17" s="65">
        <v>0.2</v>
      </c>
      <c r="BY17" s="66">
        <v>0</v>
      </c>
      <c r="BZ17" s="66">
        <v>0</v>
      </c>
      <c r="CA17" s="66">
        <v>0</v>
      </c>
      <c r="CB17" s="66">
        <v>0</v>
      </c>
      <c r="CC17" s="67">
        <v>0</v>
      </c>
      <c r="CD17" s="136">
        <v>0.2</v>
      </c>
      <c r="CE17" s="66">
        <v>0</v>
      </c>
      <c r="CF17" s="66">
        <v>0</v>
      </c>
      <c r="CG17" s="66">
        <v>0</v>
      </c>
      <c r="CH17" s="66">
        <v>0</v>
      </c>
      <c r="CI17" s="67">
        <v>0</v>
      </c>
      <c r="CJ17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2.4</v>
      </c>
      <c r="CK17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17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17" s="56">
        <f>SUM(Tabela11224342[[#This Row],[K 88]]+Tabela11224342[[#This Row],[K 89]]+Tabela11224342[[#This Row],[K 90]])</f>
        <v>2.4</v>
      </c>
      <c r="CN17" s="56">
        <f t="shared" si="0"/>
        <v>0.48</v>
      </c>
      <c r="CO17" s="57">
        <f t="shared" si="2"/>
        <v>2.88</v>
      </c>
      <c r="CP17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17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17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17" s="56">
        <f>Tabela11224342[[#This Row],[K 94]]+Tabela11224342[[#This Row],[K 95]]+Tabela11224342[[#This Row],[K 96 ]]</f>
        <v>0</v>
      </c>
      <c r="CT17" s="56">
        <f t="shared" si="1"/>
        <v>0</v>
      </c>
      <c r="CU17" s="57">
        <f t="shared" si="3"/>
        <v>0</v>
      </c>
      <c r="CV17" s="58">
        <f>Tabela11224342[[#This Row],[K 88]]+Tabela11224342[[#This Row],[K 94]]</f>
        <v>2.4</v>
      </c>
      <c r="CW17" s="59">
        <f>Tabela11224342[[#This Row],[K 89]]+Tabela11224342[[#This Row],[K 95]]</f>
        <v>0</v>
      </c>
      <c r="CX17" s="59">
        <f>Tabela11224342[[#This Row],[K 90]]+Tabela11224342[[#This Row],[K 96 ]]</f>
        <v>0</v>
      </c>
      <c r="CY17" s="60">
        <f>Tabela11224342[[#This Row],[K 100]]+Tabela11224342[[#This Row],[K 101]]+Tabela11224342[[#This Row],[K 102]]</f>
        <v>2.4</v>
      </c>
      <c r="CZ17" s="60">
        <f>20%*Tabela11224342[[#This Row],[K 103]]</f>
        <v>0.48</v>
      </c>
      <c r="DA17" s="316">
        <f>Tabela11224342[[#This Row],[K 103]]+Tabela11224342[[#This Row],[K 104]]</f>
        <v>2.88</v>
      </c>
      <c r="DB17" s="318">
        <v>45291</v>
      </c>
      <c r="DC17" s="64" t="s">
        <v>206</v>
      </c>
      <c r="DD17" s="62">
        <v>45292</v>
      </c>
      <c r="DE17" s="63">
        <v>44714</v>
      </c>
      <c r="DF17" s="63" t="s">
        <v>202</v>
      </c>
      <c r="DG17" s="64" t="s">
        <v>203</v>
      </c>
      <c r="DH17" s="30" t="s">
        <v>204</v>
      </c>
      <c r="DI17" s="71" t="s">
        <v>314</v>
      </c>
      <c r="DJ17" s="62" t="s">
        <v>205</v>
      </c>
      <c r="DK17" s="62" t="s">
        <v>206</v>
      </c>
      <c r="DL17" s="71" t="s">
        <v>326</v>
      </c>
      <c r="DM17" s="71" t="s">
        <v>326</v>
      </c>
      <c r="DN17" s="71" t="s">
        <v>326</v>
      </c>
      <c r="DO17" s="30" t="s">
        <v>207</v>
      </c>
      <c r="DP17" s="30" t="s">
        <v>208</v>
      </c>
      <c r="DQ17" s="30" t="s">
        <v>209</v>
      </c>
      <c r="DR17" s="30" t="s">
        <v>210</v>
      </c>
      <c r="DS17" s="30">
        <v>31</v>
      </c>
      <c r="DT17" s="42"/>
      <c r="DU17" s="42"/>
      <c r="DV17" s="46">
        <v>6340125399</v>
      </c>
    </row>
    <row r="18" spans="1:437" ht="80.099999999999994" customHeight="1" x14ac:dyDescent="0.25">
      <c r="A18" s="328">
        <v>4</v>
      </c>
      <c r="B18" s="30" t="s">
        <v>218</v>
      </c>
      <c r="C18" s="70" t="s">
        <v>219</v>
      </c>
      <c r="D18" s="30" t="s">
        <v>220</v>
      </c>
      <c r="E18" s="30" t="s">
        <v>221</v>
      </c>
      <c r="F18" s="32" t="s">
        <v>222</v>
      </c>
      <c r="G18" s="32">
        <v>8</v>
      </c>
      <c r="H18" s="42"/>
      <c r="I18" s="42"/>
      <c r="J18" s="44" t="s">
        <v>223</v>
      </c>
      <c r="K18" s="32" t="s">
        <v>213</v>
      </c>
      <c r="L18" s="32" t="s">
        <v>199</v>
      </c>
      <c r="M18" s="30" t="s">
        <v>224</v>
      </c>
      <c r="N18" s="30" t="s">
        <v>200</v>
      </c>
      <c r="O18" s="141" t="s">
        <v>201</v>
      </c>
      <c r="P18" s="53">
        <v>169.39104</v>
      </c>
      <c r="Q18" s="49">
        <v>16.752960000000002</v>
      </c>
      <c r="R18" s="49">
        <v>0</v>
      </c>
      <c r="S18" s="49">
        <v>0</v>
      </c>
      <c r="T18" s="49">
        <v>0</v>
      </c>
      <c r="U18" s="50">
        <v>0</v>
      </c>
      <c r="V18" s="142">
        <v>281.73782</v>
      </c>
      <c r="W18" s="51">
        <v>27.864180000000001</v>
      </c>
      <c r="X18" s="51">
        <v>0</v>
      </c>
      <c r="Y18" s="51">
        <v>0</v>
      </c>
      <c r="Z18" s="51">
        <v>0</v>
      </c>
      <c r="AA18" s="52">
        <v>0</v>
      </c>
      <c r="AB18" s="48">
        <v>215.42975999999999</v>
      </c>
      <c r="AC18" s="49">
        <v>21.306239999999999</v>
      </c>
      <c r="AD18" s="49">
        <v>0</v>
      </c>
      <c r="AE18" s="49">
        <v>0</v>
      </c>
      <c r="AF18" s="49">
        <v>0</v>
      </c>
      <c r="AG18" s="50">
        <v>0</v>
      </c>
      <c r="AH18" s="48">
        <v>196.19054</v>
      </c>
      <c r="AI18" s="49">
        <v>19.403459999999999</v>
      </c>
      <c r="AJ18" s="49">
        <v>0</v>
      </c>
      <c r="AK18" s="49">
        <v>0</v>
      </c>
      <c r="AL18" s="49">
        <v>0</v>
      </c>
      <c r="AM18" s="148">
        <v>0</v>
      </c>
      <c r="AN18" s="53">
        <v>181.17281</v>
      </c>
      <c r="AO18" s="49">
        <v>17.918189999999999</v>
      </c>
      <c r="AP18" s="49">
        <v>0</v>
      </c>
      <c r="AQ18" s="49">
        <v>0</v>
      </c>
      <c r="AR18" s="49">
        <v>0</v>
      </c>
      <c r="AS18" s="50">
        <v>0</v>
      </c>
      <c r="AT18" s="48">
        <v>178.88507000000001</v>
      </c>
      <c r="AU18" s="49">
        <v>17.691929999999999</v>
      </c>
      <c r="AV18" s="49">
        <v>0</v>
      </c>
      <c r="AW18" s="49">
        <v>0</v>
      </c>
      <c r="AX18" s="49">
        <v>0</v>
      </c>
      <c r="AY18" s="148">
        <v>0</v>
      </c>
      <c r="AZ18" s="53">
        <v>184.56620000000001</v>
      </c>
      <c r="BA18" s="49">
        <v>18.253799999999998</v>
      </c>
      <c r="BB18" s="49">
        <v>0</v>
      </c>
      <c r="BC18" s="49">
        <v>0</v>
      </c>
      <c r="BD18" s="49">
        <v>0</v>
      </c>
      <c r="BE18" s="50">
        <v>0</v>
      </c>
      <c r="BF18" s="48">
        <v>193.40958000000001</v>
      </c>
      <c r="BG18" s="49">
        <v>19.128419999999998</v>
      </c>
      <c r="BH18" s="49">
        <v>0</v>
      </c>
      <c r="BI18" s="49">
        <v>0</v>
      </c>
      <c r="BJ18" s="49">
        <v>0</v>
      </c>
      <c r="BK18" s="148">
        <v>0</v>
      </c>
      <c r="BL18" s="53">
        <v>179.89223999999999</v>
      </c>
      <c r="BM18" s="49">
        <v>17.79156</v>
      </c>
      <c r="BN18" s="49">
        <v>0</v>
      </c>
      <c r="BO18" s="49">
        <v>0</v>
      </c>
      <c r="BP18" s="49">
        <v>0</v>
      </c>
      <c r="BQ18" s="50">
        <v>0</v>
      </c>
      <c r="BR18" s="48">
        <v>212.76255</v>
      </c>
      <c r="BS18" s="49">
        <v>21.042449999999999</v>
      </c>
      <c r="BT18" s="49">
        <v>0</v>
      </c>
      <c r="BU18" s="49">
        <v>0</v>
      </c>
      <c r="BV18" s="49">
        <v>0</v>
      </c>
      <c r="BW18" s="148">
        <v>0</v>
      </c>
      <c r="BX18" s="53">
        <v>232.21016</v>
      </c>
      <c r="BY18" s="49">
        <v>22.96584</v>
      </c>
      <c r="BZ18" s="49">
        <v>0</v>
      </c>
      <c r="CA18" s="49">
        <v>0</v>
      </c>
      <c r="CB18" s="49">
        <v>0</v>
      </c>
      <c r="CC18" s="50">
        <v>0</v>
      </c>
      <c r="CD18" s="48">
        <v>253.47776999999999</v>
      </c>
      <c r="CE18" s="49">
        <v>25.069230000000001</v>
      </c>
      <c r="CF18" s="49">
        <v>0</v>
      </c>
      <c r="CG18" s="49">
        <v>0</v>
      </c>
      <c r="CH18" s="49">
        <v>0</v>
      </c>
      <c r="CI18" s="50">
        <v>0</v>
      </c>
      <c r="CJ18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2479.12554</v>
      </c>
      <c r="CK18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18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18" s="56">
        <f>SUM(Tabela11224342[[#This Row],[K 88]]+Tabela11224342[[#This Row],[K 89]]+Tabela11224342[[#This Row],[K 90]])</f>
        <v>2479.12554</v>
      </c>
      <c r="CN18" s="56">
        <f t="shared" si="0"/>
        <v>495.825108</v>
      </c>
      <c r="CO18" s="57">
        <f t="shared" si="2"/>
        <v>2974.950648</v>
      </c>
      <c r="CP18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245.18826000000001</v>
      </c>
      <c r="CQ18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18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18" s="56">
        <f>Tabela11224342[[#This Row],[K 94]]+Tabela11224342[[#This Row],[K 95]]+Tabela11224342[[#This Row],[K 96 ]]</f>
        <v>245.18826000000001</v>
      </c>
      <c r="CT18" s="56">
        <f t="shared" si="1"/>
        <v>49.037652000000008</v>
      </c>
      <c r="CU18" s="57">
        <f t="shared" si="3"/>
        <v>294.22591199999999</v>
      </c>
      <c r="CV18" s="58">
        <f>Tabela11224342[[#This Row],[K 88]]+Tabela11224342[[#This Row],[K 94]]</f>
        <v>2724.3137999999999</v>
      </c>
      <c r="CW18" s="59">
        <f>Tabela11224342[[#This Row],[K 89]]+Tabela11224342[[#This Row],[K 95]]</f>
        <v>0</v>
      </c>
      <c r="CX18" s="59">
        <f>Tabela11224342[[#This Row],[K 90]]+Tabela11224342[[#This Row],[K 96 ]]</f>
        <v>0</v>
      </c>
      <c r="CY18" s="60">
        <f>Tabela11224342[[#This Row],[K 100]]+Tabela11224342[[#This Row],[K 101]]+Tabela11224342[[#This Row],[K 102]]</f>
        <v>2724.3137999999999</v>
      </c>
      <c r="CZ18" s="60">
        <f>20%*Tabela11224342[[#This Row],[K 103]]</f>
        <v>544.86275999999998</v>
      </c>
      <c r="DA18" s="316">
        <f>Tabela11224342[[#This Row],[K 103]]+Tabela11224342[[#This Row],[K 104]]</f>
        <v>3269.1765599999999</v>
      </c>
      <c r="DB18" s="318">
        <v>45291</v>
      </c>
      <c r="DC18" s="64" t="s">
        <v>206</v>
      </c>
      <c r="DD18" s="62">
        <v>45292</v>
      </c>
      <c r="DE18" s="63">
        <v>44713</v>
      </c>
      <c r="DF18" s="63" t="s">
        <v>235</v>
      </c>
      <c r="DG18" s="64" t="s">
        <v>203</v>
      </c>
      <c r="DH18" s="30" t="s">
        <v>204</v>
      </c>
      <c r="DI18" s="71" t="s">
        <v>314</v>
      </c>
      <c r="DJ18" s="62" t="s">
        <v>205</v>
      </c>
      <c r="DK18" s="71" t="s">
        <v>206</v>
      </c>
      <c r="DL18" s="71" t="s">
        <v>326</v>
      </c>
      <c r="DM18" s="71" t="s">
        <v>326</v>
      </c>
      <c r="DN18" s="71" t="s">
        <v>326</v>
      </c>
      <c r="DO18" s="30" t="s">
        <v>218</v>
      </c>
      <c r="DP18" s="32" t="s">
        <v>220</v>
      </c>
      <c r="DQ18" s="32" t="s">
        <v>221</v>
      </c>
      <c r="DR18" s="32" t="s">
        <v>237</v>
      </c>
      <c r="DS18" s="32">
        <v>8</v>
      </c>
      <c r="DT18" s="42"/>
      <c r="DU18" s="42"/>
      <c r="DV18" s="46">
        <v>5252836114</v>
      </c>
    </row>
    <row r="19" spans="1:437" ht="80.099999999999994" customHeight="1" x14ac:dyDescent="0.25">
      <c r="A19" s="328">
        <v>5</v>
      </c>
      <c r="B19" s="30" t="s">
        <v>218</v>
      </c>
      <c r="C19" s="70" t="s">
        <v>219</v>
      </c>
      <c r="D19" s="30" t="s">
        <v>220</v>
      </c>
      <c r="E19" s="30" t="s">
        <v>221</v>
      </c>
      <c r="F19" s="32" t="s">
        <v>222</v>
      </c>
      <c r="G19" s="32">
        <v>8</v>
      </c>
      <c r="H19" s="42"/>
      <c r="I19" s="42"/>
      <c r="J19" s="44" t="s">
        <v>225</v>
      </c>
      <c r="K19" s="32" t="s">
        <v>213</v>
      </c>
      <c r="L19" s="32" t="s">
        <v>199</v>
      </c>
      <c r="M19" s="30" t="s">
        <v>224</v>
      </c>
      <c r="N19" s="30" t="s">
        <v>200</v>
      </c>
      <c r="O19" s="141" t="s">
        <v>201</v>
      </c>
      <c r="P19" s="65">
        <v>103.09157999999999</v>
      </c>
      <c r="Q19" s="66">
        <v>1.08342</v>
      </c>
      <c r="R19" s="66">
        <v>0</v>
      </c>
      <c r="S19" s="66">
        <v>0</v>
      </c>
      <c r="T19" s="66">
        <v>0</v>
      </c>
      <c r="U19" s="67">
        <v>0</v>
      </c>
      <c r="V19" s="143">
        <v>184.70587</v>
      </c>
      <c r="W19" s="68">
        <v>1.94113</v>
      </c>
      <c r="X19" s="68">
        <v>0</v>
      </c>
      <c r="Y19" s="68">
        <v>0</v>
      </c>
      <c r="Z19" s="68">
        <v>0</v>
      </c>
      <c r="AA19" s="69">
        <v>0</v>
      </c>
      <c r="AB19" s="136">
        <v>138.8201</v>
      </c>
      <c r="AC19" s="66">
        <v>1.4589000000000001</v>
      </c>
      <c r="AD19" s="66">
        <v>0</v>
      </c>
      <c r="AE19" s="66">
        <v>0</v>
      </c>
      <c r="AF19" s="66">
        <v>0</v>
      </c>
      <c r="AG19" s="67">
        <v>0</v>
      </c>
      <c r="AH19" s="136">
        <v>125.85337</v>
      </c>
      <c r="AI19" s="66">
        <v>1.32263</v>
      </c>
      <c r="AJ19" s="66">
        <v>0</v>
      </c>
      <c r="AK19" s="66">
        <v>0</v>
      </c>
      <c r="AL19" s="66">
        <v>0</v>
      </c>
      <c r="AM19" s="149">
        <v>0</v>
      </c>
      <c r="AN19" s="65">
        <v>103.60518</v>
      </c>
      <c r="AO19" s="66">
        <v>1.0888199999999999</v>
      </c>
      <c r="AP19" s="66">
        <v>0</v>
      </c>
      <c r="AQ19" s="66">
        <v>0</v>
      </c>
      <c r="AR19" s="66">
        <v>0</v>
      </c>
      <c r="AS19" s="67">
        <v>0</v>
      </c>
      <c r="AT19" s="136">
        <v>98.083209999999994</v>
      </c>
      <c r="AU19" s="66">
        <v>1.0307900000000001</v>
      </c>
      <c r="AV19" s="66">
        <v>0</v>
      </c>
      <c r="AW19" s="66">
        <v>0</v>
      </c>
      <c r="AX19" s="66">
        <v>0</v>
      </c>
      <c r="AY19" s="149">
        <v>0</v>
      </c>
      <c r="AZ19" s="65">
        <v>113.35769000000001</v>
      </c>
      <c r="BA19" s="66">
        <v>1.1913100000000001</v>
      </c>
      <c r="BB19" s="66">
        <v>0</v>
      </c>
      <c r="BC19" s="66">
        <v>0</v>
      </c>
      <c r="BD19" s="66">
        <v>0</v>
      </c>
      <c r="BE19" s="67">
        <v>0</v>
      </c>
      <c r="BF19" s="136">
        <v>114.4413</v>
      </c>
      <c r="BG19" s="66">
        <v>1.2027000000000001</v>
      </c>
      <c r="BH19" s="66">
        <v>0</v>
      </c>
      <c r="BI19" s="66">
        <v>0</v>
      </c>
      <c r="BJ19" s="66">
        <v>0</v>
      </c>
      <c r="BK19" s="149">
        <v>0</v>
      </c>
      <c r="BL19" s="65">
        <v>113.35373</v>
      </c>
      <c r="BM19" s="66">
        <v>1.1912700000000001</v>
      </c>
      <c r="BN19" s="66">
        <v>0</v>
      </c>
      <c r="BO19" s="66">
        <v>0</v>
      </c>
      <c r="BP19" s="66">
        <v>0</v>
      </c>
      <c r="BQ19" s="67">
        <v>0</v>
      </c>
      <c r="BR19" s="136">
        <v>76.790980000000005</v>
      </c>
      <c r="BS19" s="66">
        <v>0.80701999999999996</v>
      </c>
      <c r="BT19" s="66">
        <v>0</v>
      </c>
      <c r="BU19" s="66">
        <v>0</v>
      </c>
      <c r="BV19" s="66">
        <v>0</v>
      </c>
      <c r="BW19" s="149">
        <v>0</v>
      </c>
      <c r="BX19" s="65">
        <v>107.84067</v>
      </c>
      <c r="BY19" s="66">
        <v>1.1333299999999999</v>
      </c>
      <c r="BZ19" s="66">
        <v>0</v>
      </c>
      <c r="CA19" s="66">
        <v>0</v>
      </c>
      <c r="CB19" s="66">
        <v>0</v>
      </c>
      <c r="CC19" s="67">
        <v>0</v>
      </c>
      <c r="CD19" s="136">
        <v>118.27105</v>
      </c>
      <c r="CE19" s="66">
        <v>1.24295</v>
      </c>
      <c r="CF19" s="66">
        <v>0</v>
      </c>
      <c r="CG19" s="66">
        <v>0</v>
      </c>
      <c r="CH19" s="66">
        <v>0</v>
      </c>
      <c r="CI19" s="67">
        <v>0</v>
      </c>
      <c r="CJ19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1398.2147300000001</v>
      </c>
      <c r="CK19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19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19" s="56">
        <f>SUM(Tabela11224342[[#This Row],[K 88]]+Tabela11224342[[#This Row],[K 89]]+Tabela11224342[[#This Row],[K 90]])</f>
        <v>1398.2147300000001</v>
      </c>
      <c r="CN19" s="56">
        <f t="shared" si="0"/>
        <v>279.64294600000005</v>
      </c>
      <c r="CO19" s="57">
        <f t="shared" si="2"/>
        <v>1677.8576760000001</v>
      </c>
      <c r="CP19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14.694269999999999</v>
      </c>
      <c r="CQ19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19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19" s="56">
        <f>Tabela11224342[[#This Row],[K 94]]+Tabela11224342[[#This Row],[K 95]]+Tabela11224342[[#This Row],[K 96 ]]</f>
        <v>14.694269999999999</v>
      </c>
      <c r="CT19" s="56">
        <f t="shared" si="1"/>
        <v>2.9388540000000001</v>
      </c>
      <c r="CU19" s="57">
        <f t="shared" si="3"/>
        <v>17.633123999999999</v>
      </c>
      <c r="CV19" s="58">
        <f>Tabela11224342[[#This Row],[K 88]]+Tabela11224342[[#This Row],[K 94]]</f>
        <v>1412.9090000000001</v>
      </c>
      <c r="CW19" s="59">
        <f>Tabela11224342[[#This Row],[K 89]]+Tabela11224342[[#This Row],[K 95]]</f>
        <v>0</v>
      </c>
      <c r="CX19" s="59">
        <f>Tabela11224342[[#This Row],[K 90]]+Tabela11224342[[#This Row],[K 96 ]]</f>
        <v>0</v>
      </c>
      <c r="CY19" s="60">
        <f>Tabela11224342[[#This Row],[K 100]]+Tabela11224342[[#This Row],[K 101]]+Tabela11224342[[#This Row],[K 102]]</f>
        <v>1412.9090000000001</v>
      </c>
      <c r="CZ19" s="60">
        <f>20%*Tabela11224342[[#This Row],[K 103]]</f>
        <v>282.58180000000004</v>
      </c>
      <c r="DA19" s="316">
        <f>Tabela11224342[[#This Row],[K 103]]+Tabela11224342[[#This Row],[K 104]]</f>
        <v>1695.4908</v>
      </c>
      <c r="DB19" s="318">
        <v>45291</v>
      </c>
      <c r="DC19" s="64" t="s">
        <v>206</v>
      </c>
      <c r="DD19" s="62">
        <v>45292</v>
      </c>
      <c r="DE19" s="63">
        <v>44713</v>
      </c>
      <c r="DF19" s="63" t="s">
        <v>235</v>
      </c>
      <c r="DG19" s="64" t="s">
        <v>203</v>
      </c>
      <c r="DH19" s="30" t="s">
        <v>204</v>
      </c>
      <c r="DI19" s="71" t="s">
        <v>314</v>
      </c>
      <c r="DJ19" s="33" t="s">
        <v>205</v>
      </c>
      <c r="DK19" s="71" t="s">
        <v>206</v>
      </c>
      <c r="DL19" s="71" t="s">
        <v>326</v>
      </c>
      <c r="DM19" s="71" t="s">
        <v>326</v>
      </c>
      <c r="DN19" s="71" t="s">
        <v>326</v>
      </c>
      <c r="DO19" s="30" t="s">
        <v>218</v>
      </c>
      <c r="DP19" s="32" t="s">
        <v>220</v>
      </c>
      <c r="DQ19" s="32" t="s">
        <v>221</v>
      </c>
      <c r="DR19" s="32" t="s">
        <v>237</v>
      </c>
      <c r="DS19" s="32">
        <v>8</v>
      </c>
      <c r="DT19" s="42"/>
      <c r="DU19" s="42"/>
      <c r="DV19" s="72">
        <v>5252836114</v>
      </c>
    </row>
    <row r="20" spans="1:437" s="28" customFormat="1" ht="80.099999999999994" customHeight="1" x14ac:dyDescent="0.25">
      <c r="A20" s="329">
        <v>6</v>
      </c>
      <c r="B20" s="73" t="s">
        <v>218</v>
      </c>
      <c r="C20" s="70" t="s">
        <v>219</v>
      </c>
      <c r="D20" s="73" t="s">
        <v>220</v>
      </c>
      <c r="E20" s="73" t="s">
        <v>226</v>
      </c>
      <c r="F20" s="73" t="s">
        <v>227</v>
      </c>
      <c r="G20" s="73">
        <v>5</v>
      </c>
      <c r="H20" s="74"/>
      <c r="I20" s="74"/>
      <c r="J20" s="75" t="s">
        <v>228</v>
      </c>
      <c r="K20" s="76" t="s">
        <v>198</v>
      </c>
      <c r="L20" s="32" t="s">
        <v>199</v>
      </c>
      <c r="M20" s="73" t="s">
        <v>229</v>
      </c>
      <c r="N20" s="30" t="s">
        <v>200</v>
      </c>
      <c r="O20" s="141" t="s">
        <v>201</v>
      </c>
      <c r="P20" s="78">
        <v>0</v>
      </c>
      <c r="Q20" s="79">
        <v>0</v>
      </c>
      <c r="R20" s="79">
        <v>0</v>
      </c>
      <c r="S20" s="79">
        <v>0</v>
      </c>
      <c r="T20" s="79">
        <v>0</v>
      </c>
      <c r="U20" s="80">
        <v>0</v>
      </c>
      <c r="V20" s="144">
        <v>0</v>
      </c>
      <c r="W20" s="81">
        <v>0</v>
      </c>
      <c r="X20" s="81">
        <v>0</v>
      </c>
      <c r="Y20" s="81">
        <v>0</v>
      </c>
      <c r="Z20" s="81">
        <v>0</v>
      </c>
      <c r="AA20" s="82">
        <v>0</v>
      </c>
      <c r="AB20" s="137">
        <v>0</v>
      </c>
      <c r="AC20" s="79">
        <v>0</v>
      </c>
      <c r="AD20" s="79">
        <v>0</v>
      </c>
      <c r="AE20" s="79">
        <v>0</v>
      </c>
      <c r="AF20" s="79">
        <v>0</v>
      </c>
      <c r="AG20" s="80">
        <v>0</v>
      </c>
      <c r="AH20" s="137">
        <v>0</v>
      </c>
      <c r="AI20" s="79">
        <v>0</v>
      </c>
      <c r="AJ20" s="79">
        <v>0</v>
      </c>
      <c r="AK20" s="79">
        <v>0</v>
      </c>
      <c r="AL20" s="79">
        <v>0</v>
      </c>
      <c r="AM20" s="150">
        <v>0</v>
      </c>
      <c r="AN20" s="78">
        <v>0</v>
      </c>
      <c r="AO20" s="79">
        <v>0</v>
      </c>
      <c r="AP20" s="79">
        <v>0</v>
      </c>
      <c r="AQ20" s="79">
        <v>0</v>
      </c>
      <c r="AR20" s="79">
        <v>0</v>
      </c>
      <c r="AS20" s="80">
        <v>0</v>
      </c>
      <c r="AT20" s="137">
        <v>0</v>
      </c>
      <c r="AU20" s="79">
        <v>0</v>
      </c>
      <c r="AV20" s="79">
        <v>0</v>
      </c>
      <c r="AW20" s="79">
        <v>0</v>
      </c>
      <c r="AX20" s="79">
        <v>0</v>
      </c>
      <c r="AY20" s="150">
        <v>0</v>
      </c>
      <c r="AZ20" s="78">
        <v>0</v>
      </c>
      <c r="BA20" s="79">
        <v>0</v>
      </c>
      <c r="BB20" s="79">
        <v>0</v>
      </c>
      <c r="BC20" s="79">
        <v>0</v>
      </c>
      <c r="BD20" s="79">
        <v>0</v>
      </c>
      <c r="BE20" s="80">
        <v>0</v>
      </c>
      <c r="BF20" s="137">
        <v>0</v>
      </c>
      <c r="BG20" s="79">
        <v>0</v>
      </c>
      <c r="BH20" s="79">
        <v>0</v>
      </c>
      <c r="BI20" s="79">
        <v>0</v>
      </c>
      <c r="BJ20" s="79">
        <v>0</v>
      </c>
      <c r="BK20" s="150">
        <v>0</v>
      </c>
      <c r="BL20" s="78">
        <v>0</v>
      </c>
      <c r="BM20" s="79">
        <v>0</v>
      </c>
      <c r="BN20" s="79">
        <v>0</v>
      </c>
      <c r="BO20" s="79">
        <v>0</v>
      </c>
      <c r="BP20" s="79">
        <v>0</v>
      </c>
      <c r="BQ20" s="80">
        <v>0</v>
      </c>
      <c r="BR20" s="137">
        <v>0</v>
      </c>
      <c r="BS20" s="79">
        <v>0</v>
      </c>
      <c r="BT20" s="79">
        <v>0</v>
      </c>
      <c r="BU20" s="79">
        <v>0</v>
      </c>
      <c r="BV20" s="79">
        <v>0</v>
      </c>
      <c r="BW20" s="150">
        <v>0</v>
      </c>
      <c r="BX20" s="78">
        <v>0</v>
      </c>
      <c r="BY20" s="79">
        <v>0</v>
      </c>
      <c r="BZ20" s="79">
        <v>0</v>
      </c>
      <c r="CA20" s="79">
        <v>0</v>
      </c>
      <c r="CB20" s="79">
        <v>0</v>
      </c>
      <c r="CC20" s="80">
        <v>0</v>
      </c>
      <c r="CD20" s="137">
        <v>0</v>
      </c>
      <c r="CE20" s="79">
        <v>0</v>
      </c>
      <c r="CF20" s="79">
        <v>0</v>
      </c>
      <c r="CG20" s="79">
        <v>0</v>
      </c>
      <c r="CH20" s="79">
        <v>0</v>
      </c>
      <c r="CI20" s="80">
        <v>0</v>
      </c>
      <c r="CJ20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0</v>
      </c>
      <c r="CK20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20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20" s="56">
        <f>SUM(Tabela11224342[[#This Row],[K 88]]+Tabela11224342[[#This Row],[K 89]]+Tabela11224342[[#This Row],[K 90]])</f>
        <v>0</v>
      </c>
      <c r="CN20" s="56">
        <f t="shared" si="0"/>
        <v>0</v>
      </c>
      <c r="CO20" s="57">
        <f t="shared" si="2"/>
        <v>0</v>
      </c>
      <c r="CP20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20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20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20" s="56">
        <f>Tabela11224342[[#This Row],[K 94]]+Tabela11224342[[#This Row],[K 95]]+Tabela11224342[[#This Row],[K 96 ]]</f>
        <v>0</v>
      </c>
      <c r="CT20" s="56">
        <f t="shared" si="1"/>
        <v>0</v>
      </c>
      <c r="CU20" s="57">
        <f t="shared" si="3"/>
        <v>0</v>
      </c>
      <c r="CV20" s="58">
        <f>Tabela11224342[[#This Row],[K 88]]+Tabela11224342[[#This Row],[K 94]]</f>
        <v>0</v>
      </c>
      <c r="CW20" s="59">
        <f>Tabela11224342[[#This Row],[K 89]]+Tabela11224342[[#This Row],[K 95]]</f>
        <v>0</v>
      </c>
      <c r="CX20" s="59">
        <f>Tabela11224342[[#This Row],[K 90]]+Tabela11224342[[#This Row],[K 96 ]]</f>
        <v>0</v>
      </c>
      <c r="CY20" s="60">
        <f>Tabela11224342[[#This Row],[K 100]]+Tabela11224342[[#This Row],[K 101]]+Tabela11224342[[#This Row],[K 102]]</f>
        <v>0</v>
      </c>
      <c r="CZ20" s="60">
        <f>20%*Tabela11224342[[#This Row],[K 103]]</f>
        <v>0</v>
      </c>
      <c r="DA20" s="316">
        <f>Tabela11224342[[#This Row],[K 103]]+Tabela11224342[[#This Row],[K 104]]</f>
        <v>0</v>
      </c>
      <c r="DB20" s="318">
        <v>45291</v>
      </c>
      <c r="DC20" s="64" t="s">
        <v>206</v>
      </c>
      <c r="DD20" s="62">
        <v>45292</v>
      </c>
      <c r="DE20" s="63">
        <v>44713</v>
      </c>
      <c r="DF20" s="83" t="s">
        <v>235</v>
      </c>
      <c r="DG20" s="64" t="s">
        <v>203</v>
      </c>
      <c r="DH20" s="30" t="s">
        <v>204</v>
      </c>
      <c r="DI20" s="71" t="s">
        <v>314</v>
      </c>
      <c r="DJ20" s="77" t="s">
        <v>205</v>
      </c>
      <c r="DK20" s="94" t="s">
        <v>678</v>
      </c>
      <c r="DL20" s="71" t="s">
        <v>326</v>
      </c>
      <c r="DM20" s="71" t="s">
        <v>326</v>
      </c>
      <c r="DN20" s="116" t="s">
        <v>578</v>
      </c>
      <c r="DO20" s="73" t="s">
        <v>218</v>
      </c>
      <c r="DP20" s="76" t="s">
        <v>220</v>
      </c>
      <c r="DQ20" s="76" t="s">
        <v>221</v>
      </c>
      <c r="DR20" s="76" t="s">
        <v>237</v>
      </c>
      <c r="DS20" s="76">
        <v>8</v>
      </c>
      <c r="DT20" s="74"/>
      <c r="DU20" s="74"/>
      <c r="DV20" s="84">
        <v>5252836114</v>
      </c>
      <c r="EA20" s="29"/>
      <c r="EB20" s="29"/>
      <c r="EC20" s="29"/>
      <c r="ED20" s="29"/>
      <c r="EE20" s="29"/>
      <c r="EF20" s="29"/>
    </row>
    <row r="21" spans="1:437" ht="80.099999999999994" customHeight="1" x14ac:dyDescent="0.25">
      <c r="A21" s="328">
        <v>7</v>
      </c>
      <c r="B21" s="30" t="s">
        <v>218</v>
      </c>
      <c r="C21" s="70" t="s">
        <v>219</v>
      </c>
      <c r="D21" s="30" t="s">
        <v>220</v>
      </c>
      <c r="E21" s="30" t="s">
        <v>226</v>
      </c>
      <c r="F21" s="30" t="s">
        <v>227</v>
      </c>
      <c r="G21" s="30">
        <v>5</v>
      </c>
      <c r="H21" s="42"/>
      <c r="I21" s="42"/>
      <c r="J21" s="44" t="s">
        <v>230</v>
      </c>
      <c r="K21" s="32" t="s">
        <v>213</v>
      </c>
      <c r="L21" s="32" t="s">
        <v>199</v>
      </c>
      <c r="M21" s="30" t="s">
        <v>231</v>
      </c>
      <c r="N21" s="30" t="s">
        <v>200</v>
      </c>
      <c r="O21" s="141" t="s">
        <v>201</v>
      </c>
      <c r="P21" s="65">
        <v>41.902000000000001</v>
      </c>
      <c r="Q21" s="66">
        <v>0</v>
      </c>
      <c r="R21" s="66">
        <v>0</v>
      </c>
      <c r="S21" s="66">
        <v>0</v>
      </c>
      <c r="T21" s="66">
        <v>0</v>
      </c>
      <c r="U21" s="67">
        <v>0</v>
      </c>
      <c r="V21" s="143">
        <v>36.728000000000002</v>
      </c>
      <c r="W21" s="68">
        <v>0</v>
      </c>
      <c r="X21" s="68">
        <v>0</v>
      </c>
      <c r="Y21" s="68">
        <v>0</v>
      </c>
      <c r="Z21" s="68">
        <v>0</v>
      </c>
      <c r="AA21" s="69">
        <v>0</v>
      </c>
      <c r="AB21" s="136">
        <v>41.305999999999997</v>
      </c>
      <c r="AC21" s="66">
        <v>0</v>
      </c>
      <c r="AD21" s="66">
        <v>0</v>
      </c>
      <c r="AE21" s="66">
        <v>0</v>
      </c>
      <c r="AF21" s="66">
        <v>0</v>
      </c>
      <c r="AG21" s="67">
        <v>0</v>
      </c>
      <c r="AH21" s="136">
        <v>38.999000000000002</v>
      </c>
      <c r="AI21" s="66">
        <v>0</v>
      </c>
      <c r="AJ21" s="66">
        <v>0</v>
      </c>
      <c r="AK21" s="66">
        <v>0</v>
      </c>
      <c r="AL21" s="66">
        <v>0</v>
      </c>
      <c r="AM21" s="149">
        <v>0</v>
      </c>
      <c r="AN21" s="65">
        <v>41.460999999999999</v>
      </c>
      <c r="AO21" s="66">
        <v>0</v>
      </c>
      <c r="AP21" s="66">
        <v>0</v>
      </c>
      <c r="AQ21" s="66">
        <v>0</v>
      </c>
      <c r="AR21" s="66">
        <v>0</v>
      </c>
      <c r="AS21" s="67">
        <v>0</v>
      </c>
      <c r="AT21" s="136">
        <v>47.59</v>
      </c>
      <c r="AU21" s="66">
        <v>0</v>
      </c>
      <c r="AV21" s="66">
        <v>0</v>
      </c>
      <c r="AW21" s="66">
        <v>0</v>
      </c>
      <c r="AX21" s="66">
        <v>0</v>
      </c>
      <c r="AY21" s="149">
        <v>0</v>
      </c>
      <c r="AZ21" s="65">
        <v>50.673999999999999</v>
      </c>
      <c r="BA21" s="66">
        <v>0</v>
      </c>
      <c r="BB21" s="66">
        <v>0</v>
      </c>
      <c r="BC21" s="66">
        <v>0</v>
      </c>
      <c r="BD21" s="66">
        <v>0</v>
      </c>
      <c r="BE21" s="67">
        <v>0</v>
      </c>
      <c r="BF21" s="136">
        <v>54.220999999999997</v>
      </c>
      <c r="BG21" s="66">
        <v>0</v>
      </c>
      <c r="BH21" s="66">
        <v>0</v>
      </c>
      <c r="BI21" s="66">
        <v>0</v>
      </c>
      <c r="BJ21" s="66">
        <v>0</v>
      </c>
      <c r="BK21" s="149">
        <v>0</v>
      </c>
      <c r="BL21" s="65">
        <f>38.688+20.28</f>
        <v>58.968000000000004</v>
      </c>
      <c r="BM21" s="66">
        <v>0</v>
      </c>
      <c r="BN21" s="66">
        <v>0</v>
      </c>
      <c r="BO21" s="66">
        <v>0</v>
      </c>
      <c r="BP21" s="66">
        <v>0</v>
      </c>
      <c r="BQ21" s="67">
        <v>0</v>
      </c>
      <c r="BR21" s="136">
        <f>36.399+29.6</f>
        <v>65.998999999999995</v>
      </c>
      <c r="BS21" s="66">
        <v>0</v>
      </c>
      <c r="BT21" s="66">
        <v>0</v>
      </c>
      <c r="BU21" s="66">
        <v>0</v>
      </c>
      <c r="BV21" s="66">
        <v>0</v>
      </c>
      <c r="BW21" s="149">
        <v>0</v>
      </c>
      <c r="BX21" s="65">
        <f>38.332+18.2</f>
        <v>56.531999999999996</v>
      </c>
      <c r="BY21" s="66">
        <v>0</v>
      </c>
      <c r="BZ21" s="66">
        <v>0</v>
      </c>
      <c r="CA21" s="66">
        <v>0</v>
      </c>
      <c r="CB21" s="66">
        <v>0</v>
      </c>
      <c r="CC21" s="67">
        <v>0</v>
      </c>
      <c r="CD21" s="136">
        <v>38.651000000000003</v>
      </c>
      <c r="CE21" s="66">
        <v>0</v>
      </c>
      <c r="CF21" s="66">
        <v>0</v>
      </c>
      <c r="CG21" s="66">
        <v>0</v>
      </c>
      <c r="CH21" s="66">
        <v>0</v>
      </c>
      <c r="CI21" s="67">
        <v>0</v>
      </c>
      <c r="CJ21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573.03100000000006</v>
      </c>
      <c r="CK21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21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21" s="56">
        <f>SUM(Tabela11224342[[#This Row],[K 88]]+Tabela11224342[[#This Row],[K 89]]+Tabela11224342[[#This Row],[K 90]])</f>
        <v>573.03100000000006</v>
      </c>
      <c r="CN21" s="56">
        <f t="shared" si="0"/>
        <v>114.60620000000002</v>
      </c>
      <c r="CO21" s="57">
        <f t="shared" si="2"/>
        <v>687.63720000000012</v>
      </c>
      <c r="CP21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21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21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21" s="56">
        <f>Tabela11224342[[#This Row],[K 94]]+Tabela11224342[[#This Row],[K 95]]+Tabela11224342[[#This Row],[K 96 ]]</f>
        <v>0</v>
      </c>
      <c r="CT21" s="56">
        <f t="shared" si="1"/>
        <v>0</v>
      </c>
      <c r="CU21" s="57">
        <f t="shared" si="3"/>
        <v>0</v>
      </c>
      <c r="CV21" s="58">
        <f>Tabela11224342[[#This Row],[K 88]]+Tabela11224342[[#This Row],[K 94]]</f>
        <v>573.03100000000006</v>
      </c>
      <c r="CW21" s="59">
        <f>Tabela11224342[[#This Row],[K 89]]+Tabela11224342[[#This Row],[K 95]]</f>
        <v>0</v>
      </c>
      <c r="CX21" s="59">
        <f>Tabela11224342[[#This Row],[K 90]]+Tabela11224342[[#This Row],[K 96 ]]</f>
        <v>0</v>
      </c>
      <c r="CY21" s="60">
        <f>Tabela11224342[[#This Row],[K 100]]+Tabela11224342[[#This Row],[K 101]]+Tabela11224342[[#This Row],[K 102]]</f>
        <v>573.03100000000006</v>
      </c>
      <c r="CZ21" s="60">
        <f>20%*Tabela11224342[[#This Row],[K 103]]</f>
        <v>114.60620000000002</v>
      </c>
      <c r="DA21" s="316">
        <f>Tabela11224342[[#This Row],[K 103]]+Tabela11224342[[#This Row],[K 104]]</f>
        <v>687.63720000000012</v>
      </c>
      <c r="DB21" s="318">
        <v>45291</v>
      </c>
      <c r="DC21" s="64" t="s">
        <v>206</v>
      </c>
      <c r="DD21" s="62">
        <v>45292</v>
      </c>
      <c r="DE21" s="63">
        <v>44713</v>
      </c>
      <c r="DF21" s="63" t="s">
        <v>235</v>
      </c>
      <c r="DG21" s="64" t="s">
        <v>203</v>
      </c>
      <c r="DH21" s="30" t="s">
        <v>204</v>
      </c>
      <c r="DI21" s="71" t="s">
        <v>314</v>
      </c>
      <c r="DJ21" s="33" t="s">
        <v>205</v>
      </c>
      <c r="DK21" s="94" t="s">
        <v>678</v>
      </c>
      <c r="DL21" s="71" t="s">
        <v>326</v>
      </c>
      <c r="DM21" s="71" t="s">
        <v>326</v>
      </c>
      <c r="DN21" s="116" t="s">
        <v>578</v>
      </c>
      <c r="DO21" s="30" t="s">
        <v>218</v>
      </c>
      <c r="DP21" s="32" t="s">
        <v>220</v>
      </c>
      <c r="DQ21" s="32" t="s">
        <v>221</v>
      </c>
      <c r="DR21" s="32" t="s">
        <v>237</v>
      </c>
      <c r="DS21" s="32">
        <v>8</v>
      </c>
      <c r="DT21" s="42"/>
      <c r="DU21" s="42"/>
      <c r="DV21" s="72">
        <v>5252836114</v>
      </c>
    </row>
    <row r="22" spans="1:437" ht="80.099999999999994" customHeight="1" x14ac:dyDescent="0.25">
      <c r="A22" s="328">
        <v>8</v>
      </c>
      <c r="B22" s="30" t="s">
        <v>218</v>
      </c>
      <c r="C22" s="70" t="s">
        <v>219</v>
      </c>
      <c r="D22" s="30" t="s">
        <v>220</v>
      </c>
      <c r="E22" s="70" t="s">
        <v>221</v>
      </c>
      <c r="F22" s="32" t="s">
        <v>222</v>
      </c>
      <c r="G22" s="32">
        <v>8</v>
      </c>
      <c r="H22" s="42"/>
      <c r="I22" s="42"/>
      <c r="J22" s="85" t="s">
        <v>232</v>
      </c>
      <c r="K22" s="32" t="s">
        <v>213</v>
      </c>
      <c r="L22" s="32" t="s">
        <v>199</v>
      </c>
      <c r="M22" s="30" t="s">
        <v>233</v>
      </c>
      <c r="N22" s="30" t="s">
        <v>200</v>
      </c>
      <c r="O22" s="141" t="s">
        <v>201</v>
      </c>
      <c r="P22" s="65">
        <v>10.372</v>
      </c>
      <c r="Q22" s="66">
        <v>0</v>
      </c>
      <c r="R22" s="66">
        <v>0</v>
      </c>
      <c r="S22" s="66">
        <v>0</v>
      </c>
      <c r="T22" s="66">
        <v>0</v>
      </c>
      <c r="U22" s="67">
        <v>0</v>
      </c>
      <c r="V22" s="143">
        <v>8.593</v>
      </c>
      <c r="W22" s="68">
        <v>0</v>
      </c>
      <c r="X22" s="68">
        <v>0</v>
      </c>
      <c r="Y22" s="68">
        <v>0</v>
      </c>
      <c r="Z22" s="68">
        <v>0</v>
      </c>
      <c r="AA22" s="69">
        <v>0</v>
      </c>
      <c r="AB22" s="136">
        <v>10.012</v>
      </c>
      <c r="AC22" s="66">
        <v>0</v>
      </c>
      <c r="AD22" s="66">
        <v>0</v>
      </c>
      <c r="AE22" s="66">
        <v>0</v>
      </c>
      <c r="AF22" s="66">
        <v>0</v>
      </c>
      <c r="AG22" s="67">
        <v>0</v>
      </c>
      <c r="AH22" s="136">
        <v>9.3989999999999991</v>
      </c>
      <c r="AI22" s="66">
        <v>0</v>
      </c>
      <c r="AJ22" s="66">
        <v>0</v>
      </c>
      <c r="AK22" s="66">
        <v>0</v>
      </c>
      <c r="AL22" s="66">
        <v>0</v>
      </c>
      <c r="AM22" s="149">
        <v>0</v>
      </c>
      <c r="AN22" s="65">
        <v>8.1059999999999999</v>
      </c>
      <c r="AO22" s="66">
        <v>0</v>
      </c>
      <c r="AP22" s="66">
        <v>0</v>
      </c>
      <c r="AQ22" s="66">
        <v>0</v>
      </c>
      <c r="AR22" s="66">
        <v>0</v>
      </c>
      <c r="AS22" s="67">
        <v>0</v>
      </c>
      <c r="AT22" s="136">
        <v>8.2449999999999992</v>
      </c>
      <c r="AU22" s="66">
        <v>0</v>
      </c>
      <c r="AV22" s="66">
        <v>0</v>
      </c>
      <c r="AW22" s="66">
        <v>0</v>
      </c>
      <c r="AX22" s="66">
        <v>0</v>
      </c>
      <c r="AY22" s="149">
        <v>0</v>
      </c>
      <c r="AZ22" s="65">
        <v>9.3520000000000003</v>
      </c>
      <c r="BA22" s="66">
        <v>0</v>
      </c>
      <c r="BB22" s="66">
        <v>0</v>
      </c>
      <c r="BC22" s="66">
        <v>0</v>
      </c>
      <c r="BD22" s="66">
        <v>0</v>
      </c>
      <c r="BE22" s="67">
        <v>0</v>
      </c>
      <c r="BF22" s="136">
        <v>8.1340000000000003</v>
      </c>
      <c r="BG22" s="66">
        <v>0</v>
      </c>
      <c r="BH22" s="66">
        <v>0</v>
      </c>
      <c r="BI22" s="66">
        <v>0</v>
      </c>
      <c r="BJ22" s="66">
        <v>0</v>
      </c>
      <c r="BK22" s="149">
        <v>0</v>
      </c>
      <c r="BL22" s="65">
        <v>10.443</v>
      </c>
      <c r="BM22" s="66">
        <v>0</v>
      </c>
      <c r="BN22" s="66">
        <v>0</v>
      </c>
      <c r="BO22" s="66">
        <v>0</v>
      </c>
      <c r="BP22" s="66">
        <v>0</v>
      </c>
      <c r="BQ22" s="67">
        <v>0</v>
      </c>
      <c r="BR22" s="136">
        <v>10.835000000000001</v>
      </c>
      <c r="BS22" s="66">
        <v>0</v>
      </c>
      <c r="BT22" s="66">
        <v>0</v>
      </c>
      <c r="BU22" s="66">
        <v>0</v>
      </c>
      <c r="BV22" s="66">
        <v>0</v>
      </c>
      <c r="BW22" s="149">
        <v>0</v>
      </c>
      <c r="BX22" s="65">
        <v>11.077999999999999</v>
      </c>
      <c r="BY22" s="66">
        <v>0</v>
      </c>
      <c r="BZ22" s="66">
        <v>0</v>
      </c>
      <c r="CA22" s="66">
        <v>0</v>
      </c>
      <c r="CB22" s="66">
        <v>0</v>
      </c>
      <c r="CC22" s="67">
        <v>0</v>
      </c>
      <c r="CD22" s="136">
        <v>12.566000000000001</v>
      </c>
      <c r="CE22" s="66">
        <v>0</v>
      </c>
      <c r="CF22" s="66">
        <v>0</v>
      </c>
      <c r="CG22" s="66">
        <v>0</v>
      </c>
      <c r="CH22" s="66">
        <v>0</v>
      </c>
      <c r="CI22" s="67">
        <v>0</v>
      </c>
      <c r="CJ22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117.13499999999999</v>
      </c>
      <c r="CK22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22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22" s="56">
        <f>SUM(Tabela11224342[[#This Row],[K 88]]+Tabela11224342[[#This Row],[K 89]]+Tabela11224342[[#This Row],[K 90]])</f>
        <v>117.13499999999999</v>
      </c>
      <c r="CN22" s="56">
        <f t="shared" si="0"/>
        <v>23.427</v>
      </c>
      <c r="CO22" s="57">
        <f t="shared" si="2"/>
        <v>140.56199999999998</v>
      </c>
      <c r="CP22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22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22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22" s="56">
        <f>Tabela11224342[[#This Row],[K 94]]+Tabela11224342[[#This Row],[K 95]]+Tabela11224342[[#This Row],[K 96 ]]</f>
        <v>0</v>
      </c>
      <c r="CT22" s="56">
        <f t="shared" si="1"/>
        <v>0</v>
      </c>
      <c r="CU22" s="57">
        <f t="shared" si="3"/>
        <v>0</v>
      </c>
      <c r="CV22" s="58">
        <f>Tabela11224342[[#This Row],[K 88]]+Tabela11224342[[#This Row],[K 94]]</f>
        <v>117.13499999999999</v>
      </c>
      <c r="CW22" s="59">
        <f>Tabela11224342[[#This Row],[K 89]]+Tabela11224342[[#This Row],[K 95]]</f>
        <v>0</v>
      </c>
      <c r="CX22" s="59">
        <f>Tabela11224342[[#This Row],[K 90]]+Tabela11224342[[#This Row],[K 96 ]]</f>
        <v>0</v>
      </c>
      <c r="CY22" s="60">
        <f>Tabela11224342[[#This Row],[K 100]]+Tabela11224342[[#This Row],[K 101]]+Tabela11224342[[#This Row],[K 102]]</f>
        <v>117.13499999999999</v>
      </c>
      <c r="CZ22" s="60">
        <f>20%*Tabela11224342[[#This Row],[K 103]]</f>
        <v>23.427</v>
      </c>
      <c r="DA22" s="316">
        <f>Tabela11224342[[#This Row],[K 103]]+Tabela11224342[[#This Row],[K 104]]</f>
        <v>140.56199999999998</v>
      </c>
      <c r="DB22" s="318">
        <v>45291</v>
      </c>
      <c r="DC22" s="64" t="s">
        <v>206</v>
      </c>
      <c r="DD22" s="62">
        <v>45292</v>
      </c>
      <c r="DE22" s="63">
        <v>44713</v>
      </c>
      <c r="DF22" s="63" t="s">
        <v>235</v>
      </c>
      <c r="DG22" s="64" t="s">
        <v>203</v>
      </c>
      <c r="DH22" s="30" t="s">
        <v>204</v>
      </c>
      <c r="DI22" s="71" t="s">
        <v>314</v>
      </c>
      <c r="DJ22" s="33" t="s">
        <v>205</v>
      </c>
      <c r="DK22" s="71" t="s">
        <v>206</v>
      </c>
      <c r="DL22" s="71" t="s">
        <v>326</v>
      </c>
      <c r="DM22" s="71" t="s">
        <v>326</v>
      </c>
      <c r="DN22" s="71" t="s">
        <v>326</v>
      </c>
      <c r="DO22" s="30" t="s">
        <v>218</v>
      </c>
      <c r="DP22" s="32" t="s">
        <v>220</v>
      </c>
      <c r="DQ22" s="32" t="s">
        <v>221</v>
      </c>
      <c r="DR22" s="32" t="s">
        <v>237</v>
      </c>
      <c r="DS22" s="32">
        <v>8</v>
      </c>
      <c r="DT22" s="42"/>
      <c r="DU22" s="42"/>
      <c r="DV22" s="72">
        <v>5252836114</v>
      </c>
    </row>
    <row r="23" spans="1:437" ht="80.099999999999994" customHeight="1" x14ac:dyDescent="0.25">
      <c r="A23" s="330">
        <v>9</v>
      </c>
      <c r="B23" s="34" t="s">
        <v>218</v>
      </c>
      <c r="C23" s="91" t="s">
        <v>219</v>
      </c>
      <c r="D23" s="34" t="s">
        <v>220</v>
      </c>
      <c r="E23" s="91" t="s">
        <v>221</v>
      </c>
      <c r="F23" s="35" t="s">
        <v>222</v>
      </c>
      <c r="G23" s="35">
        <v>8</v>
      </c>
      <c r="H23" s="162"/>
      <c r="I23" s="162"/>
      <c r="J23" s="288" t="s">
        <v>234</v>
      </c>
      <c r="K23" s="35" t="s">
        <v>213</v>
      </c>
      <c r="L23" s="35" t="s">
        <v>199</v>
      </c>
      <c r="M23" s="34" t="s">
        <v>233</v>
      </c>
      <c r="N23" s="34" t="s">
        <v>200</v>
      </c>
      <c r="O23" s="125" t="s">
        <v>201</v>
      </c>
      <c r="P23" s="126">
        <v>29.082000000000001</v>
      </c>
      <c r="Q23" s="127">
        <v>0</v>
      </c>
      <c r="R23" s="127">
        <v>0</v>
      </c>
      <c r="S23" s="127">
        <v>0</v>
      </c>
      <c r="T23" s="127">
        <v>0</v>
      </c>
      <c r="U23" s="129">
        <v>0</v>
      </c>
      <c r="V23" s="171">
        <v>26.707999999999998</v>
      </c>
      <c r="W23" s="128">
        <v>0</v>
      </c>
      <c r="X23" s="128">
        <v>0</v>
      </c>
      <c r="Y23" s="128">
        <v>0</v>
      </c>
      <c r="Z23" s="128">
        <v>0</v>
      </c>
      <c r="AA23" s="172">
        <v>0</v>
      </c>
      <c r="AB23" s="173">
        <v>31.719000000000001</v>
      </c>
      <c r="AC23" s="127">
        <v>0</v>
      </c>
      <c r="AD23" s="127">
        <v>0</v>
      </c>
      <c r="AE23" s="127">
        <v>0</v>
      </c>
      <c r="AF23" s="127">
        <v>0</v>
      </c>
      <c r="AG23" s="129">
        <v>0</v>
      </c>
      <c r="AH23" s="173">
        <v>30.605</v>
      </c>
      <c r="AI23" s="127">
        <v>0</v>
      </c>
      <c r="AJ23" s="127">
        <v>0</v>
      </c>
      <c r="AK23" s="127">
        <v>0</v>
      </c>
      <c r="AL23" s="127">
        <v>0</v>
      </c>
      <c r="AM23" s="174">
        <v>0</v>
      </c>
      <c r="AN23" s="126">
        <v>34.363999999999997</v>
      </c>
      <c r="AO23" s="127">
        <v>0</v>
      </c>
      <c r="AP23" s="127">
        <v>0</v>
      </c>
      <c r="AQ23" s="127">
        <v>0</v>
      </c>
      <c r="AR23" s="127">
        <v>0</v>
      </c>
      <c r="AS23" s="129">
        <v>0</v>
      </c>
      <c r="AT23" s="173">
        <v>43.604999999999997</v>
      </c>
      <c r="AU23" s="127">
        <v>0</v>
      </c>
      <c r="AV23" s="127">
        <v>0</v>
      </c>
      <c r="AW23" s="127">
        <v>0</v>
      </c>
      <c r="AX23" s="127">
        <v>0</v>
      </c>
      <c r="AY23" s="174">
        <v>0</v>
      </c>
      <c r="AZ23" s="126">
        <v>44.884</v>
      </c>
      <c r="BA23" s="127">
        <v>0</v>
      </c>
      <c r="BB23" s="127">
        <v>0</v>
      </c>
      <c r="BC23" s="127">
        <v>0</v>
      </c>
      <c r="BD23" s="127">
        <v>0</v>
      </c>
      <c r="BE23" s="129">
        <v>0</v>
      </c>
      <c r="BF23" s="173">
        <v>46.027999999999999</v>
      </c>
      <c r="BG23" s="127">
        <v>0</v>
      </c>
      <c r="BH23" s="127">
        <v>0</v>
      </c>
      <c r="BI23" s="127">
        <v>0</v>
      </c>
      <c r="BJ23" s="127">
        <v>0</v>
      </c>
      <c r="BK23" s="174">
        <v>0</v>
      </c>
      <c r="BL23" s="126">
        <v>41.720999999999997</v>
      </c>
      <c r="BM23" s="127">
        <v>0</v>
      </c>
      <c r="BN23" s="127">
        <v>0</v>
      </c>
      <c r="BO23" s="127">
        <v>0</v>
      </c>
      <c r="BP23" s="127">
        <v>0</v>
      </c>
      <c r="BQ23" s="129">
        <v>0</v>
      </c>
      <c r="BR23" s="173">
        <v>33</v>
      </c>
      <c r="BS23" s="127">
        <v>0</v>
      </c>
      <c r="BT23" s="127">
        <v>0</v>
      </c>
      <c r="BU23" s="127">
        <v>0</v>
      </c>
      <c r="BV23" s="127">
        <v>0</v>
      </c>
      <c r="BW23" s="174">
        <v>0</v>
      </c>
      <c r="BX23" s="126">
        <v>32.371000000000002</v>
      </c>
      <c r="BY23" s="127">
        <v>0</v>
      </c>
      <c r="BZ23" s="127">
        <v>0</v>
      </c>
      <c r="CA23" s="127">
        <v>0</v>
      </c>
      <c r="CB23" s="127">
        <v>0</v>
      </c>
      <c r="CC23" s="129">
        <v>0</v>
      </c>
      <c r="CD23" s="173">
        <v>33.450000000000003</v>
      </c>
      <c r="CE23" s="127">
        <v>0</v>
      </c>
      <c r="CF23" s="127">
        <v>0</v>
      </c>
      <c r="CG23" s="127">
        <v>0</v>
      </c>
      <c r="CH23" s="127">
        <v>0</v>
      </c>
      <c r="CI23" s="129">
        <v>0</v>
      </c>
      <c r="CJ23" s="159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427.53699999999998</v>
      </c>
      <c r="CK23" s="160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23" s="160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23" s="86">
        <f>SUM(Tabela11224342[[#This Row],[K 88]]+Tabela11224342[[#This Row],[K 89]]+Tabela11224342[[#This Row],[K 90]])</f>
        <v>427.53699999999998</v>
      </c>
      <c r="CN23" s="86">
        <f t="shared" si="0"/>
        <v>85.507400000000004</v>
      </c>
      <c r="CO23" s="310">
        <f t="shared" si="2"/>
        <v>513.0444</v>
      </c>
      <c r="CP23" s="31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23" s="160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23" s="160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23" s="86">
        <f>Tabela11224342[[#This Row],[K 94]]+Tabela11224342[[#This Row],[K 95]]+Tabela11224342[[#This Row],[K 96 ]]</f>
        <v>0</v>
      </c>
      <c r="CT23" s="86">
        <f t="shared" si="1"/>
        <v>0</v>
      </c>
      <c r="CU23" s="87">
        <f t="shared" si="3"/>
        <v>0</v>
      </c>
      <c r="CV23" s="312">
        <f>Tabela11224342[[#This Row],[K 88]]+Tabela11224342[[#This Row],[K 94]]</f>
        <v>427.53699999999998</v>
      </c>
      <c r="CW23" s="88">
        <f>Tabela11224342[[#This Row],[K 89]]+Tabela11224342[[#This Row],[K 95]]</f>
        <v>0</v>
      </c>
      <c r="CX23" s="88">
        <f>Tabela11224342[[#This Row],[K 90]]+Tabela11224342[[#This Row],[K 96 ]]</f>
        <v>0</v>
      </c>
      <c r="CY23" s="89">
        <f>Tabela11224342[[#This Row],[K 100]]+Tabela11224342[[#This Row],[K 101]]+Tabela11224342[[#This Row],[K 102]]</f>
        <v>427.53699999999998</v>
      </c>
      <c r="CZ23" s="89">
        <f>20%*Tabela11224342[[#This Row],[K 103]]</f>
        <v>85.507400000000004</v>
      </c>
      <c r="DA23" s="317">
        <f>Tabela11224342[[#This Row],[K 103]]+Tabela11224342[[#This Row],[K 104]]</f>
        <v>513.0444</v>
      </c>
      <c r="DB23" s="319">
        <v>45291</v>
      </c>
      <c r="DC23" s="93" t="s">
        <v>206</v>
      </c>
      <c r="DD23" s="130">
        <v>45292</v>
      </c>
      <c r="DE23" s="131">
        <v>44713</v>
      </c>
      <c r="DF23" s="131" t="s">
        <v>235</v>
      </c>
      <c r="DG23" s="93" t="s">
        <v>203</v>
      </c>
      <c r="DH23" s="34" t="s">
        <v>204</v>
      </c>
      <c r="DI23" s="92" t="s">
        <v>314</v>
      </c>
      <c r="DJ23" s="36" t="s">
        <v>205</v>
      </c>
      <c r="DK23" s="92" t="s">
        <v>206</v>
      </c>
      <c r="DL23" s="92" t="s">
        <v>326</v>
      </c>
      <c r="DM23" s="92" t="s">
        <v>326</v>
      </c>
      <c r="DN23" s="92" t="s">
        <v>326</v>
      </c>
      <c r="DO23" s="34" t="s">
        <v>218</v>
      </c>
      <c r="DP23" s="35" t="s">
        <v>220</v>
      </c>
      <c r="DQ23" s="35" t="s">
        <v>221</v>
      </c>
      <c r="DR23" s="35" t="s">
        <v>237</v>
      </c>
      <c r="DS23" s="35">
        <v>8</v>
      </c>
      <c r="DT23" s="162"/>
      <c r="DU23" s="162"/>
      <c r="DV23" s="289">
        <v>5252836114</v>
      </c>
    </row>
    <row r="24" spans="1:437" ht="80.099999999999994" customHeight="1" x14ac:dyDescent="0.25">
      <c r="A24" s="331">
        <v>10</v>
      </c>
      <c r="B24" s="30" t="s">
        <v>238</v>
      </c>
      <c r="C24" s="70" t="s">
        <v>219</v>
      </c>
      <c r="D24" s="30" t="s">
        <v>220</v>
      </c>
      <c r="E24" s="30" t="s">
        <v>239</v>
      </c>
      <c r="F24" s="30" t="s">
        <v>240</v>
      </c>
      <c r="G24" s="30" t="s">
        <v>241</v>
      </c>
      <c r="H24" s="290"/>
      <c r="I24" s="31"/>
      <c r="J24" s="30" t="s">
        <v>242</v>
      </c>
      <c r="K24" s="32" t="s">
        <v>213</v>
      </c>
      <c r="L24" s="32" t="s">
        <v>199</v>
      </c>
      <c r="M24" s="32" t="s">
        <v>243</v>
      </c>
      <c r="N24" s="30" t="s">
        <v>200</v>
      </c>
      <c r="O24" s="297" t="s">
        <v>201</v>
      </c>
      <c r="P24" s="145">
        <v>132</v>
      </c>
      <c r="Q24" s="134">
        <v>468</v>
      </c>
      <c r="R24" s="39">
        <v>0</v>
      </c>
      <c r="S24" s="39">
        <v>0</v>
      </c>
      <c r="T24" s="39">
        <v>0</v>
      </c>
      <c r="U24" s="146">
        <v>0</v>
      </c>
      <c r="V24" s="138">
        <v>132</v>
      </c>
      <c r="W24" s="134">
        <v>468</v>
      </c>
      <c r="X24" s="39">
        <v>0</v>
      </c>
      <c r="Y24" s="39">
        <v>0</v>
      </c>
      <c r="Z24" s="39">
        <v>0</v>
      </c>
      <c r="AA24" s="151">
        <v>0</v>
      </c>
      <c r="AB24" s="145">
        <v>132</v>
      </c>
      <c r="AC24" s="134">
        <v>468</v>
      </c>
      <c r="AD24" s="39">
        <v>0</v>
      </c>
      <c r="AE24" s="39">
        <v>0</v>
      </c>
      <c r="AF24" s="39">
        <v>0</v>
      </c>
      <c r="AG24" s="146">
        <v>0</v>
      </c>
      <c r="AH24" s="138">
        <v>132</v>
      </c>
      <c r="AI24" s="134">
        <v>468</v>
      </c>
      <c r="AJ24" s="39">
        <v>0</v>
      </c>
      <c r="AK24" s="39">
        <v>0</v>
      </c>
      <c r="AL24" s="39">
        <v>0</v>
      </c>
      <c r="AM24" s="151">
        <v>0</v>
      </c>
      <c r="AN24" s="145">
        <v>132</v>
      </c>
      <c r="AO24" s="134">
        <v>468</v>
      </c>
      <c r="AP24" s="39">
        <v>0</v>
      </c>
      <c r="AQ24" s="39">
        <v>0</v>
      </c>
      <c r="AR24" s="39">
        <v>0</v>
      </c>
      <c r="AS24" s="146">
        <v>0</v>
      </c>
      <c r="AT24" s="138">
        <v>132</v>
      </c>
      <c r="AU24" s="134">
        <v>468</v>
      </c>
      <c r="AV24" s="39">
        <v>0</v>
      </c>
      <c r="AW24" s="39">
        <v>0</v>
      </c>
      <c r="AX24" s="39">
        <v>0</v>
      </c>
      <c r="AY24" s="151">
        <v>0</v>
      </c>
      <c r="AZ24" s="145">
        <v>143</v>
      </c>
      <c r="BA24" s="134">
        <v>507</v>
      </c>
      <c r="BB24" s="39">
        <v>0</v>
      </c>
      <c r="BC24" s="39">
        <v>0</v>
      </c>
      <c r="BD24" s="39">
        <v>0</v>
      </c>
      <c r="BE24" s="146">
        <v>0</v>
      </c>
      <c r="BF24" s="138">
        <v>143</v>
      </c>
      <c r="BG24" s="134">
        <v>507</v>
      </c>
      <c r="BH24" s="39">
        <v>0</v>
      </c>
      <c r="BI24" s="39">
        <v>0</v>
      </c>
      <c r="BJ24" s="39">
        <v>0</v>
      </c>
      <c r="BK24" s="151">
        <v>0</v>
      </c>
      <c r="BL24" s="145">
        <v>132</v>
      </c>
      <c r="BM24" s="134">
        <v>468</v>
      </c>
      <c r="BN24" s="39">
        <v>0</v>
      </c>
      <c r="BO24" s="39">
        <v>0</v>
      </c>
      <c r="BP24" s="39">
        <v>0</v>
      </c>
      <c r="BQ24" s="146">
        <v>0</v>
      </c>
      <c r="BR24" s="138">
        <v>132</v>
      </c>
      <c r="BS24" s="134">
        <v>468</v>
      </c>
      <c r="BT24" s="39">
        <v>0</v>
      </c>
      <c r="BU24" s="39">
        <v>0</v>
      </c>
      <c r="BV24" s="39">
        <v>0</v>
      </c>
      <c r="BW24" s="151">
        <v>0</v>
      </c>
      <c r="BX24" s="145">
        <v>132</v>
      </c>
      <c r="BY24" s="134">
        <v>468</v>
      </c>
      <c r="BZ24" s="39">
        <v>0</v>
      </c>
      <c r="CA24" s="39">
        <v>0</v>
      </c>
      <c r="CB24" s="39">
        <v>0</v>
      </c>
      <c r="CC24" s="146">
        <v>0</v>
      </c>
      <c r="CD24" s="138">
        <v>132</v>
      </c>
      <c r="CE24" s="134">
        <v>468</v>
      </c>
      <c r="CF24" s="39">
        <v>0</v>
      </c>
      <c r="CG24" s="39">
        <v>0</v>
      </c>
      <c r="CH24" s="39">
        <v>0</v>
      </c>
      <c r="CI24" s="146">
        <v>0</v>
      </c>
      <c r="CJ24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1606</v>
      </c>
      <c r="CK24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24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24" s="56">
        <f>SUM(Tabela11224342[[#This Row],[K 88]]+Tabela11224342[[#This Row],[K 89]]+Tabela11224342[[#This Row],[K 90]])</f>
        <v>1606</v>
      </c>
      <c r="CN24" s="56">
        <f t="shared" si="0"/>
        <v>321.20000000000005</v>
      </c>
      <c r="CO24" s="311">
        <f t="shared" si="2"/>
        <v>1927.2</v>
      </c>
      <c r="CP24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5694</v>
      </c>
      <c r="CQ24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24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24" s="56">
        <f>Tabela11224342[[#This Row],[K 94]]+Tabela11224342[[#This Row],[K 95]]+Tabela11224342[[#This Row],[K 96 ]]</f>
        <v>5694</v>
      </c>
      <c r="CT24" s="56">
        <f t="shared" si="1"/>
        <v>1138.8</v>
      </c>
      <c r="CU24" s="57">
        <f t="shared" si="3"/>
        <v>6832.8</v>
      </c>
      <c r="CV24" s="313">
        <f>Tabela11224342[[#This Row],[K 88]]+Tabela11224342[[#This Row],[K 94]]</f>
        <v>7300</v>
      </c>
      <c r="CW24" s="59">
        <f>Tabela11224342[[#This Row],[K 89]]+Tabela11224342[[#This Row],[K 95]]</f>
        <v>0</v>
      </c>
      <c r="CX24" s="59">
        <f>Tabela11224342[[#This Row],[K 90]]+Tabela11224342[[#This Row],[K 96 ]]</f>
        <v>0</v>
      </c>
      <c r="CY24" s="60">
        <f>Tabela11224342[[#This Row],[K 100]]+Tabela11224342[[#This Row],[K 101]]+Tabela11224342[[#This Row],[K 102]]</f>
        <v>7300</v>
      </c>
      <c r="CZ24" s="60">
        <f>20%*Tabela11224342[[#This Row],[K 103]]</f>
        <v>1460</v>
      </c>
      <c r="DA24" s="316">
        <f>Tabela11224342[[#This Row],[K 103]]+Tabela11224342[[#This Row],[K 104]]</f>
        <v>8760</v>
      </c>
      <c r="DB24" s="318">
        <v>45291</v>
      </c>
      <c r="DC24" s="30" t="s">
        <v>206</v>
      </c>
      <c r="DD24" s="62">
        <v>45292</v>
      </c>
      <c r="DE24" s="94">
        <v>44715</v>
      </c>
      <c r="DF24" s="94" t="s">
        <v>554</v>
      </c>
      <c r="DG24" s="64" t="s">
        <v>203</v>
      </c>
      <c r="DH24" s="30" t="s">
        <v>204</v>
      </c>
      <c r="DI24" s="94">
        <v>45291</v>
      </c>
      <c r="DJ24" s="33" t="s">
        <v>205</v>
      </c>
      <c r="DK24" s="94" t="s">
        <v>679</v>
      </c>
      <c r="DL24" s="94" t="s">
        <v>682</v>
      </c>
      <c r="DM24" s="291">
        <v>1</v>
      </c>
      <c r="DN24" s="291">
        <v>0</v>
      </c>
      <c r="DO24" s="70" t="s">
        <v>238</v>
      </c>
      <c r="DP24" s="64" t="s">
        <v>220</v>
      </c>
      <c r="DQ24" s="64" t="s">
        <v>239</v>
      </c>
      <c r="DR24" s="64" t="s">
        <v>555</v>
      </c>
      <c r="DS24" s="64" t="s">
        <v>241</v>
      </c>
      <c r="DT24" s="95"/>
      <c r="DU24" s="95"/>
      <c r="DV24" s="76">
        <v>1070046338</v>
      </c>
    </row>
    <row r="25" spans="1:437" ht="80.099999999999994" customHeight="1" x14ac:dyDescent="0.25">
      <c r="A25" s="331">
        <v>11</v>
      </c>
      <c r="B25" s="30" t="s">
        <v>238</v>
      </c>
      <c r="C25" s="70" t="s">
        <v>219</v>
      </c>
      <c r="D25" s="30" t="s">
        <v>220</v>
      </c>
      <c r="E25" s="30" t="s">
        <v>239</v>
      </c>
      <c r="F25" s="30" t="s">
        <v>240</v>
      </c>
      <c r="G25" s="30" t="s">
        <v>241</v>
      </c>
      <c r="H25" s="40"/>
      <c r="I25" s="31"/>
      <c r="J25" s="30" t="s">
        <v>244</v>
      </c>
      <c r="K25" s="32" t="s">
        <v>213</v>
      </c>
      <c r="L25" s="32" t="s">
        <v>199</v>
      </c>
      <c r="M25" s="32" t="s">
        <v>245</v>
      </c>
      <c r="N25" s="30" t="s">
        <v>200</v>
      </c>
      <c r="O25" s="297" t="s">
        <v>201</v>
      </c>
      <c r="P25" s="145">
        <v>84</v>
      </c>
      <c r="Q25" s="134">
        <v>316</v>
      </c>
      <c r="R25" s="39">
        <v>0</v>
      </c>
      <c r="S25" s="39">
        <v>0</v>
      </c>
      <c r="T25" s="39">
        <v>0</v>
      </c>
      <c r="U25" s="146">
        <v>0</v>
      </c>
      <c r="V25" s="138">
        <v>84</v>
      </c>
      <c r="W25" s="134">
        <v>316</v>
      </c>
      <c r="X25" s="39">
        <v>0</v>
      </c>
      <c r="Y25" s="39">
        <v>0</v>
      </c>
      <c r="Z25" s="39">
        <v>0</v>
      </c>
      <c r="AA25" s="151">
        <v>0</v>
      </c>
      <c r="AB25" s="145">
        <v>84</v>
      </c>
      <c r="AC25" s="134">
        <v>316</v>
      </c>
      <c r="AD25" s="39">
        <v>0</v>
      </c>
      <c r="AE25" s="39">
        <v>0</v>
      </c>
      <c r="AF25" s="39">
        <v>0</v>
      </c>
      <c r="AG25" s="146">
        <v>0</v>
      </c>
      <c r="AH25" s="138">
        <v>84</v>
      </c>
      <c r="AI25" s="134">
        <v>316</v>
      </c>
      <c r="AJ25" s="39">
        <v>0</v>
      </c>
      <c r="AK25" s="39">
        <v>0</v>
      </c>
      <c r="AL25" s="39">
        <v>0</v>
      </c>
      <c r="AM25" s="151">
        <v>0</v>
      </c>
      <c r="AN25" s="145">
        <v>84</v>
      </c>
      <c r="AO25" s="134">
        <v>316</v>
      </c>
      <c r="AP25" s="39">
        <v>0</v>
      </c>
      <c r="AQ25" s="39">
        <v>0</v>
      </c>
      <c r="AR25" s="39">
        <v>0</v>
      </c>
      <c r="AS25" s="146">
        <v>0</v>
      </c>
      <c r="AT25" s="138">
        <v>84</v>
      </c>
      <c r="AU25" s="134">
        <v>316</v>
      </c>
      <c r="AV25" s="39">
        <v>0</v>
      </c>
      <c r="AW25" s="39">
        <v>0</v>
      </c>
      <c r="AX25" s="39">
        <v>0</v>
      </c>
      <c r="AY25" s="151">
        <v>0</v>
      </c>
      <c r="AZ25" s="145">
        <v>94.5</v>
      </c>
      <c r="BA25" s="134">
        <v>355.5</v>
      </c>
      <c r="BB25" s="39">
        <v>0</v>
      </c>
      <c r="BC25" s="39">
        <v>0</v>
      </c>
      <c r="BD25" s="39">
        <v>0</v>
      </c>
      <c r="BE25" s="146">
        <v>0</v>
      </c>
      <c r="BF25" s="138">
        <v>94.5</v>
      </c>
      <c r="BG25" s="134">
        <v>355.5</v>
      </c>
      <c r="BH25" s="39">
        <v>0</v>
      </c>
      <c r="BI25" s="39">
        <v>0</v>
      </c>
      <c r="BJ25" s="39">
        <v>0</v>
      </c>
      <c r="BK25" s="151">
        <v>0</v>
      </c>
      <c r="BL25" s="145">
        <v>84</v>
      </c>
      <c r="BM25" s="134">
        <v>316</v>
      </c>
      <c r="BN25" s="39">
        <v>0</v>
      </c>
      <c r="BO25" s="39">
        <v>0</v>
      </c>
      <c r="BP25" s="39">
        <v>0</v>
      </c>
      <c r="BQ25" s="146">
        <v>0</v>
      </c>
      <c r="BR25" s="138">
        <v>84</v>
      </c>
      <c r="BS25" s="134">
        <v>316</v>
      </c>
      <c r="BT25" s="39">
        <v>0</v>
      </c>
      <c r="BU25" s="39">
        <v>0</v>
      </c>
      <c r="BV25" s="39">
        <v>0</v>
      </c>
      <c r="BW25" s="151">
        <v>0</v>
      </c>
      <c r="BX25" s="145">
        <v>84</v>
      </c>
      <c r="BY25" s="134">
        <v>316</v>
      </c>
      <c r="BZ25" s="39">
        <v>0</v>
      </c>
      <c r="CA25" s="39">
        <v>0</v>
      </c>
      <c r="CB25" s="39">
        <v>0</v>
      </c>
      <c r="CC25" s="146">
        <v>0</v>
      </c>
      <c r="CD25" s="138">
        <v>84</v>
      </c>
      <c r="CE25" s="134">
        <v>316</v>
      </c>
      <c r="CF25" s="39">
        <v>0</v>
      </c>
      <c r="CG25" s="39">
        <v>0</v>
      </c>
      <c r="CH25" s="39">
        <v>0</v>
      </c>
      <c r="CI25" s="146">
        <v>0</v>
      </c>
      <c r="CJ25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1029</v>
      </c>
      <c r="CK25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25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25" s="56">
        <f>SUM(Tabela11224342[[#This Row],[K 88]]+Tabela11224342[[#This Row],[K 89]]+Tabela11224342[[#This Row],[K 90]])</f>
        <v>1029</v>
      </c>
      <c r="CN25" s="56">
        <f t="shared" si="0"/>
        <v>205.8</v>
      </c>
      <c r="CO25" s="311">
        <f t="shared" si="2"/>
        <v>1234.8</v>
      </c>
      <c r="CP25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3871</v>
      </c>
      <c r="CQ25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25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25" s="56">
        <f>Tabela11224342[[#This Row],[K 94]]+Tabela11224342[[#This Row],[K 95]]+Tabela11224342[[#This Row],[K 96 ]]</f>
        <v>3871</v>
      </c>
      <c r="CT25" s="56">
        <f t="shared" si="1"/>
        <v>774.2</v>
      </c>
      <c r="CU25" s="57">
        <f t="shared" si="3"/>
        <v>4645.2</v>
      </c>
      <c r="CV25" s="313">
        <f>Tabela11224342[[#This Row],[K 88]]+Tabela11224342[[#This Row],[K 94]]</f>
        <v>4900</v>
      </c>
      <c r="CW25" s="59">
        <f>Tabela11224342[[#This Row],[K 89]]+Tabela11224342[[#This Row],[K 95]]</f>
        <v>0</v>
      </c>
      <c r="CX25" s="59">
        <f>Tabela11224342[[#This Row],[K 90]]+Tabela11224342[[#This Row],[K 96 ]]</f>
        <v>0</v>
      </c>
      <c r="CY25" s="60">
        <f>Tabela11224342[[#This Row],[K 100]]+Tabela11224342[[#This Row],[K 101]]+Tabela11224342[[#This Row],[K 102]]</f>
        <v>4900</v>
      </c>
      <c r="CZ25" s="60">
        <f>20%*Tabela11224342[[#This Row],[K 103]]</f>
        <v>980</v>
      </c>
      <c r="DA25" s="316">
        <f>Tabela11224342[[#This Row],[K 103]]+Tabela11224342[[#This Row],[K 104]]</f>
        <v>5880</v>
      </c>
      <c r="DB25" s="318">
        <v>45291</v>
      </c>
      <c r="DC25" s="30" t="s">
        <v>206</v>
      </c>
      <c r="DD25" s="62">
        <v>45292</v>
      </c>
      <c r="DE25" s="94">
        <v>44715</v>
      </c>
      <c r="DF25" s="94" t="s">
        <v>554</v>
      </c>
      <c r="DG25" s="64" t="s">
        <v>203</v>
      </c>
      <c r="DH25" s="30" t="s">
        <v>204</v>
      </c>
      <c r="DI25" s="94">
        <v>45291</v>
      </c>
      <c r="DJ25" s="71" t="s">
        <v>205</v>
      </c>
      <c r="DK25" s="71" t="s">
        <v>206</v>
      </c>
      <c r="DL25" s="94" t="s">
        <v>672</v>
      </c>
      <c r="DM25" s="291">
        <v>1</v>
      </c>
      <c r="DN25" s="291">
        <v>0</v>
      </c>
      <c r="DO25" s="70" t="s">
        <v>238</v>
      </c>
      <c r="DP25" s="64" t="s">
        <v>220</v>
      </c>
      <c r="DQ25" s="64" t="s">
        <v>239</v>
      </c>
      <c r="DR25" s="64" t="s">
        <v>555</v>
      </c>
      <c r="DS25" s="64" t="s">
        <v>241</v>
      </c>
      <c r="DT25" s="64"/>
      <c r="DU25" s="95"/>
      <c r="DV25" s="96">
        <v>1070046338</v>
      </c>
    </row>
    <row r="26" spans="1:437" ht="80.099999999999994" customHeight="1" x14ac:dyDescent="0.25">
      <c r="A26" s="331">
        <v>12</v>
      </c>
      <c r="B26" s="40" t="s">
        <v>592</v>
      </c>
      <c r="C26" s="97" t="s">
        <v>246</v>
      </c>
      <c r="D26" s="40" t="s">
        <v>594</v>
      </c>
      <c r="E26" s="40" t="s">
        <v>247</v>
      </c>
      <c r="F26" s="40" t="s">
        <v>602</v>
      </c>
      <c r="G26" s="40">
        <v>34</v>
      </c>
      <c r="H26" s="98"/>
      <c r="I26" s="98"/>
      <c r="J26" s="114" t="s">
        <v>248</v>
      </c>
      <c r="K26" s="41" t="s">
        <v>213</v>
      </c>
      <c r="L26" s="32" t="s">
        <v>199</v>
      </c>
      <c r="M26" s="40" t="s">
        <v>605</v>
      </c>
      <c r="N26" s="30" t="s">
        <v>200</v>
      </c>
      <c r="O26" s="298" t="s">
        <v>201</v>
      </c>
      <c r="P26" s="301">
        <v>150</v>
      </c>
      <c r="Q26" s="292">
        <v>0</v>
      </c>
      <c r="R26" s="292">
        <v>0</v>
      </c>
      <c r="S26" s="292">
        <v>0</v>
      </c>
      <c r="T26" s="292">
        <v>0</v>
      </c>
      <c r="U26" s="302">
        <v>0</v>
      </c>
      <c r="V26" s="300">
        <v>150</v>
      </c>
      <c r="W26" s="292">
        <v>0</v>
      </c>
      <c r="X26" s="292">
        <v>0</v>
      </c>
      <c r="Y26" s="292">
        <v>0</v>
      </c>
      <c r="Z26" s="292">
        <v>0</v>
      </c>
      <c r="AA26" s="304">
        <v>0</v>
      </c>
      <c r="AB26" s="301">
        <v>150</v>
      </c>
      <c r="AC26" s="292">
        <v>0</v>
      </c>
      <c r="AD26" s="292">
        <v>0</v>
      </c>
      <c r="AE26" s="292">
        <v>0</v>
      </c>
      <c r="AF26" s="292">
        <v>0</v>
      </c>
      <c r="AG26" s="302">
        <v>0</v>
      </c>
      <c r="AH26" s="300">
        <v>150</v>
      </c>
      <c r="AI26" s="292">
        <v>0</v>
      </c>
      <c r="AJ26" s="292">
        <v>0</v>
      </c>
      <c r="AK26" s="292">
        <v>0</v>
      </c>
      <c r="AL26" s="292">
        <v>0</v>
      </c>
      <c r="AM26" s="304">
        <v>0</v>
      </c>
      <c r="AN26" s="301">
        <v>170</v>
      </c>
      <c r="AO26" s="292">
        <v>0</v>
      </c>
      <c r="AP26" s="292">
        <v>0</v>
      </c>
      <c r="AQ26" s="292">
        <v>0</v>
      </c>
      <c r="AR26" s="292">
        <v>0</v>
      </c>
      <c r="AS26" s="302">
        <v>0</v>
      </c>
      <c r="AT26" s="300">
        <v>180</v>
      </c>
      <c r="AU26" s="292">
        <v>0</v>
      </c>
      <c r="AV26" s="292">
        <v>0</v>
      </c>
      <c r="AW26" s="292">
        <v>0</v>
      </c>
      <c r="AX26" s="292">
        <v>0</v>
      </c>
      <c r="AY26" s="304">
        <v>0</v>
      </c>
      <c r="AZ26" s="301">
        <v>180</v>
      </c>
      <c r="BA26" s="292">
        <v>0</v>
      </c>
      <c r="BB26" s="292">
        <v>0</v>
      </c>
      <c r="BC26" s="292">
        <v>0</v>
      </c>
      <c r="BD26" s="292">
        <v>0</v>
      </c>
      <c r="BE26" s="302">
        <v>0</v>
      </c>
      <c r="BF26" s="300">
        <v>180</v>
      </c>
      <c r="BG26" s="292">
        <v>0</v>
      </c>
      <c r="BH26" s="292">
        <v>0</v>
      </c>
      <c r="BI26" s="292">
        <v>0</v>
      </c>
      <c r="BJ26" s="292">
        <v>0</v>
      </c>
      <c r="BK26" s="304">
        <v>0</v>
      </c>
      <c r="BL26" s="301">
        <v>170</v>
      </c>
      <c r="BM26" s="292">
        <v>0</v>
      </c>
      <c r="BN26" s="292">
        <v>0</v>
      </c>
      <c r="BO26" s="292">
        <v>0</v>
      </c>
      <c r="BP26" s="292">
        <v>0</v>
      </c>
      <c r="BQ26" s="302">
        <v>0</v>
      </c>
      <c r="BR26" s="300">
        <v>150</v>
      </c>
      <c r="BS26" s="292">
        <v>0</v>
      </c>
      <c r="BT26" s="292">
        <v>0</v>
      </c>
      <c r="BU26" s="292">
        <v>0</v>
      </c>
      <c r="BV26" s="292">
        <v>0</v>
      </c>
      <c r="BW26" s="304">
        <v>0</v>
      </c>
      <c r="BX26" s="301">
        <v>150</v>
      </c>
      <c r="BY26" s="292">
        <v>0</v>
      </c>
      <c r="BZ26" s="292">
        <v>0</v>
      </c>
      <c r="CA26" s="292">
        <v>0</v>
      </c>
      <c r="CB26" s="292">
        <v>0</v>
      </c>
      <c r="CC26" s="302">
        <v>0</v>
      </c>
      <c r="CD26" s="300">
        <v>150</v>
      </c>
      <c r="CE26" s="292">
        <v>0</v>
      </c>
      <c r="CF26" s="292">
        <v>0</v>
      </c>
      <c r="CG26" s="292">
        <v>0</v>
      </c>
      <c r="CH26" s="292">
        <v>0</v>
      </c>
      <c r="CI26" s="302">
        <v>0</v>
      </c>
      <c r="CJ26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1930</v>
      </c>
      <c r="CK26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26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26" s="56">
        <f>SUM(Tabela11224342[[#This Row],[K 88]]+Tabela11224342[[#This Row],[K 89]]+Tabela11224342[[#This Row],[K 90]])</f>
        <v>1930</v>
      </c>
      <c r="CN26" s="56">
        <f t="shared" si="0"/>
        <v>386</v>
      </c>
      <c r="CO26" s="311">
        <f t="shared" si="2"/>
        <v>2316</v>
      </c>
      <c r="CP26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26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26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26" s="56">
        <f>Tabela11224342[[#This Row],[K 94]]+Tabela11224342[[#This Row],[K 95]]+Tabela11224342[[#This Row],[K 96 ]]</f>
        <v>0</v>
      </c>
      <c r="CT26" s="56">
        <f t="shared" si="1"/>
        <v>0</v>
      </c>
      <c r="CU26" s="57">
        <f t="shared" si="3"/>
        <v>0</v>
      </c>
      <c r="CV26" s="313">
        <f>Tabela11224342[[#This Row],[K 88]]+Tabela11224342[[#This Row],[K 94]]</f>
        <v>1930</v>
      </c>
      <c r="CW26" s="59">
        <f>Tabela11224342[[#This Row],[K 89]]+Tabela11224342[[#This Row],[K 95]]</f>
        <v>0</v>
      </c>
      <c r="CX26" s="59">
        <f>Tabela11224342[[#This Row],[K 90]]+Tabela11224342[[#This Row],[K 96 ]]</f>
        <v>0</v>
      </c>
      <c r="CY26" s="60">
        <f>Tabela11224342[[#This Row],[K 100]]+Tabela11224342[[#This Row],[K 101]]+Tabela11224342[[#This Row],[K 102]]</f>
        <v>1930</v>
      </c>
      <c r="CZ26" s="60">
        <f>20%*Tabela11224342[[#This Row],[K 103]]</f>
        <v>386</v>
      </c>
      <c r="DA26" s="316">
        <f>Tabela11224342[[#This Row],[K 103]]+Tabela11224342[[#This Row],[K 104]]</f>
        <v>2316</v>
      </c>
      <c r="DB26" s="318">
        <v>45291</v>
      </c>
      <c r="DC26" s="30" t="s">
        <v>206</v>
      </c>
      <c r="DD26" s="62">
        <v>45292</v>
      </c>
      <c r="DE26" s="99">
        <v>44714</v>
      </c>
      <c r="DF26" s="96" t="s">
        <v>249</v>
      </c>
      <c r="DG26" s="64" t="s">
        <v>203</v>
      </c>
      <c r="DH26" s="30" t="s">
        <v>204</v>
      </c>
      <c r="DI26" s="115" t="s">
        <v>587</v>
      </c>
      <c r="DJ26" s="115" t="s">
        <v>205</v>
      </c>
      <c r="DK26" s="100" t="s">
        <v>206</v>
      </c>
      <c r="DL26" s="100" t="s">
        <v>326</v>
      </c>
      <c r="DM26" s="100" t="s">
        <v>326</v>
      </c>
      <c r="DN26" s="100" t="s">
        <v>326</v>
      </c>
      <c r="DO26" s="40" t="s">
        <v>250</v>
      </c>
      <c r="DP26" s="41" t="s">
        <v>220</v>
      </c>
      <c r="DQ26" s="41" t="s">
        <v>251</v>
      </c>
      <c r="DR26" s="41" t="s">
        <v>252</v>
      </c>
      <c r="DS26" s="41">
        <v>32</v>
      </c>
      <c r="DT26" s="41">
        <v>46</v>
      </c>
      <c r="DU26" s="98"/>
      <c r="DV26" s="293">
        <v>5213910680</v>
      </c>
    </row>
    <row r="27" spans="1:437" ht="80.099999999999994" customHeight="1" x14ac:dyDescent="0.25">
      <c r="A27" s="331">
        <v>13</v>
      </c>
      <c r="B27" s="30" t="s">
        <v>253</v>
      </c>
      <c r="C27" s="101" t="s">
        <v>192</v>
      </c>
      <c r="D27" s="30" t="s">
        <v>254</v>
      </c>
      <c r="E27" s="30" t="s">
        <v>255</v>
      </c>
      <c r="F27" s="30" t="s">
        <v>256</v>
      </c>
      <c r="G27" s="30">
        <v>50</v>
      </c>
      <c r="H27" s="42"/>
      <c r="I27" s="42"/>
      <c r="J27" s="44" t="s">
        <v>257</v>
      </c>
      <c r="K27" s="32" t="s">
        <v>198</v>
      </c>
      <c r="L27" s="32" t="s">
        <v>199</v>
      </c>
      <c r="M27" s="30" t="s">
        <v>258</v>
      </c>
      <c r="N27" s="30" t="s">
        <v>200</v>
      </c>
      <c r="O27" s="46" t="s">
        <v>201</v>
      </c>
      <c r="P27" s="147">
        <v>7.5090000000000003</v>
      </c>
      <c r="Q27" s="39">
        <v>0.14499999999999999</v>
      </c>
      <c r="R27" s="39">
        <v>0</v>
      </c>
      <c r="S27" s="39">
        <v>0</v>
      </c>
      <c r="T27" s="39">
        <v>0</v>
      </c>
      <c r="U27" s="146">
        <v>0</v>
      </c>
      <c r="V27" s="139">
        <v>7.2960000000000003</v>
      </c>
      <c r="W27" s="39">
        <v>0.14099999999999999</v>
      </c>
      <c r="X27" s="39">
        <v>0</v>
      </c>
      <c r="Y27" s="39">
        <v>0</v>
      </c>
      <c r="Z27" s="39">
        <v>0</v>
      </c>
      <c r="AA27" s="151">
        <v>0</v>
      </c>
      <c r="AB27" s="147">
        <v>8.8469999999999995</v>
      </c>
      <c r="AC27" s="39">
        <v>0.17100000000000001</v>
      </c>
      <c r="AD27" s="39">
        <v>0</v>
      </c>
      <c r="AE27" s="39">
        <v>0</v>
      </c>
      <c r="AF27" s="39">
        <v>0</v>
      </c>
      <c r="AG27" s="146">
        <v>0</v>
      </c>
      <c r="AH27" s="139">
        <v>7.085</v>
      </c>
      <c r="AI27" s="39">
        <v>0.13700000000000001</v>
      </c>
      <c r="AJ27" s="39">
        <v>0</v>
      </c>
      <c r="AK27" s="39">
        <v>0</v>
      </c>
      <c r="AL27" s="39">
        <v>0</v>
      </c>
      <c r="AM27" s="151">
        <v>0</v>
      </c>
      <c r="AN27" s="147">
        <v>7.22</v>
      </c>
      <c r="AO27" s="39">
        <v>0.14000000000000001</v>
      </c>
      <c r="AP27" s="39">
        <v>0</v>
      </c>
      <c r="AQ27" s="39">
        <v>0</v>
      </c>
      <c r="AR27" s="39">
        <v>0</v>
      </c>
      <c r="AS27" s="146">
        <v>0</v>
      </c>
      <c r="AT27" s="139">
        <v>8.8260000000000005</v>
      </c>
      <c r="AU27" s="39">
        <v>0.17100000000000001</v>
      </c>
      <c r="AV27" s="39">
        <v>0</v>
      </c>
      <c r="AW27" s="39">
        <v>0</v>
      </c>
      <c r="AX27" s="39">
        <v>0</v>
      </c>
      <c r="AY27" s="151">
        <v>0</v>
      </c>
      <c r="AZ27" s="147">
        <v>6.8019999999999996</v>
      </c>
      <c r="BA27" s="39">
        <v>0.13200000000000001</v>
      </c>
      <c r="BB27" s="39">
        <v>0</v>
      </c>
      <c r="BC27" s="39">
        <v>0</v>
      </c>
      <c r="BD27" s="39">
        <v>0</v>
      </c>
      <c r="BE27" s="146">
        <v>0</v>
      </c>
      <c r="BF27" s="139">
        <v>8.9740000000000002</v>
      </c>
      <c r="BG27" s="39">
        <v>0.17399999999999999</v>
      </c>
      <c r="BH27" s="39">
        <v>0</v>
      </c>
      <c r="BI27" s="39">
        <v>0</v>
      </c>
      <c r="BJ27" s="39">
        <v>0</v>
      </c>
      <c r="BK27" s="151">
        <v>0</v>
      </c>
      <c r="BL27" s="147">
        <v>6.7640000000000002</v>
      </c>
      <c r="BM27" s="39">
        <v>0.13100000000000001</v>
      </c>
      <c r="BN27" s="39">
        <v>0</v>
      </c>
      <c r="BO27" s="39">
        <v>0</v>
      </c>
      <c r="BP27" s="39">
        <v>0</v>
      </c>
      <c r="BQ27" s="146">
        <v>0</v>
      </c>
      <c r="BR27" s="139">
        <v>6.3920000000000003</v>
      </c>
      <c r="BS27" s="39">
        <v>0.124</v>
      </c>
      <c r="BT27" s="39">
        <v>0</v>
      </c>
      <c r="BU27" s="39">
        <v>0</v>
      </c>
      <c r="BV27" s="39">
        <v>0</v>
      </c>
      <c r="BW27" s="151">
        <v>0</v>
      </c>
      <c r="BX27" s="147">
        <v>7.6130000000000004</v>
      </c>
      <c r="BY27" s="39">
        <v>0.14699999999999999</v>
      </c>
      <c r="BZ27" s="39">
        <v>0</v>
      </c>
      <c r="CA27" s="39">
        <v>0</v>
      </c>
      <c r="CB27" s="39">
        <v>0</v>
      </c>
      <c r="CC27" s="146">
        <v>0</v>
      </c>
      <c r="CD27" s="139">
        <v>9.5920000000000005</v>
      </c>
      <c r="CE27" s="39">
        <v>0.186</v>
      </c>
      <c r="CF27" s="39">
        <v>0</v>
      </c>
      <c r="CG27" s="39">
        <v>0</v>
      </c>
      <c r="CH27" s="39">
        <v>0</v>
      </c>
      <c r="CI27" s="146">
        <v>0</v>
      </c>
      <c r="CJ27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92.919999999999987</v>
      </c>
      <c r="CK27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27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27" s="56">
        <f>SUM(Tabela11224342[[#This Row],[K 88]]+Tabela11224342[[#This Row],[K 89]]+Tabela11224342[[#This Row],[K 90]])</f>
        <v>92.919999999999987</v>
      </c>
      <c r="CN27" s="56">
        <f t="shared" si="0"/>
        <v>18.584</v>
      </c>
      <c r="CO27" s="311">
        <f t="shared" si="2"/>
        <v>111.50399999999999</v>
      </c>
      <c r="CP27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1.7989999999999997</v>
      </c>
      <c r="CQ27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27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27" s="56">
        <f>Tabela11224342[[#This Row],[K 94]]+Tabela11224342[[#This Row],[K 95]]+Tabela11224342[[#This Row],[K 96 ]]</f>
        <v>1.7989999999999997</v>
      </c>
      <c r="CT27" s="56">
        <f t="shared" si="1"/>
        <v>0.35979999999999995</v>
      </c>
      <c r="CU27" s="57">
        <f t="shared" si="3"/>
        <v>2.1587999999999998</v>
      </c>
      <c r="CV27" s="313">
        <f>Tabela11224342[[#This Row],[K 88]]+Tabela11224342[[#This Row],[K 94]]</f>
        <v>94.718999999999994</v>
      </c>
      <c r="CW27" s="59">
        <f>Tabela11224342[[#This Row],[K 89]]+Tabela11224342[[#This Row],[K 95]]</f>
        <v>0</v>
      </c>
      <c r="CX27" s="59">
        <f>Tabela11224342[[#This Row],[K 90]]+Tabela11224342[[#This Row],[K 96 ]]</f>
        <v>0</v>
      </c>
      <c r="CY27" s="60">
        <f>Tabela11224342[[#This Row],[K 100]]+Tabela11224342[[#This Row],[K 101]]+Tabela11224342[[#This Row],[K 102]]</f>
        <v>94.718999999999994</v>
      </c>
      <c r="CZ27" s="60">
        <f>20%*Tabela11224342[[#This Row],[K 103]]</f>
        <v>18.9438</v>
      </c>
      <c r="DA27" s="316">
        <f>Tabela11224342[[#This Row],[K 103]]+Tabela11224342[[#This Row],[K 104]]</f>
        <v>113.66279999999999</v>
      </c>
      <c r="DB27" s="318">
        <v>45291</v>
      </c>
      <c r="DC27" s="30" t="s">
        <v>206</v>
      </c>
      <c r="DD27" s="62">
        <v>45292</v>
      </c>
      <c r="DE27" s="94">
        <v>44713</v>
      </c>
      <c r="DF27" s="94" t="s">
        <v>553</v>
      </c>
      <c r="DG27" s="64" t="s">
        <v>203</v>
      </c>
      <c r="DH27" s="30" t="s">
        <v>204</v>
      </c>
      <c r="DI27" s="115" t="s">
        <v>587</v>
      </c>
      <c r="DJ27" s="71" t="s">
        <v>205</v>
      </c>
      <c r="DK27" s="100" t="s">
        <v>206</v>
      </c>
      <c r="DL27" s="100" t="s">
        <v>326</v>
      </c>
      <c r="DM27" s="100" t="s">
        <v>326</v>
      </c>
      <c r="DN27" s="100" t="s">
        <v>326</v>
      </c>
      <c r="DO27" s="70" t="s">
        <v>253</v>
      </c>
      <c r="DP27" s="64" t="s">
        <v>260</v>
      </c>
      <c r="DQ27" s="64" t="s">
        <v>261</v>
      </c>
      <c r="DR27" s="64" t="s">
        <v>262</v>
      </c>
      <c r="DS27" s="64">
        <v>55</v>
      </c>
      <c r="DT27" s="64" t="s">
        <v>300</v>
      </c>
      <c r="DU27" s="95">
        <v>187.18799999999999</v>
      </c>
      <c r="DV27" s="96">
        <v>8790170691</v>
      </c>
    </row>
    <row r="28" spans="1:437" ht="80.099999999999994" customHeight="1" x14ac:dyDescent="0.25">
      <c r="A28" s="331">
        <v>14</v>
      </c>
      <c r="B28" s="30" t="s">
        <v>253</v>
      </c>
      <c r="C28" s="101" t="s">
        <v>259</v>
      </c>
      <c r="D28" s="30" t="s">
        <v>260</v>
      </c>
      <c r="E28" s="30" t="s">
        <v>261</v>
      </c>
      <c r="F28" s="30" t="s">
        <v>262</v>
      </c>
      <c r="G28" s="30">
        <v>55</v>
      </c>
      <c r="H28" s="42"/>
      <c r="I28" s="42"/>
      <c r="J28" s="44" t="s">
        <v>263</v>
      </c>
      <c r="K28" s="32" t="s">
        <v>213</v>
      </c>
      <c r="L28" s="32" t="s">
        <v>199</v>
      </c>
      <c r="M28" s="30" t="s">
        <v>233</v>
      </c>
      <c r="N28" s="30" t="s">
        <v>200</v>
      </c>
      <c r="O28" s="46" t="s">
        <v>201</v>
      </c>
      <c r="P28" s="147">
        <v>30.135000000000002</v>
      </c>
      <c r="Q28" s="39">
        <v>5.1390000000000002</v>
      </c>
      <c r="R28" s="39">
        <v>0</v>
      </c>
      <c r="S28" s="39">
        <v>0</v>
      </c>
      <c r="T28" s="39">
        <v>0</v>
      </c>
      <c r="U28" s="146">
        <v>0</v>
      </c>
      <c r="V28" s="139">
        <v>31.138999999999999</v>
      </c>
      <c r="W28" s="39">
        <v>5.3109999999999999</v>
      </c>
      <c r="X28" s="39">
        <v>0</v>
      </c>
      <c r="Y28" s="39">
        <v>0</v>
      </c>
      <c r="Z28" s="39">
        <v>0</v>
      </c>
      <c r="AA28" s="151">
        <v>0</v>
      </c>
      <c r="AB28" s="147">
        <v>34.216000000000001</v>
      </c>
      <c r="AC28" s="39">
        <v>5.835</v>
      </c>
      <c r="AD28" s="39">
        <v>0</v>
      </c>
      <c r="AE28" s="39">
        <v>0</v>
      </c>
      <c r="AF28" s="39">
        <v>0</v>
      </c>
      <c r="AG28" s="146">
        <v>0</v>
      </c>
      <c r="AH28" s="139">
        <v>31.035</v>
      </c>
      <c r="AI28" s="39">
        <v>5.2930000000000001</v>
      </c>
      <c r="AJ28" s="39">
        <v>0</v>
      </c>
      <c r="AK28" s="39">
        <v>0</v>
      </c>
      <c r="AL28" s="39">
        <v>0</v>
      </c>
      <c r="AM28" s="151">
        <v>0</v>
      </c>
      <c r="AN28" s="147">
        <v>29.763999999999999</v>
      </c>
      <c r="AO28" s="39">
        <v>5.0759999999999996</v>
      </c>
      <c r="AP28" s="39">
        <v>0</v>
      </c>
      <c r="AQ28" s="39">
        <v>0</v>
      </c>
      <c r="AR28" s="39">
        <v>0</v>
      </c>
      <c r="AS28" s="146">
        <v>0</v>
      </c>
      <c r="AT28" s="139">
        <v>31.244</v>
      </c>
      <c r="AU28" s="39">
        <v>5.3289999999999997</v>
      </c>
      <c r="AV28" s="39">
        <v>0</v>
      </c>
      <c r="AW28" s="39">
        <v>0</v>
      </c>
      <c r="AX28" s="39">
        <v>0</v>
      </c>
      <c r="AY28" s="151">
        <v>0</v>
      </c>
      <c r="AZ28" s="147">
        <v>29.074000000000002</v>
      </c>
      <c r="BA28" s="39">
        <v>4.9589999999999996</v>
      </c>
      <c r="BB28" s="39">
        <v>0</v>
      </c>
      <c r="BC28" s="39">
        <v>0</v>
      </c>
      <c r="BD28" s="39">
        <v>0</v>
      </c>
      <c r="BE28" s="146">
        <v>0</v>
      </c>
      <c r="BF28" s="139">
        <v>26.581</v>
      </c>
      <c r="BG28" s="39">
        <v>4.5330000000000004</v>
      </c>
      <c r="BH28" s="39">
        <v>0</v>
      </c>
      <c r="BI28" s="39">
        <v>0</v>
      </c>
      <c r="BJ28" s="39">
        <v>0</v>
      </c>
      <c r="BK28" s="151">
        <v>0</v>
      </c>
      <c r="BL28" s="147">
        <v>23.673999999999999</v>
      </c>
      <c r="BM28" s="39">
        <v>4.0380000000000003</v>
      </c>
      <c r="BN28" s="39">
        <v>0</v>
      </c>
      <c r="BO28" s="39">
        <v>0</v>
      </c>
      <c r="BP28" s="39">
        <v>0</v>
      </c>
      <c r="BQ28" s="146">
        <v>0</v>
      </c>
      <c r="BR28" s="139">
        <v>32.481000000000002</v>
      </c>
      <c r="BS28" s="39">
        <v>5.54</v>
      </c>
      <c r="BT28" s="39">
        <v>0</v>
      </c>
      <c r="BU28" s="39">
        <v>0</v>
      </c>
      <c r="BV28" s="39">
        <v>0</v>
      </c>
      <c r="BW28" s="151">
        <v>0</v>
      </c>
      <c r="BX28" s="147">
        <v>30.727</v>
      </c>
      <c r="BY28" s="39">
        <v>5.24</v>
      </c>
      <c r="BZ28" s="39">
        <v>0</v>
      </c>
      <c r="CA28" s="39">
        <v>0</v>
      </c>
      <c r="CB28" s="39">
        <v>0</v>
      </c>
      <c r="CC28" s="146">
        <v>0</v>
      </c>
      <c r="CD28" s="139">
        <v>27.751000000000001</v>
      </c>
      <c r="CE28" s="39">
        <v>4.7329999999999997</v>
      </c>
      <c r="CF28" s="39">
        <v>0</v>
      </c>
      <c r="CG28" s="39">
        <v>0</v>
      </c>
      <c r="CH28" s="39">
        <v>0</v>
      </c>
      <c r="CI28" s="146">
        <v>0</v>
      </c>
      <c r="CJ28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357.82099999999997</v>
      </c>
      <c r="CK28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28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28" s="56">
        <f>SUM(Tabela11224342[[#This Row],[K 88]]+Tabela11224342[[#This Row],[K 89]]+Tabela11224342[[#This Row],[K 90]])</f>
        <v>357.82099999999997</v>
      </c>
      <c r="CN28" s="56">
        <f t="shared" si="0"/>
        <v>71.5642</v>
      </c>
      <c r="CO28" s="311">
        <f t="shared" si="2"/>
        <v>429.38519999999994</v>
      </c>
      <c r="CP28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61.026000000000003</v>
      </c>
      <c r="CQ28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28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28" s="56">
        <f>Tabela11224342[[#This Row],[K 94]]+Tabela11224342[[#This Row],[K 95]]+Tabela11224342[[#This Row],[K 96 ]]</f>
        <v>61.026000000000003</v>
      </c>
      <c r="CT28" s="56">
        <f t="shared" si="1"/>
        <v>12.205200000000001</v>
      </c>
      <c r="CU28" s="57">
        <f t="shared" si="3"/>
        <v>73.231200000000001</v>
      </c>
      <c r="CV28" s="313">
        <f>Tabela11224342[[#This Row],[K 88]]+Tabela11224342[[#This Row],[K 94]]</f>
        <v>418.84699999999998</v>
      </c>
      <c r="CW28" s="59">
        <f>Tabela11224342[[#This Row],[K 89]]+Tabela11224342[[#This Row],[K 95]]</f>
        <v>0</v>
      </c>
      <c r="CX28" s="59">
        <f>Tabela11224342[[#This Row],[K 90]]+Tabela11224342[[#This Row],[K 96 ]]</f>
        <v>0</v>
      </c>
      <c r="CY28" s="60">
        <f>Tabela11224342[[#This Row],[K 100]]+Tabela11224342[[#This Row],[K 101]]+Tabela11224342[[#This Row],[K 102]]</f>
        <v>418.84699999999998</v>
      </c>
      <c r="CZ28" s="60">
        <f>20%*Tabela11224342[[#This Row],[K 103]]</f>
        <v>83.769400000000005</v>
      </c>
      <c r="DA28" s="316">
        <f>Tabela11224342[[#This Row],[K 103]]+Tabela11224342[[#This Row],[K 104]]</f>
        <v>502.6164</v>
      </c>
      <c r="DB28" s="318">
        <v>45291</v>
      </c>
      <c r="DC28" s="30" t="s">
        <v>206</v>
      </c>
      <c r="DD28" s="62">
        <v>45292</v>
      </c>
      <c r="DE28" s="94">
        <v>44713</v>
      </c>
      <c r="DF28" s="94" t="s">
        <v>553</v>
      </c>
      <c r="DG28" s="64" t="s">
        <v>203</v>
      </c>
      <c r="DH28" s="30" t="s">
        <v>204</v>
      </c>
      <c r="DI28" s="115" t="s">
        <v>587</v>
      </c>
      <c r="DJ28" s="71" t="s">
        <v>205</v>
      </c>
      <c r="DK28" s="100" t="s">
        <v>206</v>
      </c>
      <c r="DL28" s="100" t="s">
        <v>582</v>
      </c>
      <c r="DM28" s="118">
        <v>1</v>
      </c>
      <c r="DN28" s="119" t="s">
        <v>685</v>
      </c>
      <c r="DO28" s="70" t="s">
        <v>253</v>
      </c>
      <c r="DP28" s="64" t="s">
        <v>260</v>
      </c>
      <c r="DQ28" s="64" t="s">
        <v>261</v>
      </c>
      <c r="DR28" s="64" t="s">
        <v>262</v>
      </c>
      <c r="DS28" s="64">
        <v>55</v>
      </c>
      <c r="DT28" s="64" t="s">
        <v>300</v>
      </c>
      <c r="DU28" s="95">
        <v>187.18799999999999</v>
      </c>
      <c r="DV28" s="96">
        <v>8790170691</v>
      </c>
    </row>
    <row r="29" spans="1:437" ht="80.099999999999994" customHeight="1" x14ac:dyDescent="0.25">
      <c r="A29" s="331">
        <v>15</v>
      </c>
      <c r="B29" s="30" t="s">
        <v>253</v>
      </c>
      <c r="C29" s="30" t="s">
        <v>259</v>
      </c>
      <c r="D29" s="30" t="s">
        <v>260</v>
      </c>
      <c r="E29" s="30" t="s">
        <v>261</v>
      </c>
      <c r="F29" s="30" t="s">
        <v>264</v>
      </c>
      <c r="G29" s="30">
        <v>28</v>
      </c>
      <c r="H29" s="42"/>
      <c r="I29" s="42"/>
      <c r="J29" s="44" t="s">
        <v>265</v>
      </c>
      <c r="K29" s="32" t="s">
        <v>266</v>
      </c>
      <c r="L29" s="32" t="s">
        <v>199</v>
      </c>
      <c r="M29" s="32" t="s">
        <v>267</v>
      </c>
      <c r="N29" s="30" t="s">
        <v>200</v>
      </c>
      <c r="O29" s="297" t="s">
        <v>559</v>
      </c>
      <c r="P29" s="147">
        <v>1.4410000000000001</v>
      </c>
      <c r="Q29" s="39">
        <v>4.9050000000000002</v>
      </c>
      <c r="R29" s="39">
        <v>0.58799999999999997</v>
      </c>
      <c r="S29" s="39">
        <v>1.9990000000000001</v>
      </c>
      <c r="T29" s="39">
        <v>0</v>
      </c>
      <c r="U29" s="146">
        <v>0</v>
      </c>
      <c r="V29" s="139">
        <v>1.2030000000000001</v>
      </c>
      <c r="W29" s="39">
        <v>4.0940000000000003</v>
      </c>
      <c r="X29" s="39">
        <v>0.51900000000000002</v>
      </c>
      <c r="Y29" s="39">
        <v>1.7649999999999999</v>
      </c>
      <c r="Z29" s="39">
        <v>0</v>
      </c>
      <c r="AA29" s="151">
        <v>0</v>
      </c>
      <c r="AB29" s="147">
        <v>1.2949999999999999</v>
      </c>
      <c r="AC29" s="39">
        <v>4.4059999999999997</v>
      </c>
      <c r="AD29" s="39">
        <v>0.56100000000000005</v>
      </c>
      <c r="AE29" s="39">
        <v>1.91</v>
      </c>
      <c r="AF29" s="39">
        <v>0</v>
      </c>
      <c r="AG29" s="146">
        <v>0</v>
      </c>
      <c r="AH29" s="139">
        <v>1.206</v>
      </c>
      <c r="AI29" s="39">
        <v>4.1040000000000001</v>
      </c>
      <c r="AJ29" s="39">
        <v>0.53500000000000003</v>
      </c>
      <c r="AK29" s="39">
        <v>1.821</v>
      </c>
      <c r="AL29" s="39">
        <v>0</v>
      </c>
      <c r="AM29" s="151">
        <v>0</v>
      </c>
      <c r="AN29" s="147">
        <v>1.276</v>
      </c>
      <c r="AO29" s="39">
        <v>4.3410000000000002</v>
      </c>
      <c r="AP29" s="39">
        <v>0.58799999999999997</v>
      </c>
      <c r="AQ29" s="39">
        <v>2.0019999999999998</v>
      </c>
      <c r="AR29" s="39">
        <v>0</v>
      </c>
      <c r="AS29" s="146">
        <v>0</v>
      </c>
      <c r="AT29" s="139">
        <v>1.387</v>
      </c>
      <c r="AU29" s="39">
        <v>4.72</v>
      </c>
      <c r="AV29" s="39">
        <v>0.60799999999999998</v>
      </c>
      <c r="AW29" s="39">
        <v>2.0699999999999998</v>
      </c>
      <c r="AX29" s="39">
        <v>0</v>
      </c>
      <c r="AY29" s="151">
        <v>0</v>
      </c>
      <c r="AZ29" s="147">
        <v>1.4550000000000001</v>
      </c>
      <c r="BA29" s="39">
        <v>4.952</v>
      </c>
      <c r="BB29" s="39">
        <v>0.63400000000000001</v>
      </c>
      <c r="BC29" s="39">
        <v>2.1579999999999999</v>
      </c>
      <c r="BD29" s="39">
        <v>0</v>
      </c>
      <c r="BE29" s="146">
        <v>0</v>
      </c>
      <c r="BF29" s="139">
        <v>1.5529999999999999</v>
      </c>
      <c r="BG29" s="39">
        <v>5.2839999999999998</v>
      </c>
      <c r="BH29" s="39">
        <v>0.65500000000000003</v>
      </c>
      <c r="BI29" s="39">
        <v>2.2280000000000002</v>
      </c>
      <c r="BJ29" s="39">
        <v>0</v>
      </c>
      <c r="BK29" s="151">
        <v>0</v>
      </c>
      <c r="BL29" s="147">
        <v>1.3109999999999999</v>
      </c>
      <c r="BM29" s="39">
        <v>4.46</v>
      </c>
      <c r="BN29" s="39">
        <v>0.59</v>
      </c>
      <c r="BO29" s="39">
        <v>2.0070000000000001</v>
      </c>
      <c r="BP29" s="39">
        <v>0</v>
      </c>
      <c r="BQ29" s="146">
        <v>0</v>
      </c>
      <c r="BR29" s="139">
        <v>1.3220000000000001</v>
      </c>
      <c r="BS29" s="39">
        <v>4.4989999999999997</v>
      </c>
      <c r="BT29" s="39">
        <v>0.59899999999999998</v>
      </c>
      <c r="BU29" s="39">
        <v>2.04</v>
      </c>
      <c r="BV29" s="39">
        <v>0</v>
      </c>
      <c r="BW29" s="151">
        <v>0</v>
      </c>
      <c r="BX29" s="147">
        <v>1.3879999999999999</v>
      </c>
      <c r="BY29" s="39">
        <v>4.7220000000000004</v>
      </c>
      <c r="BZ29" s="39">
        <v>0.57799999999999996</v>
      </c>
      <c r="CA29" s="39">
        <v>1.968</v>
      </c>
      <c r="CB29" s="39">
        <v>0</v>
      </c>
      <c r="CC29" s="146">
        <v>0</v>
      </c>
      <c r="CD29" s="139">
        <v>1.4350000000000001</v>
      </c>
      <c r="CE29" s="39">
        <v>4.8819999999999997</v>
      </c>
      <c r="CF29" s="39">
        <v>0.6</v>
      </c>
      <c r="CG29" s="39">
        <v>2.0419999999999998</v>
      </c>
      <c r="CH29" s="39">
        <v>0</v>
      </c>
      <c r="CI29" s="146">
        <v>0</v>
      </c>
      <c r="CJ29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16.271999999999998</v>
      </c>
      <c r="CK29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7.0550000000000006</v>
      </c>
      <c r="CL29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29" s="56">
        <f>SUM(Tabela11224342[[#This Row],[K 88]]+Tabela11224342[[#This Row],[K 89]]+Tabela11224342[[#This Row],[K 90]])</f>
        <v>23.326999999999998</v>
      </c>
      <c r="CN29" s="56">
        <f t="shared" si="0"/>
        <v>4.6654</v>
      </c>
      <c r="CO29" s="311">
        <f t="shared" si="2"/>
        <v>27.992399999999996</v>
      </c>
      <c r="CP29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55.369</v>
      </c>
      <c r="CQ29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24.009999999999998</v>
      </c>
      <c r="CR29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29" s="56">
        <f>Tabela11224342[[#This Row],[K 94]]+Tabela11224342[[#This Row],[K 95]]+Tabela11224342[[#This Row],[K 96 ]]</f>
        <v>79.378999999999991</v>
      </c>
      <c r="CT29" s="56">
        <f t="shared" si="1"/>
        <v>15.875799999999998</v>
      </c>
      <c r="CU29" s="57">
        <f t="shared" si="3"/>
        <v>95.254799999999989</v>
      </c>
      <c r="CV29" s="313">
        <f>Tabela11224342[[#This Row],[K 88]]+Tabela11224342[[#This Row],[K 94]]</f>
        <v>71.640999999999991</v>
      </c>
      <c r="CW29" s="59">
        <f>Tabela11224342[[#This Row],[K 89]]+Tabela11224342[[#This Row],[K 95]]</f>
        <v>31.064999999999998</v>
      </c>
      <c r="CX29" s="59">
        <f>Tabela11224342[[#This Row],[K 90]]+Tabela11224342[[#This Row],[K 96 ]]</f>
        <v>0</v>
      </c>
      <c r="CY29" s="60">
        <f>Tabela11224342[[#This Row],[K 100]]+Tabela11224342[[#This Row],[K 101]]+Tabela11224342[[#This Row],[K 102]]</f>
        <v>102.70599999999999</v>
      </c>
      <c r="CZ29" s="60">
        <f>20%*Tabela11224342[[#This Row],[K 103]]</f>
        <v>20.5412</v>
      </c>
      <c r="DA29" s="316">
        <f>Tabela11224342[[#This Row],[K 103]]+Tabela11224342[[#This Row],[K 104]]</f>
        <v>123.24719999999999</v>
      </c>
      <c r="DB29" s="318">
        <v>45291</v>
      </c>
      <c r="DC29" s="30" t="s">
        <v>206</v>
      </c>
      <c r="DD29" s="62">
        <v>45292</v>
      </c>
      <c r="DE29" s="94">
        <v>44713</v>
      </c>
      <c r="DF29" s="94" t="s">
        <v>553</v>
      </c>
      <c r="DG29" s="64" t="s">
        <v>203</v>
      </c>
      <c r="DH29" s="30" t="s">
        <v>204</v>
      </c>
      <c r="DI29" s="115" t="s">
        <v>587</v>
      </c>
      <c r="DJ29" s="71" t="s">
        <v>205</v>
      </c>
      <c r="DK29" s="100" t="s">
        <v>206</v>
      </c>
      <c r="DL29" s="100" t="s">
        <v>674</v>
      </c>
      <c r="DM29" s="118">
        <v>1</v>
      </c>
      <c r="DN29" s="119" t="s">
        <v>685</v>
      </c>
      <c r="DO29" s="70" t="s">
        <v>253</v>
      </c>
      <c r="DP29" s="64" t="s">
        <v>260</v>
      </c>
      <c r="DQ29" s="64" t="s">
        <v>261</v>
      </c>
      <c r="DR29" s="64" t="s">
        <v>262</v>
      </c>
      <c r="DS29" s="64">
        <v>55</v>
      </c>
      <c r="DT29" s="64" t="s">
        <v>300</v>
      </c>
      <c r="DU29" s="95">
        <v>187.18799999999999</v>
      </c>
      <c r="DV29" s="96">
        <v>8790170691</v>
      </c>
    </row>
    <row r="30" spans="1:437" s="207" customFormat="1" ht="80.099999999999994" customHeight="1" x14ac:dyDescent="0.25">
      <c r="A30" s="332">
        <v>16</v>
      </c>
      <c r="B30" s="102" t="s">
        <v>274</v>
      </c>
      <c r="C30" s="180" t="s">
        <v>268</v>
      </c>
      <c r="D30" s="102" t="s">
        <v>269</v>
      </c>
      <c r="E30" s="102" t="s">
        <v>270</v>
      </c>
      <c r="F30" s="102" t="s">
        <v>271</v>
      </c>
      <c r="G30" s="102" t="s">
        <v>272</v>
      </c>
      <c r="H30" s="102"/>
      <c r="I30" s="180"/>
      <c r="J30" s="181" t="s">
        <v>273</v>
      </c>
      <c r="K30" s="182" t="s">
        <v>213</v>
      </c>
      <c r="L30" s="183" t="s">
        <v>199</v>
      </c>
      <c r="M30" s="102" t="s">
        <v>606</v>
      </c>
      <c r="N30" s="184" t="s">
        <v>200</v>
      </c>
      <c r="O30" s="185" t="s">
        <v>201</v>
      </c>
      <c r="P30" s="186">
        <v>42.595999999999997</v>
      </c>
      <c r="Q30" s="187">
        <v>0</v>
      </c>
      <c r="R30" s="187">
        <v>0</v>
      </c>
      <c r="S30" s="187">
        <v>0</v>
      </c>
      <c r="T30" s="187">
        <v>0</v>
      </c>
      <c r="U30" s="188">
        <v>0</v>
      </c>
      <c r="V30" s="189">
        <v>35.966000000000001</v>
      </c>
      <c r="W30" s="190">
        <v>0</v>
      </c>
      <c r="X30" s="190">
        <v>0</v>
      </c>
      <c r="Y30" s="190">
        <v>0</v>
      </c>
      <c r="Z30" s="190">
        <v>0</v>
      </c>
      <c r="AA30" s="191">
        <v>0</v>
      </c>
      <c r="AB30" s="192">
        <v>50.484999999999999</v>
      </c>
      <c r="AC30" s="187">
        <v>0</v>
      </c>
      <c r="AD30" s="187">
        <v>0</v>
      </c>
      <c r="AE30" s="187">
        <v>0</v>
      </c>
      <c r="AF30" s="187">
        <v>0</v>
      </c>
      <c r="AG30" s="188">
        <v>0</v>
      </c>
      <c r="AH30" s="192">
        <v>38.389000000000003</v>
      </c>
      <c r="AI30" s="187">
        <v>0</v>
      </c>
      <c r="AJ30" s="187">
        <v>0</v>
      </c>
      <c r="AK30" s="187">
        <v>0</v>
      </c>
      <c r="AL30" s="187">
        <v>0</v>
      </c>
      <c r="AM30" s="193">
        <v>0</v>
      </c>
      <c r="AN30" s="186">
        <v>50.524000000000001</v>
      </c>
      <c r="AO30" s="187">
        <v>0</v>
      </c>
      <c r="AP30" s="187">
        <v>0</v>
      </c>
      <c r="AQ30" s="187">
        <v>0</v>
      </c>
      <c r="AR30" s="187">
        <v>0</v>
      </c>
      <c r="AS30" s="188">
        <v>0</v>
      </c>
      <c r="AT30" s="192">
        <v>52.110999999999997</v>
      </c>
      <c r="AU30" s="187">
        <v>0</v>
      </c>
      <c r="AV30" s="187">
        <v>0</v>
      </c>
      <c r="AW30" s="187">
        <v>0</v>
      </c>
      <c r="AX30" s="187">
        <v>0</v>
      </c>
      <c r="AY30" s="193">
        <v>0</v>
      </c>
      <c r="AZ30" s="186">
        <v>46.156999999999996</v>
      </c>
      <c r="BA30" s="187">
        <v>0</v>
      </c>
      <c r="BB30" s="187">
        <v>0</v>
      </c>
      <c r="BC30" s="187">
        <v>0</v>
      </c>
      <c r="BD30" s="187">
        <v>0</v>
      </c>
      <c r="BE30" s="188">
        <v>0</v>
      </c>
      <c r="BF30" s="192">
        <v>44.582999999999998</v>
      </c>
      <c r="BG30" s="187">
        <v>0</v>
      </c>
      <c r="BH30" s="187">
        <v>0</v>
      </c>
      <c r="BI30" s="187">
        <v>0</v>
      </c>
      <c r="BJ30" s="187">
        <v>0</v>
      </c>
      <c r="BK30" s="193">
        <v>0</v>
      </c>
      <c r="BL30" s="186">
        <v>27.475000000000001</v>
      </c>
      <c r="BM30" s="187">
        <v>0</v>
      </c>
      <c r="BN30" s="187">
        <v>0</v>
      </c>
      <c r="BO30" s="187">
        <v>0</v>
      </c>
      <c r="BP30" s="187">
        <v>0</v>
      </c>
      <c r="BQ30" s="188">
        <v>0</v>
      </c>
      <c r="BR30" s="192">
        <v>29.49</v>
      </c>
      <c r="BS30" s="187">
        <v>0</v>
      </c>
      <c r="BT30" s="187">
        <v>0</v>
      </c>
      <c r="BU30" s="187">
        <v>0</v>
      </c>
      <c r="BV30" s="187">
        <v>0</v>
      </c>
      <c r="BW30" s="193">
        <v>0</v>
      </c>
      <c r="BX30" s="186">
        <v>28.113</v>
      </c>
      <c r="BY30" s="187">
        <v>0</v>
      </c>
      <c r="BZ30" s="187">
        <v>0</v>
      </c>
      <c r="CA30" s="187">
        <v>0</v>
      </c>
      <c r="CB30" s="187">
        <v>0</v>
      </c>
      <c r="CC30" s="188">
        <v>0</v>
      </c>
      <c r="CD30" s="192">
        <v>33.83</v>
      </c>
      <c r="CE30" s="187">
        <v>0</v>
      </c>
      <c r="CF30" s="187">
        <v>0</v>
      </c>
      <c r="CG30" s="187">
        <v>0</v>
      </c>
      <c r="CH30" s="187">
        <v>0</v>
      </c>
      <c r="CI30" s="188">
        <v>0</v>
      </c>
      <c r="CJ30" s="19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479.71900000000005</v>
      </c>
      <c r="CK30" s="19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30" s="19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30" s="196">
        <f>SUM(Tabela11224342[[#This Row],[K 88]]+Tabela11224342[[#This Row],[K 89]]+Tabela11224342[[#This Row],[K 90]])</f>
        <v>479.71900000000005</v>
      </c>
      <c r="CN30" s="196">
        <f t="shared" si="0"/>
        <v>95.94380000000001</v>
      </c>
      <c r="CO30" s="196">
        <f t="shared" si="2"/>
        <v>575.66280000000006</v>
      </c>
      <c r="CP30" s="19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30" s="19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30" s="19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30" s="196">
        <f>Tabela11224342[[#This Row],[K 94]]+Tabela11224342[[#This Row],[K 95]]+Tabela11224342[[#This Row],[K 96 ]]</f>
        <v>0</v>
      </c>
      <c r="CT30" s="196">
        <f t="shared" si="1"/>
        <v>0</v>
      </c>
      <c r="CU30" s="196">
        <f t="shared" si="3"/>
        <v>0</v>
      </c>
      <c r="CV30" s="197">
        <f>Tabela11224342[[#This Row],[K 88]]+Tabela11224342[[#This Row],[K 94]]</f>
        <v>479.71900000000005</v>
      </c>
      <c r="CW30" s="197">
        <f>Tabela11224342[[#This Row],[K 89]]+Tabela11224342[[#This Row],[K 95]]</f>
        <v>0</v>
      </c>
      <c r="CX30" s="197">
        <f>Tabela11224342[[#This Row],[K 90]]+Tabela11224342[[#This Row],[K 96 ]]</f>
        <v>0</v>
      </c>
      <c r="CY30" s="198">
        <f>Tabela11224342[[#This Row],[K 100]]+Tabela11224342[[#This Row],[K 101]]+Tabela11224342[[#This Row],[K 102]]</f>
        <v>479.71900000000005</v>
      </c>
      <c r="CZ30" s="198">
        <f>20%*Tabela11224342[[#This Row],[K 103]]</f>
        <v>95.94380000000001</v>
      </c>
      <c r="DA30" s="199">
        <f>Tabela11224342[[#This Row],[K 103]]+Tabela11224342[[#This Row],[K 104]]</f>
        <v>575.66280000000006</v>
      </c>
      <c r="DB30" s="200" t="s">
        <v>558</v>
      </c>
      <c r="DC30" s="102" t="s">
        <v>199</v>
      </c>
      <c r="DD30" s="201">
        <v>45292</v>
      </c>
      <c r="DE30" s="202">
        <v>40137</v>
      </c>
      <c r="DF30" s="202" t="s">
        <v>292</v>
      </c>
      <c r="DG30" s="182" t="s">
        <v>325</v>
      </c>
      <c r="DH30" s="203" t="s">
        <v>268</v>
      </c>
      <c r="DI30" s="204" t="s">
        <v>587</v>
      </c>
      <c r="DJ30" s="201" t="s">
        <v>327</v>
      </c>
      <c r="DK30" s="205" t="s">
        <v>206</v>
      </c>
      <c r="DL30" s="205" t="s">
        <v>326</v>
      </c>
      <c r="DM30" s="205" t="s">
        <v>326</v>
      </c>
      <c r="DN30" s="205" t="s">
        <v>326</v>
      </c>
      <c r="DO30" s="184" t="s">
        <v>293</v>
      </c>
      <c r="DP30" s="184" t="s">
        <v>269</v>
      </c>
      <c r="DQ30" s="184" t="s">
        <v>270</v>
      </c>
      <c r="DR30" s="184" t="s">
        <v>271</v>
      </c>
      <c r="DS30" s="184" t="s">
        <v>272</v>
      </c>
      <c r="DT30" s="203"/>
      <c r="DU30" s="203"/>
      <c r="DV30" s="206" t="s">
        <v>294</v>
      </c>
      <c r="DW30" s="155"/>
      <c r="DX30" s="2"/>
      <c r="DY30" s="2"/>
      <c r="DZ30" s="2"/>
      <c r="EA30" s="4"/>
      <c r="EB30" s="4"/>
      <c r="EC30" s="4"/>
      <c r="ED30" s="4"/>
      <c r="EE30" s="4"/>
      <c r="EF30" s="4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</row>
    <row r="31" spans="1:437" s="37" customFormat="1" ht="80.099999999999994" customHeight="1" x14ac:dyDescent="0.25">
      <c r="A31" s="331">
        <v>17</v>
      </c>
      <c r="B31" s="30" t="s">
        <v>274</v>
      </c>
      <c r="C31" s="42" t="s">
        <v>268</v>
      </c>
      <c r="D31" s="30" t="s">
        <v>269</v>
      </c>
      <c r="E31" s="30" t="s">
        <v>270</v>
      </c>
      <c r="F31" s="30" t="s">
        <v>271</v>
      </c>
      <c r="G31" s="30" t="s">
        <v>272</v>
      </c>
      <c r="H31" s="42"/>
      <c r="I31" s="42"/>
      <c r="J31" s="44" t="s">
        <v>275</v>
      </c>
      <c r="K31" s="32" t="s">
        <v>213</v>
      </c>
      <c r="L31" s="32" t="s">
        <v>199</v>
      </c>
      <c r="M31" s="30" t="s">
        <v>606</v>
      </c>
      <c r="N31" s="30" t="s">
        <v>200</v>
      </c>
      <c r="O31" s="141" t="s">
        <v>201</v>
      </c>
      <c r="P31" s="65">
        <v>35.067999999999998</v>
      </c>
      <c r="Q31" s="66">
        <v>0</v>
      </c>
      <c r="R31" s="66">
        <v>0</v>
      </c>
      <c r="S31" s="66">
        <v>0</v>
      </c>
      <c r="T31" s="66">
        <v>0</v>
      </c>
      <c r="U31" s="67">
        <v>0</v>
      </c>
      <c r="V31" s="143">
        <v>28.695</v>
      </c>
      <c r="W31" s="68">
        <v>0</v>
      </c>
      <c r="X31" s="68">
        <v>0</v>
      </c>
      <c r="Y31" s="68">
        <v>0</v>
      </c>
      <c r="Z31" s="68">
        <v>0</v>
      </c>
      <c r="AA31" s="69">
        <v>0</v>
      </c>
      <c r="AB31" s="136">
        <v>28.736999999999998</v>
      </c>
      <c r="AC31" s="66">
        <v>0</v>
      </c>
      <c r="AD31" s="66">
        <v>0</v>
      </c>
      <c r="AE31" s="66">
        <v>0</v>
      </c>
      <c r="AF31" s="66">
        <v>0</v>
      </c>
      <c r="AG31" s="67">
        <v>0</v>
      </c>
      <c r="AH31" s="136">
        <v>26.614000000000001</v>
      </c>
      <c r="AI31" s="66">
        <v>0</v>
      </c>
      <c r="AJ31" s="66">
        <v>0</v>
      </c>
      <c r="AK31" s="66">
        <v>0</v>
      </c>
      <c r="AL31" s="66">
        <v>0</v>
      </c>
      <c r="AM31" s="149">
        <v>0</v>
      </c>
      <c r="AN31" s="65">
        <v>25.606000000000002</v>
      </c>
      <c r="AO31" s="66">
        <v>0</v>
      </c>
      <c r="AP31" s="66">
        <v>0</v>
      </c>
      <c r="AQ31" s="66">
        <v>0</v>
      </c>
      <c r="AR31" s="66">
        <v>0</v>
      </c>
      <c r="AS31" s="67">
        <v>0</v>
      </c>
      <c r="AT31" s="136">
        <v>26.123999999999999</v>
      </c>
      <c r="AU31" s="66">
        <v>0</v>
      </c>
      <c r="AV31" s="66">
        <v>0</v>
      </c>
      <c r="AW31" s="66">
        <v>0</v>
      </c>
      <c r="AX31" s="66">
        <v>0</v>
      </c>
      <c r="AY31" s="149">
        <v>0</v>
      </c>
      <c r="AZ31" s="65">
        <v>24.713999999999999</v>
      </c>
      <c r="BA31" s="66">
        <v>0</v>
      </c>
      <c r="BB31" s="66">
        <v>0</v>
      </c>
      <c r="BC31" s="66">
        <v>0</v>
      </c>
      <c r="BD31" s="66">
        <v>0</v>
      </c>
      <c r="BE31" s="67">
        <v>0</v>
      </c>
      <c r="BF31" s="136">
        <v>24.18</v>
      </c>
      <c r="BG31" s="66">
        <v>0</v>
      </c>
      <c r="BH31" s="66">
        <v>0</v>
      </c>
      <c r="BI31" s="66">
        <v>0</v>
      </c>
      <c r="BJ31" s="66">
        <v>0</v>
      </c>
      <c r="BK31" s="149">
        <v>0</v>
      </c>
      <c r="BL31" s="65">
        <v>22.792000000000002</v>
      </c>
      <c r="BM31" s="66">
        <v>0</v>
      </c>
      <c r="BN31" s="66">
        <v>0</v>
      </c>
      <c r="BO31" s="66">
        <v>0</v>
      </c>
      <c r="BP31" s="66">
        <v>0</v>
      </c>
      <c r="BQ31" s="67">
        <v>0</v>
      </c>
      <c r="BR31" s="136">
        <v>25.791</v>
      </c>
      <c r="BS31" s="66">
        <v>0</v>
      </c>
      <c r="BT31" s="66">
        <v>0</v>
      </c>
      <c r="BU31" s="66">
        <v>0</v>
      </c>
      <c r="BV31" s="66">
        <v>0</v>
      </c>
      <c r="BW31" s="149">
        <v>0</v>
      </c>
      <c r="BX31" s="65">
        <v>32.465000000000003</v>
      </c>
      <c r="BY31" s="66">
        <v>0</v>
      </c>
      <c r="BZ31" s="66">
        <v>0</v>
      </c>
      <c r="CA31" s="66">
        <v>0</v>
      </c>
      <c r="CB31" s="66">
        <v>0</v>
      </c>
      <c r="CC31" s="67">
        <v>0</v>
      </c>
      <c r="CD31" s="136">
        <v>33.512</v>
      </c>
      <c r="CE31" s="66">
        <v>0</v>
      </c>
      <c r="CF31" s="66">
        <v>0</v>
      </c>
      <c r="CG31" s="66">
        <v>0</v>
      </c>
      <c r="CH31" s="66">
        <v>0</v>
      </c>
      <c r="CI31" s="67">
        <v>0</v>
      </c>
      <c r="CJ31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334.29800000000006</v>
      </c>
      <c r="CK31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31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31" s="56">
        <f>SUM(Tabela11224342[[#This Row],[K 88]]+Tabela11224342[[#This Row],[K 89]]+Tabela11224342[[#This Row],[K 90]])</f>
        <v>334.29800000000006</v>
      </c>
      <c r="CN31" s="56">
        <f t="shared" si="0"/>
        <v>66.859600000000015</v>
      </c>
      <c r="CO31" s="56">
        <f t="shared" si="2"/>
        <v>401.15760000000006</v>
      </c>
      <c r="CP31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31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31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31" s="56">
        <f>Tabela11224342[[#This Row],[K 94]]+Tabela11224342[[#This Row],[K 95]]+Tabela11224342[[#This Row],[K 96 ]]</f>
        <v>0</v>
      </c>
      <c r="CT31" s="56">
        <f t="shared" si="1"/>
        <v>0</v>
      </c>
      <c r="CU31" s="56">
        <f t="shared" si="3"/>
        <v>0</v>
      </c>
      <c r="CV31" s="59">
        <f>Tabela11224342[[#This Row],[K 88]]+Tabela11224342[[#This Row],[K 94]]</f>
        <v>334.29800000000006</v>
      </c>
      <c r="CW31" s="59">
        <f>Tabela11224342[[#This Row],[K 89]]+Tabela11224342[[#This Row],[K 95]]</f>
        <v>0</v>
      </c>
      <c r="CX31" s="59">
        <f>Tabela11224342[[#This Row],[K 90]]+Tabela11224342[[#This Row],[K 96 ]]</f>
        <v>0</v>
      </c>
      <c r="CY31" s="60">
        <f>Tabela11224342[[#This Row],[K 100]]+Tabela11224342[[#This Row],[K 101]]+Tabela11224342[[#This Row],[K 102]]</f>
        <v>334.29800000000006</v>
      </c>
      <c r="CZ31" s="60">
        <f>20%*Tabela11224342[[#This Row],[K 103]]</f>
        <v>66.859600000000015</v>
      </c>
      <c r="DA31" s="61">
        <f>Tabela11224342[[#This Row],[K 103]]+Tabela11224342[[#This Row],[K 104]]</f>
        <v>401.15760000000006</v>
      </c>
      <c r="DB31" s="152" t="s">
        <v>558</v>
      </c>
      <c r="DC31" s="70" t="s">
        <v>199</v>
      </c>
      <c r="DD31" s="62">
        <v>45292</v>
      </c>
      <c r="DE31" s="63">
        <v>40137</v>
      </c>
      <c r="DF31" s="63" t="s">
        <v>292</v>
      </c>
      <c r="DG31" s="64" t="s">
        <v>325</v>
      </c>
      <c r="DH31" s="42" t="s">
        <v>268</v>
      </c>
      <c r="DI31" s="115" t="s">
        <v>587</v>
      </c>
      <c r="DJ31" s="62" t="s">
        <v>327</v>
      </c>
      <c r="DK31" s="100" t="s">
        <v>206</v>
      </c>
      <c r="DL31" s="100" t="s">
        <v>326</v>
      </c>
      <c r="DM31" s="100" t="s">
        <v>326</v>
      </c>
      <c r="DN31" s="100" t="s">
        <v>326</v>
      </c>
      <c r="DO31" s="30" t="s">
        <v>293</v>
      </c>
      <c r="DP31" s="30" t="s">
        <v>269</v>
      </c>
      <c r="DQ31" s="30" t="s">
        <v>270</v>
      </c>
      <c r="DR31" s="30" t="s">
        <v>271</v>
      </c>
      <c r="DS31" s="30" t="s">
        <v>272</v>
      </c>
      <c r="DT31" s="42"/>
      <c r="DU31" s="42"/>
      <c r="DV31" s="103" t="s">
        <v>294</v>
      </c>
      <c r="DW31" s="155"/>
      <c r="DX31" s="2"/>
      <c r="DY31" s="2"/>
      <c r="DZ31" s="2"/>
      <c r="EA31" s="4"/>
      <c r="EB31" s="4"/>
      <c r="EC31" s="4"/>
      <c r="ED31" s="4"/>
      <c r="EE31" s="4"/>
      <c r="EF31" s="4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</row>
    <row r="32" spans="1:437" s="37" customFormat="1" ht="59.45" customHeight="1" x14ac:dyDescent="0.25">
      <c r="A32" s="331">
        <v>18</v>
      </c>
      <c r="B32" s="30" t="s">
        <v>274</v>
      </c>
      <c r="C32" s="42" t="s">
        <v>268</v>
      </c>
      <c r="D32" s="30" t="s">
        <v>269</v>
      </c>
      <c r="E32" s="30" t="s">
        <v>270</v>
      </c>
      <c r="F32" s="30" t="s">
        <v>271</v>
      </c>
      <c r="G32" s="30" t="s">
        <v>272</v>
      </c>
      <c r="H32" s="42"/>
      <c r="I32" s="42"/>
      <c r="J32" s="30" t="s">
        <v>276</v>
      </c>
      <c r="K32" s="32" t="s">
        <v>213</v>
      </c>
      <c r="L32" s="32" t="s">
        <v>199</v>
      </c>
      <c r="M32" s="32" t="s">
        <v>607</v>
      </c>
      <c r="N32" s="30" t="s">
        <v>200</v>
      </c>
      <c r="O32" s="141" t="s">
        <v>201</v>
      </c>
      <c r="P32" s="65">
        <v>40</v>
      </c>
      <c r="Q32" s="66">
        <v>0</v>
      </c>
      <c r="R32" s="66">
        <v>0</v>
      </c>
      <c r="S32" s="66">
        <v>0</v>
      </c>
      <c r="T32" s="66">
        <v>0</v>
      </c>
      <c r="U32" s="67">
        <v>0</v>
      </c>
      <c r="V32" s="143">
        <v>40</v>
      </c>
      <c r="W32" s="68">
        <v>0</v>
      </c>
      <c r="X32" s="68">
        <v>0</v>
      </c>
      <c r="Y32" s="68">
        <v>0</v>
      </c>
      <c r="Z32" s="68">
        <v>0</v>
      </c>
      <c r="AA32" s="69">
        <v>0</v>
      </c>
      <c r="AB32" s="136">
        <v>40</v>
      </c>
      <c r="AC32" s="66">
        <v>0</v>
      </c>
      <c r="AD32" s="66">
        <v>0</v>
      </c>
      <c r="AE32" s="66">
        <v>0</v>
      </c>
      <c r="AF32" s="66">
        <v>0</v>
      </c>
      <c r="AG32" s="67">
        <v>0</v>
      </c>
      <c r="AH32" s="136">
        <v>11</v>
      </c>
      <c r="AI32" s="66">
        <v>0</v>
      </c>
      <c r="AJ32" s="66">
        <v>0</v>
      </c>
      <c r="AK32" s="66">
        <v>0</v>
      </c>
      <c r="AL32" s="66">
        <v>0</v>
      </c>
      <c r="AM32" s="149">
        <v>0</v>
      </c>
      <c r="AN32" s="65">
        <v>11</v>
      </c>
      <c r="AO32" s="66">
        <v>0</v>
      </c>
      <c r="AP32" s="66">
        <v>0</v>
      </c>
      <c r="AQ32" s="66">
        <v>0</v>
      </c>
      <c r="AR32" s="66">
        <v>0</v>
      </c>
      <c r="AS32" s="67">
        <v>0</v>
      </c>
      <c r="AT32" s="136">
        <v>11</v>
      </c>
      <c r="AU32" s="66">
        <v>0</v>
      </c>
      <c r="AV32" s="66">
        <v>0</v>
      </c>
      <c r="AW32" s="66">
        <v>0</v>
      </c>
      <c r="AX32" s="66">
        <v>0</v>
      </c>
      <c r="AY32" s="149">
        <v>0</v>
      </c>
      <c r="AZ32" s="65">
        <v>8</v>
      </c>
      <c r="BA32" s="66">
        <v>0</v>
      </c>
      <c r="BB32" s="66">
        <v>0</v>
      </c>
      <c r="BC32" s="66">
        <v>0</v>
      </c>
      <c r="BD32" s="66">
        <v>0</v>
      </c>
      <c r="BE32" s="67">
        <v>0</v>
      </c>
      <c r="BF32" s="136">
        <v>8</v>
      </c>
      <c r="BG32" s="66">
        <v>0</v>
      </c>
      <c r="BH32" s="66">
        <v>0</v>
      </c>
      <c r="BI32" s="66">
        <v>0</v>
      </c>
      <c r="BJ32" s="66">
        <v>0</v>
      </c>
      <c r="BK32" s="149">
        <v>0</v>
      </c>
      <c r="BL32" s="65">
        <v>11</v>
      </c>
      <c r="BM32" s="66">
        <v>0</v>
      </c>
      <c r="BN32" s="66">
        <v>0</v>
      </c>
      <c r="BO32" s="66">
        <v>0</v>
      </c>
      <c r="BP32" s="66">
        <v>0</v>
      </c>
      <c r="BQ32" s="67">
        <v>0</v>
      </c>
      <c r="BR32" s="136">
        <v>11</v>
      </c>
      <c r="BS32" s="66">
        <v>0</v>
      </c>
      <c r="BT32" s="66">
        <v>0</v>
      </c>
      <c r="BU32" s="66">
        <v>0</v>
      </c>
      <c r="BV32" s="66">
        <v>0</v>
      </c>
      <c r="BW32" s="149">
        <v>0</v>
      </c>
      <c r="BX32" s="65">
        <v>11</v>
      </c>
      <c r="BY32" s="66">
        <v>0</v>
      </c>
      <c r="BZ32" s="66">
        <v>0</v>
      </c>
      <c r="CA32" s="66">
        <v>0</v>
      </c>
      <c r="CB32" s="66">
        <v>0</v>
      </c>
      <c r="CC32" s="67">
        <v>0</v>
      </c>
      <c r="CD32" s="136">
        <v>11</v>
      </c>
      <c r="CE32" s="66">
        <v>0</v>
      </c>
      <c r="CF32" s="66">
        <v>0</v>
      </c>
      <c r="CG32" s="66">
        <v>0</v>
      </c>
      <c r="CH32" s="66">
        <v>0</v>
      </c>
      <c r="CI32" s="67">
        <v>0</v>
      </c>
      <c r="CJ32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213</v>
      </c>
      <c r="CK32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32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32" s="56">
        <f>SUM(Tabela11224342[[#This Row],[K 88]]+Tabela11224342[[#This Row],[K 89]]+Tabela11224342[[#This Row],[K 90]])</f>
        <v>213</v>
      </c>
      <c r="CN32" s="56">
        <f t="shared" si="0"/>
        <v>42.6</v>
      </c>
      <c r="CO32" s="56">
        <f t="shared" si="2"/>
        <v>255.6</v>
      </c>
      <c r="CP32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32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32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32" s="56">
        <f>Tabela11224342[[#This Row],[K 94]]+Tabela11224342[[#This Row],[K 95]]+Tabela11224342[[#This Row],[K 96 ]]</f>
        <v>0</v>
      </c>
      <c r="CT32" s="56">
        <f t="shared" si="1"/>
        <v>0</v>
      </c>
      <c r="CU32" s="56">
        <f t="shared" si="3"/>
        <v>0</v>
      </c>
      <c r="CV32" s="59">
        <f>Tabela11224342[[#This Row],[K 88]]+Tabela11224342[[#This Row],[K 94]]</f>
        <v>213</v>
      </c>
      <c r="CW32" s="59">
        <f>Tabela11224342[[#This Row],[K 89]]+Tabela11224342[[#This Row],[K 95]]</f>
        <v>0</v>
      </c>
      <c r="CX32" s="59">
        <f>Tabela11224342[[#This Row],[K 90]]+Tabela11224342[[#This Row],[K 96 ]]</f>
        <v>0</v>
      </c>
      <c r="CY32" s="60">
        <f>Tabela11224342[[#This Row],[K 100]]+Tabela11224342[[#This Row],[K 101]]+Tabela11224342[[#This Row],[K 102]]</f>
        <v>213</v>
      </c>
      <c r="CZ32" s="60">
        <f>20%*Tabela11224342[[#This Row],[K 103]]</f>
        <v>42.6</v>
      </c>
      <c r="DA32" s="61">
        <f>Tabela11224342[[#This Row],[K 103]]+Tabela11224342[[#This Row],[K 104]]</f>
        <v>255.6</v>
      </c>
      <c r="DB32" s="152" t="s">
        <v>558</v>
      </c>
      <c r="DC32" s="70" t="s">
        <v>199</v>
      </c>
      <c r="DD32" s="62">
        <v>45292</v>
      </c>
      <c r="DE32" s="63">
        <v>40137</v>
      </c>
      <c r="DF32" s="63" t="s">
        <v>292</v>
      </c>
      <c r="DG32" s="64" t="s">
        <v>325</v>
      </c>
      <c r="DH32" s="42" t="s">
        <v>268</v>
      </c>
      <c r="DI32" s="115" t="s">
        <v>587</v>
      </c>
      <c r="DJ32" s="62" t="s">
        <v>327</v>
      </c>
      <c r="DK32" s="100" t="s">
        <v>206</v>
      </c>
      <c r="DL32" s="100" t="s">
        <v>326</v>
      </c>
      <c r="DM32" s="100" t="s">
        <v>326</v>
      </c>
      <c r="DN32" s="100" t="s">
        <v>326</v>
      </c>
      <c r="DO32" s="30" t="s">
        <v>293</v>
      </c>
      <c r="DP32" s="30" t="s">
        <v>269</v>
      </c>
      <c r="DQ32" s="30" t="s">
        <v>270</v>
      </c>
      <c r="DR32" s="30" t="s">
        <v>271</v>
      </c>
      <c r="DS32" s="30" t="s">
        <v>272</v>
      </c>
      <c r="DT32" s="42"/>
      <c r="DU32" s="42"/>
      <c r="DV32" s="103" t="s">
        <v>294</v>
      </c>
      <c r="DW32" s="155"/>
      <c r="DX32" s="2"/>
      <c r="DY32" s="2"/>
      <c r="DZ32" s="2"/>
      <c r="EA32" s="4"/>
      <c r="EB32" s="4"/>
      <c r="EC32" s="4"/>
      <c r="ED32" s="4"/>
      <c r="EE32" s="4"/>
      <c r="EF32" s="4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</row>
    <row r="33" spans="1:437" s="154" customFormat="1" ht="56.25" x14ac:dyDescent="0.25">
      <c r="A33" s="333">
        <v>19</v>
      </c>
      <c r="B33" s="34" t="s">
        <v>274</v>
      </c>
      <c r="C33" s="162" t="s">
        <v>268</v>
      </c>
      <c r="D33" s="34" t="s">
        <v>269</v>
      </c>
      <c r="E33" s="34" t="s">
        <v>270</v>
      </c>
      <c r="F33" s="34" t="s">
        <v>271</v>
      </c>
      <c r="G33" s="34" t="s">
        <v>272</v>
      </c>
      <c r="H33" s="162"/>
      <c r="I33" s="162"/>
      <c r="J33" s="34" t="s">
        <v>277</v>
      </c>
      <c r="K33" s="35" t="s">
        <v>213</v>
      </c>
      <c r="L33" s="35" t="s">
        <v>199</v>
      </c>
      <c r="M33" s="35" t="s">
        <v>608</v>
      </c>
      <c r="N33" s="34" t="s">
        <v>200</v>
      </c>
      <c r="O33" s="156" t="s">
        <v>201</v>
      </c>
      <c r="P33" s="163">
        <v>80</v>
      </c>
      <c r="Q33" s="133">
        <v>0</v>
      </c>
      <c r="R33" s="133">
        <v>0</v>
      </c>
      <c r="S33" s="133">
        <v>0</v>
      </c>
      <c r="T33" s="133">
        <v>0</v>
      </c>
      <c r="U33" s="157">
        <v>0</v>
      </c>
      <c r="V33" s="164">
        <v>80</v>
      </c>
      <c r="W33" s="133">
        <v>0</v>
      </c>
      <c r="X33" s="133">
        <v>0</v>
      </c>
      <c r="Y33" s="133">
        <v>0</v>
      </c>
      <c r="Z33" s="133">
        <v>0</v>
      </c>
      <c r="AA33" s="157">
        <v>0</v>
      </c>
      <c r="AB33" s="164">
        <v>80</v>
      </c>
      <c r="AC33" s="133">
        <v>0</v>
      </c>
      <c r="AD33" s="133">
        <v>0</v>
      </c>
      <c r="AE33" s="133">
        <v>0</v>
      </c>
      <c r="AF33" s="133">
        <v>0</v>
      </c>
      <c r="AG33" s="157">
        <v>0</v>
      </c>
      <c r="AH33" s="164">
        <v>30</v>
      </c>
      <c r="AI33" s="133">
        <v>0</v>
      </c>
      <c r="AJ33" s="133">
        <v>0</v>
      </c>
      <c r="AK33" s="133">
        <v>0</v>
      </c>
      <c r="AL33" s="133">
        <v>0</v>
      </c>
      <c r="AM33" s="158">
        <v>0</v>
      </c>
      <c r="AN33" s="163">
        <v>30</v>
      </c>
      <c r="AO33" s="133">
        <v>0</v>
      </c>
      <c r="AP33" s="133">
        <v>0</v>
      </c>
      <c r="AQ33" s="133">
        <v>0</v>
      </c>
      <c r="AR33" s="133">
        <v>0</v>
      </c>
      <c r="AS33" s="157">
        <v>0</v>
      </c>
      <c r="AT33" s="164">
        <v>30</v>
      </c>
      <c r="AU33" s="133">
        <v>0</v>
      </c>
      <c r="AV33" s="133">
        <v>0</v>
      </c>
      <c r="AW33" s="133">
        <v>0</v>
      </c>
      <c r="AX33" s="133">
        <v>0</v>
      </c>
      <c r="AY33" s="158">
        <v>0</v>
      </c>
      <c r="AZ33" s="163">
        <v>7</v>
      </c>
      <c r="BA33" s="133">
        <v>0</v>
      </c>
      <c r="BB33" s="133">
        <v>0</v>
      </c>
      <c r="BC33" s="133">
        <v>0</v>
      </c>
      <c r="BD33" s="133">
        <v>0</v>
      </c>
      <c r="BE33" s="157">
        <v>0</v>
      </c>
      <c r="BF33" s="164">
        <v>7</v>
      </c>
      <c r="BG33" s="133">
        <v>0</v>
      </c>
      <c r="BH33" s="133">
        <v>0</v>
      </c>
      <c r="BI33" s="133">
        <v>0</v>
      </c>
      <c r="BJ33" s="133">
        <v>0</v>
      </c>
      <c r="BK33" s="158">
        <v>0</v>
      </c>
      <c r="BL33" s="163">
        <v>30</v>
      </c>
      <c r="BM33" s="133">
        <v>0</v>
      </c>
      <c r="BN33" s="133">
        <v>0</v>
      </c>
      <c r="BO33" s="133">
        <v>0</v>
      </c>
      <c r="BP33" s="133">
        <v>0</v>
      </c>
      <c r="BQ33" s="157">
        <v>0</v>
      </c>
      <c r="BR33" s="164">
        <v>30</v>
      </c>
      <c r="BS33" s="133">
        <v>0</v>
      </c>
      <c r="BT33" s="133">
        <v>0</v>
      </c>
      <c r="BU33" s="133">
        <v>0</v>
      </c>
      <c r="BV33" s="133">
        <v>0</v>
      </c>
      <c r="BW33" s="158">
        <v>0</v>
      </c>
      <c r="BX33" s="163">
        <v>30</v>
      </c>
      <c r="BY33" s="133">
        <v>0</v>
      </c>
      <c r="BZ33" s="133">
        <v>0</v>
      </c>
      <c r="CA33" s="133">
        <v>0</v>
      </c>
      <c r="CB33" s="133">
        <v>0</v>
      </c>
      <c r="CC33" s="157">
        <v>0</v>
      </c>
      <c r="CD33" s="164">
        <v>30</v>
      </c>
      <c r="CE33" s="133">
        <v>0</v>
      </c>
      <c r="CF33" s="133">
        <v>0</v>
      </c>
      <c r="CG33" s="133">
        <v>0</v>
      </c>
      <c r="CH33" s="133">
        <v>0</v>
      </c>
      <c r="CI33" s="157">
        <v>0</v>
      </c>
      <c r="CJ33" s="159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464</v>
      </c>
      <c r="CK33" s="160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33" s="160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33" s="86">
        <f>SUM(Tabela11224342[[#This Row],[K 88]]+Tabela11224342[[#This Row],[K 89]]+Tabela11224342[[#This Row],[K 90]])</f>
        <v>464</v>
      </c>
      <c r="CN33" s="86">
        <f t="shared" si="0"/>
        <v>92.800000000000011</v>
      </c>
      <c r="CO33" s="86">
        <f t="shared" si="2"/>
        <v>556.79999999999995</v>
      </c>
      <c r="CP33" s="159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33" s="160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33" s="160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33" s="86">
        <f>Tabela11224342[[#This Row],[K 94]]+Tabela11224342[[#This Row],[K 95]]+Tabela11224342[[#This Row],[K 96 ]]</f>
        <v>0</v>
      </c>
      <c r="CT33" s="86">
        <f t="shared" si="1"/>
        <v>0</v>
      </c>
      <c r="CU33" s="86">
        <f t="shared" si="3"/>
        <v>0</v>
      </c>
      <c r="CV33" s="88">
        <f>Tabela11224342[[#This Row],[K 88]]+Tabela11224342[[#This Row],[K 94]]</f>
        <v>464</v>
      </c>
      <c r="CW33" s="88">
        <f>Tabela11224342[[#This Row],[K 89]]+Tabela11224342[[#This Row],[K 95]]</f>
        <v>0</v>
      </c>
      <c r="CX33" s="88">
        <f>Tabela11224342[[#This Row],[K 90]]+Tabela11224342[[#This Row],[K 96 ]]</f>
        <v>0</v>
      </c>
      <c r="CY33" s="89">
        <f>Tabela11224342[[#This Row],[K 100]]+Tabela11224342[[#This Row],[K 101]]+Tabela11224342[[#This Row],[K 102]]</f>
        <v>464</v>
      </c>
      <c r="CZ33" s="89">
        <f>20%*Tabela11224342[[#This Row],[K 103]]</f>
        <v>92.800000000000011</v>
      </c>
      <c r="DA33" s="90">
        <f>Tabela11224342[[#This Row],[K 103]]+Tabela11224342[[#This Row],[K 104]]</f>
        <v>556.79999999999995</v>
      </c>
      <c r="DB33" s="165" t="s">
        <v>558</v>
      </c>
      <c r="DC33" s="91" t="s">
        <v>199</v>
      </c>
      <c r="DD33" s="130">
        <v>45292</v>
      </c>
      <c r="DE33" s="131">
        <v>40137</v>
      </c>
      <c r="DF33" s="131" t="s">
        <v>292</v>
      </c>
      <c r="DG33" s="93" t="s">
        <v>325</v>
      </c>
      <c r="DH33" s="162" t="s">
        <v>268</v>
      </c>
      <c r="DI33" s="166" t="s">
        <v>587</v>
      </c>
      <c r="DJ33" s="130" t="s">
        <v>327</v>
      </c>
      <c r="DK33" s="167" t="s">
        <v>206</v>
      </c>
      <c r="DL33" s="167" t="s">
        <v>326</v>
      </c>
      <c r="DM33" s="167" t="s">
        <v>326</v>
      </c>
      <c r="DN33" s="167" t="s">
        <v>326</v>
      </c>
      <c r="DO33" s="34" t="s">
        <v>293</v>
      </c>
      <c r="DP33" s="34" t="s">
        <v>269</v>
      </c>
      <c r="DQ33" s="34" t="s">
        <v>270</v>
      </c>
      <c r="DR33" s="34" t="s">
        <v>271</v>
      </c>
      <c r="DS33" s="34" t="s">
        <v>272</v>
      </c>
      <c r="DT33" s="162"/>
      <c r="DU33" s="162"/>
      <c r="DV33" s="168" t="s">
        <v>294</v>
      </c>
      <c r="DW33" s="155"/>
      <c r="DX33" s="2"/>
      <c r="DY33" s="2"/>
      <c r="DZ33" s="2"/>
      <c r="EA33" s="4"/>
      <c r="EB33" s="4"/>
      <c r="EC33" s="4"/>
      <c r="ED33" s="4"/>
      <c r="EE33" s="4"/>
      <c r="EF33" s="4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</row>
    <row r="34" spans="1:437" ht="80.099999999999994" customHeight="1" x14ac:dyDescent="0.25">
      <c r="A34" s="331">
        <v>20</v>
      </c>
      <c r="B34" s="30" t="s">
        <v>274</v>
      </c>
      <c r="C34" s="30" t="s">
        <v>192</v>
      </c>
      <c r="D34" s="42" t="s">
        <v>278</v>
      </c>
      <c r="E34" s="42" t="s">
        <v>279</v>
      </c>
      <c r="F34" s="42" t="s">
        <v>280</v>
      </c>
      <c r="G34" s="42">
        <v>12</v>
      </c>
      <c r="H34" s="42"/>
      <c r="I34" s="42" t="s">
        <v>281</v>
      </c>
      <c r="J34" s="44" t="s">
        <v>282</v>
      </c>
      <c r="K34" s="32" t="s">
        <v>213</v>
      </c>
      <c r="L34" s="32" t="s">
        <v>199</v>
      </c>
      <c r="M34" s="45" t="s">
        <v>609</v>
      </c>
      <c r="N34" s="30" t="s">
        <v>200</v>
      </c>
      <c r="O34" s="297" t="s">
        <v>201</v>
      </c>
      <c r="P34" s="147">
        <v>0.151</v>
      </c>
      <c r="Q34" s="39">
        <v>0</v>
      </c>
      <c r="R34" s="39">
        <v>0</v>
      </c>
      <c r="S34" s="39">
        <v>0</v>
      </c>
      <c r="T34" s="39">
        <v>0</v>
      </c>
      <c r="U34" s="146">
        <v>0</v>
      </c>
      <c r="V34" s="139">
        <v>0.13400000000000001</v>
      </c>
      <c r="W34" s="39">
        <v>0</v>
      </c>
      <c r="X34" s="39">
        <v>0</v>
      </c>
      <c r="Y34" s="39">
        <v>0</v>
      </c>
      <c r="Z34" s="39">
        <v>0</v>
      </c>
      <c r="AA34" s="151">
        <v>0</v>
      </c>
      <c r="AB34" s="147">
        <v>0.16800000000000001</v>
      </c>
      <c r="AC34" s="39">
        <v>0</v>
      </c>
      <c r="AD34" s="39">
        <v>0</v>
      </c>
      <c r="AE34" s="39">
        <v>0</v>
      </c>
      <c r="AF34" s="39">
        <v>0</v>
      </c>
      <c r="AG34" s="146">
        <v>0</v>
      </c>
      <c r="AH34" s="139">
        <v>0.12</v>
      </c>
      <c r="AI34" s="39">
        <v>0</v>
      </c>
      <c r="AJ34" s="39">
        <v>0</v>
      </c>
      <c r="AK34" s="39">
        <v>0</v>
      </c>
      <c r="AL34" s="39">
        <v>0</v>
      </c>
      <c r="AM34" s="151">
        <v>0</v>
      </c>
      <c r="AN34" s="147">
        <v>9.2999999999999999E-2</v>
      </c>
      <c r="AO34" s="39">
        <v>0</v>
      </c>
      <c r="AP34" s="39">
        <v>0</v>
      </c>
      <c r="AQ34" s="39">
        <v>0</v>
      </c>
      <c r="AR34" s="39">
        <v>0</v>
      </c>
      <c r="AS34" s="146">
        <v>0</v>
      </c>
      <c r="AT34" s="139">
        <v>8.7999999999999995E-2</v>
      </c>
      <c r="AU34" s="39">
        <v>0</v>
      </c>
      <c r="AV34" s="39">
        <v>0</v>
      </c>
      <c r="AW34" s="39">
        <v>0</v>
      </c>
      <c r="AX34" s="39">
        <v>0</v>
      </c>
      <c r="AY34" s="151">
        <v>0</v>
      </c>
      <c r="AZ34" s="147">
        <v>9.1999999999999998E-2</v>
      </c>
      <c r="BA34" s="39">
        <v>0</v>
      </c>
      <c r="BB34" s="39">
        <v>0</v>
      </c>
      <c r="BC34" s="39">
        <v>0</v>
      </c>
      <c r="BD34" s="39">
        <v>0</v>
      </c>
      <c r="BE34" s="146">
        <v>0</v>
      </c>
      <c r="BF34" s="139">
        <v>9.6000000000000002E-2</v>
      </c>
      <c r="BG34" s="39">
        <v>0</v>
      </c>
      <c r="BH34" s="39">
        <v>0</v>
      </c>
      <c r="BI34" s="39">
        <v>0</v>
      </c>
      <c r="BJ34" s="39">
        <v>0</v>
      </c>
      <c r="BK34" s="151">
        <v>0</v>
      </c>
      <c r="BL34" s="147">
        <v>9.7000000000000003E-2</v>
      </c>
      <c r="BM34" s="39">
        <v>0</v>
      </c>
      <c r="BN34" s="39">
        <v>0</v>
      </c>
      <c r="BO34" s="39">
        <v>0</v>
      </c>
      <c r="BP34" s="39">
        <v>0</v>
      </c>
      <c r="BQ34" s="146">
        <v>0</v>
      </c>
      <c r="BR34" s="139">
        <v>0.104</v>
      </c>
      <c r="BS34" s="39">
        <v>0</v>
      </c>
      <c r="BT34" s="39">
        <v>0</v>
      </c>
      <c r="BU34" s="39">
        <v>0</v>
      </c>
      <c r="BV34" s="39">
        <v>0</v>
      </c>
      <c r="BW34" s="151">
        <v>0</v>
      </c>
      <c r="BX34" s="147">
        <v>0.113</v>
      </c>
      <c r="BY34" s="39">
        <v>0</v>
      </c>
      <c r="BZ34" s="39">
        <v>0</v>
      </c>
      <c r="CA34" s="39">
        <v>0</v>
      </c>
      <c r="CB34" s="39">
        <v>0</v>
      </c>
      <c r="CC34" s="146">
        <v>0</v>
      </c>
      <c r="CD34" s="139">
        <v>0.14899999999999999</v>
      </c>
      <c r="CE34" s="39">
        <v>0</v>
      </c>
      <c r="CF34" s="39">
        <v>0</v>
      </c>
      <c r="CG34" s="39">
        <v>0</v>
      </c>
      <c r="CH34" s="39">
        <v>0</v>
      </c>
      <c r="CI34" s="146">
        <v>0</v>
      </c>
      <c r="CJ34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1.405</v>
      </c>
      <c r="CK34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34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34" s="56">
        <f>SUM(Tabela11224342[[#This Row],[K 88]]+Tabela11224342[[#This Row],[K 89]]+Tabela11224342[[#This Row],[K 90]])</f>
        <v>1.405</v>
      </c>
      <c r="CN34" s="56">
        <f t="shared" si="0"/>
        <v>0.28100000000000003</v>
      </c>
      <c r="CO34" s="311">
        <f t="shared" si="2"/>
        <v>1.6859999999999999</v>
      </c>
      <c r="CP34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34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34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34" s="56">
        <f>Tabela11224342[[#This Row],[K 94]]+Tabela11224342[[#This Row],[K 95]]+Tabela11224342[[#This Row],[K 96 ]]</f>
        <v>0</v>
      </c>
      <c r="CT34" s="56">
        <f t="shared" si="1"/>
        <v>0</v>
      </c>
      <c r="CU34" s="57">
        <f t="shared" si="3"/>
        <v>0</v>
      </c>
      <c r="CV34" s="313">
        <f>Tabela11224342[[#This Row],[K 88]]+Tabela11224342[[#This Row],[K 94]]</f>
        <v>1.405</v>
      </c>
      <c r="CW34" s="59">
        <f>Tabela11224342[[#This Row],[K 89]]+Tabela11224342[[#This Row],[K 95]]</f>
        <v>0</v>
      </c>
      <c r="CX34" s="59">
        <f>Tabela11224342[[#This Row],[K 90]]+Tabela11224342[[#This Row],[K 96 ]]</f>
        <v>0</v>
      </c>
      <c r="CY34" s="60">
        <f>Tabela11224342[[#This Row],[K 100]]+Tabela11224342[[#This Row],[K 101]]+Tabela11224342[[#This Row],[K 102]]</f>
        <v>1.405</v>
      </c>
      <c r="CZ34" s="60">
        <f>20%*Tabela11224342[[#This Row],[K 103]]</f>
        <v>0.28100000000000003</v>
      </c>
      <c r="DA34" s="316">
        <f>Tabela11224342[[#This Row],[K 103]]+Tabela11224342[[#This Row],[K 104]]</f>
        <v>1.6859999999999999</v>
      </c>
      <c r="DB34" s="318">
        <v>45291</v>
      </c>
      <c r="DC34" s="64" t="s">
        <v>206</v>
      </c>
      <c r="DD34" s="62">
        <v>45292</v>
      </c>
      <c r="DE34" s="153">
        <v>44714</v>
      </c>
      <c r="DF34" s="64" t="s">
        <v>295</v>
      </c>
      <c r="DG34" s="32" t="s">
        <v>203</v>
      </c>
      <c r="DH34" s="30" t="s">
        <v>204</v>
      </c>
      <c r="DI34" s="115" t="s">
        <v>587</v>
      </c>
      <c r="DJ34" s="33" t="s">
        <v>205</v>
      </c>
      <c r="DK34" s="100" t="s">
        <v>206</v>
      </c>
      <c r="DL34" s="100" t="s">
        <v>326</v>
      </c>
      <c r="DM34" s="100" t="s">
        <v>326</v>
      </c>
      <c r="DN34" s="100" t="s">
        <v>326</v>
      </c>
      <c r="DO34" s="30" t="s">
        <v>293</v>
      </c>
      <c r="DP34" s="30" t="s">
        <v>269</v>
      </c>
      <c r="DQ34" s="30" t="s">
        <v>270</v>
      </c>
      <c r="DR34" s="30" t="s">
        <v>271</v>
      </c>
      <c r="DS34" s="30" t="s">
        <v>272</v>
      </c>
      <c r="DT34" s="42"/>
      <c r="DU34" s="42"/>
      <c r="DV34" s="294" t="s">
        <v>294</v>
      </c>
    </row>
    <row r="35" spans="1:437" ht="80.099999999999994" customHeight="1" x14ac:dyDescent="0.25">
      <c r="A35" s="331">
        <v>21</v>
      </c>
      <c r="B35" s="30" t="s">
        <v>274</v>
      </c>
      <c r="C35" s="30" t="s">
        <v>192</v>
      </c>
      <c r="D35" s="30" t="s">
        <v>254</v>
      </c>
      <c r="E35" s="30" t="s">
        <v>283</v>
      </c>
      <c r="F35" s="30" t="s">
        <v>284</v>
      </c>
      <c r="G35" s="30">
        <v>11</v>
      </c>
      <c r="H35" s="42"/>
      <c r="I35" s="42"/>
      <c r="J35" s="44" t="s">
        <v>285</v>
      </c>
      <c r="K35" s="32" t="s">
        <v>213</v>
      </c>
      <c r="L35" s="32" t="s">
        <v>199</v>
      </c>
      <c r="M35" s="30" t="s">
        <v>604</v>
      </c>
      <c r="N35" s="30" t="s">
        <v>200</v>
      </c>
      <c r="O35" s="297" t="s">
        <v>201</v>
      </c>
      <c r="P35" s="147">
        <v>12.599</v>
      </c>
      <c r="Q35" s="39">
        <v>0</v>
      </c>
      <c r="R35" s="39">
        <v>0</v>
      </c>
      <c r="S35" s="39">
        <v>0</v>
      </c>
      <c r="T35" s="39">
        <v>0</v>
      </c>
      <c r="U35" s="146">
        <v>0</v>
      </c>
      <c r="V35" s="139">
        <v>12.599</v>
      </c>
      <c r="W35" s="39">
        <v>0</v>
      </c>
      <c r="X35" s="39">
        <v>0</v>
      </c>
      <c r="Y35" s="39">
        <v>0</v>
      </c>
      <c r="Z35" s="39">
        <v>0</v>
      </c>
      <c r="AA35" s="151">
        <v>0</v>
      </c>
      <c r="AB35" s="147">
        <v>11.305</v>
      </c>
      <c r="AC35" s="39">
        <v>0</v>
      </c>
      <c r="AD35" s="39">
        <v>0</v>
      </c>
      <c r="AE35" s="39">
        <v>0</v>
      </c>
      <c r="AF35" s="39">
        <v>0</v>
      </c>
      <c r="AG35" s="146">
        <v>0</v>
      </c>
      <c r="AH35" s="139">
        <v>11.305</v>
      </c>
      <c r="AI35" s="39">
        <v>0</v>
      </c>
      <c r="AJ35" s="39">
        <v>0</v>
      </c>
      <c r="AK35" s="39">
        <v>0</v>
      </c>
      <c r="AL35" s="39">
        <v>0</v>
      </c>
      <c r="AM35" s="151">
        <v>0</v>
      </c>
      <c r="AN35" s="147">
        <v>11.305</v>
      </c>
      <c r="AO35" s="39">
        <v>0</v>
      </c>
      <c r="AP35" s="39">
        <v>0</v>
      </c>
      <c r="AQ35" s="39">
        <v>0</v>
      </c>
      <c r="AR35" s="39">
        <v>0</v>
      </c>
      <c r="AS35" s="146">
        <v>0</v>
      </c>
      <c r="AT35" s="139">
        <v>11.305</v>
      </c>
      <c r="AU35" s="39">
        <v>0</v>
      </c>
      <c r="AV35" s="39">
        <v>0</v>
      </c>
      <c r="AW35" s="39">
        <v>0</v>
      </c>
      <c r="AX35" s="39">
        <v>0</v>
      </c>
      <c r="AY35" s="151">
        <v>0</v>
      </c>
      <c r="AZ35" s="147">
        <v>11.22</v>
      </c>
      <c r="BA35" s="39">
        <v>0</v>
      </c>
      <c r="BB35" s="39">
        <v>0</v>
      </c>
      <c r="BC35" s="39">
        <v>0</v>
      </c>
      <c r="BD35" s="39">
        <v>0</v>
      </c>
      <c r="BE35" s="146">
        <v>0</v>
      </c>
      <c r="BF35" s="139">
        <v>9.9390000000000001</v>
      </c>
      <c r="BG35" s="39">
        <v>0</v>
      </c>
      <c r="BH35" s="39">
        <v>0</v>
      </c>
      <c r="BI35" s="39">
        <v>0</v>
      </c>
      <c r="BJ35" s="39">
        <v>0</v>
      </c>
      <c r="BK35" s="151">
        <v>0</v>
      </c>
      <c r="BL35" s="147">
        <v>11.147</v>
      </c>
      <c r="BM35" s="39">
        <v>0</v>
      </c>
      <c r="BN35" s="39">
        <v>0</v>
      </c>
      <c r="BO35" s="39">
        <v>0</v>
      </c>
      <c r="BP35" s="39">
        <v>0</v>
      </c>
      <c r="BQ35" s="146">
        <v>0</v>
      </c>
      <c r="BR35" s="139">
        <v>10.625999999999999</v>
      </c>
      <c r="BS35" s="39">
        <v>0</v>
      </c>
      <c r="BT35" s="39">
        <v>0</v>
      </c>
      <c r="BU35" s="39">
        <v>0</v>
      </c>
      <c r="BV35" s="39">
        <v>0</v>
      </c>
      <c r="BW35" s="151">
        <v>0</v>
      </c>
      <c r="BX35" s="147">
        <v>12.538</v>
      </c>
      <c r="BY35" s="39">
        <v>0</v>
      </c>
      <c r="BZ35" s="39">
        <v>0</v>
      </c>
      <c r="CA35" s="39">
        <v>0</v>
      </c>
      <c r="CB35" s="39">
        <v>0</v>
      </c>
      <c r="CC35" s="146">
        <v>0</v>
      </c>
      <c r="CD35" s="139">
        <v>12.6</v>
      </c>
      <c r="CE35" s="39">
        <v>0</v>
      </c>
      <c r="CF35" s="39">
        <v>0</v>
      </c>
      <c r="CG35" s="39">
        <v>0</v>
      </c>
      <c r="CH35" s="39">
        <v>0</v>
      </c>
      <c r="CI35" s="146">
        <v>0</v>
      </c>
      <c r="CJ35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138.488</v>
      </c>
      <c r="CK35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35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35" s="56">
        <f>SUM(Tabela11224342[[#This Row],[K 88]]+Tabela11224342[[#This Row],[K 89]]+Tabela11224342[[#This Row],[K 90]])</f>
        <v>138.488</v>
      </c>
      <c r="CN35" s="56">
        <f t="shared" si="0"/>
        <v>27.697600000000001</v>
      </c>
      <c r="CO35" s="311">
        <f t="shared" si="2"/>
        <v>166.18559999999999</v>
      </c>
      <c r="CP35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35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35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35" s="56">
        <f>Tabela11224342[[#This Row],[K 94]]+Tabela11224342[[#This Row],[K 95]]+Tabela11224342[[#This Row],[K 96 ]]</f>
        <v>0</v>
      </c>
      <c r="CT35" s="56">
        <f t="shared" si="1"/>
        <v>0</v>
      </c>
      <c r="CU35" s="57">
        <f t="shared" si="3"/>
        <v>0</v>
      </c>
      <c r="CV35" s="313">
        <f>Tabela11224342[[#This Row],[K 88]]+Tabela11224342[[#This Row],[K 94]]</f>
        <v>138.488</v>
      </c>
      <c r="CW35" s="59">
        <f>Tabela11224342[[#This Row],[K 89]]+Tabela11224342[[#This Row],[K 95]]</f>
        <v>0</v>
      </c>
      <c r="CX35" s="59">
        <f>Tabela11224342[[#This Row],[K 90]]+Tabela11224342[[#This Row],[K 96 ]]</f>
        <v>0</v>
      </c>
      <c r="CY35" s="60">
        <f>Tabela11224342[[#This Row],[K 100]]+Tabela11224342[[#This Row],[K 101]]+Tabela11224342[[#This Row],[K 102]]</f>
        <v>138.488</v>
      </c>
      <c r="CZ35" s="60">
        <f>20%*Tabela11224342[[#This Row],[K 103]]</f>
        <v>27.697600000000001</v>
      </c>
      <c r="DA35" s="316">
        <f>Tabela11224342[[#This Row],[K 103]]+Tabela11224342[[#This Row],[K 104]]</f>
        <v>166.18559999999999</v>
      </c>
      <c r="DB35" s="318">
        <v>45291</v>
      </c>
      <c r="DC35" s="64" t="s">
        <v>206</v>
      </c>
      <c r="DD35" s="62">
        <v>45292</v>
      </c>
      <c r="DE35" s="153">
        <v>44714</v>
      </c>
      <c r="DF35" s="64" t="s">
        <v>295</v>
      </c>
      <c r="DG35" s="32" t="s">
        <v>203</v>
      </c>
      <c r="DH35" s="30" t="s">
        <v>204</v>
      </c>
      <c r="DI35" s="115" t="s">
        <v>587</v>
      </c>
      <c r="DJ35" s="33" t="s">
        <v>205</v>
      </c>
      <c r="DK35" s="100" t="s">
        <v>206</v>
      </c>
      <c r="DL35" s="100" t="s">
        <v>326</v>
      </c>
      <c r="DM35" s="100" t="s">
        <v>326</v>
      </c>
      <c r="DN35" s="100" t="s">
        <v>326</v>
      </c>
      <c r="DO35" s="30" t="s">
        <v>293</v>
      </c>
      <c r="DP35" s="30" t="s">
        <v>269</v>
      </c>
      <c r="DQ35" s="30" t="s">
        <v>270</v>
      </c>
      <c r="DR35" s="30" t="s">
        <v>271</v>
      </c>
      <c r="DS35" s="30" t="s">
        <v>272</v>
      </c>
      <c r="DT35" s="42"/>
      <c r="DU35" s="42"/>
      <c r="DV35" s="294" t="s">
        <v>294</v>
      </c>
    </row>
    <row r="36" spans="1:437" ht="80.099999999999994" customHeight="1" x14ac:dyDescent="0.25">
      <c r="A36" s="331">
        <v>22</v>
      </c>
      <c r="B36" s="30" t="s">
        <v>274</v>
      </c>
      <c r="C36" s="32" t="s">
        <v>192</v>
      </c>
      <c r="D36" s="30" t="s">
        <v>636</v>
      </c>
      <c r="E36" s="30" t="s">
        <v>638</v>
      </c>
      <c r="F36" s="30" t="s">
        <v>286</v>
      </c>
      <c r="G36" s="32"/>
      <c r="H36" s="30"/>
      <c r="I36" s="38"/>
      <c r="J36" s="38" t="s">
        <v>287</v>
      </c>
      <c r="K36" s="76" t="s">
        <v>288</v>
      </c>
      <c r="L36" s="32" t="s">
        <v>590</v>
      </c>
      <c r="M36" s="30" t="s">
        <v>267</v>
      </c>
      <c r="N36" s="30" t="s">
        <v>200</v>
      </c>
      <c r="O36" s="297" t="s">
        <v>201</v>
      </c>
      <c r="P36" s="147">
        <v>0.80100000000000005</v>
      </c>
      <c r="Q36" s="39">
        <v>0</v>
      </c>
      <c r="R36" s="39">
        <v>0</v>
      </c>
      <c r="S36" s="39">
        <v>0</v>
      </c>
      <c r="T36" s="39">
        <v>0</v>
      </c>
      <c r="U36" s="146">
        <v>0</v>
      </c>
      <c r="V36" s="139">
        <v>0.65900000000000003</v>
      </c>
      <c r="W36" s="39">
        <v>0</v>
      </c>
      <c r="X36" s="39">
        <v>0</v>
      </c>
      <c r="Y36" s="39">
        <v>0</v>
      </c>
      <c r="Z36" s="39">
        <v>0</v>
      </c>
      <c r="AA36" s="151">
        <v>0</v>
      </c>
      <c r="AB36" s="147">
        <v>0.69099999999999995</v>
      </c>
      <c r="AC36" s="39">
        <v>0</v>
      </c>
      <c r="AD36" s="39">
        <v>0</v>
      </c>
      <c r="AE36" s="39">
        <v>0</v>
      </c>
      <c r="AF36" s="39">
        <v>0</v>
      </c>
      <c r="AG36" s="146">
        <v>0</v>
      </c>
      <c r="AH36" s="139">
        <v>0.49099999999999999</v>
      </c>
      <c r="AI36" s="39">
        <v>0</v>
      </c>
      <c r="AJ36" s="39">
        <v>0</v>
      </c>
      <c r="AK36" s="39">
        <v>0</v>
      </c>
      <c r="AL36" s="39">
        <v>0</v>
      </c>
      <c r="AM36" s="151">
        <v>0</v>
      </c>
      <c r="AN36" s="147">
        <v>0.41499999999999998</v>
      </c>
      <c r="AO36" s="39">
        <v>0</v>
      </c>
      <c r="AP36" s="39">
        <v>0</v>
      </c>
      <c r="AQ36" s="39">
        <v>0</v>
      </c>
      <c r="AR36" s="39">
        <v>0</v>
      </c>
      <c r="AS36" s="146">
        <v>0</v>
      </c>
      <c r="AT36" s="139">
        <v>0.4</v>
      </c>
      <c r="AU36" s="39">
        <v>0</v>
      </c>
      <c r="AV36" s="39">
        <v>0</v>
      </c>
      <c r="AW36" s="39">
        <v>0</v>
      </c>
      <c r="AX36" s="39">
        <v>0</v>
      </c>
      <c r="AY36" s="151">
        <v>0</v>
      </c>
      <c r="AZ36" s="307">
        <v>0.36799999999999999</v>
      </c>
      <c r="BA36" s="105">
        <v>0</v>
      </c>
      <c r="BB36" s="105">
        <v>0</v>
      </c>
      <c r="BC36" s="105">
        <v>0</v>
      </c>
      <c r="BD36" s="105">
        <v>0</v>
      </c>
      <c r="BE36" s="308">
        <v>0</v>
      </c>
      <c r="BF36" s="306">
        <v>0.39400000000000002</v>
      </c>
      <c r="BG36" s="105">
        <v>0</v>
      </c>
      <c r="BH36" s="105">
        <v>0</v>
      </c>
      <c r="BI36" s="105">
        <v>0</v>
      </c>
      <c r="BJ36" s="105">
        <v>0</v>
      </c>
      <c r="BK36" s="309">
        <v>0</v>
      </c>
      <c r="BL36" s="307">
        <v>0.438</v>
      </c>
      <c r="BM36" s="105">
        <v>0</v>
      </c>
      <c r="BN36" s="39">
        <v>0</v>
      </c>
      <c r="BO36" s="39">
        <v>0</v>
      </c>
      <c r="BP36" s="39">
        <v>0</v>
      </c>
      <c r="BQ36" s="146">
        <v>0</v>
      </c>
      <c r="BR36" s="306">
        <v>0.48299999999999998</v>
      </c>
      <c r="BS36" s="105">
        <v>0</v>
      </c>
      <c r="BT36" s="105">
        <v>0</v>
      </c>
      <c r="BU36" s="105">
        <v>0</v>
      </c>
      <c r="BV36" s="105">
        <v>0</v>
      </c>
      <c r="BW36" s="309">
        <v>0</v>
      </c>
      <c r="BX36" s="307">
        <v>0.57799999999999996</v>
      </c>
      <c r="BY36" s="105">
        <v>0</v>
      </c>
      <c r="BZ36" s="105">
        <v>0</v>
      </c>
      <c r="CA36" s="105">
        <v>0</v>
      </c>
      <c r="CB36" s="39">
        <v>0</v>
      </c>
      <c r="CC36" s="146">
        <v>0</v>
      </c>
      <c r="CD36" s="139">
        <v>0.57999999999999996</v>
      </c>
      <c r="CE36" s="39">
        <v>0</v>
      </c>
      <c r="CF36" s="39">
        <v>0</v>
      </c>
      <c r="CG36" s="39">
        <v>0</v>
      </c>
      <c r="CH36" s="39">
        <v>0</v>
      </c>
      <c r="CI36" s="146">
        <v>0</v>
      </c>
      <c r="CJ36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6.2979999999999992</v>
      </c>
      <c r="CK36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36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36" s="56">
        <f>SUM(Tabela11224342[[#This Row],[K 88]]+Tabela11224342[[#This Row],[K 89]]+Tabela11224342[[#This Row],[K 90]])</f>
        <v>6.2979999999999992</v>
      </c>
      <c r="CN36" s="56">
        <f t="shared" si="0"/>
        <v>1.2595999999999998</v>
      </c>
      <c r="CO36" s="311">
        <f t="shared" si="2"/>
        <v>7.557599999999999</v>
      </c>
      <c r="CP36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36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36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36" s="56">
        <f>Tabela11224342[[#This Row],[K 94]]+Tabela11224342[[#This Row],[K 95]]+Tabela11224342[[#This Row],[K 96 ]]</f>
        <v>0</v>
      </c>
      <c r="CT36" s="56">
        <f t="shared" si="1"/>
        <v>0</v>
      </c>
      <c r="CU36" s="57">
        <f t="shared" si="3"/>
        <v>0</v>
      </c>
      <c r="CV36" s="313">
        <f>Tabela11224342[[#This Row],[K 88]]+Tabela11224342[[#This Row],[K 94]]</f>
        <v>6.2979999999999992</v>
      </c>
      <c r="CW36" s="59">
        <f>Tabela11224342[[#This Row],[K 89]]+Tabela11224342[[#This Row],[K 95]]</f>
        <v>0</v>
      </c>
      <c r="CX36" s="59">
        <f>Tabela11224342[[#This Row],[K 90]]+Tabela11224342[[#This Row],[K 96 ]]</f>
        <v>0</v>
      </c>
      <c r="CY36" s="60">
        <f>Tabela11224342[[#This Row],[K 100]]+Tabela11224342[[#This Row],[K 101]]+Tabela11224342[[#This Row],[K 102]]</f>
        <v>6.2979999999999992</v>
      </c>
      <c r="CZ36" s="60">
        <f>20%*Tabela11224342[[#This Row],[K 103]]</f>
        <v>1.2595999999999998</v>
      </c>
      <c r="DA36" s="316">
        <f>Tabela11224342[[#This Row],[K 103]]+Tabela11224342[[#This Row],[K 104]]</f>
        <v>7.557599999999999</v>
      </c>
      <c r="DB36" s="318">
        <v>45291</v>
      </c>
      <c r="DC36" s="64" t="s">
        <v>206</v>
      </c>
      <c r="DD36" s="62">
        <v>45292</v>
      </c>
      <c r="DE36" s="153">
        <v>44714</v>
      </c>
      <c r="DF36" s="64" t="s">
        <v>295</v>
      </c>
      <c r="DG36" s="32" t="s">
        <v>203</v>
      </c>
      <c r="DH36" s="30" t="s">
        <v>204</v>
      </c>
      <c r="DI36" s="115" t="s">
        <v>587</v>
      </c>
      <c r="DJ36" s="33" t="s">
        <v>205</v>
      </c>
      <c r="DK36" s="100" t="s">
        <v>206</v>
      </c>
      <c r="DL36" s="100" t="s">
        <v>326</v>
      </c>
      <c r="DM36" s="100" t="s">
        <v>326</v>
      </c>
      <c r="DN36" s="100" t="s">
        <v>326</v>
      </c>
      <c r="DO36" s="30" t="s">
        <v>293</v>
      </c>
      <c r="DP36" s="30" t="s">
        <v>269</v>
      </c>
      <c r="DQ36" s="30" t="s">
        <v>270</v>
      </c>
      <c r="DR36" s="30" t="s">
        <v>271</v>
      </c>
      <c r="DS36" s="30" t="s">
        <v>272</v>
      </c>
      <c r="DT36" s="42"/>
      <c r="DU36" s="42"/>
      <c r="DV36" s="294" t="s">
        <v>294</v>
      </c>
    </row>
    <row r="37" spans="1:437" ht="80.099999999999994" customHeight="1" x14ac:dyDescent="0.25">
      <c r="A37" s="331">
        <v>23</v>
      </c>
      <c r="B37" s="30" t="s">
        <v>274</v>
      </c>
      <c r="C37" s="30" t="s">
        <v>192</v>
      </c>
      <c r="D37" s="30" t="s">
        <v>636</v>
      </c>
      <c r="E37" s="30" t="s">
        <v>638</v>
      </c>
      <c r="F37" s="30" t="s">
        <v>286</v>
      </c>
      <c r="G37" s="30">
        <v>8</v>
      </c>
      <c r="H37" s="38"/>
      <c r="I37" s="38"/>
      <c r="J37" s="44" t="s">
        <v>289</v>
      </c>
      <c r="K37" s="76" t="s">
        <v>290</v>
      </c>
      <c r="L37" s="32" t="s">
        <v>590</v>
      </c>
      <c r="M37" s="104" t="s">
        <v>610</v>
      </c>
      <c r="N37" s="30" t="s">
        <v>200</v>
      </c>
      <c r="O37" s="299" t="s">
        <v>568</v>
      </c>
      <c r="P37" s="147">
        <v>0.17019999999999999</v>
      </c>
      <c r="Q37" s="39">
        <v>0</v>
      </c>
      <c r="R37" s="105">
        <v>0.3841</v>
      </c>
      <c r="S37" s="39">
        <v>0</v>
      </c>
      <c r="T37" s="39">
        <v>0</v>
      </c>
      <c r="U37" s="146">
        <v>0</v>
      </c>
      <c r="V37" s="139">
        <v>0.153</v>
      </c>
      <c r="W37" s="39">
        <v>0</v>
      </c>
      <c r="X37" s="39">
        <v>0.36399999999999999</v>
      </c>
      <c r="Y37" s="39">
        <v>0</v>
      </c>
      <c r="Z37" s="39">
        <v>0</v>
      </c>
      <c r="AA37" s="151">
        <v>0</v>
      </c>
      <c r="AB37" s="147">
        <v>0.18529999999999999</v>
      </c>
      <c r="AC37" s="39">
        <v>0</v>
      </c>
      <c r="AD37" s="39">
        <v>0.43230000000000002</v>
      </c>
      <c r="AE37" s="39">
        <v>0</v>
      </c>
      <c r="AF37" s="39">
        <v>0</v>
      </c>
      <c r="AG37" s="146">
        <v>0</v>
      </c>
      <c r="AH37" s="139">
        <v>0.11700000000000001</v>
      </c>
      <c r="AI37" s="39">
        <v>0</v>
      </c>
      <c r="AJ37" s="39">
        <v>0.47699999999999998</v>
      </c>
      <c r="AK37" s="39">
        <v>0</v>
      </c>
      <c r="AL37" s="39">
        <v>0</v>
      </c>
      <c r="AM37" s="151">
        <v>0</v>
      </c>
      <c r="AN37" s="147">
        <v>0.10249999999999999</v>
      </c>
      <c r="AO37" s="39">
        <v>0</v>
      </c>
      <c r="AP37" s="39">
        <v>0.41</v>
      </c>
      <c r="AQ37" s="39">
        <v>0</v>
      </c>
      <c r="AR37" s="39">
        <v>0</v>
      </c>
      <c r="AS37" s="146">
        <v>0</v>
      </c>
      <c r="AT37" s="139">
        <v>9.4700000000000006E-2</v>
      </c>
      <c r="AU37" s="39">
        <v>0</v>
      </c>
      <c r="AV37" s="39">
        <v>0.35470000000000002</v>
      </c>
      <c r="AW37" s="39">
        <v>0</v>
      </c>
      <c r="AX37" s="39">
        <v>0</v>
      </c>
      <c r="AY37" s="151">
        <v>0</v>
      </c>
      <c r="AZ37" s="147">
        <v>4.9000000000000002E-2</v>
      </c>
      <c r="BA37" s="39">
        <v>0</v>
      </c>
      <c r="BB37" s="39">
        <v>0.245</v>
      </c>
      <c r="BC37" s="39">
        <v>0</v>
      </c>
      <c r="BD37" s="39">
        <v>0</v>
      </c>
      <c r="BE37" s="146">
        <v>0</v>
      </c>
      <c r="BF37" s="139">
        <v>7.0000000000000007E-2</v>
      </c>
      <c r="BG37" s="39">
        <v>0</v>
      </c>
      <c r="BH37" s="39">
        <v>0.29099999999999998</v>
      </c>
      <c r="BI37" s="39">
        <v>0</v>
      </c>
      <c r="BJ37" s="39">
        <v>0</v>
      </c>
      <c r="BK37" s="151">
        <v>0</v>
      </c>
      <c r="BL37" s="147">
        <v>0.151</v>
      </c>
      <c r="BM37" s="39">
        <v>0</v>
      </c>
      <c r="BN37" s="39">
        <v>0.376</v>
      </c>
      <c r="BO37" s="39">
        <v>0</v>
      </c>
      <c r="BP37" s="39">
        <v>0</v>
      </c>
      <c r="BQ37" s="146">
        <v>0</v>
      </c>
      <c r="BR37" s="139">
        <v>0.23599999999999999</v>
      </c>
      <c r="BS37" s="39">
        <v>0</v>
      </c>
      <c r="BT37" s="39">
        <v>0.437</v>
      </c>
      <c r="BU37" s="39">
        <v>0</v>
      </c>
      <c r="BV37" s="39">
        <v>0</v>
      </c>
      <c r="BW37" s="151">
        <v>0</v>
      </c>
      <c r="BX37" s="147">
        <v>0.307</v>
      </c>
      <c r="BY37" s="39">
        <v>0</v>
      </c>
      <c r="BZ37" s="39">
        <v>0.60799999999999998</v>
      </c>
      <c r="CA37" s="39">
        <v>0</v>
      </c>
      <c r="CB37" s="39">
        <v>0</v>
      </c>
      <c r="CC37" s="146">
        <v>0</v>
      </c>
      <c r="CD37" s="139">
        <v>0.189</v>
      </c>
      <c r="CE37" s="39">
        <v>0</v>
      </c>
      <c r="CF37" s="39">
        <v>0.42699999999999999</v>
      </c>
      <c r="CG37" s="39">
        <v>0</v>
      </c>
      <c r="CH37" s="39">
        <v>0</v>
      </c>
      <c r="CI37" s="146">
        <v>0</v>
      </c>
      <c r="CJ37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1.8247</v>
      </c>
      <c r="CK37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4.8060999999999998</v>
      </c>
      <c r="CL37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37" s="56">
        <f>SUM(Tabela11224342[[#This Row],[K 88]]+Tabela11224342[[#This Row],[K 89]]+Tabela11224342[[#This Row],[K 90]])</f>
        <v>6.6307999999999998</v>
      </c>
      <c r="CN37" s="56">
        <f t="shared" si="0"/>
        <v>1.32616</v>
      </c>
      <c r="CO37" s="311">
        <f t="shared" si="2"/>
        <v>7.9569599999999996</v>
      </c>
      <c r="CP37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37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37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37" s="56">
        <f>Tabela11224342[[#This Row],[K 94]]+Tabela11224342[[#This Row],[K 95]]+Tabela11224342[[#This Row],[K 96 ]]</f>
        <v>0</v>
      </c>
      <c r="CT37" s="56">
        <f t="shared" si="1"/>
        <v>0</v>
      </c>
      <c r="CU37" s="57">
        <f t="shared" si="3"/>
        <v>0</v>
      </c>
      <c r="CV37" s="313">
        <f>Tabela11224342[[#This Row],[K 88]]+Tabela11224342[[#This Row],[K 94]]</f>
        <v>1.8247</v>
      </c>
      <c r="CW37" s="59">
        <f>Tabela11224342[[#This Row],[K 89]]+Tabela11224342[[#This Row],[K 95]]</f>
        <v>4.8060999999999998</v>
      </c>
      <c r="CX37" s="59">
        <f>Tabela11224342[[#This Row],[K 90]]+Tabela11224342[[#This Row],[K 96 ]]</f>
        <v>0</v>
      </c>
      <c r="CY37" s="60">
        <f>Tabela11224342[[#This Row],[K 100]]+Tabela11224342[[#This Row],[K 101]]+Tabela11224342[[#This Row],[K 102]]</f>
        <v>6.6307999999999998</v>
      </c>
      <c r="CZ37" s="60">
        <f>20%*Tabela11224342[[#This Row],[K 103]]</f>
        <v>1.32616</v>
      </c>
      <c r="DA37" s="316">
        <f>Tabela11224342[[#This Row],[K 103]]+Tabela11224342[[#This Row],[K 104]]</f>
        <v>7.9569599999999996</v>
      </c>
      <c r="DB37" s="318">
        <v>45291</v>
      </c>
      <c r="DC37" s="64" t="s">
        <v>206</v>
      </c>
      <c r="DD37" s="62">
        <v>45292</v>
      </c>
      <c r="DE37" s="153">
        <v>44714</v>
      </c>
      <c r="DF37" s="64" t="s">
        <v>295</v>
      </c>
      <c r="DG37" s="32" t="s">
        <v>203</v>
      </c>
      <c r="DH37" s="30" t="s">
        <v>204</v>
      </c>
      <c r="DI37" s="115" t="s">
        <v>587</v>
      </c>
      <c r="DJ37" s="33" t="s">
        <v>205</v>
      </c>
      <c r="DK37" s="100" t="s">
        <v>206</v>
      </c>
      <c r="DL37" s="100" t="s">
        <v>326</v>
      </c>
      <c r="DM37" s="100" t="s">
        <v>326</v>
      </c>
      <c r="DN37" s="100" t="s">
        <v>326</v>
      </c>
      <c r="DO37" s="30" t="s">
        <v>293</v>
      </c>
      <c r="DP37" s="30" t="s">
        <v>269</v>
      </c>
      <c r="DQ37" s="30" t="s">
        <v>270</v>
      </c>
      <c r="DR37" s="30" t="s">
        <v>271</v>
      </c>
      <c r="DS37" s="30" t="s">
        <v>272</v>
      </c>
      <c r="DT37" s="42"/>
      <c r="DU37" s="42"/>
      <c r="DV37" s="294" t="s">
        <v>294</v>
      </c>
    </row>
    <row r="38" spans="1:437" ht="80.099999999999994" customHeight="1" x14ac:dyDescent="0.25">
      <c r="A38" s="331">
        <v>24</v>
      </c>
      <c r="B38" s="30" t="s">
        <v>274</v>
      </c>
      <c r="C38" s="30" t="s">
        <v>192</v>
      </c>
      <c r="D38" s="30" t="s">
        <v>636</v>
      </c>
      <c r="E38" s="30" t="s">
        <v>638</v>
      </c>
      <c r="F38" s="30" t="s">
        <v>286</v>
      </c>
      <c r="G38" s="30">
        <v>26</v>
      </c>
      <c r="H38" s="38"/>
      <c r="I38" s="38"/>
      <c r="J38" s="44" t="s">
        <v>291</v>
      </c>
      <c r="K38" s="76" t="s">
        <v>288</v>
      </c>
      <c r="L38" s="32" t="s">
        <v>590</v>
      </c>
      <c r="M38" s="96" t="s">
        <v>267</v>
      </c>
      <c r="N38" s="30" t="s">
        <v>200</v>
      </c>
      <c r="O38" s="297" t="s">
        <v>201</v>
      </c>
      <c r="P38" s="147">
        <v>0.22800000000000001</v>
      </c>
      <c r="Q38" s="39">
        <v>0</v>
      </c>
      <c r="R38" s="39">
        <v>0</v>
      </c>
      <c r="S38" s="39">
        <v>0</v>
      </c>
      <c r="T38" s="39">
        <v>0</v>
      </c>
      <c r="U38" s="146">
        <v>0</v>
      </c>
      <c r="V38" s="139">
        <v>0.187</v>
      </c>
      <c r="W38" s="39">
        <v>0</v>
      </c>
      <c r="X38" s="39">
        <v>0</v>
      </c>
      <c r="Y38" s="39">
        <v>0</v>
      </c>
      <c r="Z38" s="39">
        <v>0</v>
      </c>
      <c r="AA38" s="151">
        <v>0</v>
      </c>
      <c r="AB38" s="147">
        <v>0.19600000000000001</v>
      </c>
      <c r="AC38" s="39">
        <v>0</v>
      </c>
      <c r="AD38" s="39">
        <v>0</v>
      </c>
      <c r="AE38" s="39">
        <v>0</v>
      </c>
      <c r="AF38" s="39">
        <v>0</v>
      </c>
      <c r="AG38" s="146">
        <v>0</v>
      </c>
      <c r="AH38" s="139">
        <v>0.153</v>
      </c>
      <c r="AI38" s="39">
        <v>0</v>
      </c>
      <c r="AJ38" s="39">
        <v>0</v>
      </c>
      <c r="AK38" s="39">
        <v>0</v>
      </c>
      <c r="AL38" s="39">
        <v>0</v>
      </c>
      <c r="AM38" s="151">
        <v>0</v>
      </c>
      <c r="AN38" s="147">
        <v>0.13800000000000001</v>
      </c>
      <c r="AO38" s="39">
        <v>0</v>
      </c>
      <c r="AP38" s="39">
        <v>0</v>
      </c>
      <c r="AQ38" s="39">
        <v>0</v>
      </c>
      <c r="AR38" s="39">
        <v>0</v>
      </c>
      <c r="AS38" s="146">
        <v>0</v>
      </c>
      <c r="AT38" s="139">
        <v>0.125</v>
      </c>
      <c r="AU38" s="39">
        <v>0</v>
      </c>
      <c r="AV38" s="39">
        <v>0</v>
      </c>
      <c r="AW38" s="39">
        <v>0</v>
      </c>
      <c r="AX38" s="39">
        <v>0</v>
      </c>
      <c r="AY38" s="151">
        <v>0</v>
      </c>
      <c r="AZ38" s="307">
        <v>0.13800000000000001</v>
      </c>
      <c r="BA38" s="105">
        <v>0</v>
      </c>
      <c r="BB38" s="105">
        <v>0</v>
      </c>
      <c r="BC38" s="105">
        <v>0</v>
      </c>
      <c r="BD38" s="105">
        <v>0</v>
      </c>
      <c r="BE38" s="308">
        <v>0</v>
      </c>
      <c r="BF38" s="306">
        <v>0.14699999999999999</v>
      </c>
      <c r="BG38" s="105">
        <v>0</v>
      </c>
      <c r="BH38" s="105">
        <v>0</v>
      </c>
      <c r="BI38" s="105">
        <v>0</v>
      </c>
      <c r="BJ38" s="105">
        <v>0</v>
      </c>
      <c r="BK38" s="309">
        <v>0</v>
      </c>
      <c r="BL38" s="307">
        <v>0.16800000000000001</v>
      </c>
      <c r="BM38" s="105">
        <v>0</v>
      </c>
      <c r="BN38" s="39">
        <v>0</v>
      </c>
      <c r="BO38" s="39">
        <v>0</v>
      </c>
      <c r="BP38" s="39">
        <v>0</v>
      </c>
      <c r="BQ38" s="146">
        <v>0</v>
      </c>
      <c r="BR38" s="306">
        <v>0.19900000000000001</v>
      </c>
      <c r="BS38" s="105">
        <v>0</v>
      </c>
      <c r="BT38" s="105">
        <v>0</v>
      </c>
      <c r="BU38" s="105">
        <v>0</v>
      </c>
      <c r="BV38" s="105">
        <v>0</v>
      </c>
      <c r="BW38" s="309">
        <v>0</v>
      </c>
      <c r="BX38" s="307">
        <v>0.23699999999999999</v>
      </c>
      <c r="BY38" s="105">
        <v>0</v>
      </c>
      <c r="BZ38" s="105">
        <v>0</v>
      </c>
      <c r="CA38" s="105">
        <v>0</v>
      </c>
      <c r="CB38" s="39">
        <v>0</v>
      </c>
      <c r="CC38" s="146">
        <v>0</v>
      </c>
      <c r="CD38" s="139">
        <v>0.23400000000000001</v>
      </c>
      <c r="CE38" s="39">
        <v>0</v>
      </c>
      <c r="CF38" s="39">
        <v>0</v>
      </c>
      <c r="CG38" s="39">
        <v>0</v>
      </c>
      <c r="CH38" s="39">
        <v>0</v>
      </c>
      <c r="CI38" s="146">
        <v>0</v>
      </c>
      <c r="CJ38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2.15</v>
      </c>
      <c r="CK38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38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38" s="56">
        <f>SUM(Tabela11224342[[#This Row],[K 88]]+Tabela11224342[[#This Row],[K 89]]+Tabela11224342[[#This Row],[K 90]])</f>
        <v>2.15</v>
      </c>
      <c r="CN38" s="56">
        <f t="shared" si="0"/>
        <v>0.43</v>
      </c>
      <c r="CO38" s="311">
        <f t="shared" si="2"/>
        <v>2.58</v>
      </c>
      <c r="CP38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38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38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38" s="56">
        <f>Tabela11224342[[#This Row],[K 94]]+Tabela11224342[[#This Row],[K 95]]+Tabela11224342[[#This Row],[K 96 ]]</f>
        <v>0</v>
      </c>
      <c r="CT38" s="56">
        <f t="shared" si="1"/>
        <v>0</v>
      </c>
      <c r="CU38" s="57">
        <f t="shared" si="3"/>
        <v>0</v>
      </c>
      <c r="CV38" s="313">
        <f>Tabela11224342[[#This Row],[K 88]]+Tabela11224342[[#This Row],[K 94]]</f>
        <v>2.15</v>
      </c>
      <c r="CW38" s="59">
        <f>Tabela11224342[[#This Row],[K 89]]+Tabela11224342[[#This Row],[K 95]]</f>
        <v>0</v>
      </c>
      <c r="CX38" s="59">
        <f>Tabela11224342[[#This Row],[K 90]]+Tabela11224342[[#This Row],[K 96 ]]</f>
        <v>0</v>
      </c>
      <c r="CY38" s="60">
        <f>Tabela11224342[[#This Row],[K 100]]+Tabela11224342[[#This Row],[K 101]]+Tabela11224342[[#This Row],[K 102]]</f>
        <v>2.15</v>
      </c>
      <c r="CZ38" s="60">
        <f>20%*Tabela11224342[[#This Row],[K 103]]</f>
        <v>0.43</v>
      </c>
      <c r="DA38" s="316">
        <f>Tabela11224342[[#This Row],[K 103]]+Tabela11224342[[#This Row],[K 104]]</f>
        <v>2.58</v>
      </c>
      <c r="DB38" s="318">
        <v>45291</v>
      </c>
      <c r="DC38" s="64" t="s">
        <v>206</v>
      </c>
      <c r="DD38" s="62">
        <v>45292</v>
      </c>
      <c r="DE38" s="153">
        <v>44714</v>
      </c>
      <c r="DF38" s="64" t="s">
        <v>295</v>
      </c>
      <c r="DG38" s="32" t="s">
        <v>203</v>
      </c>
      <c r="DH38" s="30" t="s">
        <v>204</v>
      </c>
      <c r="DI38" s="115" t="s">
        <v>587</v>
      </c>
      <c r="DJ38" s="33" t="s">
        <v>205</v>
      </c>
      <c r="DK38" s="100" t="s">
        <v>206</v>
      </c>
      <c r="DL38" s="100" t="s">
        <v>326</v>
      </c>
      <c r="DM38" s="100" t="s">
        <v>326</v>
      </c>
      <c r="DN38" s="100" t="s">
        <v>326</v>
      </c>
      <c r="DO38" s="30" t="s">
        <v>293</v>
      </c>
      <c r="DP38" s="30" t="s">
        <v>269</v>
      </c>
      <c r="DQ38" s="30" t="s">
        <v>270</v>
      </c>
      <c r="DR38" s="30" t="s">
        <v>271</v>
      </c>
      <c r="DS38" s="30" t="s">
        <v>272</v>
      </c>
      <c r="DT38" s="42"/>
      <c r="DU38" s="42"/>
      <c r="DV38" s="294" t="s">
        <v>294</v>
      </c>
    </row>
    <row r="39" spans="1:437" s="207" customFormat="1" ht="80.099999999999994" customHeight="1" x14ac:dyDescent="0.25">
      <c r="A39" s="332">
        <v>25</v>
      </c>
      <c r="B39" s="184" t="s">
        <v>557</v>
      </c>
      <c r="C39" s="208" t="s">
        <v>246</v>
      </c>
      <c r="D39" s="208" t="s">
        <v>297</v>
      </c>
      <c r="E39" s="208" t="s">
        <v>298</v>
      </c>
      <c r="F39" s="208" t="s">
        <v>299</v>
      </c>
      <c r="G39" s="208">
        <v>6</v>
      </c>
      <c r="H39" s="208">
        <v>10</v>
      </c>
      <c r="I39" s="208" t="s">
        <v>300</v>
      </c>
      <c r="J39" s="209" t="s">
        <v>301</v>
      </c>
      <c r="K39" s="102" t="s">
        <v>213</v>
      </c>
      <c r="L39" s="183" t="s">
        <v>199</v>
      </c>
      <c r="M39" s="184" t="s">
        <v>611</v>
      </c>
      <c r="N39" s="184" t="s">
        <v>200</v>
      </c>
      <c r="O39" s="185" t="s">
        <v>201</v>
      </c>
      <c r="P39" s="210">
        <v>40.817999999999998</v>
      </c>
      <c r="Q39" s="211">
        <v>0</v>
      </c>
      <c r="R39" s="211">
        <v>0</v>
      </c>
      <c r="S39" s="211">
        <v>0</v>
      </c>
      <c r="T39" s="211">
        <v>0</v>
      </c>
      <c r="U39" s="212">
        <v>0</v>
      </c>
      <c r="V39" s="213">
        <v>37.533000000000001</v>
      </c>
      <c r="W39" s="214">
        <v>0</v>
      </c>
      <c r="X39" s="214">
        <v>0</v>
      </c>
      <c r="Y39" s="214">
        <v>0</v>
      </c>
      <c r="Z39" s="211">
        <v>0</v>
      </c>
      <c r="AA39" s="215">
        <v>0</v>
      </c>
      <c r="AB39" s="216">
        <v>38.168999999999997</v>
      </c>
      <c r="AC39" s="211">
        <v>0</v>
      </c>
      <c r="AD39" s="211">
        <v>0</v>
      </c>
      <c r="AE39" s="211">
        <v>0</v>
      </c>
      <c r="AF39" s="211">
        <v>0</v>
      </c>
      <c r="AG39" s="212">
        <v>0</v>
      </c>
      <c r="AH39" s="216">
        <v>33.741</v>
      </c>
      <c r="AI39" s="211">
        <v>0</v>
      </c>
      <c r="AJ39" s="211">
        <v>0</v>
      </c>
      <c r="AK39" s="211">
        <v>0</v>
      </c>
      <c r="AL39" s="211">
        <v>0</v>
      </c>
      <c r="AM39" s="217">
        <v>0</v>
      </c>
      <c r="AN39" s="210">
        <v>28.646999999999998</v>
      </c>
      <c r="AO39" s="211">
        <v>0</v>
      </c>
      <c r="AP39" s="211">
        <v>0</v>
      </c>
      <c r="AQ39" s="211">
        <v>0</v>
      </c>
      <c r="AR39" s="211">
        <v>0</v>
      </c>
      <c r="AS39" s="212">
        <v>0</v>
      </c>
      <c r="AT39" s="216">
        <v>27.021000000000001</v>
      </c>
      <c r="AU39" s="211">
        <v>0</v>
      </c>
      <c r="AV39" s="211">
        <v>0</v>
      </c>
      <c r="AW39" s="211">
        <v>0</v>
      </c>
      <c r="AX39" s="211">
        <v>0</v>
      </c>
      <c r="AY39" s="217">
        <v>0</v>
      </c>
      <c r="AZ39" s="210">
        <v>24.12</v>
      </c>
      <c r="BA39" s="211">
        <v>0</v>
      </c>
      <c r="BB39" s="211">
        <v>0</v>
      </c>
      <c r="BC39" s="211">
        <v>0</v>
      </c>
      <c r="BD39" s="211">
        <v>0</v>
      </c>
      <c r="BE39" s="212">
        <v>0</v>
      </c>
      <c r="BF39" s="216">
        <v>18.93</v>
      </c>
      <c r="BG39" s="211">
        <v>0</v>
      </c>
      <c r="BH39" s="211">
        <v>0</v>
      </c>
      <c r="BI39" s="211">
        <v>0</v>
      </c>
      <c r="BJ39" s="211">
        <v>0</v>
      </c>
      <c r="BK39" s="217">
        <v>0</v>
      </c>
      <c r="BL39" s="210">
        <v>26.853000000000002</v>
      </c>
      <c r="BM39" s="211">
        <v>0</v>
      </c>
      <c r="BN39" s="211">
        <v>0</v>
      </c>
      <c r="BO39" s="211">
        <v>0</v>
      </c>
      <c r="BP39" s="211">
        <v>0</v>
      </c>
      <c r="BQ39" s="212">
        <v>0</v>
      </c>
      <c r="BR39" s="216">
        <v>33.255000000000003</v>
      </c>
      <c r="BS39" s="211">
        <v>0</v>
      </c>
      <c r="BT39" s="211">
        <v>0</v>
      </c>
      <c r="BU39" s="211">
        <v>0</v>
      </c>
      <c r="BV39" s="211">
        <v>0</v>
      </c>
      <c r="BW39" s="217">
        <v>0</v>
      </c>
      <c r="BX39" s="210">
        <v>35.744999999999997</v>
      </c>
      <c r="BY39" s="211">
        <v>0</v>
      </c>
      <c r="BZ39" s="211">
        <v>0</v>
      </c>
      <c r="CA39" s="211">
        <v>0</v>
      </c>
      <c r="CB39" s="211">
        <v>0</v>
      </c>
      <c r="CC39" s="212">
        <v>0</v>
      </c>
      <c r="CD39" s="216">
        <v>33.9</v>
      </c>
      <c r="CE39" s="211">
        <v>0</v>
      </c>
      <c r="CF39" s="211">
        <v>0</v>
      </c>
      <c r="CG39" s="211">
        <v>0</v>
      </c>
      <c r="CH39" s="211">
        <v>0</v>
      </c>
      <c r="CI39" s="212">
        <v>0</v>
      </c>
      <c r="CJ39" s="19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378.73199999999997</v>
      </c>
      <c r="CK39" s="19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39" s="19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39" s="196">
        <f>SUM(Tabela11224342[[#This Row],[K 88]]+Tabela11224342[[#This Row],[K 89]]+Tabela11224342[[#This Row],[K 90]])</f>
        <v>378.73199999999997</v>
      </c>
      <c r="CN39" s="196">
        <f t="shared" si="0"/>
        <v>75.746399999999994</v>
      </c>
      <c r="CO39" s="196">
        <f t="shared" si="2"/>
        <v>454.47839999999997</v>
      </c>
      <c r="CP39" s="19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39" s="19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39" s="19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39" s="196">
        <f>Tabela11224342[[#This Row],[K 94]]+Tabela11224342[[#This Row],[K 95]]+Tabela11224342[[#This Row],[K 96 ]]</f>
        <v>0</v>
      </c>
      <c r="CT39" s="196">
        <f t="shared" si="1"/>
        <v>0</v>
      </c>
      <c r="CU39" s="196">
        <f t="shared" si="3"/>
        <v>0</v>
      </c>
      <c r="CV39" s="197">
        <f>Tabela11224342[[#This Row],[K 88]]+Tabela11224342[[#This Row],[K 94]]</f>
        <v>378.73199999999997</v>
      </c>
      <c r="CW39" s="197">
        <f>Tabela11224342[[#This Row],[K 89]]+Tabela11224342[[#This Row],[K 95]]</f>
        <v>0</v>
      </c>
      <c r="CX39" s="197">
        <f>Tabela11224342[[#This Row],[K 90]]+Tabela11224342[[#This Row],[K 96 ]]</f>
        <v>0</v>
      </c>
      <c r="CY39" s="198">
        <f>Tabela11224342[[#This Row],[K 100]]+Tabela11224342[[#This Row],[K 101]]+Tabela11224342[[#This Row],[K 102]]</f>
        <v>378.73199999999997</v>
      </c>
      <c r="CZ39" s="198">
        <f>20%*Tabela11224342[[#This Row],[K 103]]</f>
        <v>75.746399999999994</v>
      </c>
      <c r="DA39" s="199">
        <f>Tabela11224342[[#This Row],[K 103]]+Tabela11224342[[#This Row],[K 104]]</f>
        <v>454.47839999999997</v>
      </c>
      <c r="DB39" s="218">
        <v>45291</v>
      </c>
      <c r="DC39" s="208" t="s">
        <v>206</v>
      </c>
      <c r="DD39" s="201">
        <v>45292</v>
      </c>
      <c r="DE39" s="202">
        <v>44774</v>
      </c>
      <c r="DF39" s="202" t="s">
        <v>303</v>
      </c>
      <c r="DG39" s="183" t="s">
        <v>203</v>
      </c>
      <c r="DH39" s="184" t="s">
        <v>304</v>
      </c>
      <c r="DI39" s="204" t="s">
        <v>587</v>
      </c>
      <c r="DJ39" s="208" t="s">
        <v>205</v>
      </c>
      <c r="DK39" s="205" t="s">
        <v>206</v>
      </c>
      <c r="DL39" s="205" t="s">
        <v>581</v>
      </c>
      <c r="DM39" s="219">
        <v>0.5</v>
      </c>
      <c r="DN39" s="219">
        <v>0.5</v>
      </c>
      <c r="DO39" s="220" t="s">
        <v>296</v>
      </c>
      <c r="DP39" s="184" t="s">
        <v>297</v>
      </c>
      <c r="DQ39" s="184" t="s">
        <v>298</v>
      </c>
      <c r="DR39" s="184" t="s">
        <v>299</v>
      </c>
      <c r="DS39" s="184">
        <v>6</v>
      </c>
      <c r="DT39" s="203">
        <v>10</v>
      </c>
      <c r="DU39" s="208" t="s">
        <v>300</v>
      </c>
      <c r="DV39" s="221">
        <v>7960035805</v>
      </c>
      <c r="DW39" s="155"/>
      <c r="DX39" s="2"/>
      <c r="DY39" s="2"/>
      <c r="DZ39" s="2"/>
      <c r="EA39" s="4"/>
      <c r="EB39" s="4"/>
      <c r="EC39" s="4"/>
      <c r="ED39" s="4"/>
      <c r="EE39" s="4"/>
      <c r="EF39" s="4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</row>
    <row r="40" spans="1:437" s="154" customFormat="1" ht="80.099999999999994" customHeight="1" x14ac:dyDescent="0.25">
      <c r="A40" s="333">
        <v>26</v>
      </c>
      <c r="B40" s="34" t="s">
        <v>557</v>
      </c>
      <c r="C40" s="36" t="s">
        <v>246</v>
      </c>
      <c r="D40" s="36" t="s">
        <v>297</v>
      </c>
      <c r="E40" s="36" t="s">
        <v>298</v>
      </c>
      <c r="F40" s="36" t="s">
        <v>299</v>
      </c>
      <c r="G40" s="36">
        <v>6</v>
      </c>
      <c r="H40" s="36">
        <v>10</v>
      </c>
      <c r="I40" s="36" t="s">
        <v>300</v>
      </c>
      <c r="J40" s="169" t="s">
        <v>302</v>
      </c>
      <c r="K40" s="91" t="s">
        <v>213</v>
      </c>
      <c r="L40" s="35" t="s">
        <v>199</v>
      </c>
      <c r="M40" s="34" t="s">
        <v>377</v>
      </c>
      <c r="N40" s="34" t="s">
        <v>200</v>
      </c>
      <c r="O40" s="156" t="s">
        <v>201</v>
      </c>
      <c r="P40" s="126">
        <v>44.619</v>
      </c>
      <c r="Q40" s="127">
        <v>0</v>
      </c>
      <c r="R40" s="127">
        <v>0</v>
      </c>
      <c r="S40" s="127">
        <v>0</v>
      </c>
      <c r="T40" s="170">
        <v>0</v>
      </c>
      <c r="U40" s="129">
        <v>0</v>
      </c>
      <c r="V40" s="171">
        <v>41.033999999999999</v>
      </c>
      <c r="W40" s="128">
        <v>0</v>
      </c>
      <c r="X40" s="128">
        <v>0</v>
      </c>
      <c r="Y40" s="128">
        <v>0</v>
      </c>
      <c r="Z40" s="170">
        <v>0</v>
      </c>
      <c r="AA40" s="172">
        <v>0</v>
      </c>
      <c r="AB40" s="173">
        <v>41.865000000000002</v>
      </c>
      <c r="AC40" s="127">
        <v>0</v>
      </c>
      <c r="AD40" s="127">
        <v>0</v>
      </c>
      <c r="AE40" s="127">
        <v>0</v>
      </c>
      <c r="AF40" s="170">
        <v>0</v>
      </c>
      <c r="AG40" s="129">
        <v>0</v>
      </c>
      <c r="AH40" s="173">
        <v>37.037999999999997</v>
      </c>
      <c r="AI40" s="127">
        <v>0</v>
      </c>
      <c r="AJ40" s="127">
        <v>0</v>
      </c>
      <c r="AK40" s="127">
        <v>0</v>
      </c>
      <c r="AL40" s="170">
        <v>0</v>
      </c>
      <c r="AM40" s="174">
        <v>0</v>
      </c>
      <c r="AN40" s="126">
        <v>31.329000000000001</v>
      </c>
      <c r="AO40" s="127">
        <v>0</v>
      </c>
      <c r="AP40" s="127">
        <v>0</v>
      </c>
      <c r="AQ40" s="127">
        <v>0</v>
      </c>
      <c r="AR40" s="170">
        <v>0</v>
      </c>
      <c r="AS40" s="129">
        <v>0</v>
      </c>
      <c r="AT40" s="173">
        <v>29.478000000000002</v>
      </c>
      <c r="AU40" s="127">
        <v>0</v>
      </c>
      <c r="AV40" s="127">
        <v>0</v>
      </c>
      <c r="AW40" s="127">
        <v>0</v>
      </c>
      <c r="AX40" s="170">
        <v>0</v>
      </c>
      <c r="AY40" s="174">
        <v>0</v>
      </c>
      <c r="AZ40" s="126">
        <v>26.495999999999999</v>
      </c>
      <c r="BA40" s="127">
        <v>0</v>
      </c>
      <c r="BB40" s="127">
        <v>0</v>
      </c>
      <c r="BC40" s="127">
        <v>0</v>
      </c>
      <c r="BD40" s="170">
        <v>0</v>
      </c>
      <c r="BE40" s="129">
        <v>0</v>
      </c>
      <c r="BF40" s="173">
        <v>20.786999999999999</v>
      </c>
      <c r="BG40" s="127">
        <v>0</v>
      </c>
      <c r="BH40" s="127">
        <v>0</v>
      </c>
      <c r="BI40" s="127">
        <v>0</v>
      </c>
      <c r="BJ40" s="170">
        <v>0</v>
      </c>
      <c r="BK40" s="174">
        <v>0</v>
      </c>
      <c r="BL40" s="126">
        <v>29.376000000000001</v>
      </c>
      <c r="BM40" s="127">
        <v>0</v>
      </c>
      <c r="BN40" s="127">
        <v>0</v>
      </c>
      <c r="BO40" s="127">
        <v>0</v>
      </c>
      <c r="BP40" s="170">
        <v>0</v>
      </c>
      <c r="BQ40" s="129">
        <v>0</v>
      </c>
      <c r="BR40" s="173">
        <v>36.110999999999997</v>
      </c>
      <c r="BS40" s="127">
        <v>0</v>
      </c>
      <c r="BT40" s="127">
        <v>0</v>
      </c>
      <c r="BU40" s="127">
        <v>0</v>
      </c>
      <c r="BV40" s="170">
        <v>0</v>
      </c>
      <c r="BW40" s="174">
        <v>0</v>
      </c>
      <c r="BX40" s="126">
        <v>39.03</v>
      </c>
      <c r="BY40" s="127">
        <v>0</v>
      </c>
      <c r="BZ40" s="127">
        <v>0</v>
      </c>
      <c r="CA40" s="127">
        <v>0</v>
      </c>
      <c r="CB40" s="170">
        <v>0</v>
      </c>
      <c r="CC40" s="129">
        <v>0</v>
      </c>
      <c r="CD40" s="173">
        <v>37.436999999999998</v>
      </c>
      <c r="CE40" s="127">
        <v>0</v>
      </c>
      <c r="CF40" s="127">
        <v>0</v>
      </c>
      <c r="CG40" s="127">
        <v>0</v>
      </c>
      <c r="CH40" s="170">
        <v>0</v>
      </c>
      <c r="CI40" s="129">
        <v>0</v>
      </c>
      <c r="CJ40" s="159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414.6</v>
      </c>
      <c r="CK40" s="160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40" s="160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40" s="86">
        <f>SUM(Tabela11224342[[#This Row],[K 88]]+Tabela11224342[[#This Row],[K 89]]+Tabela11224342[[#This Row],[K 90]])</f>
        <v>414.6</v>
      </c>
      <c r="CN40" s="86">
        <f t="shared" si="0"/>
        <v>82.920000000000016</v>
      </c>
      <c r="CO40" s="86">
        <f t="shared" si="2"/>
        <v>497.52000000000004</v>
      </c>
      <c r="CP40" s="159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40" s="160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40" s="160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40" s="86">
        <f>Tabela11224342[[#This Row],[K 94]]+Tabela11224342[[#This Row],[K 95]]+Tabela11224342[[#This Row],[K 96 ]]</f>
        <v>0</v>
      </c>
      <c r="CT40" s="86">
        <f t="shared" si="1"/>
        <v>0</v>
      </c>
      <c r="CU40" s="86">
        <f t="shared" si="3"/>
        <v>0</v>
      </c>
      <c r="CV40" s="88">
        <f>Tabela11224342[[#This Row],[K 88]]+Tabela11224342[[#This Row],[K 94]]</f>
        <v>414.6</v>
      </c>
      <c r="CW40" s="88">
        <f>Tabela11224342[[#This Row],[K 89]]+Tabela11224342[[#This Row],[K 95]]</f>
        <v>0</v>
      </c>
      <c r="CX40" s="88">
        <f>Tabela11224342[[#This Row],[K 90]]+Tabela11224342[[#This Row],[K 96 ]]</f>
        <v>0</v>
      </c>
      <c r="CY40" s="89">
        <f>Tabela11224342[[#This Row],[K 100]]+Tabela11224342[[#This Row],[K 101]]+Tabela11224342[[#This Row],[K 102]]</f>
        <v>414.6</v>
      </c>
      <c r="CZ40" s="89">
        <f>20%*Tabela11224342[[#This Row],[K 103]]</f>
        <v>82.920000000000016</v>
      </c>
      <c r="DA40" s="90">
        <f>Tabela11224342[[#This Row],[K 103]]+Tabela11224342[[#This Row],[K 104]]</f>
        <v>497.52000000000004</v>
      </c>
      <c r="DB40" s="161">
        <v>45291</v>
      </c>
      <c r="DC40" s="36" t="s">
        <v>206</v>
      </c>
      <c r="DD40" s="130">
        <v>45292</v>
      </c>
      <c r="DE40" s="131">
        <v>44774</v>
      </c>
      <c r="DF40" s="131" t="s">
        <v>303</v>
      </c>
      <c r="DG40" s="35" t="s">
        <v>203</v>
      </c>
      <c r="DH40" s="34" t="s">
        <v>304</v>
      </c>
      <c r="DI40" s="166" t="s">
        <v>587</v>
      </c>
      <c r="DJ40" s="36" t="s">
        <v>205</v>
      </c>
      <c r="DK40" s="167" t="s">
        <v>206</v>
      </c>
      <c r="DL40" s="167" t="s">
        <v>581</v>
      </c>
      <c r="DM40" s="175">
        <v>0.5</v>
      </c>
      <c r="DN40" s="175">
        <v>0.5</v>
      </c>
      <c r="DO40" s="176" t="s">
        <v>296</v>
      </c>
      <c r="DP40" s="34" t="s">
        <v>297</v>
      </c>
      <c r="DQ40" s="34" t="s">
        <v>298</v>
      </c>
      <c r="DR40" s="34" t="s">
        <v>299</v>
      </c>
      <c r="DS40" s="34">
        <v>6</v>
      </c>
      <c r="DT40" s="162">
        <v>10</v>
      </c>
      <c r="DU40" s="36" t="s">
        <v>300</v>
      </c>
      <c r="DV40" s="177">
        <v>7960035805</v>
      </c>
      <c r="DW40" s="155"/>
      <c r="DX40" s="2"/>
      <c r="DY40" s="2"/>
      <c r="DZ40" s="2"/>
      <c r="EA40" s="4"/>
      <c r="EB40" s="4"/>
      <c r="EC40" s="4"/>
      <c r="ED40" s="4"/>
      <c r="EE40" s="4"/>
      <c r="EF40" s="4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</row>
    <row r="41" spans="1:437" ht="80.099999999999994" customHeight="1" x14ac:dyDescent="0.25">
      <c r="A41" s="331">
        <v>27</v>
      </c>
      <c r="B41" s="30" t="s">
        <v>305</v>
      </c>
      <c r="C41" s="33" t="s">
        <v>246</v>
      </c>
      <c r="D41" s="30" t="s">
        <v>306</v>
      </c>
      <c r="E41" s="70" t="s">
        <v>595</v>
      </c>
      <c r="F41" s="30" t="s">
        <v>307</v>
      </c>
      <c r="G41" s="30">
        <v>5</v>
      </c>
      <c r="H41" s="42" t="s">
        <v>300</v>
      </c>
      <c r="I41" s="106" t="s">
        <v>300</v>
      </c>
      <c r="J41" s="44" t="s">
        <v>308</v>
      </c>
      <c r="K41" s="32" t="s">
        <v>309</v>
      </c>
      <c r="L41" s="32" t="s">
        <v>199</v>
      </c>
      <c r="M41" s="30" t="s">
        <v>612</v>
      </c>
      <c r="N41" s="30" t="s">
        <v>200</v>
      </c>
      <c r="O41" s="46" t="s">
        <v>310</v>
      </c>
      <c r="P41" s="147">
        <v>49.575000000000003</v>
      </c>
      <c r="Q41" s="39">
        <v>0.42499999999999999</v>
      </c>
      <c r="R41" s="39">
        <v>99.15</v>
      </c>
      <c r="S41" s="39">
        <v>0.85</v>
      </c>
      <c r="T41" s="39">
        <v>0</v>
      </c>
      <c r="U41" s="146">
        <v>0</v>
      </c>
      <c r="V41" s="147">
        <v>49.575000000000003</v>
      </c>
      <c r="W41" s="39">
        <v>0.42499999999999999</v>
      </c>
      <c r="X41" s="39">
        <v>99.15</v>
      </c>
      <c r="Y41" s="39">
        <v>0.85</v>
      </c>
      <c r="Z41" s="39">
        <v>0</v>
      </c>
      <c r="AA41" s="151">
        <v>0</v>
      </c>
      <c r="AB41" s="147">
        <v>49.575000000000003</v>
      </c>
      <c r="AC41" s="39">
        <v>0.42499999999999999</v>
      </c>
      <c r="AD41" s="39">
        <v>99.15</v>
      </c>
      <c r="AE41" s="39">
        <v>0.85</v>
      </c>
      <c r="AF41" s="39">
        <v>0</v>
      </c>
      <c r="AG41" s="146">
        <v>0</v>
      </c>
      <c r="AH41" s="139">
        <v>39.659999999999997</v>
      </c>
      <c r="AI41" s="39">
        <v>0.34</v>
      </c>
      <c r="AJ41" s="39">
        <v>99.15</v>
      </c>
      <c r="AK41" s="39">
        <v>0.85</v>
      </c>
      <c r="AL41" s="39">
        <v>0</v>
      </c>
      <c r="AM41" s="151">
        <v>0</v>
      </c>
      <c r="AN41" s="147">
        <v>34.702500000000001</v>
      </c>
      <c r="AO41" s="39">
        <v>0.29749999999999999</v>
      </c>
      <c r="AP41" s="39">
        <v>99.15</v>
      </c>
      <c r="AQ41" s="39">
        <v>0.85</v>
      </c>
      <c r="AR41" s="39">
        <v>0</v>
      </c>
      <c r="AS41" s="146">
        <v>0</v>
      </c>
      <c r="AT41" s="139">
        <v>34.702500000000001</v>
      </c>
      <c r="AU41" s="39">
        <v>0.29749999999999999</v>
      </c>
      <c r="AV41" s="39">
        <v>118.98</v>
      </c>
      <c r="AW41" s="39">
        <v>1.02</v>
      </c>
      <c r="AX41" s="39">
        <v>0</v>
      </c>
      <c r="AY41" s="151">
        <v>0</v>
      </c>
      <c r="AZ41" s="147">
        <v>39.659999999999997</v>
      </c>
      <c r="BA41" s="39">
        <v>0.34</v>
      </c>
      <c r="BB41" s="39">
        <v>118.98</v>
      </c>
      <c r="BC41" s="322">
        <v>1.02</v>
      </c>
      <c r="BD41" s="39">
        <v>0</v>
      </c>
      <c r="BE41" s="146">
        <v>0</v>
      </c>
      <c r="BF41" s="139">
        <v>39.659999999999997</v>
      </c>
      <c r="BG41" s="39">
        <v>0.34</v>
      </c>
      <c r="BH41" s="39">
        <v>118.98</v>
      </c>
      <c r="BI41" s="39">
        <v>1.02</v>
      </c>
      <c r="BJ41" s="39">
        <v>0</v>
      </c>
      <c r="BK41" s="151">
        <v>0</v>
      </c>
      <c r="BL41" s="147">
        <v>39.659999999999997</v>
      </c>
      <c r="BM41" s="39">
        <v>0.34</v>
      </c>
      <c r="BN41" s="39">
        <v>118.98</v>
      </c>
      <c r="BO41" s="39">
        <v>1.02</v>
      </c>
      <c r="BP41" s="39">
        <v>0</v>
      </c>
      <c r="BQ41" s="146">
        <v>0</v>
      </c>
      <c r="BR41" s="139">
        <v>39.659999999999997</v>
      </c>
      <c r="BS41" s="39">
        <v>0.34</v>
      </c>
      <c r="BT41" s="39">
        <v>118.98</v>
      </c>
      <c r="BU41" s="39">
        <v>1.02</v>
      </c>
      <c r="BV41" s="39">
        <v>0</v>
      </c>
      <c r="BW41" s="151">
        <v>0</v>
      </c>
      <c r="BX41" s="147">
        <v>59.49</v>
      </c>
      <c r="BY41" s="39">
        <v>0.51</v>
      </c>
      <c r="BZ41" s="39">
        <v>109.065</v>
      </c>
      <c r="CA41" s="39">
        <v>0.93500000000000005</v>
      </c>
      <c r="CB41" s="39">
        <v>0</v>
      </c>
      <c r="CC41" s="146">
        <v>0</v>
      </c>
      <c r="CD41" s="147">
        <v>59.49</v>
      </c>
      <c r="CE41" s="39">
        <v>0.51</v>
      </c>
      <c r="CF41" s="39">
        <v>109.065</v>
      </c>
      <c r="CG41" s="39">
        <v>0.93500000000000005</v>
      </c>
      <c r="CH41" s="39">
        <v>0</v>
      </c>
      <c r="CI41" s="146">
        <v>0</v>
      </c>
      <c r="CJ41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535.41</v>
      </c>
      <c r="CK41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1308.7800000000002</v>
      </c>
      <c r="CL41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41" s="56">
        <f>SUM(Tabela11224342[[#This Row],[K 88]]+Tabela11224342[[#This Row],[K 89]]+Tabela11224342[[#This Row],[K 90]])</f>
        <v>1844.19</v>
      </c>
      <c r="CN41" s="56">
        <f t="shared" si="0"/>
        <v>368.83800000000002</v>
      </c>
      <c r="CO41" s="311">
        <f t="shared" si="2"/>
        <v>2213.0280000000002</v>
      </c>
      <c r="CP41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4.589999999999999</v>
      </c>
      <c r="CQ41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11.219999999999999</v>
      </c>
      <c r="CR41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41" s="56">
        <f>Tabela11224342[[#This Row],[K 94]]+Tabela11224342[[#This Row],[K 95]]+Tabela11224342[[#This Row],[K 96 ]]</f>
        <v>15.809999999999999</v>
      </c>
      <c r="CT41" s="56">
        <f t="shared" si="1"/>
        <v>3.1619999999999999</v>
      </c>
      <c r="CU41" s="57">
        <f t="shared" si="3"/>
        <v>18.971999999999998</v>
      </c>
      <c r="CV41" s="313">
        <f>Tabela11224342[[#This Row],[K 88]]+Tabela11224342[[#This Row],[K 94]]</f>
        <v>540</v>
      </c>
      <c r="CW41" s="59">
        <f>Tabela11224342[[#This Row],[K 89]]+Tabela11224342[[#This Row],[K 95]]</f>
        <v>1320.0000000000002</v>
      </c>
      <c r="CX41" s="59">
        <f>Tabela11224342[[#This Row],[K 90]]+Tabela11224342[[#This Row],[K 96 ]]</f>
        <v>0</v>
      </c>
      <c r="CY41" s="60">
        <f>Tabela11224342[[#This Row],[K 100]]+Tabela11224342[[#This Row],[K 101]]+Tabela11224342[[#This Row],[K 102]]</f>
        <v>1860.0000000000002</v>
      </c>
      <c r="CZ41" s="60">
        <f>20%*Tabela11224342[[#This Row],[K 103]]</f>
        <v>372.00000000000006</v>
      </c>
      <c r="DA41" s="316">
        <f>Tabela11224342[[#This Row],[K 103]]+Tabela11224342[[#This Row],[K 104]]</f>
        <v>2232.0000000000005</v>
      </c>
      <c r="DB41" s="318">
        <v>45291</v>
      </c>
      <c r="DC41" s="33" t="s">
        <v>206</v>
      </c>
      <c r="DD41" s="62">
        <v>45292</v>
      </c>
      <c r="DE41" s="107">
        <v>44714</v>
      </c>
      <c r="DF41" s="63" t="s">
        <v>313</v>
      </c>
      <c r="DG41" s="32" t="s">
        <v>203</v>
      </c>
      <c r="DH41" s="30" t="s">
        <v>204</v>
      </c>
      <c r="DI41" s="115" t="s">
        <v>587</v>
      </c>
      <c r="DJ41" s="62" t="s">
        <v>205</v>
      </c>
      <c r="DK41" s="62" t="s">
        <v>206</v>
      </c>
      <c r="DL41" s="62" t="s">
        <v>326</v>
      </c>
      <c r="DM41" s="62" t="s">
        <v>326</v>
      </c>
      <c r="DN41" s="62" t="s">
        <v>326</v>
      </c>
      <c r="DO41" s="30" t="s">
        <v>305</v>
      </c>
      <c r="DP41" s="30" t="s">
        <v>306</v>
      </c>
      <c r="DQ41" s="30" t="s">
        <v>315</v>
      </c>
      <c r="DR41" s="30" t="s">
        <v>316</v>
      </c>
      <c r="DS41" s="30" t="s">
        <v>317</v>
      </c>
      <c r="DT41" s="42" t="s">
        <v>300</v>
      </c>
      <c r="DU41" s="42" t="s">
        <v>300</v>
      </c>
      <c r="DV41" s="294">
        <v>7272857474</v>
      </c>
    </row>
    <row r="42" spans="1:437" ht="80.099999999999994" customHeight="1" x14ac:dyDescent="0.25">
      <c r="A42" s="331">
        <v>28</v>
      </c>
      <c r="B42" s="30" t="s">
        <v>305</v>
      </c>
      <c r="C42" s="33" t="s">
        <v>246</v>
      </c>
      <c r="D42" s="30" t="s">
        <v>306</v>
      </c>
      <c r="E42" s="70" t="s">
        <v>596</v>
      </c>
      <c r="F42" s="30" t="s">
        <v>318</v>
      </c>
      <c r="G42" s="38">
        <v>118</v>
      </c>
      <c r="H42" s="30" t="s">
        <v>300</v>
      </c>
      <c r="I42" s="38" t="s">
        <v>300</v>
      </c>
      <c r="J42" s="38" t="s">
        <v>319</v>
      </c>
      <c r="K42" s="76" t="s">
        <v>309</v>
      </c>
      <c r="L42" s="32" t="s">
        <v>199</v>
      </c>
      <c r="M42" s="30" t="s">
        <v>613</v>
      </c>
      <c r="N42" s="30" t="s">
        <v>200</v>
      </c>
      <c r="O42" s="297" t="s">
        <v>310</v>
      </c>
      <c r="P42" s="147">
        <v>13.5</v>
      </c>
      <c r="Q42" s="39">
        <v>1.5</v>
      </c>
      <c r="R42" s="39">
        <v>27</v>
      </c>
      <c r="S42" s="39">
        <v>3</v>
      </c>
      <c r="T42" s="39">
        <v>0</v>
      </c>
      <c r="U42" s="146">
        <v>0</v>
      </c>
      <c r="V42" s="147">
        <v>13.5</v>
      </c>
      <c r="W42" s="39">
        <v>1.5</v>
      </c>
      <c r="X42" s="39">
        <v>27</v>
      </c>
      <c r="Y42" s="39">
        <v>3</v>
      </c>
      <c r="Z42" s="39">
        <v>0</v>
      </c>
      <c r="AA42" s="151">
        <v>0</v>
      </c>
      <c r="AB42" s="147">
        <v>13.5</v>
      </c>
      <c r="AC42" s="39">
        <v>1.5</v>
      </c>
      <c r="AD42" s="39">
        <v>27</v>
      </c>
      <c r="AE42" s="39">
        <v>3</v>
      </c>
      <c r="AF42" s="39">
        <v>0</v>
      </c>
      <c r="AG42" s="146">
        <v>0</v>
      </c>
      <c r="AH42" s="139">
        <v>10.8</v>
      </c>
      <c r="AI42" s="39">
        <v>1.2</v>
      </c>
      <c r="AJ42" s="39">
        <v>24.3</v>
      </c>
      <c r="AK42" s="39">
        <v>2.7</v>
      </c>
      <c r="AL42" s="39">
        <v>0</v>
      </c>
      <c r="AM42" s="151">
        <v>0</v>
      </c>
      <c r="AN42" s="147">
        <v>10.8</v>
      </c>
      <c r="AO42" s="39">
        <v>1.2</v>
      </c>
      <c r="AP42" s="39">
        <v>24.3</v>
      </c>
      <c r="AQ42" s="39">
        <v>2.7</v>
      </c>
      <c r="AR42" s="39">
        <v>0</v>
      </c>
      <c r="AS42" s="146">
        <v>0</v>
      </c>
      <c r="AT42" s="139">
        <v>10.8</v>
      </c>
      <c r="AU42" s="39">
        <v>1.2</v>
      </c>
      <c r="AV42" s="39">
        <v>27</v>
      </c>
      <c r="AW42" s="39">
        <v>3</v>
      </c>
      <c r="AX42" s="39">
        <v>0</v>
      </c>
      <c r="AY42" s="151">
        <v>0</v>
      </c>
      <c r="AZ42" s="147">
        <v>12.6</v>
      </c>
      <c r="BA42" s="39">
        <v>1.4</v>
      </c>
      <c r="BB42" s="39">
        <v>27</v>
      </c>
      <c r="BC42" s="322">
        <v>3</v>
      </c>
      <c r="BD42" s="39">
        <v>0</v>
      </c>
      <c r="BE42" s="146">
        <v>0</v>
      </c>
      <c r="BF42" s="139">
        <v>12.6</v>
      </c>
      <c r="BG42" s="39">
        <v>1.4</v>
      </c>
      <c r="BH42" s="39">
        <v>27</v>
      </c>
      <c r="BI42" s="39">
        <v>3</v>
      </c>
      <c r="BJ42" s="39">
        <v>0</v>
      </c>
      <c r="BK42" s="151">
        <v>0</v>
      </c>
      <c r="BL42" s="147">
        <v>10.8</v>
      </c>
      <c r="BM42" s="39">
        <v>1.2</v>
      </c>
      <c r="BN42" s="39">
        <v>24.3</v>
      </c>
      <c r="BO42" s="39">
        <v>2.7</v>
      </c>
      <c r="BP42" s="39">
        <v>0</v>
      </c>
      <c r="BQ42" s="146">
        <v>0</v>
      </c>
      <c r="BR42" s="139">
        <v>10.8</v>
      </c>
      <c r="BS42" s="39">
        <v>1.2</v>
      </c>
      <c r="BT42" s="39">
        <v>24.3</v>
      </c>
      <c r="BU42" s="39">
        <v>2.7</v>
      </c>
      <c r="BV42" s="39">
        <v>0</v>
      </c>
      <c r="BW42" s="151">
        <v>0</v>
      </c>
      <c r="BX42" s="147">
        <v>13.5</v>
      </c>
      <c r="BY42" s="39">
        <v>1.5</v>
      </c>
      <c r="BZ42" s="39">
        <v>27</v>
      </c>
      <c r="CA42" s="39">
        <v>3</v>
      </c>
      <c r="CB42" s="39">
        <v>0</v>
      </c>
      <c r="CC42" s="146">
        <v>0</v>
      </c>
      <c r="CD42" s="147">
        <v>13.5</v>
      </c>
      <c r="CE42" s="39">
        <v>1.5</v>
      </c>
      <c r="CF42" s="39">
        <v>27</v>
      </c>
      <c r="CG42" s="39">
        <v>3</v>
      </c>
      <c r="CH42" s="39">
        <v>0</v>
      </c>
      <c r="CI42" s="146">
        <v>0</v>
      </c>
      <c r="CJ42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146.69999999999999</v>
      </c>
      <c r="CK42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313.2</v>
      </c>
      <c r="CL42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42" s="56">
        <f>SUM(Tabela11224342[[#This Row],[K 88]]+Tabela11224342[[#This Row],[K 89]]+Tabela11224342[[#This Row],[K 90]])</f>
        <v>459.9</v>
      </c>
      <c r="CN42" s="56">
        <f t="shared" si="0"/>
        <v>91.98</v>
      </c>
      <c r="CO42" s="311">
        <f t="shared" si="2"/>
        <v>551.88</v>
      </c>
      <c r="CP42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16.299999999999997</v>
      </c>
      <c r="CQ42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34.799999999999997</v>
      </c>
      <c r="CR42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42" s="56">
        <f>Tabela11224342[[#This Row],[K 94]]+Tabela11224342[[#This Row],[K 95]]+Tabela11224342[[#This Row],[K 96 ]]</f>
        <v>51.099999999999994</v>
      </c>
      <c r="CT42" s="56">
        <f t="shared" si="1"/>
        <v>10.219999999999999</v>
      </c>
      <c r="CU42" s="57">
        <f t="shared" si="3"/>
        <v>61.319999999999993</v>
      </c>
      <c r="CV42" s="313">
        <f>Tabela11224342[[#This Row],[K 88]]+Tabela11224342[[#This Row],[K 94]]</f>
        <v>163</v>
      </c>
      <c r="CW42" s="59">
        <f>Tabela11224342[[#This Row],[K 89]]+Tabela11224342[[#This Row],[K 95]]</f>
        <v>348</v>
      </c>
      <c r="CX42" s="59">
        <f>Tabela11224342[[#This Row],[K 90]]+Tabela11224342[[#This Row],[K 96 ]]</f>
        <v>0</v>
      </c>
      <c r="CY42" s="60">
        <f>Tabela11224342[[#This Row],[K 100]]+Tabela11224342[[#This Row],[K 101]]+Tabela11224342[[#This Row],[K 102]]</f>
        <v>511</v>
      </c>
      <c r="CZ42" s="60">
        <f>20%*Tabela11224342[[#This Row],[K 103]]</f>
        <v>102.2</v>
      </c>
      <c r="DA42" s="316">
        <f>Tabela11224342[[#This Row],[K 103]]+Tabela11224342[[#This Row],[K 104]]</f>
        <v>613.20000000000005</v>
      </c>
      <c r="DB42" s="318">
        <v>45291</v>
      </c>
      <c r="DC42" s="33" t="s">
        <v>206</v>
      </c>
      <c r="DD42" s="62">
        <v>45292</v>
      </c>
      <c r="DE42" s="107">
        <v>44714</v>
      </c>
      <c r="DF42" s="63" t="s">
        <v>313</v>
      </c>
      <c r="DG42" s="32" t="s">
        <v>203</v>
      </c>
      <c r="DH42" s="30" t="s">
        <v>204</v>
      </c>
      <c r="DI42" s="115" t="s">
        <v>587</v>
      </c>
      <c r="DJ42" s="62" t="s">
        <v>205</v>
      </c>
      <c r="DK42" s="62" t="s">
        <v>206</v>
      </c>
      <c r="DL42" s="62" t="s">
        <v>326</v>
      </c>
      <c r="DM42" s="62" t="s">
        <v>326</v>
      </c>
      <c r="DN42" s="62" t="s">
        <v>326</v>
      </c>
      <c r="DO42" s="30" t="s">
        <v>305</v>
      </c>
      <c r="DP42" s="30" t="s">
        <v>306</v>
      </c>
      <c r="DQ42" s="30" t="s">
        <v>315</v>
      </c>
      <c r="DR42" s="30" t="s">
        <v>316</v>
      </c>
      <c r="DS42" s="30" t="s">
        <v>317</v>
      </c>
      <c r="DT42" s="42" t="s">
        <v>300</v>
      </c>
      <c r="DU42" s="42" t="s">
        <v>300</v>
      </c>
      <c r="DV42" s="294">
        <v>7272857474</v>
      </c>
    </row>
    <row r="43" spans="1:437" ht="80.099999999999994" customHeight="1" x14ac:dyDescent="0.25">
      <c r="A43" s="331">
        <v>29</v>
      </c>
      <c r="B43" s="30" t="s">
        <v>305</v>
      </c>
      <c r="C43" s="33" t="s">
        <v>246</v>
      </c>
      <c r="D43" s="30" t="s">
        <v>306</v>
      </c>
      <c r="E43" s="70" t="s">
        <v>598</v>
      </c>
      <c r="F43" s="30" t="s">
        <v>316</v>
      </c>
      <c r="G43" s="30" t="s">
        <v>317</v>
      </c>
      <c r="H43" s="42" t="s">
        <v>300</v>
      </c>
      <c r="I43" s="42" t="s">
        <v>300</v>
      </c>
      <c r="J43" s="108" t="s">
        <v>320</v>
      </c>
      <c r="K43" s="32" t="s">
        <v>213</v>
      </c>
      <c r="L43" s="32" t="s">
        <v>199</v>
      </c>
      <c r="M43" s="32" t="s">
        <v>614</v>
      </c>
      <c r="N43" s="30" t="s">
        <v>200</v>
      </c>
      <c r="O43" s="297">
        <v>1</v>
      </c>
      <c r="P43" s="147">
        <v>50</v>
      </c>
      <c r="Q43" s="39">
        <v>0</v>
      </c>
      <c r="R43" s="39">
        <v>0</v>
      </c>
      <c r="S43" s="39">
        <v>0</v>
      </c>
      <c r="T43" s="39">
        <v>0</v>
      </c>
      <c r="U43" s="146">
        <v>0</v>
      </c>
      <c r="V43" s="147">
        <v>50</v>
      </c>
      <c r="W43" s="39">
        <v>0</v>
      </c>
      <c r="X43" s="39">
        <v>0</v>
      </c>
      <c r="Y43" s="39">
        <v>0</v>
      </c>
      <c r="Z43" s="39">
        <v>0</v>
      </c>
      <c r="AA43" s="151">
        <v>0</v>
      </c>
      <c r="AB43" s="147">
        <v>50</v>
      </c>
      <c r="AC43" s="39">
        <v>0</v>
      </c>
      <c r="AD43" s="39">
        <v>0</v>
      </c>
      <c r="AE43" s="39">
        <v>0</v>
      </c>
      <c r="AF43" s="39">
        <v>0</v>
      </c>
      <c r="AG43" s="146">
        <v>0</v>
      </c>
      <c r="AH43" s="147">
        <v>50</v>
      </c>
      <c r="AI43" s="39">
        <v>0</v>
      </c>
      <c r="AJ43" s="39">
        <v>0</v>
      </c>
      <c r="AK43" s="39">
        <v>0</v>
      </c>
      <c r="AL43" s="39">
        <v>0</v>
      </c>
      <c r="AM43" s="151">
        <v>0</v>
      </c>
      <c r="AN43" s="147">
        <v>50</v>
      </c>
      <c r="AO43" s="39">
        <v>0</v>
      </c>
      <c r="AP43" s="39">
        <v>0</v>
      </c>
      <c r="AQ43" s="39">
        <v>0</v>
      </c>
      <c r="AR43" s="39">
        <v>0</v>
      </c>
      <c r="AS43" s="146">
        <v>0</v>
      </c>
      <c r="AT43" s="147">
        <v>50</v>
      </c>
      <c r="AU43" s="39">
        <v>0</v>
      </c>
      <c r="AV43" s="39">
        <v>0</v>
      </c>
      <c r="AW43" s="39">
        <v>0</v>
      </c>
      <c r="AX43" s="39">
        <v>0</v>
      </c>
      <c r="AY43" s="151">
        <v>0</v>
      </c>
      <c r="AZ43" s="147">
        <v>50</v>
      </c>
      <c r="BA43" s="39">
        <v>0</v>
      </c>
      <c r="BB43" s="39">
        <v>0</v>
      </c>
      <c r="BC43" s="39">
        <v>0</v>
      </c>
      <c r="BD43" s="39">
        <v>0</v>
      </c>
      <c r="BE43" s="146">
        <v>0</v>
      </c>
      <c r="BF43" s="147">
        <v>50</v>
      </c>
      <c r="BG43" s="39">
        <v>0</v>
      </c>
      <c r="BH43" s="39">
        <v>0</v>
      </c>
      <c r="BI43" s="39">
        <v>0</v>
      </c>
      <c r="BJ43" s="39">
        <v>0</v>
      </c>
      <c r="BK43" s="151">
        <v>0</v>
      </c>
      <c r="BL43" s="147">
        <v>50</v>
      </c>
      <c r="BM43" s="39">
        <v>0</v>
      </c>
      <c r="BN43" s="39">
        <v>0</v>
      </c>
      <c r="BO43" s="39">
        <v>0</v>
      </c>
      <c r="BP43" s="39">
        <v>0</v>
      </c>
      <c r="BQ43" s="146">
        <v>0</v>
      </c>
      <c r="BR43" s="147">
        <v>50</v>
      </c>
      <c r="BS43" s="39">
        <v>0</v>
      </c>
      <c r="BT43" s="39">
        <v>0</v>
      </c>
      <c r="BU43" s="39">
        <v>0</v>
      </c>
      <c r="BV43" s="39">
        <v>0</v>
      </c>
      <c r="BW43" s="151">
        <v>0</v>
      </c>
      <c r="BX43" s="147">
        <v>50</v>
      </c>
      <c r="BY43" s="39">
        <v>0</v>
      </c>
      <c r="BZ43" s="39">
        <v>0</v>
      </c>
      <c r="CA43" s="39">
        <v>0</v>
      </c>
      <c r="CB43" s="39">
        <v>0</v>
      </c>
      <c r="CC43" s="146">
        <v>0</v>
      </c>
      <c r="CD43" s="147">
        <v>50</v>
      </c>
      <c r="CE43" s="39">
        <v>0</v>
      </c>
      <c r="CF43" s="39">
        <v>0</v>
      </c>
      <c r="CG43" s="39">
        <v>0</v>
      </c>
      <c r="CH43" s="39">
        <v>0</v>
      </c>
      <c r="CI43" s="146">
        <v>0</v>
      </c>
      <c r="CJ43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600</v>
      </c>
      <c r="CK43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43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43" s="56">
        <f>SUM(Tabela11224342[[#This Row],[K 88]]+Tabela11224342[[#This Row],[K 89]]+Tabela11224342[[#This Row],[K 90]])</f>
        <v>600</v>
      </c>
      <c r="CN43" s="56">
        <f t="shared" si="0"/>
        <v>120</v>
      </c>
      <c r="CO43" s="311">
        <f t="shared" si="2"/>
        <v>720</v>
      </c>
      <c r="CP43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43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43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43" s="56">
        <f>Tabela11224342[[#This Row],[K 94]]+Tabela11224342[[#This Row],[K 95]]+Tabela11224342[[#This Row],[K 96 ]]</f>
        <v>0</v>
      </c>
      <c r="CT43" s="56">
        <f t="shared" si="1"/>
        <v>0</v>
      </c>
      <c r="CU43" s="57">
        <f t="shared" si="3"/>
        <v>0</v>
      </c>
      <c r="CV43" s="313">
        <f>Tabela11224342[[#This Row],[K 88]]+Tabela11224342[[#This Row],[K 94]]</f>
        <v>600</v>
      </c>
      <c r="CW43" s="59">
        <f>Tabela11224342[[#This Row],[K 89]]+Tabela11224342[[#This Row],[K 95]]</f>
        <v>0</v>
      </c>
      <c r="CX43" s="59">
        <f>Tabela11224342[[#This Row],[K 90]]+Tabela11224342[[#This Row],[K 96 ]]</f>
        <v>0</v>
      </c>
      <c r="CY43" s="60">
        <f>Tabela11224342[[#This Row],[K 100]]+Tabela11224342[[#This Row],[K 101]]+Tabela11224342[[#This Row],[K 102]]</f>
        <v>600</v>
      </c>
      <c r="CZ43" s="60">
        <f>20%*Tabela11224342[[#This Row],[K 103]]</f>
        <v>120</v>
      </c>
      <c r="DA43" s="316">
        <f>Tabela11224342[[#This Row],[K 103]]+Tabela11224342[[#This Row],[K 104]]</f>
        <v>720</v>
      </c>
      <c r="DB43" s="320" t="s">
        <v>314</v>
      </c>
      <c r="DC43" s="123" t="s">
        <v>434</v>
      </c>
      <c r="DD43" s="62">
        <v>45292</v>
      </c>
      <c r="DE43" s="109">
        <v>42622</v>
      </c>
      <c r="DF43" s="40" t="s">
        <v>324</v>
      </c>
      <c r="DG43" s="110" t="s">
        <v>325</v>
      </c>
      <c r="DH43" s="30" t="s">
        <v>204</v>
      </c>
      <c r="DI43" s="115" t="s">
        <v>587</v>
      </c>
      <c r="DJ43" s="100" t="s">
        <v>327</v>
      </c>
      <c r="DK43" s="100" t="s">
        <v>206</v>
      </c>
      <c r="DL43" s="62" t="s">
        <v>326</v>
      </c>
      <c r="DM43" s="62" t="s">
        <v>326</v>
      </c>
      <c r="DN43" s="62" t="s">
        <v>326</v>
      </c>
      <c r="DO43" s="40" t="s">
        <v>305</v>
      </c>
      <c r="DP43" s="40" t="s">
        <v>306</v>
      </c>
      <c r="DQ43" s="40" t="s">
        <v>315</v>
      </c>
      <c r="DR43" s="40" t="s">
        <v>316</v>
      </c>
      <c r="DS43" s="40" t="s">
        <v>317</v>
      </c>
      <c r="DT43" s="111" t="s">
        <v>300</v>
      </c>
      <c r="DU43" s="111" t="s">
        <v>300</v>
      </c>
      <c r="DV43" s="295">
        <v>7272857474</v>
      </c>
    </row>
    <row r="44" spans="1:437" ht="80.099999999999994" customHeight="1" x14ac:dyDescent="0.25">
      <c r="A44" s="331">
        <v>30</v>
      </c>
      <c r="B44" s="30" t="s">
        <v>305</v>
      </c>
      <c r="C44" s="33" t="s">
        <v>246</v>
      </c>
      <c r="D44" s="30" t="s">
        <v>306</v>
      </c>
      <c r="E44" s="70" t="s">
        <v>597</v>
      </c>
      <c r="F44" s="30" t="s">
        <v>321</v>
      </c>
      <c r="G44" s="30" t="s">
        <v>322</v>
      </c>
      <c r="H44" s="42" t="s">
        <v>300</v>
      </c>
      <c r="I44" s="42" t="s">
        <v>300</v>
      </c>
      <c r="J44" s="108" t="s">
        <v>323</v>
      </c>
      <c r="K44" s="32" t="s">
        <v>288</v>
      </c>
      <c r="L44" s="32" t="s">
        <v>199</v>
      </c>
      <c r="M44" s="32" t="s">
        <v>615</v>
      </c>
      <c r="N44" s="30" t="s">
        <v>200</v>
      </c>
      <c r="O44" s="297">
        <v>1</v>
      </c>
      <c r="P44" s="147">
        <v>0.83333000000000002</v>
      </c>
      <c r="Q44" s="39">
        <v>0</v>
      </c>
      <c r="R44" s="39">
        <v>0</v>
      </c>
      <c r="S44" s="39">
        <v>0</v>
      </c>
      <c r="T44" s="39">
        <v>0</v>
      </c>
      <c r="U44" s="146">
        <v>0</v>
      </c>
      <c r="V44" s="147">
        <v>0.83333000000000002</v>
      </c>
      <c r="W44" s="39">
        <v>0</v>
      </c>
      <c r="X44" s="39">
        <v>0</v>
      </c>
      <c r="Y44" s="39">
        <v>0</v>
      </c>
      <c r="Z44" s="39">
        <v>0</v>
      </c>
      <c r="AA44" s="151">
        <v>0</v>
      </c>
      <c r="AB44" s="147">
        <v>0.83333000000000002</v>
      </c>
      <c r="AC44" s="39">
        <v>0</v>
      </c>
      <c r="AD44" s="39">
        <v>0</v>
      </c>
      <c r="AE44" s="39">
        <v>0</v>
      </c>
      <c r="AF44" s="39">
        <v>0</v>
      </c>
      <c r="AG44" s="146">
        <v>0</v>
      </c>
      <c r="AH44" s="147">
        <v>0.83333000000000002</v>
      </c>
      <c r="AI44" s="39">
        <v>0</v>
      </c>
      <c r="AJ44" s="39">
        <v>0</v>
      </c>
      <c r="AK44" s="39">
        <v>0</v>
      </c>
      <c r="AL44" s="39">
        <v>0</v>
      </c>
      <c r="AM44" s="151">
        <v>0</v>
      </c>
      <c r="AN44" s="147">
        <v>0.83333000000000002</v>
      </c>
      <c r="AO44" s="39">
        <v>0</v>
      </c>
      <c r="AP44" s="39">
        <v>0</v>
      </c>
      <c r="AQ44" s="39">
        <v>0</v>
      </c>
      <c r="AR44" s="39">
        <v>0</v>
      </c>
      <c r="AS44" s="146">
        <v>0</v>
      </c>
      <c r="AT44" s="147">
        <v>0.83333000000000002</v>
      </c>
      <c r="AU44" s="39">
        <v>0</v>
      </c>
      <c r="AV44" s="39">
        <v>0</v>
      </c>
      <c r="AW44" s="39">
        <v>0</v>
      </c>
      <c r="AX44" s="39">
        <v>0</v>
      </c>
      <c r="AY44" s="151">
        <v>0</v>
      </c>
      <c r="AZ44" s="147">
        <v>0.83333000000000002</v>
      </c>
      <c r="BA44" s="39">
        <v>0</v>
      </c>
      <c r="BB44" s="39">
        <v>0</v>
      </c>
      <c r="BC44" s="39">
        <v>0</v>
      </c>
      <c r="BD44" s="39">
        <v>0</v>
      </c>
      <c r="BE44" s="146">
        <v>0</v>
      </c>
      <c r="BF44" s="147">
        <v>0.83333000000000002</v>
      </c>
      <c r="BG44" s="39">
        <v>0</v>
      </c>
      <c r="BH44" s="39">
        <v>0</v>
      </c>
      <c r="BI44" s="39">
        <v>0</v>
      </c>
      <c r="BJ44" s="39">
        <v>0</v>
      </c>
      <c r="BK44" s="151">
        <v>0</v>
      </c>
      <c r="BL44" s="147">
        <v>0.83333000000000002</v>
      </c>
      <c r="BM44" s="39">
        <v>0</v>
      </c>
      <c r="BN44" s="39">
        <v>0</v>
      </c>
      <c r="BO44" s="39">
        <v>0</v>
      </c>
      <c r="BP44" s="39">
        <v>0</v>
      </c>
      <c r="BQ44" s="146">
        <v>0</v>
      </c>
      <c r="BR44" s="147">
        <v>0.83333000000000002</v>
      </c>
      <c r="BS44" s="39">
        <v>0</v>
      </c>
      <c r="BT44" s="39">
        <v>0</v>
      </c>
      <c r="BU44" s="39">
        <v>0</v>
      </c>
      <c r="BV44" s="39">
        <v>0</v>
      </c>
      <c r="BW44" s="151">
        <v>0</v>
      </c>
      <c r="BX44" s="147">
        <v>0.83333000000000002</v>
      </c>
      <c r="BY44" s="39">
        <v>0</v>
      </c>
      <c r="BZ44" s="39">
        <v>0</v>
      </c>
      <c r="CA44" s="39">
        <v>0</v>
      </c>
      <c r="CB44" s="39">
        <v>0</v>
      </c>
      <c r="CC44" s="146">
        <v>0</v>
      </c>
      <c r="CD44" s="147">
        <v>0.83333000000000002</v>
      </c>
      <c r="CE44" s="39">
        <v>0</v>
      </c>
      <c r="CF44" s="39">
        <v>0</v>
      </c>
      <c r="CG44" s="39">
        <v>0</v>
      </c>
      <c r="CH44" s="39">
        <v>0</v>
      </c>
      <c r="CI44" s="146">
        <v>0</v>
      </c>
      <c r="CJ44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9.9999599999999997</v>
      </c>
      <c r="CK44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44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44" s="56">
        <f>SUM(Tabela11224342[[#This Row],[K 88]]+Tabela11224342[[#This Row],[K 89]]+Tabela11224342[[#This Row],[K 90]])</f>
        <v>9.9999599999999997</v>
      </c>
      <c r="CN44" s="56">
        <f t="shared" si="0"/>
        <v>1.999992</v>
      </c>
      <c r="CO44" s="311">
        <f t="shared" si="2"/>
        <v>11.999952</v>
      </c>
      <c r="CP44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44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44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44" s="56">
        <f>Tabela11224342[[#This Row],[K 94]]+Tabela11224342[[#This Row],[K 95]]+Tabela11224342[[#This Row],[K 96 ]]</f>
        <v>0</v>
      </c>
      <c r="CT44" s="56">
        <f t="shared" si="1"/>
        <v>0</v>
      </c>
      <c r="CU44" s="57">
        <f t="shared" si="3"/>
        <v>0</v>
      </c>
      <c r="CV44" s="313">
        <f>Tabela11224342[[#This Row],[K 88]]+Tabela11224342[[#This Row],[K 94]]</f>
        <v>9.9999599999999997</v>
      </c>
      <c r="CW44" s="59">
        <f>Tabela11224342[[#This Row],[K 89]]+Tabela11224342[[#This Row],[K 95]]</f>
        <v>0</v>
      </c>
      <c r="CX44" s="59">
        <f>Tabela11224342[[#This Row],[K 90]]+Tabela11224342[[#This Row],[K 96 ]]</f>
        <v>0</v>
      </c>
      <c r="CY44" s="60">
        <f>Tabela11224342[[#This Row],[K 100]]+Tabela11224342[[#This Row],[K 101]]+Tabela11224342[[#This Row],[K 102]]</f>
        <v>9.9999599999999997</v>
      </c>
      <c r="CZ44" s="60">
        <f>20%*Tabela11224342[[#This Row],[K 103]]</f>
        <v>1.999992</v>
      </c>
      <c r="DA44" s="316">
        <f>Tabela11224342[[#This Row],[K 103]]+Tabela11224342[[#This Row],[K 104]]</f>
        <v>11.999952</v>
      </c>
      <c r="DB44" s="321" t="s">
        <v>314</v>
      </c>
      <c r="DC44" s="123" t="s">
        <v>434</v>
      </c>
      <c r="DD44" s="62">
        <v>45292</v>
      </c>
      <c r="DE44" s="63">
        <v>43537</v>
      </c>
      <c r="DF44" s="63" t="s">
        <v>328</v>
      </c>
      <c r="DG44" s="32" t="s">
        <v>325</v>
      </c>
      <c r="DH44" s="30" t="s">
        <v>204</v>
      </c>
      <c r="DI44" s="115" t="s">
        <v>587</v>
      </c>
      <c r="DJ44" s="62" t="s">
        <v>327</v>
      </c>
      <c r="DK44" s="62" t="s">
        <v>206</v>
      </c>
      <c r="DL44" s="62" t="s">
        <v>326</v>
      </c>
      <c r="DM44" s="62" t="s">
        <v>326</v>
      </c>
      <c r="DN44" s="62" t="s">
        <v>326</v>
      </c>
      <c r="DO44" s="30" t="s">
        <v>305</v>
      </c>
      <c r="DP44" s="32" t="s">
        <v>306</v>
      </c>
      <c r="DQ44" s="32" t="s">
        <v>315</v>
      </c>
      <c r="DR44" s="32" t="s">
        <v>316</v>
      </c>
      <c r="DS44" s="32" t="s">
        <v>317</v>
      </c>
      <c r="DT44" s="32" t="s">
        <v>300</v>
      </c>
      <c r="DU44" s="42" t="s">
        <v>300</v>
      </c>
      <c r="DV44" s="96">
        <v>7272857474</v>
      </c>
    </row>
    <row r="45" spans="1:437" ht="80.099999999999994" customHeight="1" x14ac:dyDescent="0.25">
      <c r="A45" s="331">
        <v>31</v>
      </c>
      <c r="B45" s="30" t="s">
        <v>305</v>
      </c>
      <c r="C45" s="33" t="s">
        <v>246</v>
      </c>
      <c r="D45" s="30" t="s">
        <v>306</v>
      </c>
      <c r="E45" s="70" t="s">
        <v>599</v>
      </c>
      <c r="F45" s="30" t="s">
        <v>329</v>
      </c>
      <c r="G45" s="38">
        <v>21</v>
      </c>
      <c r="H45" s="30" t="s">
        <v>300</v>
      </c>
      <c r="I45" s="38" t="s">
        <v>300</v>
      </c>
      <c r="J45" s="38" t="s">
        <v>330</v>
      </c>
      <c r="K45" s="76" t="s">
        <v>213</v>
      </c>
      <c r="L45" s="32" t="s">
        <v>199</v>
      </c>
      <c r="M45" s="30" t="s">
        <v>616</v>
      </c>
      <c r="N45" s="30" t="s">
        <v>200</v>
      </c>
      <c r="O45" s="297">
        <v>1</v>
      </c>
      <c r="P45" s="147">
        <v>16.66667</v>
      </c>
      <c r="Q45" s="39">
        <v>0</v>
      </c>
      <c r="R45" s="39">
        <v>0</v>
      </c>
      <c r="S45" s="39">
        <v>0</v>
      </c>
      <c r="T45" s="39">
        <v>0</v>
      </c>
      <c r="U45" s="146">
        <v>0</v>
      </c>
      <c r="V45" s="307">
        <v>16.66667</v>
      </c>
      <c r="W45" s="39">
        <v>0</v>
      </c>
      <c r="X45" s="39">
        <v>0</v>
      </c>
      <c r="Y45" s="39">
        <v>0</v>
      </c>
      <c r="Z45" s="39">
        <v>0</v>
      </c>
      <c r="AA45" s="151">
        <v>0</v>
      </c>
      <c r="AB45" s="307">
        <v>16.66667</v>
      </c>
      <c r="AC45" s="39">
        <v>0</v>
      </c>
      <c r="AD45" s="39">
        <v>0</v>
      </c>
      <c r="AE45" s="39">
        <v>0</v>
      </c>
      <c r="AF45" s="39">
        <v>0</v>
      </c>
      <c r="AG45" s="146">
        <v>0</v>
      </c>
      <c r="AH45" s="307">
        <v>16.66667</v>
      </c>
      <c r="AI45" s="39">
        <v>0</v>
      </c>
      <c r="AJ45" s="39">
        <v>0</v>
      </c>
      <c r="AK45" s="39">
        <v>0</v>
      </c>
      <c r="AL45" s="39">
        <v>0</v>
      </c>
      <c r="AM45" s="151">
        <v>0</v>
      </c>
      <c r="AN45" s="307">
        <v>16.66667</v>
      </c>
      <c r="AO45" s="39">
        <v>0</v>
      </c>
      <c r="AP45" s="39">
        <v>0</v>
      </c>
      <c r="AQ45" s="39">
        <v>0</v>
      </c>
      <c r="AR45" s="39">
        <v>0</v>
      </c>
      <c r="AS45" s="146">
        <v>0</v>
      </c>
      <c r="AT45" s="307">
        <v>16.66667</v>
      </c>
      <c r="AU45" s="39">
        <v>0</v>
      </c>
      <c r="AV45" s="39">
        <v>0</v>
      </c>
      <c r="AW45" s="39">
        <v>0</v>
      </c>
      <c r="AX45" s="39">
        <v>0</v>
      </c>
      <c r="AY45" s="151">
        <v>0</v>
      </c>
      <c r="AZ45" s="307">
        <v>16.66667</v>
      </c>
      <c r="BA45" s="39">
        <v>0</v>
      </c>
      <c r="BB45" s="39">
        <v>0</v>
      </c>
      <c r="BC45" s="39">
        <v>0</v>
      </c>
      <c r="BD45" s="39">
        <v>0</v>
      </c>
      <c r="BE45" s="146">
        <v>0</v>
      </c>
      <c r="BF45" s="307">
        <v>16.66667</v>
      </c>
      <c r="BG45" s="39">
        <v>0</v>
      </c>
      <c r="BH45" s="39">
        <v>0</v>
      </c>
      <c r="BI45" s="39">
        <v>0</v>
      </c>
      <c r="BJ45" s="39">
        <v>0</v>
      </c>
      <c r="BK45" s="151">
        <v>0</v>
      </c>
      <c r="BL45" s="307">
        <v>16.66667</v>
      </c>
      <c r="BM45" s="39">
        <v>0</v>
      </c>
      <c r="BN45" s="39">
        <v>0</v>
      </c>
      <c r="BO45" s="39">
        <v>0</v>
      </c>
      <c r="BP45" s="39">
        <v>0</v>
      </c>
      <c r="BQ45" s="146">
        <v>0</v>
      </c>
      <c r="BR45" s="307">
        <v>16.66667</v>
      </c>
      <c r="BS45" s="39">
        <v>0</v>
      </c>
      <c r="BT45" s="39">
        <v>0</v>
      </c>
      <c r="BU45" s="39">
        <v>0</v>
      </c>
      <c r="BV45" s="39">
        <v>0</v>
      </c>
      <c r="BW45" s="151">
        <v>0</v>
      </c>
      <c r="BX45" s="307">
        <v>16.66667</v>
      </c>
      <c r="BY45" s="39">
        <v>0</v>
      </c>
      <c r="BZ45" s="39">
        <v>0</v>
      </c>
      <c r="CA45" s="39">
        <v>0</v>
      </c>
      <c r="CB45" s="39">
        <v>0</v>
      </c>
      <c r="CC45" s="146">
        <v>0</v>
      </c>
      <c r="CD45" s="307">
        <v>16.66667</v>
      </c>
      <c r="CE45" s="39">
        <v>0</v>
      </c>
      <c r="CF45" s="39">
        <v>0</v>
      </c>
      <c r="CG45" s="39">
        <v>0</v>
      </c>
      <c r="CH45" s="39">
        <v>0</v>
      </c>
      <c r="CI45" s="146">
        <v>0</v>
      </c>
      <c r="CJ45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200.00004000000004</v>
      </c>
      <c r="CK45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45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45" s="56">
        <f>SUM(Tabela11224342[[#This Row],[K 88]]+Tabela11224342[[#This Row],[K 89]]+Tabela11224342[[#This Row],[K 90]])</f>
        <v>200.00004000000004</v>
      </c>
      <c r="CN45" s="56">
        <f t="shared" si="0"/>
        <v>40.000008000000008</v>
      </c>
      <c r="CO45" s="311">
        <f t="shared" si="2"/>
        <v>240.00004800000005</v>
      </c>
      <c r="CP45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45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45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45" s="56">
        <f>Tabela11224342[[#This Row],[K 94]]+Tabela11224342[[#This Row],[K 95]]+Tabela11224342[[#This Row],[K 96 ]]</f>
        <v>0</v>
      </c>
      <c r="CT45" s="56">
        <f t="shared" si="1"/>
        <v>0</v>
      </c>
      <c r="CU45" s="57">
        <f t="shared" si="3"/>
        <v>0</v>
      </c>
      <c r="CV45" s="313">
        <f>Tabela11224342[[#This Row],[K 88]]+Tabela11224342[[#This Row],[K 94]]</f>
        <v>200.00004000000004</v>
      </c>
      <c r="CW45" s="59">
        <f>Tabela11224342[[#This Row],[K 89]]+Tabela11224342[[#This Row],[K 95]]</f>
        <v>0</v>
      </c>
      <c r="CX45" s="59">
        <f>Tabela11224342[[#This Row],[K 90]]+Tabela11224342[[#This Row],[K 96 ]]</f>
        <v>0</v>
      </c>
      <c r="CY45" s="60">
        <f>Tabela11224342[[#This Row],[K 100]]+Tabela11224342[[#This Row],[K 101]]+Tabela11224342[[#This Row],[K 102]]</f>
        <v>200.00004000000004</v>
      </c>
      <c r="CZ45" s="60">
        <f>20%*Tabela11224342[[#This Row],[K 103]]</f>
        <v>40.000008000000008</v>
      </c>
      <c r="DA45" s="316">
        <f>Tabela11224342[[#This Row],[K 103]]+Tabela11224342[[#This Row],[K 104]]</f>
        <v>240.00004800000005</v>
      </c>
      <c r="DB45" s="321" t="s">
        <v>314</v>
      </c>
      <c r="DC45" s="123" t="s">
        <v>434</v>
      </c>
      <c r="DD45" s="62">
        <v>45292</v>
      </c>
      <c r="DE45" s="63">
        <v>43537</v>
      </c>
      <c r="DF45" s="63">
        <v>503747</v>
      </c>
      <c r="DG45" s="32" t="s">
        <v>325</v>
      </c>
      <c r="DH45" s="30" t="s">
        <v>204</v>
      </c>
      <c r="DI45" s="115" t="s">
        <v>587</v>
      </c>
      <c r="DJ45" s="62" t="s">
        <v>327</v>
      </c>
      <c r="DK45" s="62" t="s">
        <v>206</v>
      </c>
      <c r="DL45" s="62" t="s">
        <v>326</v>
      </c>
      <c r="DM45" s="62" t="s">
        <v>326</v>
      </c>
      <c r="DN45" s="62" t="s">
        <v>326</v>
      </c>
      <c r="DO45" s="30" t="s">
        <v>305</v>
      </c>
      <c r="DP45" s="32" t="s">
        <v>306</v>
      </c>
      <c r="DQ45" s="32" t="s">
        <v>315</v>
      </c>
      <c r="DR45" s="32" t="s">
        <v>316</v>
      </c>
      <c r="DS45" s="32" t="s">
        <v>317</v>
      </c>
      <c r="DT45" s="32" t="s">
        <v>300</v>
      </c>
      <c r="DU45" s="42" t="s">
        <v>300</v>
      </c>
      <c r="DV45" s="96">
        <v>7272857474</v>
      </c>
    </row>
    <row r="46" spans="1:437" ht="80.099999999999994" customHeight="1" x14ac:dyDescent="0.25">
      <c r="A46" s="331">
        <v>32</v>
      </c>
      <c r="B46" s="30" t="s">
        <v>305</v>
      </c>
      <c r="C46" s="33" t="s">
        <v>246</v>
      </c>
      <c r="D46" s="30" t="s">
        <v>306</v>
      </c>
      <c r="E46" s="70" t="s">
        <v>600</v>
      </c>
      <c r="F46" s="30" t="s">
        <v>331</v>
      </c>
      <c r="G46" s="38">
        <v>73</v>
      </c>
      <c r="H46" s="30" t="s">
        <v>300</v>
      </c>
      <c r="I46" s="38" t="s">
        <v>300</v>
      </c>
      <c r="J46" s="38" t="s">
        <v>332</v>
      </c>
      <c r="K46" s="76" t="s">
        <v>213</v>
      </c>
      <c r="L46" s="32" t="s">
        <v>199</v>
      </c>
      <c r="M46" s="30" t="s">
        <v>617</v>
      </c>
      <c r="N46" s="30" t="s">
        <v>200</v>
      </c>
      <c r="O46" s="297">
        <v>1</v>
      </c>
      <c r="P46" s="147">
        <v>19.978000000000002</v>
      </c>
      <c r="Q46" s="39">
        <v>2.2000000000000002E-2</v>
      </c>
      <c r="R46" s="39">
        <v>0</v>
      </c>
      <c r="S46" s="39">
        <v>0</v>
      </c>
      <c r="T46" s="39">
        <v>0</v>
      </c>
      <c r="U46" s="146">
        <v>0</v>
      </c>
      <c r="V46" s="139">
        <v>19.978000000000002</v>
      </c>
      <c r="W46" s="39">
        <v>2.2000000000000002E-2</v>
      </c>
      <c r="X46" s="39">
        <v>0</v>
      </c>
      <c r="Y46" s="39">
        <v>0</v>
      </c>
      <c r="Z46" s="39">
        <v>0</v>
      </c>
      <c r="AA46" s="151">
        <v>0</v>
      </c>
      <c r="AB46" s="147">
        <v>19.978000000000002</v>
      </c>
      <c r="AC46" s="39">
        <v>2.2000000000000002E-2</v>
      </c>
      <c r="AD46" s="39">
        <v>0</v>
      </c>
      <c r="AE46" s="39">
        <v>0</v>
      </c>
      <c r="AF46" s="39">
        <v>0</v>
      </c>
      <c r="AG46" s="146">
        <v>0</v>
      </c>
      <c r="AH46" s="139">
        <v>19.978000000000002</v>
      </c>
      <c r="AI46" s="39">
        <v>2.2000000000000002E-2</v>
      </c>
      <c r="AJ46" s="39">
        <v>0</v>
      </c>
      <c r="AK46" s="39">
        <v>0</v>
      </c>
      <c r="AL46" s="39">
        <v>0</v>
      </c>
      <c r="AM46" s="151">
        <v>0</v>
      </c>
      <c r="AN46" s="147">
        <v>19.978000000000002</v>
      </c>
      <c r="AO46" s="39">
        <v>2.2000000000000002E-2</v>
      </c>
      <c r="AP46" s="39">
        <v>0</v>
      </c>
      <c r="AQ46" s="39">
        <v>0</v>
      </c>
      <c r="AR46" s="39">
        <v>0</v>
      </c>
      <c r="AS46" s="146">
        <v>0</v>
      </c>
      <c r="AT46" s="139">
        <v>19.978000000000002</v>
      </c>
      <c r="AU46" s="39">
        <v>2.2000000000000002E-2</v>
      </c>
      <c r="AV46" s="39">
        <v>0</v>
      </c>
      <c r="AW46" s="39">
        <v>0</v>
      </c>
      <c r="AX46" s="39">
        <v>0</v>
      </c>
      <c r="AY46" s="151">
        <v>0</v>
      </c>
      <c r="AZ46" s="147">
        <v>19.978000000000002</v>
      </c>
      <c r="BA46" s="39">
        <v>2.2000000000000002E-2</v>
      </c>
      <c r="BB46" s="39">
        <v>0</v>
      </c>
      <c r="BC46" s="39">
        <v>0</v>
      </c>
      <c r="BD46" s="39">
        <v>0</v>
      </c>
      <c r="BE46" s="146">
        <v>0</v>
      </c>
      <c r="BF46" s="139">
        <v>19.978000000000002</v>
      </c>
      <c r="BG46" s="39">
        <v>2.2000000000000002E-2</v>
      </c>
      <c r="BH46" s="39">
        <v>0</v>
      </c>
      <c r="BI46" s="39">
        <v>0</v>
      </c>
      <c r="BJ46" s="39">
        <v>0</v>
      </c>
      <c r="BK46" s="151">
        <v>0</v>
      </c>
      <c r="BL46" s="147">
        <v>19.978000000000002</v>
      </c>
      <c r="BM46" s="39">
        <v>2.2000000000000002E-2</v>
      </c>
      <c r="BN46" s="39">
        <v>0</v>
      </c>
      <c r="BO46" s="39">
        <v>0</v>
      </c>
      <c r="BP46" s="39">
        <v>0</v>
      </c>
      <c r="BQ46" s="146">
        <v>0</v>
      </c>
      <c r="BR46" s="139">
        <v>19.978000000000002</v>
      </c>
      <c r="BS46" s="39">
        <v>2.2000000000000002E-2</v>
      </c>
      <c r="BT46" s="39">
        <v>0</v>
      </c>
      <c r="BU46" s="39">
        <v>0</v>
      </c>
      <c r="BV46" s="39">
        <v>0</v>
      </c>
      <c r="BW46" s="151">
        <v>0</v>
      </c>
      <c r="BX46" s="147">
        <v>19.978000000000002</v>
      </c>
      <c r="BY46" s="39">
        <v>2.2000000000000002E-2</v>
      </c>
      <c r="BZ46" s="39">
        <v>0</v>
      </c>
      <c r="CA46" s="39">
        <v>0</v>
      </c>
      <c r="CB46" s="39">
        <v>0</v>
      </c>
      <c r="CC46" s="146">
        <v>0</v>
      </c>
      <c r="CD46" s="139">
        <v>19.978000000000002</v>
      </c>
      <c r="CE46" s="39">
        <v>2.2000000000000002E-2</v>
      </c>
      <c r="CF46" s="39">
        <v>0</v>
      </c>
      <c r="CG46" s="39">
        <v>0</v>
      </c>
      <c r="CH46" s="39">
        <v>0</v>
      </c>
      <c r="CI46" s="146">
        <v>0</v>
      </c>
      <c r="CJ46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239.73600000000008</v>
      </c>
      <c r="CK46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46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46" s="56">
        <f>SUM(Tabela11224342[[#This Row],[K 88]]+Tabela11224342[[#This Row],[K 89]]+Tabela11224342[[#This Row],[K 90]])</f>
        <v>239.73600000000008</v>
      </c>
      <c r="CN46" s="56">
        <f t="shared" si="0"/>
        <v>47.947200000000016</v>
      </c>
      <c r="CO46" s="311">
        <f t="shared" si="2"/>
        <v>287.68320000000011</v>
      </c>
      <c r="CP46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0.26399999999999996</v>
      </c>
      <c r="CQ46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46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46" s="56">
        <f>Tabela11224342[[#This Row],[K 94]]+Tabela11224342[[#This Row],[K 95]]+Tabela11224342[[#This Row],[K 96 ]]</f>
        <v>0.26399999999999996</v>
      </c>
      <c r="CT46" s="56">
        <f t="shared" si="1"/>
        <v>5.2799999999999993E-2</v>
      </c>
      <c r="CU46" s="57">
        <f t="shared" si="3"/>
        <v>0.31679999999999997</v>
      </c>
      <c r="CV46" s="313">
        <f>Tabela11224342[[#This Row],[K 88]]+Tabela11224342[[#This Row],[K 94]]</f>
        <v>240.00000000000009</v>
      </c>
      <c r="CW46" s="59">
        <f>Tabela11224342[[#This Row],[K 89]]+Tabela11224342[[#This Row],[K 95]]</f>
        <v>0</v>
      </c>
      <c r="CX46" s="59">
        <f>Tabela11224342[[#This Row],[K 90]]+Tabela11224342[[#This Row],[K 96 ]]</f>
        <v>0</v>
      </c>
      <c r="CY46" s="60">
        <f>Tabela11224342[[#This Row],[K 100]]+Tabela11224342[[#This Row],[K 101]]+Tabela11224342[[#This Row],[K 102]]</f>
        <v>240.00000000000009</v>
      </c>
      <c r="CZ46" s="60">
        <f>20%*Tabela11224342[[#This Row],[K 103]]</f>
        <v>48.000000000000021</v>
      </c>
      <c r="DA46" s="316">
        <f>Tabela11224342[[#This Row],[K 103]]+Tabela11224342[[#This Row],[K 104]]</f>
        <v>288.00000000000011</v>
      </c>
      <c r="DB46" s="321" t="s">
        <v>314</v>
      </c>
      <c r="DC46" s="123" t="s">
        <v>434</v>
      </c>
      <c r="DD46" s="62">
        <v>45292</v>
      </c>
      <c r="DE46" s="63">
        <v>43878</v>
      </c>
      <c r="DF46" s="63" t="s">
        <v>338</v>
      </c>
      <c r="DG46" s="32" t="s">
        <v>325</v>
      </c>
      <c r="DH46" s="30" t="s">
        <v>204</v>
      </c>
      <c r="DI46" s="115" t="s">
        <v>587</v>
      </c>
      <c r="DJ46" s="62" t="s">
        <v>327</v>
      </c>
      <c r="DK46" s="62" t="s">
        <v>206</v>
      </c>
      <c r="DL46" s="62" t="s">
        <v>326</v>
      </c>
      <c r="DM46" s="62" t="s">
        <v>326</v>
      </c>
      <c r="DN46" s="62" t="s">
        <v>326</v>
      </c>
      <c r="DO46" s="30" t="s">
        <v>305</v>
      </c>
      <c r="DP46" s="32" t="s">
        <v>306</v>
      </c>
      <c r="DQ46" s="32" t="s">
        <v>315</v>
      </c>
      <c r="DR46" s="32" t="s">
        <v>316</v>
      </c>
      <c r="DS46" s="32" t="s">
        <v>317</v>
      </c>
      <c r="DT46" s="32" t="s">
        <v>300</v>
      </c>
      <c r="DU46" s="42" t="s">
        <v>300</v>
      </c>
      <c r="DV46" s="96">
        <v>7272857474</v>
      </c>
    </row>
    <row r="47" spans="1:437" ht="80.099999999999994" customHeight="1" x14ac:dyDescent="0.25">
      <c r="A47" s="331">
        <v>33</v>
      </c>
      <c r="B47" s="30" t="s">
        <v>305</v>
      </c>
      <c r="C47" s="122" t="s">
        <v>585</v>
      </c>
      <c r="D47" s="30" t="s">
        <v>220</v>
      </c>
      <c r="E47" s="70" t="s">
        <v>601</v>
      </c>
      <c r="F47" s="30" t="s">
        <v>333</v>
      </c>
      <c r="G47" s="38">
        <v>11</v>
      </c>
      <c r="H47" s="30" t="s">
        <v>300</v>
      </c>
      <c r="I47" s="38" t="s">
        <v>300</v>
      </c>
      <c r="J47" s="38" t="s">
        <v>334</v>
      </c>
      <c r="K47" s="76" t="s">
        <v>198</v>
      </c>
      <c r="L47" s="32" t="s">
        <v>199</v>
      </c>
      <c r="M47" s="30" t="s">
        <v>618</v>
      </c>
      <c r="N47" s="30" t="s">
        <v>200</v>
      </c>
      <c r="O47" s="297">
        <v>1</v>
      </c>
      <c r="P47" s="147">
        <v>19.41</v>
      </c>
      <c r="Q47" s="39">
        <v>0.59</v>
      </c>
      <c r="R47" s="39">
        <v>0</v>
      </c>
      <c r="S47" s="39">
        <v>0</v>
      </c>
      <c r="T47" s="39">
        <v>0</v>
      </c>
      <c r="U47" s="146">
        <v>0</v>
      </c>
      <c r="V47" s="139">
        <v>19.41</v>
      </c>
      <c r="W47" s="39">
        <v>0.59</v>
      </c>
      <c r="X47" s="39">
        <v>0</v>
      </c>
      <c r="Y47" s="39">
        <v>0</v>
      </c>
      <c r="Z47" s="39">
        <v>0</v>
      </c>
      <c r="AA47" s="151">
        <v>0</v>
      </c>
      <c r="AB47" s="147">
        <v>19.41</v>
      </c>
      <c r="AC47" s="39">
        <v>0.59</v>
      </c>
      <c r="AD47" s="39">
        <v>0</v>
      </c>
      <c r="AE47" s="39">
        <v>0</v>
      </c>
      <c r="AF47" s="39">
        <v>0</v>
      </c>
      <c r="AG47" s="146">
        <v>0</v>
      </c>
      <c r="AH47" s="139">
        <v>19.41</v>
      </c>
      <c r="AI47" s="39">
        <v>0.59</v>
      </c>
      <c r="AJ47" s="39">
        <v>0</v>
      </c>
      <c r="AK47" s="39">
        <v>0</v>
      </c>
      <c r="AL47" s="39">
        <v>0</v>
      </c>
      <c r="AM47" s="151">
        <v>0</v>
      </c>
      <c r="AN47" s="147">
        <v>19.41</v>
      </c>
      <c r="AO47" s="39">
        <v>0.59</v>
      </c>
      <c r="AP47" s="39">
        <v>0</v>
      </c>
      <c r="AQ47" s="39">
        <v>0</v>
      </c>
      <c r="AR47" s="39">
        <v>0</v>
      </c>
      <c r="AS47" s="146">
        <v>0</v>
      </c>
      <c r="AT47" s="139">
        <v>19.41</v>
      </c>
      <c r="AU47" s="39">
        <v>0.59</v>
      </c>
      <c r="AV47" s="39">
        <v>0</v>
      </c>
      <c r="AW47" s="39">
        <v>0</v>
      </c>
      <c r="AX47" s="39">
        <v>0</v>
      </c>
      <c r="AY47" s="151">
        <v>0</v>
      </c>
      <c r="AZ47" s="147">
        <v>19.41</v>
      </c>
      <c r="BA47" s="39">
        <v>0.59</v>
      </c>
      <c r="BB47" s="39">
        <v>0</v>
      </c>
      <c r="BC47" s="39">
        <v>0</v>
      </c>
      <c r="BD47" s="39">
        <v>0</v>
      </c>
      <c r="BE47" s="146">
        <v>0</v>
      </c>
      <c r="BF47" s="139">
        <v>19.41</v>
      </c>
      <c r="BG47" s="39">
        <v>0.59</v>
      </c>
      <c r="BH47" s="39">
        <v>0</v>
      </c>
      <c r="BI47" s="39">
        <v>0</v>
      </c>
      <c r="BJ47" s="39">
        <v>0</v>
      </c>
      <c r="BK47" s="151">
        <v>0</v>
      </c>
      <c r="BL47" s="147">
        <v>19.41</v>
      </c>
      <c r="BM47" s="39">
        <v>0.59</v>
      </c>
      <c r="BN47" s="39">
        <v>0</v>
      </c>
      <c r="BO47" s="39">
        <v>0</v>
      </c>
      <c r="BP47" s="39">
        <v>0</v>
      </c>
      <c r="BQ47" s="146">
        <v>0</v>
      </c>
      <c r="BR47" s="139">
        <v>19.41</v>
      </c>
      <c r="BS47" s="39">
        <v>0.59</v>
      </c>
      <c r="BT47" s="39">
        <v>0</v>
      </c>
      <c r="BU47" s="39">
        <v>0</v>
      </c>
      <c r="BV47" s="39">
        <v>0</v>
      </c>
      <c r="BW47" s="151">
        <v>0</v>
      </c>
      <c r="BX47" s="147">
        <v>19.41</v>
      </c>
      <c r="BY47" s="39">
        <v>0.59</v>
      </c>
      <c r="BZ47" s="39">
        <v>0</v>
      </c>
      <c r="CA47" s="39">
        <v>0</v>
      </c>
      <c r="CB47" s="39">
        <v>0</v>
      </c>
      <c r="CC47" s="146">
        <v>0</v>
      </c>
      <c r="CD47" s="139">
        <v>19.41</v>
      </c>
      <c r="CE47" s="39">
        <v>0.59</v>
      </c>
      <c r="CF47" s="39">
        <v>0</v>
      </c>
      <c r="CG47" s="39">
        <v>0</v>
      </c>
      <c r="CH47" s="39">
        <v>0</v>
      </c>
      <c r="CI47" s="146">
        <v>0</v>
      </c>
      <c r="CJ47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232.92</v>
      </c>
      <c r="CK47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47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47" s="56">
        <f>SUM(Tabela11224342[[#This Row],[K 88]]+Tabela11224342[[#This Row],[K 89]]+Tabela11224342[[#This Row],[K 90]])</f>
        <v>232.92</v>
      </c>
      <c r="CN47" s="56">
        <f t="shared" si="0"/>
        <v>46.584000000000003</v>
      </c>
      <c r="CO47" s="311">
        <f t="shared" si="2"/>
        <v>279.50400000000002</v>
      </c>
      <c r="CP47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7.0799999999999992</v>
      </c>
      <c r="CQ47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47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47" s="56">
        <f>Tabela11224342[[#This Row],[K 94]]+Tabela11224342[[#This Row],[K 95]]+Tabela11224342[[#This Row],[K 96 ]]</f>
        <v>7.0799999999999992</v>
      </c>
      <c r="CT47" s="56">
        <f t="shared" si="1"/>
        <v>1.4159999999999999</v>
      </c>
      <c r="CU47" s="57">
        <f t="shared" si="3"/>
        <v>8.4959999999999987</v>
      </c>
      <c r="CV47" s="313">
        <f>Tabela11224342[[#This Row],[K 88]]+Tabela11224342[[#This Row],[K 94]]</f>
        <v>240</v>
      </c>
      <c r="CW47" s="59">
        <f>Tabela11224342[[#This Row],[K 89]]+Tabela11224342[[#This Row],[K 95]]</f>
        <v>0</v>
      </c>
      <c r="CX47" s="59">
        <f>Tabela11224342[[#This Row],[K 90]]+Tabela11224342[[#This Row],[K 96 ]]</f>
        <v>0</v>
      </c>
      <c r="CY47" s="60">
        <f>Tabela11224342[[#This Row],[K 100]]+Tabela11224342[[#This Row],[K 101]]+Tabela11224342[[#This Row],[K 102]]</f>
        <v>240</v>
      </c>
      <c r="CZ47" s="60">
        <f>20%*Tabela11224342[[#This Row],[K 103]]</f>
        <v>48</v>
      </c>
      <c r="DA47" s="316">
        <f>Tabela11224342[[#This Row],[K 103]]+Tabela11224342[[#This Row],[K 104]]</f>
        <v>288</v>
      </c>
      <c r="DB47" s="321" t="s">
        <v>311</v>
      </c>
      <c r="DC47" s="30" t="s">
        <v>312</v>
      </c>
      <c r="DD47" s="62">
        <v>45292</v>
      </c>
      <c r="DE47" s="63">
        <v>44714</v>
      </c>
      <c r="DF47" s="63" t="s">
        <v>313</v>
      </c>
      <c r="DG47" s="32" t="s">
        <v>203</v>
      </c>
      <c r="DH47" s="30" t="s">
        <v>204</v>
      </c>
      <c r="DI47" s="115" t="s">
        <v>587</v>
      </c>
      <c r="DJ47" s="62" t="s">
        <v>205</v>
      </c>
      <c r="DK47" s="62" t="s">
        <v>206</v>
      </c>
      <c r="DL47" s="62" t="s">
        <v>326</v>
      </c>
      <c r="DM47" s="62" t="s">
        <v>326</v>
      </c>
      <c r="DN47" s="62" t="s">
        <v>326</v>
      </c>
      <c r="DO47" s="30" t="s">
        <v>305</v>
      </c>
      <c r="DP47" s="32" t="s">
        <v>306</v>
      </c>
      <c r="DQ47" s="32" t="s">
        <v>315</v>
      </c>
      <c r="DR47" s="32" t="s">
        <v>316</v>
      </c>
      <c r="DS47" s="32" t="s">
        <v>317</v>
      </c>
      <c r="DT47" s="32" t="s">
        <v>300</v>
      </c>
      <c r="DU47" s="42" t="s">
        <v>300</v>
      </c>
      <c r="DV47" s="96">
        <v>7272857474</v>
      </c>
    </row>
    <row r="48" spans="1:437" ht="80.099999999999994" customHeight="1" x14ac:dyDescent="0.25">
      <c r="A48" s="331">
        <v>34</v>
      </c>
      <c r="B48" s="30" t="s">
        <v>305</v>
      </c>
      <c r="C48" s="64" t="s">
        <v>192</v>
      </c>
      <c r="D48" s="30" t="s">
        <v>335</v>
      </c>
      <c r="E48" s="70" t="s">
        <v>452</v>
      </c>
      <c r="F48" s="30" t="s">
        <v>336</v>
      </c>
      <c r="G48" s="38">
        <v>9</v>
      </c>
      <c r="H48" s="30" t="s">
        <v>300</v>
      </c>
      <c r="I48" s="38" t="s">
        <v>300</v>
      </c>
      <c r="J48" s="38" t="s">
        <v>337</v>
      </c>
      <c r="K48" s="76" t="s">
        <v>266</v>
      </c>
      <c r="L48" s="32" t="s">
        <v>199</v>
      </c>
      <c r="M48" s="30" t="s">
        <v>618</v>
      </c>
      <c r="N48" s="30" t="s">
        <v>200</v>
      </c>
      <c r="O48" s="297" t="s">
        <v>310</v>
      </c>
      <c r="P48" s="147">
        <v>12.475693999999999</v>
      </c>
      <c r="Q48" s="39">
        <v>4.9193059999999997</v>
      </c>
      <c r="R48" s="39">
        <v>6.0517336000000004</v>
      </c>
      <c r="S48" s="39">
        <v>2.3862664000000002</v>
      </c>
      <c r="T48" s="39">
        <v>0</v>
      </c>
      <c r="U48" s="146">
        <v>0</v>
      </c>
      <c r="V48" s="139">
        <v>12.475693999999999</v>
      </c>
      <c r="W48" s="39">
        <v>4.9193059999999997</v>
      </c>
      <c r="X48" s="39">
        <v>6.0517336000000004</v>
      </c>
      <c r="Y48" s="39">
        <v>2.3862664000000002</v>
      </c>
      <c r="Z48" s="39">
        <v>0</v>
      </c>
      <c r="AA48" s="151">
        <v>0</v>
      </c>
      <c r="AB48" s="147">
        <v>12.475693999999999</v>
      </c>
      <c r="AC48" s="39">
        <v>4.9193059999999997</v>
      </c>
      <c r="AD48" s="39">
        <v>6.0517336000000004</v>
      </c>
      <c r="AE48" s="39">
        <v>2.3862664000000002</v>
      </c>
      <c r="AF48" s="39">
        <v>0</v>
      </c>
      <c r="AG48" s="146">
        <v>0</v>
      </c>
      <c r="AH48" s="139">
        <v>12.475693999999999</v>
      </c>
      <c r="AI48" s="39">
        <v>4.9193059999999997</v>
      </c>
      <c r="AJ48" s="39">
        <v>6.0517336000000004</v>
      </c>
      <c r="AK48" s="39">
        <v>2.3862664000000002</v>
      </c>
      <c r="AL48" s="39">
        <v>0</v>
      </c>
      <c r="AM48" s="151">
        <v>0</v>
      </c>
      <c r="AN48" s="147">
        <v>12.475693999999999</v>
      </c>
      <c r="AO48" s="39">
        <v>4.9193059999999997</v>
      </c>
      <c r="AP48" s="39">
        <v>6.0517336000000004</v>
      </c>
      <c r="AQ48" s="39">
        <v>2.3862664000000002</v>
      </c>
      <c r="AR48" s="39">
        <v>0</v>
      </c>
      <c r="AS48" s="146">
        <v>0</v>
      </c>
      <c r="AT48" s="139">
        <v>12.475693999999999</v>
      </c>
      <c r="AU48" s="39">
        <v>4.9193059999999997</v>
      </c>
      <c r="AV48" s="39">
        <v>6.0517336000000004</v>
      </c>
      <c r="AW48" s="39">
        <v>2.3862664000000002</v>
      </c>
      <c r="AX48" s="39">
        <v>0</v>
      </c>
      <c r="AY48" s="151">
        <v>0</v>
      </c>
      <c r="AZ48" s="147">
        <v>12.475693999999999</v>
      </c>
      <c r="BA48" s="39">
        <v>4.9193059999999997</v>
      </c>
      <c r="BB48" s="39">
        <v>6.0517336000000004</v>
      </c>
      <c r="BC48" s="39">
        <v>2.3862664000000002</v>
      </c>
      <c r="BD48" s="39">
        <v>0</v>
      </c>
      <c r="BE48" s="146">
        <v>0</v>
      </c>
      <c r="BF48" s="139">
        <v>12.475693999999999</v>
      </c>
      <c r="BG48" s="39">
        <v>4.9193059999999997</v>
      </c>
      <c r="BH48" s="39">
        <v>6.0517336000000004</v>
      </c>
      <c r="BI48" s="39">
        <v>2.3862664000000002</v>
      </c>
      <c r="BJ48" s="39">
        <v>0</v>
      </c>
      <c r="BK48" s="151">
        <v>0</v>
      </c>
      <c r="BL48" s="147">
        <v>12.475693999999999</v>
      </c>
      <c r="BM48" s="39">
        <v>4.9193059999999997</v>
      </c>
      <c r="BN48" s="39">
        <v>6.0517336000000004</v>
      </c>
      <c r="BO48" s="39">
        <v>2.3862664000000002</v>
      </c>
      <c r="BP48" s="39">
        <v>0</v>
      </c>
      <c r="BQ48" s="146">
        <v>0</v>
      </c>
      <c r="BR48" s="139">
        <v>12.475693999999999</v>
      </c>
      <c r="BS48" s="39">
        <v>4.9193059999999997</v>
      </c>
      <c r="BT48" s="39">
        <v>6.0517336000000004</v>
      </c>
      <c r="BU48" s="39">
        <v>2.3862664000000002</v>
      </c>
      <c r="BV48" s="39">
        <v>0</v>
      </c>
      <c r="BW48" s="151">
        <v>0</v>
      </c>
      <c r="BX48" s="147">
        <v>12.475693999999999</v>
      </c>
      <c r="BY48" s="39">
        <v>4.9193059999999997</v>
      </c>
      <c r="BZ48" s="39">
        <v>6.0517336000000004</v>
      </c>
      <c r="CA48" s="39">
        <v>2.3862664000000002</v>
      </c>
      <c r="CB48" s="39">
        <v>0</v>
      </c>
      <c r="CC48" s="146">
        <v>0</v>
      </c>
      <c r="CD48" s="139">
        <v>12.475693999999999</v>
      </c>
      <c r="CE48" s="39">
        <v>4.9193059999999997</v>
      </c>
      <c r="CF48" s="39">
        <v>6.0517336000000004</v>
      </c>
      <c r="CG48" s="39">
        <v>2.3862664000000002</v>
      </c>
      <c r="CH48" s="39">
        <v>0</v>
      </c>
      <c r="CI48" s="146">
        <v>0</v>
      </c>
      <c r="CJ48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149.70832800000002</v>
      </c>
      <c r="CK48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72.620803199999997</v>
      </c>
      <c r="CL48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48" s="56">
        <f>SUM(Tabela11224342[[#This Row],[K 88]]+Tabela11224342[[#This Row],[K 89]]+Tabela11224342[[#This Row],[K 90]])</f>
        <v>222.32913120000001</v>
      </c>
      <c r="CN48" s="56">
        <f t="shared" si="0"/>
        <v>44.465826240000005</v>
      </c>
      <c r="CO48" s="311">
        <f t="shared" si="2"/>
        <v>266.79495744000002</v>
      </c>
      <c r="CP48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59.031671999999993</v>
      </c>
      <c r="CQ48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28.635196800000003</v>
      </c>
      <c r="CR48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48" s="56">
        <f>Tabela11224342[[#This Row],[K 94]]+Tabela11224342[[#This Row],[K 95]]+Tabela11224342[[#This Row],[K 96 ]]</f>
        <v>87.666868800000003</v>
      </c>
      <c r="CT48" s="56">
        <f t="shared" si="1"/>
        <v>17.53337376</v>
      </c>
      <c r="CU48" s="57">
        <f t="shared" si="3"/>
        <v>105.20024256000001</v>
      </c>
      <c r="CV48" s="313">
        <f>Tabela11224342[[#This Row],[K 88]]+Tabela11224342[[#This Row],[K 94]]</f>
        <v>208.74</v>
      </c>
      <c r="CW48" s="59">
        <f>Tabela11224342[[#This Row],[K 89]]+Tabela11224342[[#This Row],[K 95]]</f>
        <v>101.256</v>
      </c>
      <c r="CX48" s="59">
        <f>Tabela11224342[[#This Row],[K 90]]+Tabela11224342[[#This Row],[K 96 ]]</f>
        <v>0</v>
      </c>
      <c r="CY48" s="60">
        <f>Tabela11224342[[#This Row],[K 100]]+Tabela11224342[[#This Row],[K 101]]+Tabela11224342[[#This Row],[K 102]]</f>
        <v>309.99599999999998</v>
      </c>
      <c r="CZ48" s="60">
        <f>20%*Tabela11224342[[#This Row],[K 103]]</f>
        <v>61.999200000000002</v>
      </c>
      <c r="DA48" s="316">
        <f>Tabela11224342[[#This Row],[K 103]]+Tabela11224342[[#This Row],[K 104]]</f>
        <v>371.99519999999995</v>
      </c>
      <c r="DB48" s="321" t="s">
        <v>311</v>
      </c>
      <c r="DC48" s="30" t="s">
        <v>312</v>
      </c>
      <c r="DD48" s="62">
        <v>45292</v>
      </c>
      <c r="DE48" s="63">
        <v>44714</v>
      </c>
      <c r="DF48" s="63" t="s">
        <v>313</v>
      </c>
      <c r="DG48" s="32" t="s">
        <v>203</v>
      </c>
      <c r="DH48" s="30" t="s">
        <v>588</v>
      </c>
      <c r="DI48" s="115" t="s">
        <v>587</v>
      </c>
      <c r="DJ48" s="62" t="s">
        <v>205</v>
      </c>
      <c r="DK48" s="62" t="s">
        <v>206</v>
      </c>
      <c r="DL48" s="62" t="s">
        <v>326</v>
      </c>
      <c r="DM48" s="62" t="s">
        <v>326</v>
      </c>
      <c r="DN48" s="62" t="s">
        <v>326</v>
      </c>
      <c r="DO48" s="30" t="s">
        <v>305</v>
      </c>
      <c r="DP48" s="32" t="s">
        <v>306</v>
      </c>
      <c r="DQ48" s="32" t="s">
        <v>315</v>
      </c>
      <c r="DR48" s="32" t="s">
        <v>316</v>
      </c>
      <c r="DS48" s="32" t="s">
        <v>317</v>
      </c>
      <c r="DT48" s="32" t="s">
        <v>300</v>
      </c>
      <c r="DU48" s="42" t="s">
        <v>300</v>
      </c>
      <c r="DV48" s="96">
        <v>7272857474</v>
      </c>
    </row>
    <row r="49" spans="1:437" ht="80.099999999999994" customHeight="1" x14ac:dyDescent="0.25">
      <c r="A49" s="331">
        <v>35</v>
      </c>
      <c r="B49" s="30" t="s">
        <v>351</v>
      </c>
      <c r="C49" s="64" t="s">
        <v>192</v>
      </c>
      <c r="D49" s="30" t="s">
        <v>339</v>
      </c>
      <c r="E49" s="30" t="s">
        <v>340</v>
      </c>
      <c r="F49" s="30" t="s">
        <v>341</v>
      </c>
      <c r="G49" s="38">
        <v>29</v>
      </c>
      <c r="H49" s="30"/>
      <c r="I49" s="38"/>
      <c r="J49" s="38" t="s">
        <v>342</v>
      </c>
      <c r="K49" s="76" t="s">
        <v>343</v>
      </c>
      <c r="L49" s="32" t="s">
        <v>199</v>
      </c>
      <c r="M49" s="30" t="s">
        <v>344</v>
      </c>
      <c r="N49" s="30" t="s">
        <v>200</v>
      </c>
      <c r="O49" s="297" t="s">
        <v>345</v>
      </c>
      <c r="P49" s="147">
        <v>7.1440000000000001</v>
      </c>
      <c r="Q49" s="39">
        <v>0.85599999999999998</v>
      </c>
      <c r="R49" s="39">
        <v>1.786</v>
      </c>
      <c r="S49" s="39">
        <v>0.214</v>
      </c>
      <c r="T49" s="39">
        <v>8.93</v>
      </c>
      <c r="U49" s="146">
        <v>1.07</v>
      </c>
      <c r="V49" s="139">
        <v>6.4295999999999998</v>
      </c>
      <c r="W49" s="39">
        <v>0.77039999999999997</v>
      </c>
      <c r="X49" s="39">
        <v>1.6073999999999999</v>
      </c>
      <c r="Y49" s="39">
        <v>0.19259999999999999</v>
      </c>
      <c r="Z49" s="39">
        <v>8.0370000000000008</v>
      </c>
      <c r="AA49" s="151">
        <v>0.96299999999999997</v>
      </c>
      <c r="AB49" s="147">
        <v>5.3579999999999997</v>
      </c>
      <c r="AC49" s="39">
        <v>0.64200000000000002</v>
      </c>
      <c r="AD49" s="39">
        <v>1.3394999999999999</v>
      </c>
      <c r="AE49" s="39">
        <v>0.1605</v>
      </c>
      <c r="AF49" s="39">
        <v>6.6974999999999998</v>
      </c>
      <c r="AG49" s="146">
        <v>0.80249999999999999</v>
      </c>
      <c r="AH49" s="139">
        <v>4.2864000000000004</v>
      </c>
      <c r="AI49" s="39">
        <v>0.51359999999999995</v>
      </c>
      <c r="AJ49" s="39">
        <v>1.0716000000000001</v>
      </c>
      <c r="AK49" s="39">
        <v>0.12839999999999999</v>
      </c>
      <c r="AL49" s="39">
        <v>5.3579999999999997</v>
      </c>
      <c r="AM49" s="151">
        <v>0.64200000000000002</v>
      </c>
      <c r="AN49" s="147">
        <v>3.2147999999999999</v>
      </c>
      <c r="AO49" s="39">
        <v>0.38519999999999999</v>
      </c>
      <c r="AP49" s="39">
        <v>0.80369999999999997</v>
      </c>
      <c r="AQ49" s="39">
        <v>9.6299999999999997E-2</v>
      </c>
      <c r="AR49" s="39">
        <v>4.0185000000000004</v>
      </c>
      <c r="AS49" s="146">
        <v>0.48149999999999998</v>
      </c>
      <c r="AT49" s="139">
        <v>2.8576000000000001</v>
      </c>
      <c r="AU49" s="39">
        <v>0.34239999999999998</v>
      </c>
      <c r="AV49" s="39">
        <v>0.71440000000000003</v>
      </c>
      <c r="AW49" s="39">
        <v>8.5599999999999996E-2</v>
      </c>
      <c r="AX49" s="39">
        <v>3.5720000000000001</v>
      </c>
      <c r="AY49" s="151">
        <v>0.42799999999999999</v>
      </c>
      <c r="AZ49" s="147">
        <v>3.2147999999999999</v>
      </c>
      <c r="BA49" s="39">
        <v>0.38519999999999999</v>
      </c>
      <c r="BB49" s="39">
        <v>0.80369999999999997</v>
      </c>
      <c r="BC49" s="39">
        <v>9.6299999999999997E-2</v>
      </c>
      <c r="BD49" s="39">
        <v>4.0185000000000004</v>
      </c>
      <c r="BE49" s="146">
        <v>0.48149999999999998</v>
      </c>
      <c r="BF49" s="139">
        <v>3.5720000000000001</v>
      </c>
      <c r="BG49" s="39">
        <v>0.42799999999999999</v>
      </c>
      <c r="BH49" s="39">
        <v>0.89300000000000002</v>
      </c>
      <c r="BI49" s="39">
        <v>0.107</v>
      </c>
      <c r="BJ49" s="39">
        <v>4.4649999999999999</v>
      </c>
      <c r="BK49" s="151">
        <v>0.53500000000000003</v>
      </c>
      <c r="BL49" s="147">
        <v>3.9291999999999998</v>
      </c>
      <c r="BM49" s="39">
        <v>0.4708</v>
      </c>
      <c r="BN49" s="39">
        <v>0.98229999999999995</v>
      </c>
      <c r="BO49" s="39">
        <v>0.1177</v>
      </c>
      <c r="BP49" s="39">
        <v>4.9115000000000002</v>
      </c>
      <c r="BQ49" s="146">
        <v>0.58850000000000002</v>
      </c>
      <c r="BR49" s="139">
        <v>4.2864000000000004</v>
      </c>
      <c r="BS49" s="39">
        <v>0.51359999999999995</v>
      </c>
      <c r="BT49" s="39">
        <v>1.0716000000000001</v>
      </c>
      <c r="BU49" s="39">
        <v>0.12839999999999999</v>
      </c>
      <c r="BV49" s="39">
        <v>5.3579999999999997</v>
      </c>
      <c r="BW49" s="151">
        <v>0.64200000000000002</v>
      </c>
      <c r="BX49" s="147">
        <v>5.3579999999999997</v>
      </c>
      <c r="BY49" s="39">
        <v>0.64200000000000002</v>
      </c>
      <c r="BZ49" s="39">
        <v>1.3394999999999999</v>
      </c>
      <c r="CA49" s="39">
        <v>0.1605</v>
      </c>
      <c r="CB49" s="39">
        <v>6.6974999999999998</v>
      </c>
      <c r="CC49" s="146">
        <v>0.80249999999999999</v>
      </c>
      <c r="CD49" s="139">
        <v>6.0724</v>
      </c>
      <c r="CE49" s="39">
        <v>0.72760000000000002</v>
      </c>
      <c r="CF49" s="39">
        <v>1.5181</v>
      </c>
      <c r="CG49" s="39">
        <v>0.18190000000000001</v>
      </c>
      <c r="CH49" s="39">
        <v>7.5904999999999996</v>
      </c>
      <c r="CI49" s="146">
        <v>0.90949999999999998</v>
      </c>
      <c r="CJ49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55.723200000000006</v>
      </c>
      <c r="CK49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13.930800000000001</v>
      </c>
      <c r="CL49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69.654000000000011</v>
      </c>
      <c r="CM49" s="56">
        <f>SUM(Tabela11224342[[#This Row],[K 88]]+Tabela11224342[[#This Row],[K 89]]+Tabela11224342[[#This Row],[K 90]])</f>
        <v>139.30800000000002</v>
      </c>
      <c r="CN49" s="56">
        <f t="shared" si="0"/>
        <v>27.861600000000006</v>
      </c>
      <c r="CO49" s="311">
        <f t="shared" si="2"/>
        <v>167.16960000000003</v>
      </c>
      <c r="CP49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6.6767999999999992</v>
      </c>
      <c r="CQ49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1.6691999999999998</v>
      </c>
      <c r="CR49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8.3460000000000001</v>
      </c>
      <c r="CS49" s="56">
        <f>Tabela11224342[[#This Row],[K 94]]+Tabela11224342[[#This Row],[K 95]]+Tabela11224342[[#This Row],[K 96 ]]</f>
        <v>16.692</v>
      </c>
      <c r="CT49" s="56">
        <f t="shared" si="1"/>
        <v>3.3384</v>
      </c>
      <c r="CU49" s="57">
        <f t="shared" si="3"/>
        <v>20.0304</v>
      </c>
      <c r="CV49" s="313">
        <f>Tabela11224342[[#This Row],[K 88]]+Tabela11224342[[#This Row],[K 94]]</f>
        <v>62.400000000000006</v>
      </c>
      <c r="CW49" s="59">
        <f>Tabela11224342[[#This Row],[K 89]]+Tabela11224342[[#This Row],[K 95]]</f>
        <v>15.600000000000001</v>
      </c>
      <c r="CX49" s="59">
        <f>Tabela11224342[[#This Row],[K 90]]+Tabela11224342[[#This Row],[K 96 ]]</f>
        <v>78.000000000000014</v>
      </c>
      <c r="CY49" s="60">
        <f>Tabela11224342[[#This Row],[K 100]]+Tabela11224342[[#This Row],[K 101]]+Tabela11224342[[#This Row],[K 102]]</f>
        <v>156</v>
      </c>
      <c r="CZ49" s="60">
        <f>20%*Tabela11224342[[#This Row],[K 103]]</f>
        <v>31.200000000000003</v>
      </c>
      <c r="DA49" s="316">
        <f>Tabela11224342[[#This Row],[K 103]]+Tabela11224342[[#This Row],[K 104]]</f>
        <v>187.2</v>
      </c>
      <c r="DB49" s="321" t="s">
        <v>311</v>
      </c>
      <c r="DC49" s="30" t="s">
        <v>206</v>
      </c>
      <c r="DD49" s="62">
        <v>45292</v>
      </c>
      <c r="DE49" s="63">
        <v>44714</v>
      </c>
      <c r="DF49" s="63" t="s">
        <v>349</v>
      </c>
      <c r="DG49" s="32" t="s">
        <v>203</v>
      </c>
      <c r="DH49" s="30" t="s">
        <v>204</v>
      </c>
      <c r="DI49" s="115" t="s">
        <v>587</v>
      </c>
      <c r="DJ49" s="62" t="s">
        <v>205</v>
      </c>
      <c r="DK49" s="62" t="s">
        <v>675</v>
      </c>
      <c r="DL49" s="62" t="s">
        <v>326</v>
      </c>
      <c r="DM49" s="62" t="s">
        <v>326</v>
      </c>
      <c r="DN49" s="62" t="s">
        <v>326</v>
      </c>
      <c r="DO49" s="30" t="s">
        <v>351</v>
      </c>
      <c r="DP49" s="32" t="s">
        <v>254</v>
      </c>
      <c r="DQ49" s="32" t="s">
        <v>255</v>
      </c>
      <c r="DR49" s="32" t="s">
        <v>352</v>
      </c>
      <c r="DS49" s="32" t="s">
        <v>353</v>
      </c>
      <c r="DT49" s="32"/>
      <c r="DU49" s="42"/>
      <c r="DV49" s="96">
        <v>6312691891</v>
      </c>
    </row>
    <row r="50" spans="1:437" s="207" customFormat="1" ht="80.099999999999994" customHeight="1" x14ac:dyDescent="0.25">
      <c r="A50" s="332">
        <v>36</v>
      </c>
      <c r="B50" s="184" t="s">
        <v>351</v>
      </c>
      <c r="C50" s="182" t="s">
        <v>192</v>
      </c>
      <c r="D50" s="184" t="s">
        <v>208</v>
      </c>
      <c r="E50" s="184" t="s">
        <v>346</v>
      </c>
      <c r="F50" s="184" t="s">
        <v>347</v>
      </c>
      <c r="G50" s="222">
        <v>7</v>
      </c>
      <c r="H50" s="184"/>
      <c r="I50" s="222"/>
      <c r="J50" s="222" t="s">
        <v>348</v>
      </c>
      <c r="K50" s="223" t="s">
        <v>198</v>
      </c>
      <c r="L50" s="183" t="s">
        <v>199</v>
      </c>
      <c r="M50" s="184" t="s">
        <v>267</v>
      </c>
      <c r="N50" s="184" t="s">
        <v>200</v>
      </c>
      <c r="O50" s="185" t="s">
        <v>201</v>
      </c>
      <c r="P50" s="224">
        <v>4.3630000000000004</v>
      </c>
      <c r="Q50" s="225">
        <v>0.63700000000000001</v>
      </c>
      <c r="R50" s="225">
        <v>0</v>
      </c>
      <c r="S50" s="225">
        <v>0</v>
      </c>
      <c r="T50" s="225">
        <v>0</v>
      </c>
      <c r="U50" s="226">
        <v>0</v>
      </c>
      <c r="V50" s="227">
        <v>4.3630000000000004</v>
      </c>
      <c r="W50" s="225">
        <v>0.63700000000000001</v>
      </c>
      <c r="X50" s="225">
        <v>0</v>
      </c>
      <c r="Y50" s="225">
        <v>0</v>
      </c>
      <c r="Z50" s="225">
        <v>0</v>
      </c>
      <c r="AA50" s="226">
        <v>0</v>
      </c>
      <c r="AB50" s="227">
        <v>4.3630000000000004</v>
      </c>
      <c r="AC50" s="225">
        <v>0.63700000000000001</v>
      </c>
      <c r="AD50" s="225">
        <v>0</v>
      </c>
      <c r="AE50" s="225">
        <v>0</v>
      </c>
      <c r="AF50" s="225">
        <v>0</v>
      </c>
      <c r="AG50" s="226">
        <v>0</v>
      </c>
      <c r="AH50" s="227">
        <v>3.4904000000000002</v>
      </c>
      <c r="AI50" s="225">
        <v>0.50960000000000005</v>
      </c>
      <c r="AJ50" s="225">
        <v>0</v>
      </c>
      <c r="AK50" s="225">
        <v>0</v>
      </c>
      <c r="AL50" s="225">
        <v>0</v>
      </c>
      <c r="AM50" s="228">
        <v>0</v>
      </c>
      <c r="AN50" s="224">
        <v>3.4904000000000002</v>
      </c>
      <c r="AO50" s="225">
        <v>0.50960000000000005</v>
      </c>
      <c r="AP50" s="225">
        <v>0</v>
      </c>
      <c r="AQ50" s="225">
        <v>0</v>
      </c>
      <c r="AR50" s="225">
        <v>0</v>
      </c>
      <c r="AS50" s="226">
        <v>0</v>
      </c>
      <c r="AT50" s="227">
        <v>3.4904000000000002</v>
      </c>
      <c r="AU50" s="225">
        <v>0.50960000000000005</v>
      </c>
      <c r="AV50" s="225">
        <v>0</v>
      </c>
      <c r="AW50" s="225">
        <v>0</v>
      </c>
      <c r="AX50" s="225">
        <v>0</v>
      </c>
      <c r="AY50" s="228">
        <v>0</v>
      </c>
      <c r="AZ50" s="224">
        <v>3.4904000000000002</v>
      </c>
      <c r="BA50" s="225">
        <v>0.50960000000000005</v>
      </c>
      <c r="BB50" s="225">
        <v>0</v>
      </c>
      <c r="BC50" s="225">
        <v>0</v>
      </c>
      <c r="BD50" s="225">
        <v>0</v>
      </c>
      <c r="BE50" s="226">
        <v>0</v>
      </c>
      <c r="BF50" s="227">
        <v>3.4904000000000002</v>
      </c>
      <c r="BG50" s="225">
        <v>0.50960000000000005</v>
      </c>
      <c r="BH50" s="225">
        <v>0</v>
      </c>
      <c r="BI50" s="225">
        <v>0</v>
      </c>
      <c r="BJ50" s="225">
        <v>0</v>
      </c>
      <c r="BK50" s="228">
        <v>0</v>
      </c>
      <c r="BL50" s="224">
        <v>3.4904000000000002</v>
      </c>
      <c r="BM50" s="225">
        <v>0.50960000000000005</v>
      </c>
      <c r="BN50" s="225">
        <v>0</v>
      </c>
      <c r="BO50" s="225">
        <v>0</v>
      </c>
      <c r="BP50" s="225">
        <v>0</v>
      </c>
      <c r="BQ50" s="226">
        <v>0</v>
      </c>
      <c r="BR50" s="227">
        <v>4.3630000000000004</v>
      </c>
      <c r="BS50" s="225">
        <v>0.63700000000000001</v>
      </c>
      <c r="BT50" s="225">
        <v>0</v>
      </c>
      <c r="BU50" s="225">
        <v>0</v>
      </c>
      <c r="BV50" s="225">
        <v>0</v>
      </c>
      <c r="BW50" s="228">
        <v>0</v>
      </c>
      <c r="BX50" s="224">
        <v>4.3630000000000004</v>
      </c>
      <c r="BY50" s="225">
        <v>0.63700000000000001</v>
      </c>
      <c r="BZ50" s="225">
        <v>0</v>
      </c>
      <c r="CA50" s="225">
        <v>0</v>
      </c>
      <c r="CB50" s="225">
        <v>0</v>
      </c>
      <c r="CC50" s="226">
        <v>0</v>
      </c>
      <c r="CD50" s="227">
        <v>4.3630000000000004</v>
      </c>
      <c r="CE50" s="225">
        <v>0.63700000000000001</v>
      </c>
      <c r="CF50" s="225">
        <v>0</v>
      </c>
      <c r="CG50" s="225">
        <v>0</v>
      </c>
      <c r="CH50" s="225">
        <v>0</v>
      </c>
      <c r="CI50" s="226">
        <v>0</v>
      </c>
      <c r="CJ50" s="19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47.120400000000004</v>
      </c>
      <c r="CK50" s="19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50" s="19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50" s="196">
        <f>SUM(Tabela11224342[[#This Row],[K 88]]+Tabela11224342[[#This Row],[K 89]]+Tabela11224342[[#This Row],[K 90]])</f>
        <v>47.120400000000004</v>
      </c>
      <c r="CN50" s="196">
        <f t="shared" si="0"/>
        <v>9.4240800000000018</v>
      </c>
      <c r="CO50" s="196">
        <f t="shared" si="2"/>
        <v>56.544480000000007</v>
      </c>
      <c r="CP50" s="19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6.8795999999999999</v>
      </c>
      <c r="CQ50" s="19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50" s="19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50" s="196">
        <f>Tabela11224342[[#This Row],[K 94]]+Tabela11224342[[#This Row],[K 95]]+Tabela11224342[[#This Row],[K 96 ]]</f>
        <v>6.8795999999999999</v>
      </c>
      <c r="CT50" s="196">
        <f t="shared" si="1"/>
        <v>1.37592</v>
      </c>
      <c r="CU50" s="196">
        <f t="shared" si="3"/>
        <v>8.2555200000000006</v>
      </c>
      <c r="CV50" s="197">
        <f>Tabela11224342[[#This Row],[K 88]]+Tabela11224342[[#This Row],[K 94]]</f>
        <v>54</v>
      </c>
      <c r="CW50" s="197">
        <f>Tabela11224342[[#This Row],[K 89]]+Tabela11224342[[#This Row],[K 95]]</f>
        <v>0</v>
      </c>
      <c r="CX50" s="197">
        <f>Tabela11224342[[#This Row],[K 90]]+Tabela11224342[[#This Row],[K 96 ]]</f>
        <v>0</v>
      </c>
      <c r="CY50" s="198">
        <f>Tabela11224342[[#This Row],[K 100]]+Tabela11224342[[#This Row],[K 101]]+Tabela11224342[[#This Row],[K 102]]</f>
        <v>54</v>
      </c>
      <c r="CZ50" s="198">
        <f>20%*Tabela11224342[[#This Row],[K 103]]</f>
        <v>10.8</v>
      </c>
      <c r="DA50" s="199">
        <f>Tabela11224342[[#This Row],[K 103]]+Tabela11224342[[#This Row],[K 104]]</f>
        <v>64.8</v>
      </c>
      <c r="DB50" s="200" t="s">
        <v>311</v>
      </c>
      <c r="DC50" s="184" t="s">
        <v>560</v>
      </c>
      <c r="DD50" s="201">
        <v>45292</v>
      </c>
      <c r="DE50" s="202">
        <v>44784</v>
      </c>
      <c r="DF50" s="202" t="s">
        <v>354</v>
      </c>
      <c r="DG50" s="183" t="s">
        <v>203</v>
      </c>
      <c r="DH50" s="184" t="s">
        <v>355</v>
      </c>
      <c r="DI50" s="204" t="s">
        <v>587</v>
      </c>
      <c r="DJ50" s="201" t="s">
        <v>205</v>
      </c>
      <c r="DK50" s="201" t="s">
        <v>206</v>
      </c>
      <c r="DL50" s="62" t="s">
        <v>326</v>
      </c>
      <c r="DM50" s="62" t="s">
        <v>326</v>
      </c>
      <c r="DN50" s="62" t="s">
        <v>326</v>
      </c>
      <c r="DO50" s="184" t="s">
        <v>351</v>
      </c>
      <c r="DP50" s="183" t="s">
        <v>254</v>
      </c>
      <c r="DQ50" s="183" t="s">
        <v>255</v>
      </c>
      <c r="DR50" s="183" t="s">
        <v>352</v>
      </c>
      <c r="DS50" s="183" t="s">
        <v>353</v>
      </c>
      <c r="DT50" s="183"/>
      <c r="DU50" s="203"/>
      <c r="DV50" s="229">
        <v>6312691891</v>
      </c>
      <c r="DW50" s="155"/>
      <c r="DX50" s="2"/>
      <c r="DY50" s="2"/>
      <c r="DZ50" s="2"/>
      <c r="EA50" s="4"/>
      <c r="EB50" s="4"/>
      <c r="EC50" s="4"/>
      <c r="ED50" s="4"/>
      <c r="EE50" s="4"/>
      <c r="EF50" s="4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</row>
    <row r="51" spans="1:437" s="37" customFormat="1" ht="80.099999999999994" customHeight="1" x14ac:dyDescent="0.25">
      <c r="A51" s="331">
        <v>37</v>
      </c>
      <c r="B51" s="30" t="s">
        <v>351</v>
      </c>
      <c r="C51" s="64" t="s">
        <v>192</v>
      </c>
      <c r="D51" s="30" t="s">
        <v>254</v>
      </c>
      <c r="E51" s="30" t="s">
        <v>255</v>
      </c>
      <c r="F51" s="30" t="s">
        <v>356</v>
      </c>
      <c r="G51" s="38" t="s">
        <v>357</v>
      </c>
      <c r="H51" s="30"/>
      <c r="I51" s="38"/>
      <c r="J51" s="38" t="s">
        <v>358</v>
      </c>
      <c r="K51" s="76" t="s">
        <v>309</v>
      </c>
      <c r="L51" s="32" t="s">
        <v>199</v>
      </c>
      <c r="M51" s="30" t="s">
        <v>420</v>
      </c>
      <c r="N51" s="30" t="s">
        <v>200</v>
      </c>
      <c r="O51" s="141" t="s">
        <v>359</v>
      </c>
      <c r="P51" s="147">
        <v>9.327</v>
      </c>
      <c r="Q51" s="39">
        <v>0</v>
      </c>
      <c r="R51" s="39">
        <v>17.192</v>
      </c>
      <c r="S51" s="39">
        <v>0</v>
      </c>
      <c r="T51" s="39">
        <v>0</v>
      </c>
      <c r="U51" s="146">
        <v>0</v>
      </c>
      <c r="V51" s="139">
        <v>8.6300000000000008</v>
      </c>
      <c r="W51" s="39">
        <v>0</v>
      </c>
      <c r="X51" s="39">
        <v>15.989000000000001</v>
      </c>
      <c r="Y51" s="39">
        <v>0</v>
      </c>
      <c r="Z51" s="39">
        <v>0</v>
      </c>
      <c r="AA51" s="146">
        <v>0</v>
      </c>
      <c r="AB51" s="139">
        <v>10.185</v>
      </c>
      <c r="AC51" s="39">
        <v>0</v>
      </c>
      <c r="AD51" s="39">
        <v>26.376999999999999</v>
      </c>
      <c r="AE51" s="39">
        <v>0</v>
      </c>
      <c r="AF51" s="39">
        <v>0</v>
      </c>
      <c r="AG51" s="146">
        <v>0</v>
      </c>
      <c r="AH51" s="139">
        <v>6.43</v>
      </c>
      <c r="AI51" s="39">
        <v>0</v>
      </c>
      <c r="AJ51" s="39">
        <v>18.135000000000002</v>
      </c>
      <c r="AK51" s="39">
        <v>0</v>
      </c>
      <c r="AL51" s="39">
        <v>0</v>
      </c>
      <c r="AM51" s="151">
        <v>0</v>
      </c>
      <c r="AN51" s="147">
        <v>5.6239999999999997</v>
      </c>
      <c r="AO51" s="39">
        <v>0</v>
      </c>
      <c r="AP51" s="39">
        <v>16.963999999999999</v>
      </c>
      <c r="AQ51" s="39">
        <v>0</v>
      </c>
      <c r="AR51" s="39">
        <v>0</v>
      </c>
      <c r="AS51" s="146">
        <v>0</v>
      </c>
      <c r="AT51" s="139">
        <v>5.9880000000000004</v>
      </c>
      <c r="AU51" s="39">
        <v>0</v>
      </c>
      <c r="AV51" s="39">
        <v>19.379000000000001</v>
      </c>
      <c r="AW51" s="39">
        <v>0</v>
      </c>
      <c r="AX51" s="39">
        <v>0</v>
      </c>
      <c r="AY51" s="151">
        <v>0</v>
      </c>
      <c r="AZ51" s="147">
        <v>5.1280000000000001</v>
      </c>
      <c r="BA51" s="39">
        <v>0</v>
      </c>
      <c r="BB51" s="39">
        <v>17.056000000000001</v>
      </c>
      <c r="BC51" s="39">
        <v>0</v>
      </c>
      <c r="BD51" s="39">
        <v>0</v>
      </c>
      <c r="BE51" s="146">
        <v>0</v>
      </c>
      <c r="BF51" s="139">
        <v>7.9290000000000003</v>
      </c>
      <c r="BG51" s="39">
        <v>0</v>
      </c>
      <c r="BH51" s="39">
        <v>31.696999999999999</v>
      </c>
      <c r="BI51" s="39">
        <v>0</v>
      </c>
      <c r="BJ51" s="39">
        <v>0</v>
      </c>
      <c r="BK51" s="151">
        <v>0</v>
      </c>
      <c r="BL51" s="147">
        <v>12.539</v>
      </c>
      <c r="BM51" s="39">
        <v>0</v>
      </c>
      <c r="BN51" s="39">
        <v>39.884</v>
      </c>
      <c r="BO51" s="39">
        <v>0</v>
      </c>
      <c r="BP51" s="39">
        <v>0</v>
      </c>
      <c r="BQ51" s="146">
        <v>0</v>
      </c>
      <c r="BR51" s="139">
        <v>13.026</v>
      </c>
      <c r="BS51" s="39">
        <v>0</v>
      </c>
      <c r="BT51" s="39">
        <v>36.277000000000001</v>
      </c>
      <c r="BU51" s="39">
        <v>0</v>
      </c>
      <c r="BV51" s="39">
        <v>0</v>
      </c>
      <c r="BW51" s="151">
        <v>0</v>
      </c>
      <c r="BX51" s="147">
        <v>9.2010000000000005</v>
      </c>
      <c r="BY51" s="39">
        <v>0</v>
      </c>
      <c r="BZ51" s="39">
        <v>18.065000000000001</v>
      </c>
      <c r="CA51" s="39">
        <v>0</v>
      </c>
      <c r="CB51" s="39">
        <v>0</v>
      </c>
      <c r="CC51" s="146">
        <v>0</v>
      </c>
      <c r="CD51" s="139">
        <v>10.808</v>
      </c>
      <c r="CE51" s="39">
        <v>0</v>
      </c>
      <c r="CF51" s="39">
        <v>26.763000000000002</v>
      </c>
      <c r="CG51" s="39">
        <v>0</v>
      </c>
      <c r="CH51" s="39">
        <v>0</v>
      </c>
      <c r="CI51" s="146">
        <v>0</v>
      </c>
      <c r="CJ51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104.815</v>
      </c>
      <c r="CK51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283.77799999999996</v>
      </c>
      <c r="CL51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51" s="56">
        <f>SUM(Tabela11224342[[#This Row],[K 88]]+Tabela11224342[[#This Row],[K 89]]+Tabela11224342[[#This Row],[K 90]])</f>
        <v>388.59299999999996</v>
      </c>
      <c r="CN51" s="56">
        <f t="shared" si="0"/>
        <v>77.718599999999995</v>
      </c>
      <c r="CO51" s="56">
        <f t="shared" si="2"/>
        <v>466.31159999999994</v>
      </c>
      <c r="CP51" s="54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51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51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51" s="56">
        <f>Tabela11224342[[#This Row],[K 94]]+Tabela11224342[[#This Row],[K 95]]+Tabela11224342[[#This Row],[K 96 ]]</f>
        <v>0</v>
      </c>
      <c r="CT51" s="56">
        <f t="shared" si="1"/>
        <v>0</v>
      </c>
      <c r="CU51" s="56">
        <f t="shared" si="3"/>
        <v>0</v>
      </c>
      <c r="CV51" s="59">
        <f>Tabela11224342[[#This Row],[K 88]]+Tabela11224342[[#This Row],[K 94]]</f>
        <v>104.815</v>
      </c>
      <c r="CW51" s="59">
        <f>Tabela11224342[[#This Row],[K 89]]+Tabela11224342[[#This Row],[K 95]]</f>
        <v>283.77799999999996</v>
      </c>
      <c r="CX51" s="59">
        <f>Tabela11224342[[#This Row],[K 90]]+Tabela11224342[[#This Row],[K 96 ]]</f>
        <v>0</v>
      </c>
      <c r="CY51" s="60">
        <f>Tabela11224342[[#This Row],[K 100]]+Tabela11224342[[#This Row],[K 101]]+Tabela11224342[[#This Row],[K 102]]</f>
        <v>388.59299999999996</v>
      </c>
      <c r="CZ51" s="60">
        <f>20%*Tabela11224342[[#This Row],[K 103]]</f>
        <v>77.718599999999995</v>
      </c>
      <c r="DA51" s="61">
        <f>Tabela11224342[[#This Row],[K 103]]+Tabela11224342[[#This Row],[K 104]]</f>
        <v>466.31159999999994</v>
      </c>
      <c r="DB51" s="152" t="s">
        <v>635</v>
      </c>
      <c r="DC51" s="30" t="s">
        <v>560</v>
      </c>
      <c r="DD51" s="62">
        <v>45108</v>
      </c>
      <c r="DE51" s="63">
        <v>44715</v>
      </c>
      <c r="DF51" s="63" t="s">
        <v>366</v>
      </c>
      <c r="DG51" s="32" t="s">
        <v>203</v>
      </c>
      <c r="DH51" s="30" t="s">
        <v>355</v>
      </c>
      <c r="DI51" s="115" t="s">
        <v>587</v>
      </c>
      <c r="DJ51" s="62" t="s">
        <v>205</v>
      </c>
      <c r="DK51" s="62" t="s">
        <v>206</v>
      </c>
      <c r="DL51" s="62" t="s">
        <v>326</v>
      </c>
      <c r="DM51" s="62" t="s">
        <v>326</v>
      </c>
      <c r="DN51" s="62" t="s">
        <v>326</v>
      </c>
      <c r="DO51" s="30" t="s">
        <v>367</v>
      </c>
      <c r="DP51" s="32" t="s">
        <v>254</v>
      </c>
      <c r="DQ51" s="32" t="s">
        <v>255</v>
      </c>
      <c r="DR51" s="32" t="s">
        <v>352</v>
      </c>
      <c r="DS51" s="32" t="s">
        <v>353</v>
      </c>
      <c r="DT51" s="32"/>
      <c r="DU51" s="42" t="s">
        <v>368</v>
      </c>
      <c r="DV51" s="96">
        <v>6312691891</v>
      </c>
      <c r="DW51" s="155"/>
      <c r="DX51" s="2"/>
      <c r="DY51" s="2"/>
      <c r="DZ51" s="2"/>
      <c r="EA51" s="4"/>
      <c r="EB51" s="4"/>
      <c r="EC51" s="4"/>
      <c r="ED51" s="4"/>
      <c r="EE51" s="4"/>
      <c r="EF51" s="4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</row>
    <row r="52" spans="1:437" s="154" customFormat="1" ht="80.099999999999994" customHeight="1" x14ac:dyDescent="0.25">
      <c r="A52" s="333">
        <v>38</v>
      </c>
      <c r="B52" s="34" t="s">
        <v>351</v>
      </c>
      <c r="C52" s="93" t="s">
        <v>192</v>
      </c>
      <c r="D52" s="34" t="s">
        <v>360</v>
      </c>
      <c r="E52" s="34" t="s">
        <v>361</v>
      </c>
      <c r="F52" s="34" t="s">
        <v>362</v>
      </c>
      <c r="G52" s="178" t="s">
        <v>363</v>
      </c>
      <c r="H52" s="34"/>
      <c r="I52" s="178"/>
      <c r="J52" s="178" t="s">
        <v>364</v>
      </c>
      <c r="K52" s="179" t="s">
        <v>198</v>
      </c>
      <c r="L52" s="35" t="s">
        <v>199</v>
      </c>
      <c r="M52" s="34" t="s">
        <v>619</v>
      </c>
      <c r="N52" s="34" t="s">
        <v>200</v>
      </c>
      <c r="O52" s="156" t="s">
        <v>365</v>
      </c>
      <c r="P52" s="163">
        <v>0</v>
      </c>
      <c r="Q52" s="133">
        <v>8.9999999999999993E-3</v>
      </c>
      <c r="R52" s="133">
        <v>0</v>
      </c>
      <c r="S52" s="133">
        <v>0</v>
      </c>
      <c r="T52" s="133">
        <v>0</v>
      </c>
      <c r="U52" s="157">
        <v>0</v>
      </c>
      <c r="V52" s="164">
        <v>0</v>
      </c>
      <c r="W52" s="133">
        <v>8.9999999999999993E-3</v>
      </c>
      <c r="X52" s="133">
        <v>0</v>
      </c>
      <c r="Y52" s="133">
        <v>0</v>
      </c>
      <c r="Z52" s="133">
        <v>0</v>
      </c>
      <c r="AA52" s="157">
        <v>0</v>
      </c>
      <c r="AB52" s="164">
        <v>0</v>
      </c>
      <c r="AC52" s="133">
        <v>8.9999999999999993E-3</v>
      </c>
      <c r="AD52" s="133">
        <v>0</v>
      </c>
      <c r="AE52" s="133">
        <v>0</v>
      </c>
      <c r="AF52" s="133">
        <v>0</v>
      </c>
      <c r="AG52" s="157">
        <v>0</v>
      </c>
      <c r="AH52" s="164">
        <v>0</v>
      </c>
      <c r="AI52" s="133">
        <v>1.1779999999999999</v>
      </c>
      <c r="AJ52" s="133">
        <v>0</v>
      </c>
      <c r="AK52" s="133">
        <v>0</v>
      </c>
      <c r="AL52" s="133">
        <v>0</v>
      </c>
      <c r="AM52" s="158">
        <v>0</v>
      </c>
      <c r="AN52" s="163">
        <v>0</v>
      </c>
      <c r="AO52" s="133">
        <v>1.204</v>
      </c>
      <c r="AP52" s="133">
        <v>0</v>
      </c>
      <c r="AQ52" s="133">
        <v>0</v>
      </c>
      <c r="AR52" s="133">
        <v>0</v>
      </c>
      <c r="AS52" s="157">
        <v>0</v>
      </c>
      <c r="AT52" s="164">
        <v>0</v>
      </c>
      <c r="AU52" s="133">
        <v>1.226</v>
      </c>
      <c r="AV52" s="133">
        <v>0</v>
      </c>
      <c r="AW52" s="133">
        <v>0</v>
      </c>
      <c r="AX52" s="133">
        <v>0</v>
      </c>
      <c r="AY52" s="158">
        <v>0</v>
      </c>
      <c r="AZ52" s="163">
        <v>0</v>
      </c>
      <c r="BA52" s="133">
        <v>2.5129999999999999</v>
      </c>
      <c r="BB52" s="133">
        <v>0</v>
      </c>
      <c r="BC52" s="133">
        <v>0</v>
      </c>
      <c r="BD52" s="133">
        <v>0</v>
      </c>
      <c r="BE52" s="157">
        <v>0</v>
      </c>
      <c r="BF52" s="164">
        <v>0</v>
      </c>
      <c r="BG52" s="133">
        <v>2.1669999999999998</v>
      </c>
      <c r="BH52" s="133">
        <v>0</v>
      </c>
      <c r="BI52" s="133">
        <v>0</v>
      </c>
      <c r="BJ52" s="133">
        <v>0</v>
      </c>
      <c r="BK52" s="158">
        <v>0</v>
      </c>
      <c r="BL52" s="163">
        <v>0</v>
      </c>
      <c r="BM52" s="133">
        <v>0.70099999999999996</v>
      </c>
      <c r="BN52" s="133">
        <v>0</v>
      </c>
      <c r="BO52" s="133">
        <v>0</v>
      </c>
      <c r="BP52" s="133">
        <v>0</v>
      </c>
      <c r="BQ52" s="157">
        <v>0</v>
      </c>
      <c r="BR52" s="164">
        <v>0</v>
      </c>
      <c r="BS52" s="133">
        <v>8.9999999999999993E-3</v>
      </c>
      <c r="BT52" s="133">
        <v>0</v>
      </c>
      <c r="BU52" s="133">
        <v>0</v>
      </c>
      <c r="BV52" s="133">
        <v>0</v>
      </c>
      <c r="BW52" s="158">
        <v>0</v>
      </c>
      <c r="BX52" s="163">
        <v>0</v>
      </c>
      <c r="BY52" s="133">
        <v>8.9999999999999993E-3</v>
      </c>
      <c r="BZ52" s="133">
        <v>0</v>
      </c>
      <c r="CA52" s="133">
        <v>0</v>
      </c>
      <c r="CB52" s="133">
        <v>0</v>
      </c>
      <c r="CC52" s="157">
        <v>0</v>
      </c>
      <c r="CD52" s="164">
        <v>0</v>
      </c>
      <c r="CE52" s="133">
        <v>8.9999999999999993E-3</v>
      </c>
      <c r="CF52" s="133">
        <v>0</v>
      </c>
      <c r="CG52" s="133">
        <v>0</v>
      </c>
      <c r="CH52" s="133">
        <v>0</v>
      </c>
      <c r="CI52" s="157">
        <v>0</v>
      </c>
      <c r="CJ52" s="159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0</v>
      </c>
      <c r="CK52" s="160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52" s="160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52" s="86">
        <f>SUM(Tabela11224342[[#This Row],[K 88]]+Tabela11224342[[#This Row],[K 89]]+Tabela11224342[[#This Row],[K 90]])</f>
        <v>0</v>
      </c>
      <c r="CN52" s="86">
        <f t="shared" si="0"/>
        <v>0</v>
      </c>
      <c r="CO52" s="86">
        <f t="shared" si="2"/>
        <v>0</v>
      </c>
      <c r="CP52" s="159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9.043000000000001</v>
      </c>
      <c r="CQ52" s="160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52" s="160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52" s="86">
        <f>Tabela11224342[[#This Row],[K 94]]+Tabela11224342[[#This Row],[K 95]]+Tabela11224342[[#This Row],[K 96 ]]</f>
        <v>9.043000000000001</v>
      </c>
      <c r="CT52" s="86">
        <f t="shared" si="1"/>
        <v>1.8086000000000002</v>
      </c>
      <c r="CU52" s="86">
        <f t="shared" si="3"/>
        <v>10.851600000000001</v>
      </c>
      <c r="CV52" s="88">
        <f>Tabela11224342[[#This Row],[K 88]]+Tabela11224342[[#This Row],[K 94]]</f>
        <v>9.043000000000001</v>
      </c>
      <c r="CW52" s="88">
        <f>Tabela11224342[[#This Row],[K 89]]+Tabela11224342[[#This Row],[K 95]]</f>
        <v>0</v>
      </c>
      <c r="CX52" s="88">
        <f>Tabela11224342[[#This Row],[K 90]]+Tabela11224342[[#This Row],[K 96 ]]</f>
        <v>0</v>
      </c>
      <c r="CY52" s="89">
        <f>Tabela11224342[[#This Row],[K 100]]+Tabela11224342[[#This Row],[K 101]]+Tabela11224342[[#This Row],[K 102]]</f>
        <v>9.043000000000001</v>
      </c>
      <c r="CZ52" s="89">
        <f>20%*Tabela11224342[[#This Row],[K 103]]</f>
        <v>1.8086000000000002</v>
      </c>
      <c r="DA52" s="90">
        <f>Tabela11224342[[#This Row],[K 103]]+Tabela11224342[[#This Row],[K 104]]</f>
        <v>10.851600000000001</v>
      </c>
      <c r="DB52" s="165" t="s">
        <v>635</v>
      </c>
      <c r="DC52" s="34" t="s">
        <v>560</v>
      </c>
      <c r="DD52" s="130">
        <v>45108</v>
      </c>
      <c r="DE52" s="131">
        <v>44715</v>
      </c>
      <c r="DF52" s="131" t="s">
        <v>366</v>
      </c>
      <c r="DG52" s="35" t="s">
        <v>203</v>
      </c>
      <c r="DH52" s="34" t="s">
        <v>355</v>
      </c>
      <c r="DI52" s="166" t="s">
        <v>587</v>
      </c>
      <c r="DJ52" s="130" t="s">
        <v>205</v>
      </c>
      <c r="DK52" s="130" t="s">
        <v>206</v>
      </c>
      <c r="DL52" s="62" t="s">
        <v>326</v>
      </c>
      <c r="DM52" s="62" t="s">
        <v>326</v>
      </c>
      <c r="DN52" s="62" t="s">
        <v>326</v>
      </c>
      <c r="DO52" s="34" t="s">
        <v>367</v>
      </c>
      <c r="DP52" s="35" t="s">
        <v>254</v>
      </c>
      <c r="DQ52" s="35" t="s">
        <v>255</v>
      </c>
      <c r="DR52" s="35" t="s">
        <v>352</v>
      </c>
      <c r="DS52" s="35" t="s">
        <v>353</v>
      </c>
      <c r="DT52" s="35"/>
      <c r="DU52" s="162" t="s">
        <v>363</v>
      </c>
      <c r="DV52" s="132">
        <v>6312691891</v>
      </c>
      <c r="DW52" s="155"/>
      <c r="DX52" s="2"/>
      <c r="DY52" s="2"/>
      <c r="DZ52" s="2"/>
      <c r="EA52" s="4"/>
      <c r="EB52" s="4"/>
      <c r="EC52" s="4"/>
      <c r="ED52" s="4"/>
      <c r="EE52" s="4"/>
      <c r="EF52" s="4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</row>
    <row r="53" spans="1:437" ht="80.099999999999994" customHeight="1" x14ac:dyDescent="0.25">
      <c r="A53" s="331">
        <v>39</v>
      </c>
      <c r="B53" s="30" t="s">
        <v>369</v>
      </c>
      <c r="C53" s="64" t="s">
        <v>192</v>
      </c>
      <c r="D53" s="30" t="s">
        <v>254</v>
      </c>
      <c r="E53" s="30" t="s">
        <v>370</v>
      </c>
      <c r="F53" s="30" t="s">
        <v>371</v>
      </c>
      <c r="G53" s="38">
        <v>99</v>
      </c>
      <c r="H53" s="30" t="s">
        <v>300</v>
      </c>
      <c r="I53" s="38" t="s">
        <v>300</v>
      </c>
      <c r="J53" s="38" t="s">
        <v>372</v>
      </c>
      <c r="K53" s="76" t="s">
        <v>343</v>
      </c>
      <c r="L53" s="32" t="s">
        <v>199</v>
      </c>
      <c r="M53" s="30" t="s">
        <v>373</v>
      </c>
      <c r="N53" s="30" t="s">
        <v>200</v>
      </c>
      <c r="O53" s="297" t="s">
        <v>683</v>
      </c>
      <c r="P53" s="147">
        <v>14.21</v>
      </c>
      <c r="Q53" s="39">
        <v>20.79</v>
      </c>
      <c r="R53" s="39">
        <v>8.9320000000000004</v>
      </c>
      <c r="S53" s="39">
        <v>13.068</v>
      </c>
      <c r="T53" s="39">
        <v>19.488</v>
      </c>
      <c r="U53" s="146">
        <v>28.512</v>
      </c>
      <c r="V53" s="139">
        <v>17.052</v>
      </c>
      <c r="W53" s="39">
        <v>24.948</v>
      </c>
      <c r="X53" s="39">
        <v>9.7439999999999998</v>
      </c>
      <c r="Y53" s="39">
        <v>14.256</v>
      </c>
      <c r="Z53" s="39">
        <v>24.36</v>
      </c>
      <c r="AA53" s="151">
        <v>35.64</v>
      </c>
      <c r="AB53" s="147">
        <v>15.834</v>
      </c>
      <c r="AC53" s="39">
        <v>23.166</v>
      </c>
      <c r="AD53" s="39">
        <v>9.3379999999999992</v>
      </c>
      <c r="AE53" s="39">
        <v>13.662000000000001</v>
      </c>
      <c r="AF53" s="39">
        <v>23.141999999999999</v>
      </c>
      <c r="AG53" s="146">
        <v>33.857999999999997</v>
      </c>
      <c r="AH53" s="139">
        <v>12.992000000000001</v>
      </c>
      <c r="AI53" s="39">
        <v>19.007999999999999</v>
      </c>
      <c r="AJ53" s="39">
        <v>6.9020000000000001</v>
      </c>
      <c r="AK53" s="39">
        <v>10.098000000000001</v>
      </c>
      <c r="AL53" s="39">
        <v>23.547999999999998</v>
      </c>
      <c r="AM53" s="151">
        <v>34.451999999999998</v>
      </c>
      <c r="AN53" s="147">
        <v>12.992000000000001</v>
      </c>
      <c r="AO53" s="39">
        <v>19.007999999999999</v>
      </c>
      <c r="AP53" s="39">
        <v>6.9020000000000001</v>
      </c>
      <c r="AQ53" s="39">
        <v>10.098000000000001</v>
      </c>
      <c r="AR53" s="39">
        <v>24.36</v>
      </c>
      <c r="AS53" s="146">
        <v>35.64</v>
      </c>
      <c r="AT53" s="139">
        <v>12.18</v>
      </c>
      <c r="AU53" s="39">
        <v>17.82</v>
      </c>
      <c r="AV53" s="39">
        <v>6.4960000000000004</v>
      </c>
      <c r="AW53" s="39">
        <v>9.5039999999999996</v>
      </c>
      <c r="AX53" s="39">
        <v>21.111999999999998</v>
      </c>
      <c r="AY53" s="151">
        <v>30.888000000000002</v>
      </c>
      <c r="AZ53" s="147">
        <v>13.398</v>
      </c>
      <c r="BA53" s="39">
        <v>19.602</v>
      </c>
      <c r="BB53" s="39">
        <v>7.3079999999999998</v>
      </c>
      <c r="BC53" s="39">
        <v>10.692</v>
      </c>
      <c r="BD53" s="39">
        <v>24.36</v>
      </c>
      <c r="BE53" s="146">
        <v>35.64</v>
      </c>
      <c r="BF53" s="139">
        <v>12.992000000000001</v>
      </c>
      <c r="BG53" s="39">
        <v>19.007999999999999</v>
      </c>
      <c r="BH53" s="39">
        <v>6.9020000000000001</v>
      </c>
      <c r="BI53" s="39">
        <v>10.098000000000001</v>
      </c>
      <c r="BJ53" s="39">
        <v>22.736000000000001</v>
      </c>
      <c r="BK53" s="151">
        <v>33.264000000000003</v>
      </c>
      <c r="BL53" s="147">
        <v>14.21</v>
      </c>
      <c r="BM53" s="39">
        <v>20.79</v>
      </c>
      <c r="BN53" s="39">
        <v>6.9020000000000001</v>
      </c>
      <c r="BO53" s="39">
        <v>10.098000000000001</v>
      </c>
      <c r="BP53" s="39">
        <v>22.736000000000001</v>
      </c>
      <c r="BQ53" s="146">
        <v>33.264000000000003</v>
      </c>
      <c r="BR53" s="139">
        <v>14.21</v>
      </c>
      <c r="BS53" s="39">
        <v>20.79</v>
      </c>
      <c r="BT53" s="39">
        <v>8.9320000000000004</v>
      </c>
      <c r="BU53" s="39">
        <v>13.068</v>
      </c>
      <c r="BV53" s="39">
        <v>21.923999999999999</v>
      </c>
      <c r="BW53" s="151">
        <v>32.076000000000001</v>
      </c>
      <c r="BX53" s="147">
        <v>13.804</v>
      </c>
      <c r="BY53" s="39">
        <v>20.196000000000002</v>
      </c>
      <c r="BZ53" s="39">
        <v>9.3379999999999992</v>
      </c>
      <c r="CA53" s="39">
        <v>13.662000000000001</v>
      </c>
      <c r="CB53" s="39">
        <v>22.736000000000001</v>
      </c>
      <c r="CC53" s="146">
        <v>33.264000000000003</v>
      </c>
      <c r="CD53" s="139">
        <v>13.398</v>
      </c>
      <c r="CE53" s="39">
        <v>19.602</v>
      </c>
      <c r="CF53" s="39">
        <v>8.5259999999999998</v>
      </c>
      <c r="CG53" s="39">
        <v>12.474</v>
      </c>
      <c r="CH53" s="39">
        <v>21.111999999999998</v>
      </c>
      <c r="CI53" s="146">
        <v>30.888000000000002</v>
      </c>
      <c r="CJ53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167.27200000000002</v>
      </c>
      <c r="CK53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96.221999999999994</v>
      </c>
      <c r="CL53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271.61399999999998</v>
      </c>
      <c r="CM53" s="56">
        <f>SUM(Tabela11224342[[#This Row],[K 88]]+Tabela11224342[[#This Row],[K 89]]+Tabela11224342[[#This Row],[K 90]])</f>
        <v>535.10799999999995</v>
      </c>
      <c r="CN53" s="56">
        <f t="shared" si="0"/>
        <v>107.02159999999999</v>
      </c>
      <c r="CO53" s="311">
        <f t="shared" si="2"/>
        <v>642.12959999999998</v>
      </c>
      <c r="CP53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244.72799999999998</v>
      </c>
      <c r="CQ53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140.77799999999996</v>
      </c>
      <c r="CR53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397.38600000000002</v>
      </c>
      <c r="CS53" s="56">
        <f>Tabela11224342[[#This Row],[K 94]]+Tabela11224342[[#This Row],[K 95]]+Tabela11224342[[#This Row],[K 96 ]]</f>
        <v>782.89200000000005</v>
      </c>
      <c r="CT53" s="56">
        <f t="shared" si="1"/>
        <v>156.57840000000002</v>
      </c>
      <c r="CU53" s="57">
        <f t="shared" si="3"/>
        <v>939.47040000000004</v>
      </c>
      <c r="CV53" s="313">
        <f>Tabela11224342[[#This Row],[K 88]]+Tabela11224342[[#This Row],[K 94]]</f>
        <v>412</v>
      </c>
      <c r="CW53" s="59">
        <f>Tabela11224342[[#This Row],[K 89]]+Tabela11224342[[#This Row],[K 95]]</f>
        <v>236.99999999999994</v>
      </c>
      <c r="CX53" s="59">
        <f>Tabela11224342[[#This Row],[K 90]]+Tabela11224342[[#This Row],[K 96 ]]</f>
        <v>669</v>
      </c>
      <c r="CY53" s="60">
        <f>Tabela11224342[[#This Row],[K 100]]+Tabela11224342[[#This Row],[K 101]]+Tabela11224342[[#This Row],[K 102]]</f>
        <v>1318</v>
      </c>
      <c r="CZ53" s="60">
        <f>20%*Tabela11224342[[#This Row],[K 103]]</f>
        <v>263.60000000000002</v>
      </c>
      <c r="DA53" s="316">
        <f>Tabela11224342[[#This Row],[K 103]]+Tabela11224342[[#This Row],[K 104]]</f>
        <v>1581.6</v>
      </c>
      <c r="DB53" s="321" t="s">
        <v>311</v>
      </c>
      <c r="DC53" s="30" t="s">
        <v>206</v>
      </c>
      <c r="DD53" s="62">
        <v>45292</v>
      </c>
      <c r="DE53" s="63">
        <v>44713</v>
      </c>
      <c r="DF53" s="94" t="s">
        <v>396</v>
      </c>
      <c r="DG53" s="32" t="s">
        <v>203</v>
      </c>
      <c r="DH53" s="30" t="s">
        <v>397</v>
      </c>
      <c r="DI53" s="115" t="s">
        <v>587</v>
      </c>
      <c r="DJ53" s="62" t="s">
        <v>205</v>
      </c>
      <c r="DK53" s="62" t="s">
        <v>206</v>
      </c>
      <c r="DL53" s="62" t="s">
        <v>583</v>
      </c>
      <c r="DM53" s="120">
        <v>1</v>
      </c>
      <c r="DN53" s="371">
        <v>0</v>
      </c>
      <c r="DO53" s="30" t="s">
        <v>369</v>
      </c>
      <c r="DP53" s="32" t="s">
        <v>335</v>
      </c>
      <c r="DQ53" s="32" t="s">
        <v>379</v>
      </c>
      <c r="DR53" s="32" t="s">
        <v>398</v>
      </c>
      <c r="DS53" s="32">
        <v>8</v>
      </c>
      <c r="DT53" s="32"/>
      <c r="DU53" s="42"/>
      <c r="DV53" s="96" t="s">
        <v>399</v>
      </c>
    </row>
    <row r="54" spans="1:437" ht="80.099999999999994" customHeight="1" x14ac:dyDescent="0.25">
      <c r="A54" s="331">
        <v>40</v>
      </c>
      <c r="B54" s="30" t="s">
        <v>369</v>
      </c>
      <c r="C54" s="64" t="s">
        <v>192</v>
      </c>
      <c r="D54" s="30" t="s">
        <v>335</v>
      </c>
      <c r="E54" s="30" t="s">
        <v>374</v>
      </c>
      <c r="F54" s="30" t="s">
        <v>375</v>
      </c>
      <c r="G54" s="38">
        <v>3</v>
      </c>
      <c r="H54" s="30" t="s">
        <v>300</v>
      </c>
      <c r="I54" s="38" t="s">
        <v>300</v>
      </c>
      <c r="J54" s="38" t="s">
        <v>376</v>
      </c>
      <c r="K54" s="76" t="s">
        <v>343</v>
      </c>
      <c r="L54" s="32" t="s">
        <v>199</v>
      </c>
      <c r="M54" s="30" t="s">
        <v>377</v>
      </c>
      <c r="N54" s="30" t="s">
        <v>200</v>
      </c>
      <c r="O54" s="297" t="s">
        <v>683</v>
      </c>
      <c r="P54" s="147">
        <v>2.7280470000000001</v>
      </c>
      <c r="Q54" s="39">
        <v>4.2939530000000001</v>
      </c>
      <c r="R54" s="39">
        <v>1.8741239999999999</v>
      </c>
      <c r="S54" s="39">
        <v>2.9498759999999997</v>
      </c>
      <c r="T54" s="39">
        <v>7.8725639999999997</v>
      </c>
      <c r="U54" s="146">
        <v>12.391435999999999</v>
      </c>
      <c r="V54" s="139">
        <v>3.1862439</v>
      </c>
      <c r="W54" s="39">
        <v>5.0151560999999996</v>
      </c>
      <c r="X54" s="39">
        <v>1.6606821000000003</v>
      </c>
      <c r="Y54" s="39">
        <v>2.6139179000000001</v>
      </c>
      <c r="Z54" s="39">
        <v>8.39078415</v>
      </c>
      <c r="AA54" s="151">
        <v>13.207115850000001</v>
      </c>
      <c r="AB54" s="147">
        <v>4.1324744999999998</v>
      </c>
      <c r="AC54" s="39">
        <v>6.5045254999999997</v>
      </c>
      <c r="AD54" s="39">
        <v>2.4110309999999999</v>
      </c>
      <c r="AE54" s="39">
        <v>3.7949690000000005</v>
      </c>
      <c r="AF54" s="39">
        <v>9.2327025000000003</v>
      </c>
      <c r="AG54" s="146">
        <v>14.5322975</v>
      </c>
      <c r="AH54" s="139">
        <v>3.2447520000000001</v>
      </c>
      <c r="AI54" s="39">
        <v>5.1072480000000002</v>
      </c>
      <c r="AJ54" s="39">
        <v>1.0442880000000001</v>
      </c>
      <c r="AK54" s="39">
        <v>1.6437120000000001</v>
      </c>
      <c r="AL54" s="39">
        <v>9.1627725000000009</v>
      </c>
      <c r="AM54" s="151">
        <v>14.422227499999998</v>
      </c>
      <c r="AN54" s="147">
        <v>2.5372935000000001</v>
      </c>
      <c r="AO54" s="39">
        <v>3.9937064999999996</v>
      </c>
      <c r="AP54" s="39">
        <v>0.70124249999999999</v>
      </c>
      <c r="AQ54" s="39">
        <v>1.1037574999999999</v>
      </c>
      <c r="AR54" s="39">
        <v>7.1180970000000006</v>
      </c>
      <c r="AS54" s="146">
        <v>11.203903</v>
      </c>
      <c r="AT54" s="139">
        <v>2.3364390000000004</v>
      </c>
      <c r="AU54" s="39">
        <v>3.6775609999999999</v>
      </c>
      <c r="AV54" s="39">
        <v>0.72532949999999996</v>
      </c>
      <c r="AW54" s="39">
        <v>1.1416705</v>
      </c>
      <c r="AX54" s="39">
        <v>6.4984395000000008</v>
      </c>
      <c r="AY54" s="151">
        <v>10.2285605</v>
      </c>
      <c r="AZ54" s="147">
        <v>2.7253275000000001</v>
      </c>
      <c r="BA54" s="39">
        <v>4.2896725</v>
      </c>
      <c r="BB54" s="39">
        <v>0.96542249999999996</v>
      </c>
      <c r="BC54" s="39">
        <v>1.5195774999999998</v>
      </c>
      <c r="BD54" s="39">
        <v>6.8834429999999998</v>
      </c>
      <c r="BE54" s="146">
        <v>10.834557</v>
      </c>
      <c r="BF54" s="139">
        <v>2.5621575000000001</v>
      </c>
      <c r="BG54" s="39">
        <v>4.0328425000000001</v>
      </c>
      <c r="BH54" s="39">
        <v>0.93123449999999997</v>
      </c>
      <c r="BI54" s="39">
        <v>1.4657655000000001</v>
      </c>
      <c r="BJ54" s="39">
        <v>6.745914</v>
      </c>
      <c r="BK54" s="151">
        <v>10.618086</v>
      </c>
      <c r="BL54" s="147">
        <v>3.1666635000000003</v>
      </c>
      <c r="BM54" s="39">
        <v>4.9843365000000004</v>
      </c>
      <c r="BN54" s="39">
        <v>1.2377609999999999</v>
      </c>
      <c r="BO54" s="39">
        <v>1.9482389999999998</v>
      </c>
      <c r="BP54" s="39">
        <v>8.332548000000001</v>
      </c>
      <c r="BQ54" s="146">
        <v>13.115451999999999</v>
      </c>
      <c r="BR54" s="139">
        <v>3.3041925000000005</v>
      </c>
      <c r="BS54" s="39">
        <v>5.2008075000000007</v>
      </c>
      <c r="BT54" s="39">
        <v>2.0497260000000002</v>
      </c>
      <c r="BU54" s="39">
        <v>3.2262739999999996</v>
      </c>
      <c r="BV54" s="39">
        <v>7.1332485000000005</v>
      </c>
      <c r="BW54" s="151">
        <v>11.2277515</v>
      </c>
      <c r="BX54" s="147">
        <v>3.2754434999999997</v>
      </c>
      <c r="BY54" s="39">
        <v>5.1555564999999994</v>
      </c>
      <c r="BZ54" s="39">
        <v>2.0804175000000003</v>
      </c>
      <c r="CA54" s="39">
        <v>3.2745825000000002</v>
      </c>
      <c r="CB54" s="39">
        <v>6.9304514999999993</v>
      </c>
      <c r="CC54" s="146">
        <v>10.9085485</v>
      </c>
      <c r="CD54" s="139">
        <v>5.0959545000000004</v>
      </c>
      <c r="CE54" s="39">
        <v>8.0210454999999996</v>
      </c>
      <c r="CF54" s="39">
        <v>4.0967324999999999</v>
      </c>
      <c r="CG54" s="39">
        <v>6.4482674999999992</v>
      </c>
      <c r="CH54" s="39">
        <v>9.9502620000000004</v>
      </c>
      <c r="CI54" s="146">
        <v>15.661737999999998</v>
      </c>
      <c r="CJ54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38.2949889</v>
      </c>
      <c r="CK54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19.777991100000001</v>
      </c>
      <c r="CL54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94.251226649999992</v>
      </c>
      <c r="CM54" s="56">
        <f>SUM(Tabela11224342[[#This Row],[K 88]]+Tabela11224342[[#This Row],[K 89]]+Tabela11224342[[#This Row],[K 90]])</f>
        <v>152.32420665000001</v>
      </c>
      <c r="CN54" s="56">
        <f t="shared" si="0"/>
        <v>30.464841330000002</v>
      </c>
      <c r="CO54" s="311">
        <f t="shared" si="2"/>
        <v>182.78904798000002</v>
      </c>
      <c r="CP54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60.276411100000004</v>
      </c>
      <c r="CQ54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31.130608900000006</v>
      </c>
      <c r="CR54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148.35167335</v>
      </c>
      <c r="CS54" s="56">
        <f>Tabela11224342[[#This Row],[K 94]]+Tabela11224342[[#This Row],[K 95]]+Tabela11224342[[#This Row],[K 96 ]]</f>
        <v>239.75869335000002</v>
      </c>
      <c r="CT54" s="56">
        <f t="shared" si="1"/>
        <v>47.951738670000005</v>
      </c>
      <c r="CU54" s="57">
        <f t="shared" si="3"/>
        <v>287.71043202000004</v>
      </c>
      <c r="CV54" s="313">
        <f>Tabela11224342[[#This Row],[K 88]]+Tabela11224342[[#This Row],[K 94]]</f>
        <v>98.571400000000011</v>
      </c>
      <c r="CW54" s="59">
        <f>Tabela11224342[[#This Row],[K 89]]+Tabela11224342[[#This Row],[K 95]]</f>
        <v>50.908600000000007</v>
      </c>
      <c r="CX54" s="59">
        <f>Tabela11224342[[#This Row],[K 90]]+Tabela11224342[[#This Row],[K 96 ]]</f>
        <v>242.60289999999998</v>
      </c>
      <c r="CY54" s="60">
        <f>Tabela11224342[[#This Row],[K 100]]+Tabela11224342[[#This Row],[K 101]]+Tabela11224342[[#This Row],[K 102]]</f>
        <v>392.0829</v>
      </c>
      <c r="CZ54" s="60">
        <f>20%*Tabela11224342[[#This Row],[K 103]]</f>
        <v>78.41658000000001</v>
      </c>
      <c r="DA54" s="316">
        <f>Tabela11224342[[#This Row],[K 103]]+Tabela11224342[[#This Row],[K 104]]</f>
        <v>470.49948000000001</v>
      </c>
      <c r="DB54" s="321" t="s">
        <v>311</v>
      </c>
      <c r="DC54" s="70" t="s">
        <v>206</v>
      </c>
      <c r="DD54" s="62">
        <v>45292</v>
      </c>
      <c r="DE54" s="63">
        <v>44713</v>
      </c>
      <c r="DF54" s="94" t="s">
        <v>396</v>
      </c>
      <c r="DG54" s="32" t="s">
        <v>203</v>
      </c>
      <c r="DH54" s="30" t="s">
        <v>397</v>
      </c>
      <c r="DI54" s="115" t="s">
        <v>587</v>
      </c>
      <c r="DJ54" s="62" t="s">
        <v>205</v>
      </c>
      <c r="DK54" s="62" t="s">
        <v>206</v>
      </c>
      <c r="DL54" s="62" t="s">
        <v>326</v>
      </c>
      <c r="DM54" s="62" t="s">
        <v>326</v>
      </c>
      <c r="DN54" s="62" t="s">
        <v>326</v>
      </c>
      <c r="DO54" s="30" t="s">
        <v>369</v>
      </c>
      <c r="DP54" s="32" t="s">
        <v>335</v>
      </c>
      <c r="DQ54" s="32" t="s">
        <v>379</v>
      </c>
      <c r="DR54" s="32" t="s">
        <v>398</v>
      </c>
      <c r="DS54" s="32">
        <v>8</v>
      </c>
      <c r="DT54" s="32"/>
      <c r="DU54" s="42"/>
      <c r="DV54" s="96" t="s">
        <v>399</v>
      </c>
    </row>
    <row r="55" spans="1:437" ht="80.099999999999994" customHeight="1" x14ac:dyDescent="0.25">
      <c r="A55" s="331">
        <v>41</v>
      </c>
      <c r="B55" s="30" t="s">
        <v>369</v>
      </c>
      <c r="C55" s="64" t="s">
        <v>192</v>
      </c>
      <c r="D55" s="30" t="s">
        <v>335</v>
      </c>
      <c r="E55" s="30" t="s">
        <v>374</v>
      </c>
      <c r="F55" s="30" t="s">
        <v>375</v>
      </c>
      <c r="G55" s="38">
        <v>3</v>
      </c>
      <c r="H55" s="30" t="s">
        <v>300</v>
      </c>
      <c r="I55" s="38" t="s">
        <v>300</v>
      </c>
      <c r="J55" s="38" t="s">
        <v>378</v>
      </c>
      <c r="K55" s="76" t="s">
        <v>343</v>
      </c>
      <c r="L55" s="32" t="s">
        <v>199</v>
      </c>
      <c r="M55" s="30" t="s">
        <v>377</v>
      </c>
      <c r="N55" s="30" t="s">
        <v>200</v>
      </c>
      <c r="O55" s="297" t="s">
        <v>683</v>
      </c>
      <c r="P55" s="147">
        <v>3.1429649999999998</v>
      </c>
      <c r="Q55" s="39">
        <v>4.9470349999999996</v>
      </c>
      <c r="R55" s="39">
        <v>1.6002314999999998</v>
      </c>
      <c r="S55" s="39">
        <v>2.5187684999999997</v>
      </c>
      <c r="T55" s="39">
        <v>6.2505764999999993</v>
      </c>
      <c r="U55" s="146">
        <v>9.8384234999999993</v>
      </c>
      <c r="V55" s="139">
        <v>4.2498015000000002</v>
      </c>
      <c r="W55" s="39">
        <v>6.6891984999999998</v>
      </c>
      <c r="X55" s="39">
        <v>2.3690729999999998</v>
      </c>
      <c r="Y55" s="39">
        <v>3.7289270000000001</v>
      </c>
      <c r="Z55" s="39">
        <v>9.5135880000000004</v>
      </c>
      <c r="AA55" s="151">
        <v>14.974411999999999</v>
      </c>
      <c r="AB55" s="147">
        <v>2.4118080000000002</v>
      </c>
      <c r="AC55" s="39">
        <v>3.7961919999999996</v>
      </c>
      <c r="AD55" s="39">
        <v>1.4366730000000001</v>
      </c>
      <c r="AE55" s="39">
        <v>2.2613270000000001</v>
      </c>
      <c r="AF55" s="39">
        <v>6.234648</v>
      </c>
      <c r="AG55" s="146">
        <v>9.8133519999999983</v>
      </c>
      <c r="AH55" s="139">
        <v>1.8414900000000001</v>
      </c>
      <c r="AI55" s="39">
        <v>2.8985099999999999</v>
      </c>
      <c r="AJ55" s="39">
        <v>0.59634749999999992</v>
      </c>
      <c r="AK55" s="39">
        <v>0.93865249999999989</v>
      </c>
      <c r="AL55" s="39">
        <v>5.2525199999999996</v>
      </c>
      <c r="AM55" s="151">
        <v>8.2674799999999991</v>
      </c>
      <c r="AN55" s="147">
        <v>1.1068365000000002</v>
      </c>
      <c r="AO55" s="39">
        <v>1.7421635</v>
      </c>
      <c r="AP55" s="39">
        <v>0.35936250000000003</v>
      </c>
      <c r="AQ55" s="39">
        <v>0.56563750000000002</v>
      </c>
      <c r="AR55" s="39">
        <v>3.7536870000000007</v>
      </c>
      <c r="AS55" s="146">
        <v>5.9083130000000006</v>
      </c>
      <c r="AT55" s="139">
        <v>1.0303020000000001</v>
      </c>
      <c r="AU55" s="39">
        <v>1.6216980000000001</v>
      </c>
      <c r="AV55" s="39">
        <v>0.3958815</v>
      </c>
      <c r="AW55" s="39">
        <v>0.62311849999999991</v>
      </c>
      <c r="AX55" s="39">
        <v>3.4013175000000007</v>
      </c>
      <c r="AY55" s="151">
        <v>5.3536824999999997</v>
      </c>
      <c r="AZ55" s="147">
        <v>1.1522910000000002</v>
      </c>
      <c r="BA55" s="39">
        <v>1.813709</v>
      </c>
      <c r="BB55" s="39">
        <v>0.40947900000000004</v>
      </c>
      <c r="BC55" s="39">
        <v>0.64452100000000001</v>
      </c>
      <c r="BD55" s="39">
        <v>3.4592040000000002</v>
      </c>
      <c r="BE55" s="146">
        <v>5.4447960000000002</v>
      </c>
      <c r="BF55" s="139">
        <v>1.6985220000000001</v>
      </c>
      <c r="BG55" s="39">
        <v>2.6734780000000002</v>
      </c>
      <c r="BH55" s="39">
        <v>0.49067549999999999</v>
      </c>
      <c r="BI55" s="39">
        <v>0.77232449999999986</v>
      </c>
      <c r="BJ55" s="39">
        <v>4.1779289999999998</v>
      </c>
      <c r="BK55" s="151">
        <v>6.5760709999999998</v>
      </c>
      <c r="BL55" s="147">
        <v>1.8605265</v>
      </c>
      <c r="BM55" s="39">
        <v>2.9284734999999995</v>
      </c>
      <c r="BN55" s="39">
        <v>0.64180199999999998</v>
      </c>
      <c r="BO55" s="39">
        <v>1.0101979999999999</v>
      </c>
      <c r="BP55" s="39">
        <v>4.9514324999999992</v>
      </c>
      <c r="BQ55" s="146">
        <v>7.7935674999999991</v>
      </c>
      <c r="BR55" s="139">
        <v>1.7544660000000001</v>
      </c>
      <c r="BS55" s="39">
        <v>2.7615339999999997</v>
      </c>
      <c r="BT55" s="39">
        <v>1.1526795000000001</v>
      </c>
      <c r="BU55" s="39">
        <v>1.8143205</v>
      </c>
      <c r="BV55" s="39">
        <v>5.7455264999999995</v>
      </c>
      <c r="BW55" s="151">
        <v>9.0434734999999993</v>
      </c>
      <c r="BX55" s="147">
        <v>2.1091665000000002</v>
      </c>
      <c r="BY55" s="39">
        <v>3.3198335000000001</v>
      </c>
      <c r="BZ55" s="39">
        <v>1.3461525000000001</v>
      </c>
      <c r="CA55" s="39">
        <v>2.1188474999999998</v>
      </c>
      <c r="CB55" s="39">
        <v>6.5330159999999999</v>
      </c>
      <c r="CC55" s="146">
        <v>10.282983999999999</v>
      </c>
      <c r="CD55" s="139">
        <v>3.0042705000000001</v>
      </c>
      <c r="CE55" s="39">
        <v>4.7287294999999991</v>
      </c>
      <c r="CF55" s="39">
        <v>1.6542330000000001</v>
      </c>
      <c r="CG55" s="39">
        <v>2.6037669999999995</v>
      </c>
      <c r="CH55" s="39">
        <v>8.2303724999999996</v>
      </c>
      <c r="CI55" s="146">
        <v>12.954627499999999</v>
      </c>
      <c r="CJ55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25.362445500000003</v>
      </c>
      <c r="CK55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12.452590499999999</v>
      </c>
      <c r="CL55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67.503817499999997</v>
      </c>
      <c r="CM55" s="56">
        <f>SUM(Tabela11224342[[#This Row],[K 88]]+Tabela11224342[[#This Row],[K 89]]+Tabela11224342[[#This Row],[K 90]])</f>
        <v>105.3188535</v>
      </c>
      <c r="CN55" s="56">
        <f t="shared" si="0"/>
        <v>21.063770700000003</v>
      </c>
      <c r="CO55" s="311">
        <f t="shared" si="2"/>
        <v>126.38262420000001</v>
      </c>
      <c r="CP55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39.920554499999994</v>
      </c>
      <c r="CQ55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19.600409499999998</v>
      </c>
      <c r="CR55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106.2511825</v>
      </c>
      <c r="CS55" s="56">
        <f>Tabela11224342[[#This Row],[K 94]]+Tabela11224342[[#This Row],[K 95]]+Tabela11224342[[#This Row],[K 96 ]]</f>
        <v>165.77214649999999</v>
      </c>
      <c r="CT55" s="56">
        <f t="shared" si="1"/>
        <v>33.154429299999997</v>
      </c>
      <c r="CU55" s="57">
        <f t="shared" si="3"/>
        <v>198.92657579999999</v>
      </c>
      <c r="CV55" s="313">
        <f>Tabela11224342[[#This Row],[K 88]]+Tabela11224342[[#This Row],[K 94]]</f>
        <v>65.283000000000001</v>
      </c>
      <c r="CW55" s="59">
        <f>Tabela11224342[[#This Row],[K 89]]+Tabela11224342[[#This Row],[K 95]]</f>
        <v>32.052999999999997</v>
      </c>
      <c r="CX55" s="59">
        <f>Tabela11224342[[#This Row],[K 90]]+Tabela11224342[[#This Row],[K 96 ]]</f>
        <v>173.755</v>
      </c>
      <c r="CY55" s="60">
        <f>Tabela11224342[[#This Row],[K 100]]+Tabela11224342[[#This Row],[K 101]]+Tabela11224342[[#This Row],[K 102]]</f>
        <v>271.09100000000001</v>
      </c>
      <c r="CZ55" s="60">
        <f>20%*Tabela11224342[[#This Row],[K 103]]</f>
        <v>54.218200000000003</v>
      </c>
      <c r="DA55" s="316">
        <f>Tabela11224342[[#This Row],[K 103]]+Tabela11224342[[#This Row],[K 104]]</f>
        <v>325.30920000000003</v>
      </c>
      <c r="DB55" s="321" t="s">
        <v>311</v>
      </c>
      <c r="DC55" s="70" t="s">
        <v>206</v>
      </c>
      <c r="DD55" s="62">
        <v>45292</v>
      </c>
      <c r="DE55" s="63">
        <v>44713</v>
      </c>
      <c r="DF55" s="94" t="s">
        <v>396</v>
      </c>
      <c r="DG55" s="32" t="s">
        <v>203</v>
      </c>
      <c r="DH55" s="30" t="s">
        <v>397</v>
      </c>
      <c r="DI55" s="94" t="s">
        <v>314</v>
      </c>
      <c r="DJ55" s="62" t="s">
        <v>205</v>
      </c>
      <c r="DK55" s="62" t="s">
        <v>206</v>
      </c>
      <c r="DL55" s="62" t="s">
        <v>326</v>
      </c>
      <c r="DM55" s="62" t="s">
        <v>326</v>
      </c>
      <c r="DN55" s="62" t="s">
        <v>326</v>
      </c>
      <c r="DO55" s="30" t="s">
        <v>369</v>
      </c>
      <c r="DP55" s="32" t="s">
        <v>335</v>
      </c>
      <c r="DQ55" s="32" t="s">
        <v>379</v>
      </c>
      <c r="DR55" s="32" t="s">
        <v>398</v>
      </c>
      <c r="DS55" s="32">
        <v>8</v>
      </c>
      <c r="DT55" s="32"/>
      <c r="DU55" s="42"/>
      <c r="DV55" s="96" t="s">
        <v>399</v>
      </c>
    </row>
    <row r="56" spans="1:437" s="256" customFormat="1" ht="80.099999999999994" customHeight="1" x14ac:dyDescent="0.25">
      <c r="A56" s="334">
        <v>42</v>
      </c>
      <c r="B56" s="230" t="s">
        <v>369</v>
      </c>
      <c r="C56" s="231" t="s">
        <v>569</v>
      </c>
      <c r="D56" s="230" t="s">
        <v>335</v>
      </c>
      <c r="E56" s="230" t="s">
        <v>379</v>
      </c>
      <c r="F56" s="230" t="s">
        <v>380</v>
      </c>
      <c r="G56" s="232">
        <v>8</v>
      </c>
      <c r="H56" s="230" t="s">
        <v>300</v>
      </c>
      <c r="I56" s="232" t="s">
        <v>300</v>
      </c>
      <c r="J56" s="233" t="s">
        <v>381</v>
      </c>
      <c r="K56" s="233" t="s">
        <v>213</v>
      </c>
      <c r="L56" s="231" t="s">
        <v>199</v>
      </c>
      <c r="M56" s="230" t="s">
        <v>382</v>
      </c>
      <c r="N56" s="230" t="s">
        <v>200</v>
      </c>
      <c r="O56" s="234" t="s">
        <v>201</v>
      </c>
      <c r="P56" s="235">
        <v>47.038082000000003</v>
      </c>
      <c r="Q56" s="236">
        <v>3.7919179999999999</v>
      </c>
      <c r="R56" s="236">
        <v>0</v>
      </c>
      <c r="S56" s="236">
        <v>0</v>
      </c>
      <c r="T56" s="236">
        <v>0</v>
      </c>
      <c r="U56" s="237">
        <v>0</v>
      </c>
      <c r="V56" s="238">
        <v>39.176809000000006</v>
      </c>
      <c r="W56" s="236">
        <v>3.158191</v>
      </c>
      <c r="X56" s="236">
        <v>0</v>
      </c>
      <c r="Y56" s="236">
        <v>0</v>
      </c>
      <c r="Z56" s="236">
        <v>0</v>
      </c>
      <c r="AA56" s="237">
        <v>0</v>
      </c>
      <c r="AB56" s="238">
        <v>43.828794800000004</v>
      </c>
      <c r="AC56" s="236">
        <v>3.5332051999999998</v>
      </c>
      <c r="AD56" s="236">
        <v>0</v>
      </c>
      <c r="AE56" s="236">
        <v>0</v>
      </c>
      <c r="AF56" s="236">
        <v>0</v>
      </c>
      <c r="AG56" s="237">
        <v>0</v>
      </c>
      <c r="AH56" s="238">
        <v>39.224929800000005</v>
      </c>
      <c r="AI56" s="236">
        <v>3.1620702000000001</v>
      </c>
      <c r="AJ56" s="236">
        <v>0</v>
      </c>
      <c r="AK56" s="236">
        <v>0</v>
      </c>
      <c r="AL56" s="236">
        <v>0</v>
      </c>
      <c r="AM56" s="239">
        <v>0</v>
      </c>
      <c r="AN56" s="235">
        <v>38.227348599999999</v>
      </c>
      <c r="AO56" s="236">
        <v>3.0816514000000002</v>
      </c>
      <c r="AP56" s="236">
        <v>0</v>
      </c>
      <c r="AQ56" s="236">
        <v>0</v>
      </c>
      <c r="AR56" s="236">
        <v>0</v>
      </c>
      <c r="AS56" s="237">
        <v>0</v>
      </c>
      <c r="AT56" s="238">
        <v>39.216601200000007</v>
      </c>
      <c r="AU56" s="236">
        <v>3.1613988000000002</v>
      </c>
      <c r="AV56" s="236">
        <v>0</v>
      </c>
      <c r="AW56" s="236">
        <v>0</v>
      </c>
      <c r="AX56" s="236">
        <v>0</v>
      </c>
      <c r="AY56" s="239">
        <v>0</v>
      </c>
      <c r="AZ56" s="235">
        <v>47.755267000000003</v>
      </c>
      <c r="BA56" s="236">
        <v>3.8497330000000001</v>
      </c>
      <c r="BB56" s="236">
        <v>0</v>
      </c>
      <c r="BC56" s="236">
        <v>0</v>
      </c>
      <c r="BD56" s="236">
        <v>0</v>
      </c>
      <c r="BE56" s="237">
        <v>0</v>
      </c>
      <c r="BF56" s="238">
        <v>59.810452800000014</v>
      </c>
      <c r="BG56" s="236">
        <v>4.8215472000000004</v>
      </c>
      <c r="BH56" s="236">
        <v>0</v>
      </c>
      <c r="BI56" s="236">
        <v>0</v>
      </c>
      <c r="BJ56" s="236">
        <v>0</v>
      </c>
      <c r="BK56" s="239">
        <v>0</v>
      </c>
      <c r="BL56" s="235">
        <v>46.950169000000002</v>
      </c>
      <c r="BM56" s="236">
        <v>3.7848309999999996</v>
      </c>
      <c r="BN56" s="236">
        <v>0</v>
      </c>
      <c r="BO56" s="236">
        <v>0</v>
      </c>
      <c r="BP56" s="236">
        <v>0</v>
      </c>
      <c r="BQ56" s="237">
        <v>0</v>
      </c>
      <c r="BR56" s="238">
        <v>53.808308400000008</v>
      </c>
      <c r="BS56" s="236">
        <v>4.3376916000000003</v>
      </c>
      <c r="BT56" s="236">
        <v>0</v>
      </c>
      <c r="BU56" s="236">
        <v>0</v>
      </c>
      <c r="BV56" s="236">
        <v>0</v>
      </c>
      <c r="BW56" s="239">
        <v>0</v>
      </c>
      <c r="BX56" s="235">
        <v>56.133838599999997</v>
      </c>
      <c r="BY56" s="236">
        <v>4.5251614</v>
      </c>
      <c r="BZ56" s="236">
        <v>0</v>
      </c>
      <c r="CA56" s="236">
        <v>0</v>
      </c>
      <c r="CB56" s="236">
        <v>0</v>
      </c>
      <c r="CC56" s="237">
        <v>0</v>
      </c>
      <c r="CD56" s="238">
        <v>66.625468560000002</v>
      </c>
      <c r="CE56" s="236">
        <v>5.3709314399999997</v>
      </c>
      <c r="CF56" s="236">
        <v>0</v>
      </c>
      <c r="CG56" s="236">
        <v>0</v>
      </c>
      <c r="CH56" s="236">
        <v>0</v>
      </c>
      <c r="CI56" s="237">
        <v>0</v>
      </c>
      <c r="CJ56" s="240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577.79606976000002</v>
      </c>
      <c r="CK56" s="241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56" s="241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56" s="242">
        <f>SUM(Tabela11224342[[#This Row],[K 88]]+Tabela11224342[[#This Row],[K 89]]+Tabela11224342[[#This Row],[K 90]])</f>
        <v>577.79606976000002</v>
      </c>
      <c r="CN56" s="242">
        <f t="shared" si="0"/>
        <v>115.55921395200001</v>
      </c>
      <c r="CO56" s="242">
        <f t="shared" si="2"/>
        <v>693.35528371200007</v>
      </c>
      <c r="CP56" s="240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46.57833024</v>
      </c>
      <c r="CQ56" s="241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56" s="241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56" s="242">
        <f>Tabela11224342[[#This Row],[K 94]]+Tabela11224342[[#This Row],[K 95]]+Tabela11224342[[#This Row],[K 96 ]]</f>
        <v>46.57833024</v>
      </c>
      <c r="CT56" s="242">
        <f t="shared" si="1"/>
        <v>9.3156660480000006</v>
      </c>
      <c r="CU56" s="242">
        <f t="shared" si="3"/>
        <v>55.893996287999997</v>
      </c>
      <c r="CV56" s="243">
        <f>Tabela11224342[[#This Row],[K 88]]+Tabela11224342[[#This Row],[K 94]]</f>
        <v>624.37440000000004</v>
      </c>
      <c r="CW56" s="243">
        <f>Tabela11224342[[#This Row],[K 89]]+Tabela11224342[[#This Row],[K 95]]</f>
        <v>0</v>
      </c>
      <c r="CX56" s="243">
        <f>Tabela11224342[[#This Row],[K 90]]+Tabela11224342[[#This Row],[K 96 ]]</f>
        <v>0</v>
      </c>
      <c r="CY56" s="244">
        <f>Tabela11224342[[#This Row],[K 100]]+Tabela11224342[[#This Row],[K 101]]+Tabela11224342[[#This Row],[K 102]]</f>
        <v>624.37440000000004</v>
      </c>
      <c r="CZ56" s="244">
        <f>20%*Tabela11224342[[#This Row],[K 103]]</f>
        <v>124.87488000000002</v>
      </c>
      <c r="DA56" s="245">
        <f>Tabela11224342[[#This Row],[K 103]]+Tabela11224342[[#This Row],[K 104]]</f>
        <v>749.24928</v>
      </c>
      <c r="DB56" s="246" t="s">
        <v>311</v>
      </c>
      <c r="DC56" s="247" t="s">
        <v>434</v>
      </c>
      <c r="DD56" s="248">
        <v>45292</v>
      </c>
      <c r="DE56" s="249">
        <v>44917</v>
      </c>
      <c r="DF56" s="250" t="s">
        <v>580</v>
      </c>
      <c r="DG56" s="251" t="s">
        <v>203</v>
      </c>
      <c r="DH56" s="230" t="s">
        <v>400</v>
      </c>
      <c r="DI56" s="250" t="s">
        <v>314</v>
      </c>
      <c r="DJ56" s="252" t="s">
        <v>205</v>
      </c>
      <c r="DK56" s="248" t="s">
        <v>206</v>
      </c>
      <c r="DL56" s="230" t="s">
        <v>584</v>
      </c>
      <c r="DM56" s="253">
        <v>1</v>
      </c>
      <c r="DN56" s="253">
        <v>0</v>
      </c>
      <c r="DO56" s="230" t="s">
        <v>369</v>
      </c>
      <c r="DP56" s="231" t="s">
        <v>335</v>
      </c>
      <c r="DQ56" s="231" t="s">
        <v>379</v>
      </c>
      <c r="DR56" s="231" t="s">
        <v>398</v>
      </c>
      <c r="DS56" s="231">
        <v>8</v>
      </c>
      <c r="DT56" s="231"/>
      <c r="DU56" s="254"/>
      <c r="DV56" s="255" t="s">
        <v>399</v>
      </c>
      <c r="DW56" s="155"/>
      <c r="DX56" s="2"/>
      <c r="DY56" s="2"/>
      <c r="DZ56" s="2"/>
      <c r="EA56" s="4"/>
      <c r="EB56" s="4"/>
      <c r="EC56" s="4"/>
      <c r="ED56" s="4"/>
      <c r="EE56" s="4"/>
      <c r="EF56" s="4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</row>
    <row r="57" spans="1:437" ht="80.099999999999994" customHeight="1" x14ac:dyDescent="0.25">
      <c r="A57" s="331">
        <v>43</v>
      </c>
      <c r="B57" s="30" t="s">
        <v>369</v>
      </c>
      <c r="C57" s="70" t="s">
        <v>219</v>
      </c>
      <c r="D57" s="30" t="s">
        <v>220</v>
      </c>
      <c r="E57" s="30" t="s">
        <v>383</v>
      </c>
      <c r="F57" s="30" t="s">
        <v>384</v>
      </c>
      <c r="G57" s="38">
        <v>9</v>
      </c>
      <c r="H57" s="30" t="s">
        <v>300</v>
      </c>
      <c r="I57" s="38" t="s">
        <v>300</v>
      </c>
      <c r="J57" s="38" t="s">
        <v>385</v>
      </c>
      <c r="K57" s="76" t="s">
        <v>213</v>
      </c>
      <c r="L57" s="32" t="s">
        <v>199</v>
      </c>
      <c r="M57" s="30" t="s">
        <v>386</v>
      </c>
      <c r="N57" s="30" t="s">
        <v>200</v>
      </c>
      <c r="O57" s="234" t="s">
        <v>201</v>
      </c>
      <c r="P57" s="147">
        <v>32.404600000000002</v>
      </c>
      <c r="Q57" s="39">
        <v>25.595400000000001</v>
      </c>
      <c r="R57" s="39">
        <v>0</v>
      </c>
      <c r="S57" s="39">
        <v>0</v>
      </c>
      <c r="T57" s="39">
        <v>0</v>
      </c>
      <c r="U57" s="146">
        <v>0</v>
      </c>
      <c r="V57" s="139">
        <v>33.521999999999998</v>
      </c>
      <c r="W57" s="39">
        <v>26.478000000000002</v>
      </c>
      <c r="X57" s="39">
        <v>0</v>
      </c>
      <c r="Y57" s="39">
        <v>0</v>
      </c>
      <c r="Z57" s="39">
        <v>0</v>
      </c>
      <c r="AA57" s="151">
        <v>0</v>
      </c>
      <c r="AB57" s="147">
        <v>35.756799999999998</v>
      </c>
      <c r="AC57" s="39">
        <v>28.243200000000002</v>
      </c>
      <c r="AD57" s="39">
        <v>0</v>
      </c>
      <c r="AE57" s="39">
        <v>0</v>
      </c>
      <c r="AF57" s="39">
        <v>0</v>
      </c>
      <c r="AG57" s="146">
        <v>0</v>
      </c>
      <c r="AH57" s="139">
        <v>35.756799999999998</v>
      </c>
      <c r="AI57" s="39">
        <v>28.243200000000002</v>
      </c>
      <c r="AJ57" s="39">
        <v>0</v>
      </c>
      <c r="AK57" s="39">
        <v>0</v>
      </c>
      <c r="AL57" s="39">
        <v>0</v>
      </c>
      <c r="AM57" s="151">
        <v>0</v>
      </c>
      <c r="AN57" s="147">
        <v>31.287199999999999</v>
      </c>
      <c r="AO57" s="39">
        <v>24.712800000000001</v>
      </c>
      <c r="AP57" s="39">
        <v>0</v>
      </c>
      <c r="AQ57" s="39">
        <v>0</v>
      </c>
      <c r="AR57" s="39">
        <v>0</v>
      </c>
      <c r="AS57" s="146">
        <v>0</v>
      </c>
      <c r="AT57" s="139">
        <v>30.7285</v>
      </c>
      <c r="AU57" s="39">
        <v>24.2715</v>
      </c>
      <c r="AV57" s="39">
        <v>0</v>
      </c>
      <c r="AW57" s="39">
        <v>0</v>
      </c>
      <c r="AX57" s="39">
        <v>0</v>
      </c>
      <c r="AY57" s="151">
        <v>0</v>
      </c>
      <c r="AZ57" s="147">
        <v>30.169799999999999</v>
      </c>
      <c r="BA57" s="39">
        <v>23.830200000000001</v>
      </c>
      <c r="BB57" s="39">
        <v>0</v>
      </c>
      <c r="BC57" s="39">
        <v>0</v>
      </c>
      <c r="BD57" s="39">
        <v>0</v>
      </c>
      <c r="BE57" s="146">
        <v>0</v>
      </c>
      <c r="BF57" s="139">
        <v>27.934999999999999</v>
      </c>
      <c r="BG57" s="39">
        <v>22.065000000000001</v>
      </c>
      <c r="BH57" s="39">
        <v>0</v>
      </c>
      <c r="BI57" s="39">
        <v>0</v>
      </c>
      <c r="BJ57" s="39">
        <v>0</v>
      </c>
      <c r="BK57" s="151">
        <v>0</v>
      </c>
      <c r="BL57" s="147">
        <v>29.6111</v>
      </c>
      <c r="BM57" s="39">
        <v>23.3889</v>
      </c>
      <c r="BN57" s="39">
        <v>0</v>
      </c>
      <c r="BO57" s="39">
        <v>0</v>
      </c>
      <c r="BP57" s="39">
        <v>0</v>
      </c>
      <c r="BQ57" s="146">
        <v>0</v>
      </c>
      <c r="BR57" s="139">
        <v>31.287199999999999</v>
      </c>
      <c r="BS57" s="39">
        <v>24.712800000000001</v>
      </c>
      <c r="BT57" s="39">
        <v>0</v>
      </c>
      <c r="BU57" s="39">
        <v>0</v>
      </c>
      <c r="BV57" s="39">
        <v>0</v>
      </c>
      <c r="BW57" s="151">
        <v>0</v>
      </c>
      <c r="BX57" s="147">
        <v>35.756799999999998</v>
      </c>
      <c r="BY57" s="39">
        <v>28.243200000000002</v>
      </c>
      <c r="BZ57" s="39">
        <v>0</v>
      </c>
      <c r="CA57" s="39">
        <v>0</v>
      </c>
      <c r="CB57" s="39">
        <v>0</v>
      </c>
      <c r="CC57" s="146">
        <v>0</v>
      </c>
      <c r="CD57" s="139">
        <v>36.3155</v>
      </c>
      <c r="CE57" s="39">
        <v>28.6845</v>
      </c>
      <c r="CF57" s="39">
        <v>0</v>
      </c>
      <c r="CG57" s="39">
        <v>0</v>
      </c>
      <c r="CH57" s="39">
        <v>0</v>
      </c>
      <c r="CI57" s="146">
        <v>0</v>
      </c>
      <c r="CJ57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390.53129999999999</v>
      </c>
      <c r="CK57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57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57" s="56">
        <f>SUM(Tabela11224342[[#This Row],[K 88]]+Tabela11224342[[#This Row],[K 89]]+Tabela11224342[[#This Row],[K 90]])</f>
        <v>390.53129999999999</v>
      </c>
      <c r="CN57" s="56">
        <f t="shared" si="0"/>
        <v>78.106260000000006</v>
      </c>
      <c r="CO57" s="311">
        <f t="shared" si="2"/>
        <v>468.63756000000001</v>
      </c>
      <c r="CP57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308.46870000000001</v>
      </c>
      <c r="CQ57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57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57" s="56">
        <f>Tabela11224342[[#This Row],[K 94]]+Tabela11224342[[#This Row],[K 95]]+Tabela11224342[[#This Row],[K 96 ]]</f>
        <v>308.46870000000001</v>
      </c>
      <c r="CT57" s="56">
        <f t="shared" si="1"/>
        <v>61.693740000000005</v>
      </c>
      <c r="CU57" s="57">
        <f t="shared" si="3"/>
        <v>370.16244</v>
      </c>
      <c r="CV57" s="313">
        <f>Tabela11224342[[#This Row],[K 88]]+Tabela11224342[[#This Row],[K 94]]</f>
        <v>699</v>
      </c>
      <c r="CW57" s="59">
        <f>Tabela11224342[[#This Row],[K 89]]+Tabela11224342[[#This Row],[K 95]]</f>
        <v>0</v>
      </c>
      <c r="CX57" s="59">
        <f>Tabela11224342[[#This Row],[K 90]]+Tabela11224342[[#This Row],[K 96 ]]</f>
        <v>0</v>
      </c>
      <c r="CY57" s="60">
        <f>Tabela11224342[[#This Row],[K 100]]+Tabela11224342[[#This Row],[K 101]]+Tabela11224342[[#This Row],[K 102]]</f>
        <v>699</v>
      </c>
      <c r="CZ57" s="60">
        <f>20%*Tabela11224342[[#This Row],[K 103]]</f>
        <v>139.80000000000001</v>
      </c>
      <c r="DA57" s="316">
        <f>Tabela11224342[[#This Row],[K 103]]+Tabela11224342[[#This Row],[K 104]]</f>
        <v>838.8</v>
      </c>
      <c r="DB57" s="321" t="s">
        <v>311</v>
      </c>
      <c r="DC57" s="70" t="s">
        <v>206</v>
      </c>
      <c r="DD57" s="62">
        <v>45292</v>
      </c>
      <c r="DE57" s="63">
        <v>44713</v>
      </c>
      <c r="DF57" s="94" t="s">
        <v>396</v>
      </c>
      <c r="DG57" s="32" t="s">
        <v>203</v>
      </c>
      <c r="DH57" s="30" t="s">
        <v>397</v>
      </c>
      <c r="DI57" s="94" t="s">
        <v>314</v>
      </c>
      <c r="DJ57" s="62" t="s">
        <v>205</v>
      </c>
      <c r="DK57" s="62" t="s">
        <v>206</v>
      </c>
      <c r="DL57" s="62" t="s">
        <v>326</v>
      </c>
      <c r="DM57" s="62" t="s">
        <v>326</v>
      </c>
      <c r="DN57" s="62" t="s">
        <v>326</v>
      </c>
      <c r="DO57" s="30" t="s">
        <v>369</v>
      </c>
      <c r="DP57" s="32" t="s">
        <v>335</v>
      </c>
      <c r="DQ57" s="32" t="s">
        <v>379</v>
      </c>
      <c r="DR57" s="32" t="s">
        <v>398</v>
      </c>
      <c r="DS57" s="32">
        <v>8</v>
      </c>
      <c r="DT57" s="32"/>
      <c r="DU57" s="42"/>
      <c r="DV57" s="96" t="s">
        <v>399</v>
      </c>
    </row>
    <row r="58" spans="1:437" ht="80.099999999999994" customHeight="1" x14ac:dyDescent="0.25">
      <c r="A58" s="331">
        <v>44</v>
      </c>
      <c r="B58" s="30" t="s">
        <v>369</v>
      </c>
      <c r="C58" s="70" t="s">
        <v>219</v>
      </c>
      <c r="D58" s="30" t="s">
        <v>220</v>
      </c>
      <c r="E58" s="30" t="s">
        <v>387</v>
      </c>
      <c r="F58" s="30" t="s">
        <v>388</v>
      </c>
      <c r="G58" s="38">
        <v>4</v>
      </c>
      <c r="H58" s="30" t="s">
        <v>300</v>
      </c>
      <c r="I58" s="38" t="s">
        <v>300</v>
      </c>
      <c r="J58" s="38" t="s">
        <v>389</v>
      </c>
      <c r="K58" s="76" t="s">
        <v>198</v>
      </c>
      <c r="L58" s="45" t="s">
        <v>199</v>
      </c>
      <c r="M58" s="30" t="s">
        <v>390</v>
      </c>
      <c r="N58" s="30" t="s">
        <v>200</v>
      </c>
      <c r="O58" s="234" t="s">
        <v>201</v>
      </c>
      <c r="P58" s="147">
        <v>14.7296</v>
      </c>
      <c r="Q58" s="39">
        <v>1.2704</v>
      </c>
      <c r="R58" s="39">
        <v>0</v>
      </c>
      <c r="S58" s="39">
        <v>0</v>
      </c>
      <c r="T58" s="39">
        <v>0</v>
      </c>
      <c r="U58" s="146">
        <v>0</v>
      </c>
      <c r="V58" s="139">
        <v>12.888400000000001</v>
      </c>
      <c r="W58" s="39">
        <v>1.1115999999999999</v>
      </c>
      <c r="X58" s="39">
        <v>0</v>
      </c>
      <c r="Y58" s="39">
        <v>0</v>
      </c>
      <c r="Z58" s="39">
        <v>0</v>
      </c>
      <c r="AA58" s="151">
        <v>0</v>
      </c>
      <c r="AB58" s="147">
        <v>11.9678</v>
      </c>
      <c r="AC58" s="39">
        <v>1.0322</v>
      </c>
      <c r="AD58" s="39">
        <v>0</v>
      </c>
      <c r="AE58" s="39">
        <v>0</v>
      </c>
      <c r="AF58" s="39">
        <v>0</v>
      </c>
      <c r="AG58" s="146">
        <v>0</v>
      </c>
      <c r="AH58" s="139">
        <v>10.1266</v>
      </c>
      <c r="AI58" s="39">
        <v>0.87339999999999995</v>
      </c>
      <c r="AJ58" s="39">
        <v>0</v>
      </c>
      <c r="AK58" s="39">
        <v>0</v>
      </c>
      <c r="AL58" s="39">
        <v>0</v>
      </c>
      <c r="AM58" s="151">
        <v>0</v>
      </c>
      <c r="AN58" s="147">
        <v>7.3647999999999998</v>
      </c>
      <c r="AO58" s="39">
        <v>0.63519999999999999</v>
      </c>
      <c r="AP58" s="39">
        <v>0</v>
      </c>
      <c r="AQ58" s="39">
        <v>0</v>
      </c>
      <c r="AR58" s="39">
        <v>0</v>
      </c>
      <c r="AS58" s="146">
        <v>0</v>
      </c>
      <c r="AT58" s="139">
        <v>7.3647999999999998</v>
      </c>
      <c r="AU58" s="39">
        <v>0.63519999999999999</v>
      </c>
      <c r="AV58" s="39">
        <v>0</v>
      </c>
      <c r="AW58" s="39">
        <v>0</v>
      </c>
      <c r="AX58" s="39">
        <v>0</v>
      </c>
      <c r="AY58" s="151">
        <v>0</v>
      </c>
      <c r="AZ58" s="147">
        <v>6.4442000000000004</v>
      </c>
      <c r="BA58" s="39">
        <v>0.55579999999999996</v>
      </c>
      <c r="BB58" s="39">
        <v>0</v>
      </c>
      <c r="BC58" s="39">
        <v>0</v>
      </c>
      <c r="BD58" s="39">
        <v>0</v>
      </c>
      <c r="BE58" s="146">
        <v>0</v>
      </c>
      <c r="BF58" s="139">
        <v>5.5236000000000001</v>
      </c>
      <c r="BG58" s="39">
        <v>0.47639999999999999</v>
      </c>
      <c r="BH58" s="39">
        <v>0</v>
      </c>
      <c r="BI58" s="39">
        <v>0</v>
      </c>
      <c r="BJ58" s="39">
        <v>0</v>
      </c>
      <c r="BK58" s="151">
        <v>0</v>
      </c>
      <c r="BL58" s="147">
        <v>7.3647999999999998</v>
      </c>
      <c r="BM58" s="39">
        <v>0.63519999999999999</v>
      </c>
      <c r="BN58" s="39">
        <v>0</v>
      </c>
      <c r="BO58" s="39">
        <v>0</v>
      </c>
      <c r="BP58" s="39">
        <v>0</v>
      </c>
      <c r="BQ58" s="146">
        <v>0</v>
      </c>
      <c r="BR58" s="139">
        <v>11.0472</v>
      </c>
      <c r="BS58" s="39">
        <v>0.95279999999999998</v>
      </c>
      <c r="BT58" s="39">
        <v>0</v>
      </c>
      <c r="BU58" s="39">
        <v>0</v>
      </c>
      <c r="BV58" s="39">
        <v>0</v>
      </c>
      <c r="BW58" s="151">
        <v>0</v>
      </c>
      <c r="BX58" s="147">
        <v>14.7296</v>
      </c>
      <c r="BY58" s="39">
        <v>1.2704</v>
      </c>
      <c r="BZ58" s="39">
        <v>0</v>
      </c>
      <c r="CA58" s="39">
        <v>0</v>
      </c>
      <c r="CB58" s="39">
        <v>0</v>
      </c>
      <c r="CC58" s="146">
        <v>0</v>
      </c>
      <c r="CD58" s="139">
        <v>18.411999999999999</v>
      </c>
      <c r="CE58" s="39">
        <v>1.5880000000000001</v>
      </c>
      <c r="CF58" s="39">
        <v>0</v>
      </c>
      <c r="CG58" s="39">
        <v>0</v>
      </c>
      <c r="CH58" s="39">
        <v>0</v>
      </c>
      <c r="CI58" s="146">
        <v>0</v>
      </c>
      <c r="CJ58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127.96340000000001</v>
      </c>
      <c r="CK58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58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58" s="56">
        <f>SUM(Tabela11224342[[#This Row],[K 88]]+Tabela11224342[[#This Row],[K 89]]+Tabela11224342[[#This Row],[K 90]])</f>
        <v>127.96340000000001</v>
      </c>
      <c r="CN58" s="56">
        <f t="shared" si="0"/>
        <v>25.592680000000001</v>
      </c>
      <c r="CO58" s="311">
        <f t="shared" si="2"/>
        <v>153.55608000000001</v>
      </c>
      <c r="CP58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11.0366</v>
      </c>
      <c r="CQ58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58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58" s="56">
        <f>Tabela11224342[[#This Row],[K 94]]+Tabela11224342[[#This Row],[K 95]]+Tabela11224342[[#This Row],[K 96 ]]</f>
        <v>11.0366</v>
      </c>
      <c r="CT58" s="56">
        <f t="shared" si="1"/>
        <v>2.2073200000000002</v>
      </c>
      <c r="CU58" s="57">
        <f t="shared" si="3"/>
        <v>13.243919999999999</v>
      </c>
      <c r="CV58" s="313">
        <f>Tabela11224342[[#This Row],[K 88]]+Tabela11224342[[#This Row],[K 94]]</f>
        <v>139</v>
      </c>
      <c r="CW58" s="59">
        <f>Tabela11224342[[#This Row],[K 89]]+Tabela11224342[[#This Row],[K 95]]</f>
        <v>0</v>
      </c>
      <c r="CX58" s="59">
        <f>Tabela11224342[[#This Row],[K 90]]+Tabela11224342[[#This Row],[K 96 ]]</f>
        <v>0</v>
      </c>
      <c r="CY58" s="60">
        <f>Tabela11224342[[#This Row],[K 100]]+Tabela11224342[[#This Row],[K 101]]+Tabela11224342[[#This Row],[K 102]]</f>
        <v>139</v>
      </c>
      <c r="CZ58" s="60">
        <f>20%*Tabela11224342[[#This Row],[K 103]]</f>
        <v>27.8</v>
      </c>
      <c r="DA58" s="316">
        <f>Tabela11224342[[#This Row],[K 103]]+Tabela11224342[[#This Row],[K 104]]</f>
        <v>166.8</v>
      </c>
      <c r="DB58" s="321" t="s">
        <v>311</v>
      </c>
      <c r="DC58" s="70" t="s">
        <v>206</v>
      </c>
      <c r="DD58" s="62">
        <v>45292</v>
      </c>
      <c r="DE58" s="63">
        <v>44713</v>
      </c>
      <c r="DF58" s="94" t="s">
        <v>396</v>
      </c>
      <c r="DG58" s="32" t="s">
        <v>203</v>
      </c>
      <c r="DH58" s="30" t="s">
        <v>397</v>
      </c>
      <c r="DI58" s="94" t="s">
        <v>314</v>
      </c>
      <c r="DJ58" s="62" t="s">
        <v>205</v>
      </c>
      <c r="DK58" s="62" t="s">
        <v>206</v>
      </c>
      <c r="DL58" s="62" t="s">
        <v>326</v>
      </c>
      <c r="DM58" s="62" t="s">
        <v>326</v>
      </c>
      <c r="DN58" s="62" t="s">
        <v>326</v>
      </c>
      <c r="DO58" s="30" t="s">
        <v>369</v>
      </c>
      <c r="DP58" s="32" t="s">
        <v>335</v>
      </c>
      <c r="DQ58" s="32" t="s">
        <v>379</v>
      </c>
      <c r="DR58" s="32" t="s">
        <v>398</v>
      </c>
      <c r="DS58" s="32">
        <v>8</v>
      </c>
      <c r="DT58" s="32"/>
      <c r="DU58" s="42"/>
      <c r="DV58" s="96" t="s">
        <v>399</v>
      </c>
    </row>
    <row r="59" spans="1:437" ht="80.099999999999994" customHeight="1" x14ac:dyDescent="0.25">
      <c r="A59" s="331">
        <v>45</v>
      </c>
      <c r="B59" s="30" t="s">
        <v>369</v>
      </c>
      <c r="C59" s="32" t="s">
        <v>192</v>
      </c>
      <c r="D59" s="30" t="s">
        <v>391</v>
      </c>
      <c r="E59" s="30" t="s">
        <v>392</v>
      </c>
      <c r="F59" s="30" t="s">
        <v>393</v>
      </c>
      <c r="G59" s="38">
        <v>21</v>
      </c>
      <c r="H59" s="30" t="s">
        <v>300</v>
      </c>
      <c r="I59" s="38" t="s">
        <v>300</v>
      </c>
      <c r="J59" s="38" t="s">
        <v>394</v>
      </c>
      <c r="K59" s="76" t="s">
        <v>198</v>
      </c>
      <c r="L59" s="32" t="s">
        <v>199</v>
      </c>
      <c r="M59" s="30" t="s">
        <v>395</v>
      </c>
      <c r="N59" s="30" t="s">
        <v>200</v>
      </c>
      <c r="O59" s="234" t="s">
        <v>201</v>
      </c>
      <c r="P59" s="147">
        <v>6.4923600000000015</v>
      </c>
      <c r="Q59" s="39">
        <v>5.3076400000000001</v>
      </c>
      <c r="R59" s="39">
        <v>0</v>
      </c>
      <c r="S59" s="39">
        <v>0</v>
      </c>
      <c r="T59" s="39">
        <v>0</v>
      </c>
      <c r="U59" s="146">
        <v>0</v>
      </c>
      <c r="V59" s="139">
        <v>6.0522</v>
      </c>
      <c r="W59" s="39">
        <v>4.9478</v>
      </c>
      <c r="X59" s="39">
        <v>0</v>
      </c>
      <c r="Y59" s="39">
        <v>0</v>
      </c>
      <c r="Z59" s="39">
        <v>0</v>
      </c>
      <c r="AA59" s="151">
        <v>0</v>
      </c>
      <c r="AB59" s="147">
        <v>7.0425600000000008</v>
      </c>
      <c r="AC59" s="39">
        <v>5.7574399999999999</v>
      </c>
      <c r="AD59" s="39">
        <v>0</v>
      </c>
      <c r="AE59" s="39">
        <v>0</v>
      </c>
      <c r="AF59" s="39">
        <v>0</v>
      </c>
      <c r="AG59" s="146">
        <v>0</v>
      </c>
      <c r="AH59" s="139">
        <v>6.6024000000000003</v>
      </c>
      <c r="AI59" s="39">
        <v>5.3975999999999997</v>
      </c>
      <c r="AJ59" s="39">
        <v>0</v>
      </c>
      <c r="AK59" s="39">
        <v>0</v>
      </c>
      <c r="AL59" s="39">
        <v>0</v>
      </c>
      <c r="AM59" s="151">
        <v>0</v>
      </c>
      <c r="AN59" s="147">
        <v>6.6024000000000003</v>
      </c>
      <c r="AO59" s="39">
        <v>5.3975999999999997</v>
      </c>
      <c r="AP59" s="39">
        <v>0</v>
      </c>
      <c r="AQ59" s="39">
        <v>0</v>
      </c>
      <c r="AR59" s="39">
        <v>0</v>
      </c>
      <c r="AS59" s="146">
        <v>0</v>
      </c>
      <c r="AT59" s="139">
        <v>7.7028000000000008</v>
      </c>
      <c r="AU59" s="39">
        <v>6.2971999999999992</v>
      </c>
      <c r="AV59" s="39">
        <v>0</v>
      </c>
      <c r="AW59" s="39">
        <v>0</v>
      </c>
      <c r="AX59" s="39">
        <v>0</v>
      </c>
      <c r="AY59" s="151">
        <v>0</v>
      </c>
      <c r="AZ59" s="147">
        <v>8.3630399999999998</v>
      </c>
      <c r="BA59" s="39">
        <v>6.8369599999999995</v>
      </c>
      <c r="BB59" s="39">
        <v>0</v>
      </c>
      <c r="BC59" s="39">
        <v>0</v>
      </c>
      <c r="BD59" s="39">
        <v>0</v>
      </c>
      <c r="BE59" s="146">
        <v>0</v>
      </c>
      <c r="BF59" s="139">
        <v>7.2626400000000002</v>
      </c>
      <c r="BG59" s="39">
        <v>5.9373599999999991</v>
      </c>
      <c r="BH59" s="39">
        <v>0</v>
      </c>
      <c r="BI59" s="39">
        <v>0</v>
      </c>
      <c r="BJ59" s="39">
        <v>0</v>
      </c>
      <c r="BK59" s="151">
        <v>0</v>
      </c>
      <c r="BL59" s="147">
        <v>6.2722800000000003</v>
      </c>
      <c r="BM59" s="39">
        <v>5.1277199999999992</v>
      </c>
      <c r="BN59" s="39">
        <v>0</v>
      </c>
      <c r="BO59" s="39">
        <v>0</v>
      </c>
      <c r="BP59" s="39">
        <v>0</v>
      </c>
      <c r="BQ59" s="146">
        <v>0</v>
      </c>
      <c r="BR59" s="139">
        <v>7.0425600000000008</v>
      </c>
      <c r="BS59" s="39">
        <v>5.7574399999999999</v>
      </c>
      <c r="BT59" s="39">
        <v>0</v>
      </c>
      <c r="BU59" s="39">
        <v>0</v>
      </c>
      <c r="BV59" s="39">
        <v>0</v>
      </c>
      <c r="BW59" s="151">
        <v>0</v>
      </c>
      <c r="BX59" s="147">
        <v>6.4373400000000007</v>
      </c>
      <c r="BY59" s="39">
        <v>5.2626599999999994</v>
      </c>
      <c r="BZ59" s="39">
        <v>0</v>
      </c>
      <c r="CA59" s="39">
        <v>0</v>
      </c>
      <c r="CB59" s="39">
        <v>0</v>
      </c>
      <c r="CC59" s="146">
        <v>0</v>
      </c>
      <c r="CD59" s="139">
        <v>7.1525999999999996</v>
      </c>
      <c r="CE59" s="39">
        <v>5.8474000000000004</v>
      </c>
      <c r="CF59" s="39">
        <v>0</v>
      </c>
      <c r="CG59" s="39">
        <v>0</v>
      </c>
      <c r="CH59" s="39">
        <v>0</v>
      </c>
      <c r="CI59" s="146">
        <v>0</v>
      </c>
      <c r="CJ59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83.025180000000006</v>
      </c>
      <c r="CK59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59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59" s="56">
        <f>SUM(Tabela11224342[[#This Row],[K 88]]+Tabela11224342[[#This Row],[K 89]]+Tabela11224342[[#This Row],[K 90]])</f>
        <v>83.025180000000006</v>
      </c>
      <c r="CN59" s="56">
        <f t="shared" si="0"/>
        <v>16.605036000000002</v>
      </c>
      <c r="CO59" s="311">
        <f t="shared" si="2"/>
        <v>99.630216000000004</v>
      </c>
      <c r="CP59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67.87482</v>
      </c>
      <c r="CQ59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59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59" s="56">
        <f>Tabela11224342[[#This Row],[K 94]]+Tabela11224342[[#This Row],[K 95]]+Tabela11224342[[#This Row],[K 96 ]]</f>
        <v>67.87482</v>
      </c>
      <c r="CT59" s="56">
        <f t="shared" si="1"/>
        <v>13.574964000000001</v>
      </c>
      <c r="CU59" s="57">
        <f t="shared" si="3"/>
        <v>81.449783999999994</v>
      </c>
      <c r="CV59" s="313">
        <f>Tabela11224342[[#This Row],[K 88]]+Tabela11224342[[#This Row],[K 94]]</f>
        <v>150.9</v>
      </c>
      <c r="CW59" s="59">
        <f>Tabela11224342[[#This Row],[K 89]]+Tabela11224342[[#This Row],[K 95]]</f>
        <v>0</v>
      </c>
      <c r="CX59" s="59">
        <f>Tabela11224342[[#This Row],[K 90]]+Tabela11224342[[#This Row],[K 96 ]]</f>
        <v>0</v>
      </c>
      <c r="CY59" s="60">
        <f>Tabela11224342[[#This Row],[K 100]]+Tabela11224342[[#This Row],[K 101]]+Tabela11224342[[#This Row],[K 102]]</f>
        <v>150.9</v>
      </c>
      <c r="CZ59" s="60">
        <f>20%*Tabela11224342[[#This Row],[K 103]]</f>
        <v>30.180000000000003</v>
      </c>
      <c r="DA59" s="316">
        <f>Tabela11224342[[#This Row],[K 103]]+Tabela11224342[[#This Row],[K 104]]</f>
        <v>181.08</v>
      </c>
      <c r="DB59" s="321" t="s">
        <v>311</v>
      </c>
      <c r="DC59" s="70" t="s">
        <v>206</v>
      </c>
      <c r="DD59" s="62">
        <v>45292</v>
      </c>
      <c r="DE59" s="63">
        <v>44713</v>
      </c>
      <c r="DF59" s="94" t="s">
        <v>396</v>
      </c>
      <c r="DG59" s="32" t="s">
        <v>203</v>
      </c>
      <c r="DH59" s="30" t="s">
        <v>397</v>
      </c>
      <c r="DI59" s="94" t="s">
        <v>314</v>
      </c>
      <c r="DJ59" s="62" t="s">
        <v>205</v>
      </c>
      <c r="DK59" s="62" t="s">
        <v>206</v>
      </c>
      <c r="DL59" s="62" t="s">
        <v>326</v>
      </c>
      <c r="DM59" s="62" t="s">
        <v>326</v>
      </c>
      <c r="DN59" s="62" t="s">
        <v>326</v>
      </c>
      <c r="DO59" s="30" t="s">
        <v>369</v>
      </c>
      <c r="DP59" s="32" t="s">
        <v>335</v>
      </c>
      <c r="DQ59" s="32" t="s">
        <v>379</v>
      </c>
      <c r="DR59" s="32" t="s">
        <v>398</v>
      </c>
      <c r="DS59" s="32">
        <v>8</v>
      </c>
      <c r="DT59" s="32"/>
      <c r="DU59" s="42"/>
      <c r="DV59" s="96" t="s">
        <v>399</v>
      </c>
    </row>
    <row r="60" spans="1:437" ht="80.099999999999994" customHeight="1" x14ac:dyDescent="0.25">
      <c r="A60" s="331">
        <v>46</v>
      </c>
      <c r="B60" s="30" t="s">
        <v>593</v>
      </c>
      <c r="C60" s="32" t="s">
        <v>192</v>
      </c>
      <c r="D60" s="30" t="s">
        <v>401</v>
      </c>
      <c r="E60" s="30" t="s">
        <v>402</v>
      </c>
      <c r="F60" s="30" t="s">
        <v>403</v>
      </c>
      <c r="G60" s="38">
        <v>51</v>
      </c>
      <c r="H60" s="30"/>
      <c r="I60" s="38" t="s">
        <v>404</v>
      </c>
      <c r="J60" s="38" t="s">
        <v>405</v>
      </c>
      <c r="K60" s="76" t="s">
        <v>343</v>
      </c>
      <c r="L60" s="32" t="s">
        <v>199</v>
      </c>
      <c r="M60" s="30" t="s">
        <v>620</v>
      </c>
      <c r="N60" s="30" t="s">
        <v>200</v>
      </c>
      <c r="O60" s="297" t="s">
        <v>561</v>
      </c>
      <c r="P60" s="147">
        <v>27.5</v>
      </c>
      <c r="Q60" s="39">
        <v>0</v>
      </c>
      <c r="R60" s="39">
        <v>16.5</v>
      </c>
      <c r="S60" s="39">
        <v>0</v>
      </c>
      <c r="T60" s="39">
        <v>66</v>
      </c>
      <c r="U60" s="146">
        <v>0</v>
      </c>
      <c r="V60" s="139">
        <v>27.5</v>
      </c>
      <c r="W60" s="39">
        <v>0</v>
      </c>
      <c r="X60" s="39">
        <v>16.5</v>
      </c>
      <c r="Y60" s="39">
        <v>0</v>
      </c>
      <c r="Z60" s="39">
        <v>66</v>
      </c>
      <c r="AA60" s="151">
        <v>0</v>
      </c>
      <c r="AB60" s="147">
        <v>27.5</v>
      </c>
      <c r="AC60" s="39">
        <v>0</v>
      </c>
      <c r="AD60" s="39">
        <v>16.5</v>
      </c>
      <c r="AE60" s="39">
        <v>0</v>
      </c>
      <c r="AF60" s="39">
        <v>66</v>
      </c>
      <c r="AG60" s="146">
        <v>0</v>
      </c>
      <c r="AH60" s="139">
        <v>27.5</v>
      </c>
      <c r="AI60" s="39">
        <v>0</v>
      </c>
      <c r="AJ60" s="39">
        <v>16.5</v>
      </c>
      <c r="AK60" s="39">
        <v>0</v>
      </c>
      <c r="AL60" s="39">
        <v>66</v>
      </c>
      <c r="AM60" s="151">
        <v>0</v>
      </c>
      <c r="AN60" s="147">
        <v>27.5</v>
      </c>
      <c r="AO60" s="39">
        <v>0</v>
      </c>
      <c r="AP60" s="39">
        <v>16.5</v>
      </c>
      <c r="AQ60" s="39">
        <v>0</v>
      </c>
      <c r="AR60" s="39">
        <v>66</v>
      </c>
      <c r="AS60" s="146">
        <v>0</v>
      </c>
      <c r="AT60" s="139">
        <v>27.5</v>
      </c>
      <c r="AU60" s="39">
        <v>0</v>
      </c>
      <c r="AV60" s="39">
        <v>16.5</v>
      </c>
      <c r="AW60" s="39">
        <v>0</v>
      </c>
      <c r="AX60" s="39">
        <v>66</v>
      </c>
      <c r="AY60" s="151">
        <v>0</v>
      </c>
      <c r="AZ60" s="147">
        <v>27.5</v>
      </c>
      <c r="BA60" s="39">
        <v>0</v>
      </c>
      <c r="BB60" s="39">
        <v>16.5</v>
      </c>
      <c r="BC60" s="39">
        <v>0</v>
      </c>
      <c r="BD60" s="39">
        <v>66</v>
      </c>
      <c r="BE60" s="146">
        <v>0</v>
      </c>
      <c r="BF60" s="139">
        <v>27.5</v>
      </c>
      <c r="BG60" s="39">
        <v>0</v>
      </c>
      <c r="BH60" s="39">
        <v>16.5</v>
      </c>
      <c r="BI60" s="39">
        <v>0</v>
      </c>
      <c r="BJ60" s="39">
        <v>66</v>
      </c>
      <c r="BK60" s="151">
        <v>0</v>
      </c>
      <c r="BL60" s="147">
        <v>27.5</v>
      </c>
      <c r="BM60" s="39">
        <v>0</v>
      </c>
      <c r="BN60" s="39">
        <v>16.5</v>
      </c>
      <c r="BO60" s="39">
        <v>0</v>
      </c>
      <c r="BP60" s="39">
        <v>66</v>
      </c>
      <c r="BQ60" s="146">
        <v>0</v>
      </c>
      <c r="BR60" s="139">
        <v>27.5</v>
      </c>
      <c r="BS60" s="39">
        <v>0</v>
      </c>
      <c r="BT60" s="39">
        <v>16.5</v>
      </c>
      <c r="BU60" s="39">
        <v>0</v>
      </c>
      <c r="BV60" s="39">
        <v>66</v>
      </c>
      <c r="BW60" s="151">
        <v>0</v>
      </c>
      <c r="BX60" s="147">
        <v>27.5</v>
      </c>
      <c r="BY60" s="39">
        <v>0</v>
      </c>
      <c r="BZ60" s="39">
        <v>16.5</v>
      </c>
      <c r="CA60" s="39">
        <v>0</v>
      </c>
      <c r="CB60" s="39">
        <v>66</v>
      </c>
      <c r="CC60" s="146">
        <v>0</v>
      </c>
      <c r="CD60" s="139">
        <v>27.5</v>
      </c>
      <c r="CE60" s="39">
        <v>0</v>
      </c>
      <c r="CF60" s="39">
        <v>16.5</v>
      </c>
      <c r="CG60" s="39">
        <v>0</v>
      </c>
      <c r="CH60" s="39">
        <v>66</v>
      </c>
      <c r="CI60" s="146">
        <v>0</v>
      </c>
      <c r="CJ60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330</v>
      </c>
      <c r="CK60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198</v>
      </c>
      <c r="CL60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792</v>
      </c>
      <c r="CM60" s="56">
        <f>SUM(Tabela11224342[[#This Row],[K 88]]+Tabela11224342[[#This Row],[K 89]]+Tabela11224342[[#This Row],[K 90]])</f>
        <v>1320</v>
      </c>
      <c r="CN60" s="56">
        <f t="shared" si="0"/>
        <v>264</v>
      </c>
      <c r="CO60" s="311">
        <f t="shared" si="2"/>
        <v>1584</v>
      </c>
      <c r="CP60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60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60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60" s="56">
        <f>Tabela11224342[[#This Row],[K 94]]+Tabela11224342[[#This Row],[K 95]]+Tabela11224342[[#This Row],[K 96 ]]</f>
        <v>0</v>
      </c>
      <c r="CT60" s="56">
        <f t="shared" si="1"/>
        <v>0</v>
      </c>
      <c r="CU60" s="57">
        <f t="shared" si="3"/>
        <v>0</v>
      </c>
      <c r="CV60" s="313">
        <f>Tabela11224342[[#This Row],[K 88]]+Tabela11224342[[#This Row],[K 94]]</f>
        <v>330</v>
      </c>
      <c r="CW60" s="59">
        <f>Tabela11224342[[#This Row],[K 89]]+Tabela11224342[[#This Row],[K 95]]</f>
        <v>198</v>
      </c>
      <c r="CX60" s="59">
        <f>Tabela11224342[[#This Row],[K 90]]+Tabela11224342[[#This Row],[K 96 ]]</f>
        <v>792</v>
      </c>
      <c r="CY60" s="60">
        <f>Tabela11224342[[#This Row],[K 100]]+Tabela11224342[[#This Row],[K 101]]+Tabela11224342[[#This Row],[K 102]]</f>
        <v>1320</v>
      </c>
      <c r="CZ60" s="60">
        <f>20%*Tabela11224342[[#This Row],[K 103]]</f>
        <v>264</v>
      </c>
      <c r="DA60" s="316">
        <f>Tabela11224342[[#This Row],[K 103]]+Tabela11224342[[#This Row],[K 104]]</f>
        <v>1584</v>
      </c>
      <c r="DB60" s="321" t="s">
        <v>311</v>
      </c>
      <c r="DC60" s="70" t="s">
        <v>206</v>
      </c>
      <c r="DD60" s="62">
        <v>45292</v>
      </c>
      <c r="DE60" s="63">
        <v>44714</v>
      </c>
      <c r="DF60" s="63" t="s">
        <v>406</v>
      </c>
      <c r="DG60" s="32" t="s">
        <v>203</v>
      </c>
      <c r="DH60" s="30" t="s">
        <v>407</v>
      </c>
      <c r="DI60" s="94" t="s">
        <v>314</v>
      </c>
      <c r="DJ60" s="62" t="s">
        <v>205</v>
      </c>
      <c r="DK60" s="62" t="s">
        <v>206</v>
      </c>
      <c r="DL60" s="62" t="s">
        <v>579</v>
      </c>
      <c r="DM60" s="372">
        <v>1</v>
      </c>
      <c r="DN60" s="120">
        <v>0</v>
      </c>
      <c r="DO60" s="30" t="s">
        <v>562</v>
      </c>
      <c r="DP60" s="32" t="s">
        <v>220</v>
      </c>
      <c r="DQ60" s="32" t="s">
        <v>408</v>
      </c>
      <c r="DR60" s="32" t="s">
        <v>409</v>
      </c>
      <c r="DS60" s="32">
        <v>28</v>
      </c>
      <c r="DT60" s="32"/>
      <c r="DU60" s="42"/>
      <c r="DV60" s="96" t="s">
        <v>410</v>
      </c>
    </row>
    <row r="61" spans="1:437" ht="80.099999999999994" customHeight="1" x14ac:dyDescent="0.25">
      <c r="A61" s="331">
        <v>47</v>
      </c>
      <c r="B61" s="30" t="s">
        <v>411</v>
      </c>
      <c r="C61" s="32" t="s">
        <v>192</v>
      </c>
      <c r="D61" s="30" t="s">
        <v>254</v>
      </c>
      <c r="E61" s="30" t="s">
        <v>255</v>
      </c>
      <c r="F61" s="30" t="s">
        <v>412</v>
      </c>
      <c r="G61" s="38">
        <v>5</v>
      </c>
      <c r="H61" s="30"/>
      <c r="I61" s="38"/>
      <c r="J61" s="38" t="s">
        <v>413</v>
      </c>
      <c r="K61" s="76" t="s">
        <v>213</v>
      </c>
      <c r="L61" s="32" t="s">
        <v>199</v>
      </c>
      <c r="M61" s="30" t="s">
        <v>637</v>
      </c>
      <c r="N61" s="30" t="s">
        <v>200</v>
      </c>
      <c r="O61" s="297" t="s">
        <v>201</v>
      </c>
      <c r="P61" s="147">
        <v>110.40388</v>
      </c>
      <c r="Q61" s="39">
        <v>6.3021200000000004</v>
      </c>
      <c r="R61" s="39">
        <v>0</v>
      </c>
      <c r="S61" s="39">
        <v>0</v>
      </c>
      <c r="T61" s="39">
        <v>0</v>
      </c>
      <c r="U61" s="146">
        <v>0</v>
      </c>
      <c r="V61" s="139">
        <v>104.53773</v>
      </c>
      <c r="W61" s="39">
        <v>5.9672700000000001</v>
      </c>
      <c r="X61" s="39">
        <v>0</v>
      </c>
      <c r="Y61" s="39">
        <v>0</v>
      </c>
      <c r="Z61" s="39">
        <v>0</v>
      </c>
      <c r="AA61" s="151">
        <v>0</v>
      </c>
      <c r="AB61" s="147">
        <v>113.55406000000001</v>
      </c>
      <c r="AC61" s="39">
        <v>6.4819399999999998</v>
      </c>
      <c r="AD61" s="39">
        <v>0</v>
      </c>
      <c r="AE61" s="39">
        <v>0</v>
      </c>
      <c r="AF61" s="39">
        <v>0</v>
      </c>
      <c r="AG61" s="146">
        <v>0</v>
      </c>
      <c r="AH61" s="139">
        <v>101.47837</v>
      </c>
      <c r="AI61" s="39">
        <v>5.7926299999999999</v>
      </c>
      <c r="AJ61" s="39">
        <v>0</v>
      </c>
      <c r="AK61" s="39">
        <v>0</v>
      </c>
      <c r="AL61" s="39">
        <v>0</v>
      </c>
      <c r="AM61" s="151">
        <v>0</v>
      </c>
      <c r="AN61" s="147">
        <v>95.220579999999998</v>
      </c>
      <c r="AO61" s="39">
        <v>5.4354199999999997</v>
      </c>
      <c r="AP61" s="39">
        <v>0</v>
      </c>
      <c r="AQ61" s="39">
        <v>0</v>
      </c>
      <c r="AR61" s="39">
        <v>0</v>
      </c>
      <c r="AS61" s="146">
        <v>0</v>
      </c>
      <c r="AT61" s="139">
        <v>98.006550000000004</v>
      </c>
      <c r="AU61" s="39">
        <v>5.5944500000000001</v>
      </c>
      <c r="AV61" s="39">
        <v>0</v>
      </c>
      <c r="AW61" s="39">
        <v>0</v>
      </c>
      <c r="AX61" s="39">
        <v>0</v>
      </c>
      <c r="AY61" s="151">
        <v>0</v>
      </c>
      <c r="AZ61" s="147">
        <v>94.218760000000003</v>
      </c>
      <c r="BA61" s="39">
        <v>5.3782399999999999</v>
      </c>
      <c r="BB61" s="39">
        <v>0</v>
      </c>
      <c r="BC61" s="39">
        <v>0</v>
      </c>
      <c r="BD61" s="39">
        <v>0</v>
      </c>
      <c r="BE61" s="146">
        <v>0</v>
      </c>
      <c r="BF61" s="139">
        <v>99.764210000000006</v>
      </c>
      <c r="BG61" s="39">
        <v>5.6947900000000002</v>
      </c>
      <c r="BH61" s="39">
        <v>0</v>
      </c>
      <c r="BI61" s="39">
        <v>0</v>
      </c>
      <c r="BJ61" s="39">
        <v>0</v>
      </c>
      <c r="BK61" s="151">
        <v>0</v>
      </c>
      <c r="BL61" s="147">
        <v>97.244069999999994</v>
      </c>
      <c r="BM61" s="39">
        <v>5.5509300000000001</v>
      </c>
      <c r="BN61" s="39">
        <v>0</v>
      </c>
      <c r="BO61" s="39">
        <v>0</v>
      </c>
      <c r="BP61" s="39">
        <v>0</v>
      </c>
      <c r="BQ61" s="146">
        <v>0</v>
      </c>
      <c r="BR61" s="139">
        <v>99.145529999999994</v>
      </c>
      <c r="BS61" s="39">
        <v>5.6594699999999998</v>
      </c>
      <c r="BT61" s="39">
        <v>0</v>
      </c>
      <c r="BU61" s="39">
        <v>0</v>
      </c>
      <c r="BV61" s="39">
        <v>0</v>
      </c>
      <c r="BW61" s="151">
        <v>0</v>
      </c>
      <c r="BX61" s="147">
        <v>99.221209999999999</v>
      </c>
      <c r="BY61" s="39">
        <v>5.6637899999999997</v>
      </c>
      <c r="BZ61" s="39">
        <v>0</v>
      </c>
      <c r="CA61" s="39">
        <v>0</v>
      </c>
      <c r="CB61" s="39">
        <v>0</v>
      </c>
      <c r="CC61" s="146">
        <v>0</v>
      </c>
      <c r="CD61" s="139">
        <v>105.40521</v>
      </c>
      <c r="CE61" s="39">
        <v>6.0167900000000003</v>
      </c>
      <c r="CF61" s="39">
        <v>0</v>
      </c>
      <c r="CG61" s="39">
        <v>0</v>
      </c>
      <c r="CH61" s="39">
        <v>0</v>
      </c>
      <c r="CI61" s="146">
        <v>0</v>
      </c>
      <c r="CJ61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1218.2001599999999</v>
      </c>
      <c r="CK61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61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61" s="56">
        <f>SUM(Tabela11224342[[#This Row],[K 88]]+Tabela11224342[[#This Row],[K 89]]+Tabela11224342[[#This Row],[K 90]])</f>
        <v>1218.2001599999999</v>
      </c>
      <c r="CN61" s="56">
        <f t="shared" si="0"/>
        <v>243.64003199999999</v>
      </c>
      <c r="CO61" s="311">
        <f t="shared" si="2"/>
        <v>1461.8401919999999</v>
      </c>
      <c r="CP61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69.537839999999989</v>
      </c>
      <c r="CQ61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61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61" s="56">
        <f>Tabela11224342[[#This Row],[K 94]]+Tabela11224342[[#This Row],[K 95]]+Tabela11224342[[#This Row],[K 96 ]]</f>
        <v>69.537839999999989</v>
      </c>
      <c r="CT61" s="56">
        <f t="shared" si="1"/>
        <v>13.907567999999998</v>
      </c>
      <c r="CU61" s="57">
        <f t="shared" si="3"/>
        <v>83.445407999999986</v>
      </c>
      <c r="CV61" s="313">
        <f>Tabela11224342[[#This Row],[K 88]]+Tabela11224342[[#This Row],[K 94]]</f>
        <v>1287.7379999999998</v>
      </c>
      <c r="CW61" s="59">
        <f>Tabela11224342[[#This Row],[K 89]]+Tabela11224342[[#This Row],[K 95]]</f>
        <v>0</v>
      </c>
      <c r="CX61" s="59">
        <f>Tabela11224342[[#This Row],[K 90]]+Tabela11224342[[#This Row],[K 96 ]]</f>
        <v>0</v>
      </c>
      <c r="CY61" s="60">
        <f>Tabela11224342[[#This Row],[K 100]]+Tabela11224342[[#This Row],[K 101]]+Tabela11224342[[#This Row],[K 102]]</f>
        <v>1287.7379999999998</v>
      </c>
      <c r="CZ61" s="60">
        <f>20%*Tabela11224342[[#This Row],[K 103]]</f>
        <v>257.54759999999999</v>
      </c>
      <c r="DA61" s="316">
        <f>Tabela11224342[[#This Row],[K 103]]+Tabela11224342[[#This Row],[K 104]]</f>
        <v>1545.2855999999997</v>
      </c>
      <c r="DB61" s="321" t="s">
        <v>311</v>
      </c>
      <c r="DC61" s="70" t="s">
        <v>206</v>
      </c>
      <c r="DD61" s="62">
        <v>45292</v>
      </c>
      <c r="DE61" s="63">
        <v>44718</v>
      </c>
      <c r="DF61" s="63" t="s">
        <v>430</v>
      </c>
      <c r="DG61" s="32" t="s">
        <v>203</v>
      </c>
      <c r="DH61" s="30" t="s">
        <v>407</v>
      </c>
      <c r="DI61" s="94" t="s">
        <v>431</v>
      </c>
      <c r="DJ61" s="62" t="s">
        <v>205</v>
      </c>
      <c r="DK61" s="62" t="s">
        <v>206</v>
      </c>
      <c r="DL61" s="62" t="s">
        <v>326</v>
      </c>
      <c r="DM61" s="62" t="s">
        <v>326</v>
      </c>
      <c r="DN61" s="62" t="s">
        <v>326</v>
      </c>
      <c r="DO61" s="30" t="s">
        <v>411</v>
      </c>
      <c r="DP61" s="32" t="s">
        <v>254</v>
      </c>
      <c r="DQ61" s="32" t="s">
        <v>255</v>
      </c>
      <c r="DR61" s="32" t="s">
        <v>412</v>
      </c>
      <c r="DS61" s="32">
        <v>5</v>
      </c>
      <c r="DT61" s="32"/>
      <c r="DU61" s="42"/>
      <c r="DV61" s="96">
        <v>6310200771</v>
      </c>
    </row>
    <row r="62" spans="1:437" ht="80.099999999999994" customHeight="1" x14ac:dyDescent="0.3">
      <c r="A62" s="331">
        <v>48</v>
      </c>
      <c r="B62" s="30" t="s">
        <v>411</v>
      </c>
      <c r="C62" s="32" t="s">
        <v>192</v>
      </c>
      <c r="D62" s="30" t="s">
        <v>254</v>
      </c>
      <c r="E62" s="30" t="s">
        <v>255</v>
      </c>
      <c r="F62" s="30" t="s">
        <v>412</v>
      </c>
      <c r="G62" s="33">
        <v>5</v>
      </c>
      <c r="H62" s="30"/>
      <c r="I62" s="112"/>
      <c r="J62" s="33" t="s">
        <v>414</v>
      </c>
      <c r="K62" s="33" t="s">
        <v>213</v>
      </c>
      <c r="L62" s="32" t="s">
        <v>199</v>
      </c>
      <c r="M62" s="30" t="s">
        <v>382</v>
      </c>
      <c r="N62" s="30" t="s">
        <v>200</v>
      </c>
      <c r="O62" s="297" t="s">
        <v>201</v>
      </c>
      <c r="P62" s="147">
        <v>51.281714000000001</v>
      </c>
      <c r="Q62" s="296">
        <v>2.9272860000000001</v>
      </c>
      <c r="R62" s="39">
        <v>0</v>
      </c>
      <c r="S62" s="296">
        <v>0</v>
      </c>
      <c r="T62" s="39">
        <v>0</v>
      </c>
      <c r="U62" s="303">
        <v>0</v>
      </c>
      <c r="V62" s="139">
        <v>50.540996</v>
      </c>
      <c r="W62" s="296">
        <v>2.8850039999999999</v>
      </c>
      <c r="X62" s="39">
        <v>0</v>
      </c>
      <c r="Y62" s="296">
        <v>0</v>
      </c>
      <c r="Z62" s="39">
        <v>0</v>
      </c>
      <c r="AA62" s="305">
        <v>0</v>
      </c>
      <c r="AB62" s="147">
        <v>51.641193999999999</v>
      </c>
      <c r="AC62" s="296">
        <v>2.9478059999999999</v>
      </c>
      <c r="AD62" s="39">
        <v>0</v>
      </c>
      <c r="AE62" s="296">
        <v>0</v>
      </c>
      <c r="AF62" s="39">
        <v>0</v>
      </c>
      <c r="AG62" s="303">
        <v>0</v>
      </c>
      <c r="AH62" s="139">
        <v>45.826132000000001</v>
      </c>
      <c r="AI62" s="296">
        <v>2.6158679999999999</v>
      </c>
      <c r="AJ62" s="39">
        <v>0</v>
      </c>
      <c r="AK62" s="296">
        <v>0</v>
      </c>
      <c r="AL62" s="39">
        <v>0</v>
      </c>
      <c r="AM62" s="305">
        <v>0</v>
      </c>
      <c r="AN62" s="147">
        <v>38.539093999999999</v>
      </c>
      <c r="AO62" s="296">
        <v>2.1999059999999999</v>
      </c>
      <c r="AP62" s="39">
        <v>0</v>
      </c>
      <c r="AQ62" s="296">
        <v>0</v>
      </c>
      <c r="AR62" s="39">
        <v>0</v>
      </c>
      <c r="AS62" s="303">
        <v>0</v>
      </c>
      <c r="AT62" s="139">
        <v>36.921433999999998</v>
      </c>
      <c r="AU62" s="296">
        <v>2.1075659999999998</v>
      </c>
      <c r="AV62" s="39">
        <v>0</v>
      </c>
      <c r="AW62" s="296">
        <v>0</v>
      </c>
      <c r="AX62" s="39">
        <v>0</v>
      </c>
      <c r="AY62" s="305">
        <v>0</v>
      </c>
      <c r="AZ62" s="147">
        <v>37.941222000000003</v>
      </c>
      <c r="BA62" s="296">
        <v>2.165778</v>
      </c>
      <c r="BB62" s="39">
        <v>0</v>
      </c>
      <c r="BC62" s="296">
        <v>0</v>
      </c>
      <c r="BD62" s="39">
        <v>0</v>
      </c>
      <c r="BE62" s="303">
        <v>0</v>
      </c>
      <c r="BF62" s="139">
        <v>40.439608</v>
      </c>
      <c r="BG62" s="296">
        <v>2.308392</v>
      </c>
      <c r="BH62" s="39">
        <v>0</v>
      </c>
      <c r="BI62" s="296">
        <v>0</v>
      </c>
      <c r="BJ62" s="39">
        <v>0</v>
      </c>
      <c r="BK62" s="305">
        <v>0</v>
      </c>
      <c r="BL62" s="147">
        <v>40.996802000000002</v>
      </c>
      <c r="BM62" s="296">
        <v>2.340198</v>
      </c>
      <c r="BN62" s="39">
        <v>0</v>
      </c>
      <c r="BO62" s="296">
        <v>0</v>
      </c>
      <c r="BP62" s="39">
        <v>0</v>
      </c>
      <c r="BQ62" s="303">
        <v>0</v>
      </c>
      <c r="BR62" s="139">
        <v>44.334290000000003</v>
      </c>
      <c r="BS62" s="296">
        <v>2.53071</v>
      </c>
      <c r="BT62" s="39">
        <v>0</v>
      </c>
      <c r="BU62" s="296">
        <v>0</v>
      </c>
      <c r="BV62" s="39">
        <v>0</v>
      </c>
      <c r="BW62" s="305">
        <v>0</v>
      </c>
      <c r="BX62" s="147">
        <v>44.421322000000004</v>
      </c>
      <c r="BY62" s="296">
        <v>2.5356779999999999</v>
      </c>
      <c r="BZ62" s="39">
        <v>0</v>
      </c>
      <c r="CA62" s="296">
        <v>0</v>
      </c>
      <c r="CB62" s="39">
        <v>0</v>
      </c>
      <c r="CC62" s="303">
        <v>0</v>
      </c>
      <c r="CD62" s="139">
        <v>57.259487999999997</v>
      </c>
      <c r="CE62" s="296">
        <v>3.2685119999999999</v>
      </c>
      <c r="CF62" s="39">
        <v>0</v>
      </c>
      <c r="CG62" s="296">
        <v>0</v>
      </c>
      <c r="CH62" s="296">
        <v>0</v>
      </c>
      <c r="CI62" s="146">
        <v>0</v>
      </c>
      <c r="CJ62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540.14329600000008</v>
      </c>
      <c r="CK62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62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62" s="56">
        <f>SUM(Tabela11224342[[#This Row],[K 88]]+Tabela11224342[[#This Row],[K 89]]+Tabela11224342[[#This Row],[K 90]])</f>
        <v>540.14329600000008</v>
      </c>
      <c r="CN62" s="56">
        <f t="shared" si="0"/>
        <v>108.02865920000002</v>
      </c>
      <c r="CO62" s="311">
        <f t="shared" si="2"/>
        <v>648.17195520000007</v>
      </c>
      <c r="CP62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30.832704000000003</v>
      </c>
      <c r="CQ62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62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62" s="56">
        <f>Tabela11224342[[#This Row],[K 94]]+Tabela11224342[[#This Row],[K 95]]+Tabela11224342[[#This Row],[K 96 ]]</f>
        <v>30.832704000000003</v>
      </c>
      <c r="CT62" s="56">
        <f t="shared" si="1"/>
        <v>6.1665408000000008</v>
      </c>
      <c r="CU62" s="57">
        <f t="shared" si="3"/>
        <v>36.999244800000007</v>
      </c>
      <c r="CV62" s="313">
        <f>Tabela11224342[[#This Row],[K 88]]+Tabela11224342[[#This Row],[K 94]]</f>
        <v>570.97600000000011</v>
      </c>
      <c r="CW62" s="59">
        <f>Tabela11224342[[#This Row],[K 89]]+Tabela11224342[[#This Row],[K 95]]</f>
        <v>0</v>
      </c>
      <c r="CX62" s="59">
        <f>Tabela11224342[[#This Row],[K 90]]+Tabela11224342[[#This Row],[K 96 ]]</f>
        <v>0</v>
      </c>
      <c r="CY62" s="60">
        <f>Tabela11224342[[#This Row],[K 100]]+Tabela11224342[[#This Row],[K 101]]+Tabela11224342[[#This Row],[K 102]]</f>
        <v>570.97600000000011</v>
      </c>
      <c r="CZ62" s="60">
        <f>20%*Tabela11224342[[#This Row],[K 103]]</f>
        <v>114.19520000000003</v>
      </c>
      <c r="DA62" s="316">
        <f>Tabela11224342[[#This Row],[K 103]]+Tabela11224342[[#This Row],[K 104]]</f>
        <v>685.17120000000011</v>
      </c>
      <c r="DB62" s="321" t="s">
        <v>311</v>
      </c>
      <c r="DC62" s="70" t="s">
        <v>206</v>
      </c>
      <c r="DD62" s="62">
        <v>45292</v>
      </c>
      <c r="DE62" s="63">
        <v>44718</v>
      </c>
      <c r="DF62" s="63" t="s">
        <v>430</v>
      </c>
      <c r="DG62" s="32" t="s">
        <v>203</v>
      </c>
      <c r="DH62" s="30" t="s">
        <v>407</v>
      </c>
      <c r="DI62" s="94" t="s">
        <v>431</v>
      </c>
      <c r="DJ62" s="62" t="s">
        <v>205</v>
      </c>
      <c r="DK62" s="62" t="s">
        <v>206</v>
      </c>
      <c r="DL62" s="62" t="s">
        <v>326</v>
      </c>
      <c r="DM62" s="62" t="s">
        <v>326</v>
      </c>
      <c r="DN62" s="62" t="s">
        <v>326</v>
      </c>
      <c r="DO62" s="30" t="s">
        <v>411</v>
      </c>
      <c r="DP62" s="32" t="s">
        <v>254</v>
      </c>
      <c r="DQ62" s="32" t="s">
        <v>255</v>
      </c>
      <c r="DR62" s="32" t="s">
        <v>412</v>
      </c>
      <c r="DS62" s="32">
        <v>5</v>
      </c>
      <c r="DT62" s="32"/>
      <c r="DU62" s="112"/>
      <c r="DV62" s="96">
        <v>6310200771</v>
      </c>
    </row>
    <row r="63" spans="1:437" ht="80.099999999999994" customHeight="1" x14ac:dyDescent="0.25">
      <c r="A63" s="331">
        <v>49</v>
      </c>
      <c r="B63" s="30" t="s">
        <v>411</v>
      </c>
      <c r="C63" s="32" t="s">
        <v>192</v>
      </c>
      <c r="D63" s="30" t="s">
        <v>415</v>
      </c>
      <c r="E63" s="30" t="s">
        <v>416</v>
      </c>
      <c r="F63" s="30" t="s">
        <v>417</v>
      </c>
      <c r="G63" s="38">
        <v>19</v>
      </c>
      <c r="H63" s="30"/>
      <c r="I63" s="38" t="s">
        <v>418</v>
      </c>
      <c r="J63" s="38" t="s">
        <v>419</v>
      </c>
      <c r="K63" s="76" t="s">
        <v>343</v>
      </c>
      <c r="L63" s="32" t="s">
        <v>199</v>
      </c>
      <c r="M63" s="30" t="s">
        <v>420</v>
      </c>
      <c r="N63" s="30" t="s">
        <v>200</v>
      </c>
      <c r="O63" s="297" t="s">
        <v>683</v>
      </c>
      <c r="P63" s="147">
        <v>8.511234</v>
      </c>
      <c r="Q63" s="39">
        <v>1.466766</v>
      </c>
      <c r="R63" s="39">
        <v>2.0386700000000002</v>
      </c>
      <c r="S63" s="39">
        <v>0.35132999999999998</v>
      </c>
      <c r="T63" s="39">
        <v>12.724201000000001</v>
      </c>
      <c r="U63" s="146">
        <v>2.1927989999999999</v>
      </c>
      <c r="V63" s="139">
        <v>9.9737030000000004</v>
      </c>
      <c r="W63" s="39">
        <v>1.718798</v>
      </c>
      <c r="X63" s="39">
        <v>2.5560149999999999</v>
      </c>
      <c r="Y63" s="39">
        <v>0.44048599999999999</v>
      </c>
      <c r="Z63" s="39">
        <v>12.733316</v>
      </c>
      <c r="AA63" s="151">
        <v>2.1943429999999999</v>
      </c>
      <c r="AB63" s="147">
        <v>12.2367115</v>
      </c>
      <c r="AC63" s="39">
        <v>2.1087885000000002</v>
      </c>
      <c r="AD63" s="39">
        <v>3.7207859999999999</v>
      </c>
      <c r="AE63" s="39">
        <v>0.64121399999999995</v>
      </c>
      <c r="AF63" s="39">
        <v>16.828145500000002</v>
      </c>
      <c r="AG63" s="146">
        <v>2.8993544999999998</v>
      </c>
      <c r="AH63" s="139">
        <v>9.4175470000000008</v>
      </c>
      <c r="AI63" s="39">
        <v>1.622954</v>
      </c>
      <c r="AJ63" s="39">
        <v>1.515355</v>
      </c>
      <c r="AK63" s="39">
        <v>0.26114599999999999</v>
      </c>
      <c r="AL63" s="39">
        <v>15.52247</v>
      </c>
      <c r="AM63" s="151">
        <v>2.675033</v>
      </c>
      <c r="AN63" s="147">
        <v>8.8963640000000002</v>
      </c>
      <c r="AO63" s="39">
        <v>1.533137</v>
      </c>
      <c r="AP63" s="39">
        <v>2.1482809999999999</v>
      </c>
      <c r="AQ63" s="39">
        <v>0.37021999999999999</v>
      </c>
      <c r="AR63" s="39">
        <v>17.510809999999999</v>
      </c>
      <c r="AS63" s="146">
        <v>3.01769</v>
      </c>
      <c r="AT63" s="147">
        <v>8.4609070000000006</v>
      </c>
      <c r="AU63" s="39">
        <v>1.4580930000000001</v>
      </c>
      <c r="AV63" s="39">
        <v>1.6309359999999999</v>
      </c>
      <c r="AW63" s="39">
        <v>0.28106399999999998</v>
      </c>
      <c r="AX63" s="39">
        <v>15.50967</v>
      </c>
      <c r="AY63" s="146">
        <v>2.672828</v>
      </c>
      <c r="AZ63" s="147">
        <v>8.0322750000000003</v>
      </c>
      <c r="BA63" s="39">
        <v>1.384226</v>
      </c>
      <c r="BB63" s="39">
        <v>1.8117719999999999</v>
      </c>
      <c r="BC63" s="39">
        <v>0.31222800000000001</v>
      </c>
      <c r="BD63" s="39">
        <v>15.45679</v>
      </c>
      <c r="BE63" s="146">
        <v>2.6637140000000001</v>
      </c>
      <c r="BF63" s="139">
        <v>8.0258769999999995</v>
      </c>
      <c r="BG63" s="39">
        <v>1.3831230000000001</v>
      </c>
      <c r="BH63" s="39">
        <v>1.544357</v>
      </c>
      <c r="BI63" s="39">
        <v>0.26614399999999999</v>
      </c>
      <c r="BJ63" s="39">
        <v>15.39494</v>
      </c>
      <c r="BK63" s="151">
        <v>2.6530559999999999</v>
      </c>
      <c r="BL63" s="147">
        <v>9.2153860000000005</v>
      </c>
      <c r="BM63" s="39">
        <v>1.5881149999999999</v>
      </c>
      <c r="BN63" s="39">
        <v>2.196475</v>
      </c>
      <c r="BO63" s="39">
        <v>0.378525</v>
      </c>
      <c r="BP63" s="39">
        <v>16.810500000000001</v>
      </c>
      <c r="BQ63" s="146">
        <v>2.8970030000000002</v>
      </c>
      <c r="BR63" s="139">
        <v>8.7466620000000006</v>
      </c>
      <c r="BS63" s="39">
        <v>1.5073380000000001</v>
      </c>
      <c r="BT63" s="39">
        <v>3.7549060000000001</v>
      </c>
      <c r="BU63" s="39">
        <v>0.64709399999999995</v>
      </c>
      <c r="BV63" s="39">
        <v>16.110610000000001</v>
      </c>
      <c r="BW63" s="151">
        <v>2.776389</v>
      </c>
      <c r="BX63" s="147">
        <v>9.0166369999999993</v>
      </c>
      <c r="BY63" s="39">
        <v>1.5538639999999999</v>
      </c>
      <c r="BZ63" s="39">
        <v>3.2908740000000001</v>
      </c>
      <c r="CA63" s="39">
        <v>0.56712600000000002</v>
      </c>
      <c r="CB63" s="39">
        <v>15.449109999999999</v>
      </c>
      <c r="CC63" s="146">
        <v>2.662391</v>
      </c>
      <c r="CD63" s="139">
        <v>9.1420279999999998</v>
      </c>
      <c r="CE63" s="39">
        <v>1.5754729999999999</v>
      </c>
      <c r="CF63" s="39">
        <v>2.8093560000000002</v>
      </c>
      <c r="CG63" s="39">
        <v>0.48414499999999999</v>
      </c>
      <c r="CH63" s="39">
        <v>14.71766</v>
      </c>
      <c r="CI63" s="146">
        <v>2.5363380000000002</v>
      </c>
      <c r="CJ63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109.67533149999998</v>
      </c>
      <c r="CK63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29.017782999999998</v>
      </c>
      <c r="CL63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184.76822249999998</v>
      </c>
      <c r="CM63" s="56">
        <f>SUM(Tabela11224342[[#This Row],[K 88]]+Tabela11224342[[#This Row],[K 89]]+Tabela11224342[[#This Row],[K 90]])</f>
        <v>323.46133699999996</v>
      </c>
      <c r="CN63" s="56">
        <f t="shared" si="0"/>
        <v>64.692267399999992</v>
      </c>
      <c r="CO63" s="311">
        <f t="shared" si="2"/>
        <v>388.15360439999995</v>
      </c>
      <c r="CP63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18.900675499999998</v>
      </c>
      <c r="CQ63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5.0007220000000006</v>
      </c>
      <c r="CR63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31.8409385</v>
      </c>
      <c r="CS63" s="56">
        <f>Tabela11224342[[#This Row],[K 94]]+Tabela11224342[[#This Row],[K 95]]+Tabela11224342[[#This Row],[K 96 ]]</f>
        <v>55.742335999999995</v>
      </c>
      <c r="CT63" s="56">
        <f t="shared" si="1"/>
        <v>11.148467199999999</v>
      </c>
      <c r="CU63" s="57">
        <f t="shared" si="3"/>
        <v>66.890803199999993</v>
      </c>
      <c r="CV63" s="313">
        <f>Tabela11224342[[#This Row],[K 88]]+Tabela11224342[[#This Row],[K 94]]</f>
        <v>128.57600699999998</v>
      </c>
      <c r="CW63" s="59">
        <f>Tabela11224342[[#This Row],[K 89]]+Tabela11224342[[#This Row],[K 95]]</f>
        <v>34.018504999999998</v>
      </c>
      <c r="CX63" s="59">
        <f>Tabela11224342[[#This Row],[K 90]]+Tabela11224342[[#This Row],[K 96 ]]</f>
        <v>216.60916099999997</v>
      </c>
      <c r="CY63" s="60">
        <f>Tabela11224342[[#This Row],[K 100]]+Tabela11224342[[#This Row],[K 101]]+Tabela11224342[[#This Row],[K 102]]</f>
        <v>379.20367299999998</v>
      </c>
      <c r="CZ63" s="60">
        <f>20%*Tabela11224342[[#This Row],[K 103]]</f>
        <v>75.840734600000005</v>
      </c>
      <c r="DA63" s="316">
        <f>Tabela11224342[[#This Row],[K 103]]+Tabela11224342[[#This Row],[K 104]]</f>
        <v>455.0444076</v>
      </c>
      <c r="DB63" s="321" t="s">
        <v>311</v>
      </c>
      <c r="DC63" s="70" t="s">
        <v>206</v>
      </c>
      <c r="DD63" s="62">
        <v>45292</v>
      </c>
      <c r="DE63" s="63">
        <v>44718</v>
      </c>
      <c r="DF63" s="63" t="s">
        <v>430</v>
      </c>
      <c r="DG63" s="32" t="s">
        <v>203</v>
      </c>
      <c r="DH63" s="30" t="s">
        <v>407</v>
      </c>
      <c r="DI63" s="94" t="s">
        <v>432</v>
      </c>
      <c r="DJ63" s="62" t="s">
        <v>205</v>
      </c>
      <c r="DK63" s="62" t="s">
        <v>206</v>
      </c>
      <c r="DL63" s="62" t="s">
        <v>326</v>
      </c>
      <c r="DM63" s="62" t="s">
        <v>326</v>
      </c>
      <c r="DN63" s="62" t="s">
        <v>326</v>
      </c>
      <c r="DO63" s="30" t="s">
        <v>411</v>
      </c>
      <c r="DP63" s="32" t="s">
        <v>254</v>
      </c>
      <c r="DQ63" s="32" t="s">
        <v>255</v>
      </c>
      <c r="DR63" s="32" t="s">
        <v>412</v>
      </c>
      <c r="DS63" s="32">
        <v>5</v>
      </c>
      <c r="DT63" s="32"/>
      <c r="DU63" s="42"/>
      <c r="DV63" s="96">
        <v>6310200771</v>
      </c>
    </row>
    <row r="64" spans="1:437" ht="80.099999999999994" customHeight="1" x14ac:dyDescent="0.25">
      <c r="A64" s="331">
        <v>50</v>
      </c>
      <c r="B64" s="30" t="s">
        <v>411</v>
      </c>
      <c r="C64" s="64" t="s">
        <v>570</v>
      </c>
      <c r="D64" s="30" t="s">
        <v>421</v>
      </c>
      <c r="E64" s="30" t="s">
        <v>421</v>
      </c>
      <c r="F64" s="30" t="s">
        <v>422</v>
      </c>
      <c r="G64" s="38">
        <v>12</v>
      </c>
      <c r="H64" s="30"/>
      <c r="I64" s="38"/>
      <c r="J64" s="38" t="s">
        <v>423</v>
      </c>
      <c r="K64" s="76" t="s">
        <v>213</v>
      </c>
      <c r="L64" s="32" t="s">
        <v>199</v>
      </c>
      <c r="M64" s="30" t="s">
        <v>377</v>
      </c>
      <c r="N64" s="30" t="s">
        <v>200</v>
      </c>
      <c r="O64" s="297" t="s">
        <v>201</v>
      </c>
      <c r="P64" s="147">
        <v>19.635000000000002</v>
      </c>
      <c r="Q64" s="39">
        <v>8.2859999999999996</v>
      </c>
      <c r="R64" s="39">
        <v>0</v>
      </c>
      <c r="S64" s="39">
        <v>0</v>
      </c>
      <c r="T64" s="39">
        <v>0</v>
      </c>
      <c r="U64" s="146">
        <v>0</v>
      </c>
      <c r="V64" s="139">
        <v>19.341999999999999</v>
      </c>
      <c r="W64" s="39">
        <v>8.1620000000000008</v>
      </c>
      <c r="X64" s="39">
        <v>0</v>
      </c>
      <c r="Y64" s="39">
        <v>0</v>
      </c>
      <c r="Z64" s="39">
        <v>0</v>
      </c>
      <c r="AA64" s="151">
        <v>0</v>
      </c>
      <c r="AB64" s="147">
        <v>19.036000000000001</v>
      </c>
      <c r="AC64" s="39">
        <v>8.0329999999999995</v>
      </c>
      <c r="AD64" s="39">
        <v>0</v>
      </c>
      <c r="AE64" s="39">
        <v>0</v>
      </c>
      <c r="AF64" s="39">
        <v>0</v>
      </c>
      <c r="AG64" s="146">
        <v>0</v>
      </c>
      <c r="AH64" s="139">
        <v>14.618</v>
      </c>
      <c r="AI64" s="39">
        <v>6.1689999999999996</v>
      </c>
      <c r="AJ64" s="39">
        <v>0</v>
      </c>
      <c r="AK64" s="39">
        <v>0</v>
      </c>
      <c r="AL64" s="39">
        <v>0</v>
      </c>
      <c r="AM64" s="151">
        <v>0</v>
      </c>
      <c r="AN64" s="147">
        <v>18.887</v>
      </c>
      <c r="AO64" s="39">
        <v>7.97</v>
      </c>
      <c r="AP64" s="39">
        <v>0</v>
      </c>
      <c r="AQ64" s="39">
        <v>0</v>
      </c>
      <c r="AR64" s="39">
        <v>0</v>
      </c>
      <c r="AS64" s="146">
        <v>0</v>
      </c>
      <c r="AT64" s="147">
        <v>15.906000000000001</v>
      </c>
      <c r="AU64" s="39">
        <v>6.7119999999999997</v>
      </c>
      <c r="AV64" s="39">
        <v>0</v>
      </c>
      <c r="AW64" s="39">
        <v>0</v>
      </c>
      <c r="AX64" s="39">
        <v>0</v>
      </c>
      <c r="AY64" s="146">
        <v>0</v>
      </c>
      <c r="AZ64" s="147">
        <v>17.797000000000001</v>
      </c>
      <c r="BA64" s="39">
        <v>7.51</v>
      </c>
      <c r="BB64" s="39">
        <v>0</v>
      </c>
      <c r="BC64" s="39">
        <v>0</v>
      </c>
      <c r="BD64" s="39">
        <v>0</v>
      </c>
      <c r="BE64" s="146">
        <v>0</v>
      </c>
      <c r="BF64" s="139">
        <v>19.870999999999999</v>
      </c>
      <c r="BG64" s="39">
        <v>8.3859999999999992</v>
      </c>
      <c r="BH64" s="39">
        <v>0</v>
      </c>
      <c r="BI64" s="39">
        <v>0</v>
      </c>
      <c r="BJ64" s="39">
        <v>0</v>
      </c>
      <c r="BK64" s="151">
        <v>0</v>
      </c>
      <c r="BL64" s="147">
        <v>20.513999999999999</v>
      </c>
      <c r="BM64" s="39">
        <v>8.657</v>
      </c>
      <c r="BN64" s="39">
        <v>0</v>
      </c>
      <c r="BO64" s="39">
        <v>0</v>
      </c>
      <c r="BP64" s="39">
        <v>0</v>
      </c>
      <c r="BQ64" s="146">
        <v>0</v>
      </c>
      <c r="BR64" s="139">
        <v>18.795999999999999</v>
      </c>
      <c r="BS64" s="39">
        <v>7.9320000000000004</v>
      </c>
      <c r="BT64" s="39">
        <v>0</v>
      </c>
      <c r="BU64" s="39">
        <v>0</v>
      </c>
      <c r="BV64" s="39">
        <v>0</v>
      </c>
      <c r="BW64" s="151">
        <v>0</v>
      </c>
      <c r="BX64" s="147">
        <v>21.21</v>
      </c>
      <c r="BY64" s="39">
        <v>8.9510000000000005</v>
      </c>
      <c r="BZ64" s="39">
        <v>0</v>
      </c>
      <c r="CA64" s="39">
        <v>0</v>
      </c>
      <c r="CB64" s="39">
        <v>0</v>
      </c>
      <c r="CC64" s="146">
        <v>0</v>
      </c>
      <c r="CD64" s="139">
        <v>17.024000000000001</v>
      </c>
      <c r="CE64" s="39">
        <v>7.1840000000000002</v>
      </c>
      <c r="CF64" s="39">
        <v>0</v>
      </c>
      <c r="CG64" s="39">
        <v>0</v>
      </c>
      <c r="CH64" s="39">
        <v>0</v>
      </c>
      <c r="CI64" s="146">
        <v>0</v>
      </c>
      <c r="CJ64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222.63600000000002</v>
      </c>
      <c r="CK64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64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64" s="56">
        <f>SUM(Tabela11224342[[#This Row],[K 88]]+Tabela11224342[[#This Row],[K 89]]+Tabela11224342[[#This Row],[K 90]])</f>
        <v>222.63600000000002</v>
      </c>
      <c r="CN64" s="56">
        <f t="shared" si="0"/>
        <v>44.527200000000008</v>
      </c>
      <c r="CO64" s="311">
        <f t="shared" si="2"/>
        <v>267.16320000000002</v>
      </c>
      <c r="CP64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93.951999999999998</v>
      </c>
      <c r="CQ64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64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64" s="56">
        <f>Tabela11224342[[#This Row],[K 94]]+Tabela11224342[[#This Row],[K 95]]+Tabela11224342[[#This Row],[K 96 ]]</f>
        <v>93.951999999999998</v>
      </c>
      <c r="CT64" s="56">
        <f t="shared" si="1"/>
        <v>18.790400000000002</v>
      </c>
      <c r="CU64" s="57">
        <f t="shared" si="3"/>
        <v>112.7424</v>
      </c>
      <c r="CV64" s="313">
        <f>Tabela11224342[[#This Row],[K 88]]+Tabela11224342[[#This Row],[K 94]]</f>
        <v>316.58800000000002</v>
      </c>
      <c r="CW64" s="59">
        <f>Tabela11224342[[#This Row],[K 89]]+Tabela11224342[[#This Row],[K 95]]</f>
        <v>0</v>
      </c>
      <c r="CX64" s="59">
        <f>Tabela11224342[[#This Row],[K 90]]+Tabela11224342[[#This Row],[K 96 ]]</f>
        <v>0</v>
      </c>
      <c r="CY64" s="60">
        <f>Tabela11224342[[#This Row],[K 100]]+Tabela11224342[[#This Row],[K 101]]+Tabela11224342[[#This Row],[K 102]]</f>
        <v>316.58800000000002</v>
      </c>
      <c r="CZ64" s="60">
        <f>20%*Tabela11224342[[#This Row],[K 103]]</f>
        <v>63.317600000000006</v>
      </c>
      <c r="DA64" s="316">
        <f>Tabela11224342[[#This Row],[K 103]]+Tabela11224342[[#This Row],[K 104]]</f>
        <v>379.90560000000005</v>
      </c>
      <c r="DB64" s="321" t="s">
        <v>311</v>
      </c>
      <c r="DC64" s="70" t="s">
        <v>206</v>
      </c>
      <c r="DD64" s="62">
        <v>45292</v>
      </c>
      <c r="DE64" s="63">
        <v>44718</v>
      </c>
      <c r="DF64" s="63" t="s">
        <v>430</v>
      </c>
      <c r="DG64" s="32" t="s">
        <v>203</v>
      </c>
      <c r="DH64" s="30" t="s">
        <v>407</v>
      </c>
      <c r="DI64" s="94" t="s">
        <v>432</v>
      </c>
      <c r="DJ64" s="62" t="s">
        <v>205</v>
      </c>
      <c r="DK64" s="62" t="s">
        <v>206</v>
      </c>
      <c r="DL64" s="62" t="s">
        <v>326</v>
      </c>
      <c r="DM64" s="62" t="s">
        <v>326</v>
      </c>
      <c r="DN64" s="62" t="s">
        <v>326</v>
      </c>
      <c r="DO64" s="30" t="s">
        <v>411</v>
      </c>
      <c r="DP64" s="32" t="s">
        <v>254</v>
      </c>
      <c r="DQ64" s="32" t="s">
        <v>255</v>
      </c>
      <c r="DR64" s="32" t="s">
        <v>412</v>
      </c>
      <c r="DS64" s="32">
        <v>5</v>
      </c>
      <c r="DT64" s="32"/>
      <c r="DU64" s="42"/>
      <c r="DV64" s="96">
        <v>6310200771</v>
      </c>
    </row>
    <row r="65" spans="1:437" s="256" customFormat="1" ht="80.099999999999994" customHeight="1" x14ac:dyDescent="0.25">
      <c r="A65" s="335">
        <v>51</v>
      </c>
      <c r="B65" s="230" t="s">
        <v>411</v>
      </c>
      <c r="C65" s="251" t="s">
        <v>570</v>
      </c>
      <c r="D65" s="230" t="s">
        <v>425</v>
      </c>
      <c r="E65" s="230" t="s">
        <v>426</v>
      </c>
      <c r="F65" s="230" t="s">
        <v>427</v>
      </c>
      <c r="G65" s="232">
        <v>12</v>
      </c>
      <c r="H65" s="230"/>
      <c r="I65" s="232"/>
      <c r="J65" s="232" t="s">
        <v>428</v>
      </c>
      <c r="K65" s="233" t="s">
        <v>309</v>
      </c>
      <c r="L65" s="231" t="s">
        <v>199</v>
      </c>
      <c r="M65" s="230" t="s">
        <v>429</v>
      </c>
      <c r="N65" s="230" t="s">
        <v>200</v>
      </c>
      <c r="O65" s="257" t="s">
        <v>563</v>
      </c>
      <c r="P65" s="258">
        <v>4.0309999999999997</v>
      </c>
      <c r="Q65" s="259">
        <v>0</v>
      </c>
      <c r="R65" s="260">
        <v>7.9160000000000004</v>
      </c>
      <c r="S65" s="259">
        <v>0</v>
      </c>
      <c r="T65" s="259">
        <v>0</v>
      </c>
      <c r="U65" s="261">
        <v>0</v>
      </c>
      <c r="V65" s="262">
        <v>3.7490000000000001</v>
      </c>
      <c r="W65" s="263">
        <v>0</v>
      </c>
      <c r="X65" s="263">
        <v>7.2270000000000003</v>
      </c>
      <c r="Y65" s="263">
        <v>0</v>
      </c>
      <c r="Z65" s="263">
        <v>0</v>
      </c>
      <c r="AA65" s="264">
        <v>0</v>
      </c>
      <c r="AB65" s="265">
        <v>3.51</v>
      </c>
      <c r="AC65" s="259">
        <v>0</v>
      </c>
      <c r="AD65" s="259">
        <v>8.7970000000000006</v>
      </c>
      <c r="AE65" s="259">
        <v>0</v>
      </c>
      <c r="AF65" s="259">
        <v>0</v>
      </c>
      <c r="AG65" s="261">
        <v>0</v>
      </c>
      <c r="AH65" s="265">
        <v>2.395</v>
      </c>
      <c r="AI65" s="259">
        <v>0</v>
      </c>
      <c r="AJ65" s="259">
        <v>6.9950000000000001</v>
      </c>
      <c r="AK65" s="259">
        <v>0</v>
      </c>
      <c r="AL65" s="259">
        <v>0</v>
      </c>
      <c r="AM65" s="266">
        <v>0</v>
      </c>
      <c r="AN65" s="147">
        <v>1.363</v>
      </c>
      <c r="AO65" s="39">
        <v>0</v>
      </c>
      <c r="AP65" s="39">
        <v>4.6059999999999999</v>
      </c>
      <c r="AQ65" s="39">
        <v>0</v>
      </c>
      <c r="AR65" s="39">
        <v>0</v>
      </c>
      <c r="AS65" s="146">
        <v>0</v>
      </c>
      <c r="AT65" s="147">
        <v>1.163</v>
      </c>
      <c r="AU65" s="39">
        <v>0</v>
      </c>
      <c r="AV65" s="39">
        <v>3.6989999999999998</v>
      </c>
      <c r="AW65" s="39">
        <v>0</v>
      </c>
      <c r="AX65" s="39">
        <v>0</v>
      </c>
      <c r="AY65" s="146">
        <v>0</v>
      </c>
      <c r="AZ65" s="258">
        <v>0.85899999999999999</v>
      </c>
      <c r="BA65" s="259">
        <v>0</v>
      </c>
      <c r="BB65" s="259">
        <v>2.6560000000000001</v>
      </c>
      <c r="BC65" s="259">
        <v>0</v>
      </c>
      <c r="BD65" s="259">
        <v>0</v>
      </c>
      <c r="BE65" s="261">
        <v>0</v>
      </c>
      <c r="BF65" s="265">
        <v>0.94199999999999995</v>
      </c>
      <c r="BG65" s="259">
        <v>0</v>
      </c>
      <c r="BH65" s="259">
        <v>3.746</v>
      </c>
      <c r="BI65" s="259">
        <v>0</v>
      </c>
      <c r="BJ65" s="259">
        <v>0</v>
      </c>
      <c r="BK65" s="266">
        <v>0</v>
      </c>
      <c r="BL65" s="267">
        <v>1.712</v>
      </c>
      <c r="BM65" s="259">
        <v>0</v>
      </c>
      <c r="BN65" s="259">
        <v>4.4029999999999996</v>
      </c>
      <c r="BO65" s="259">
        <v>0</v>
      </c>
      <c r="BP65" s="259">
        <v>0</v>
      </c>
      <c r="BQ65" s="261">
        <v>0</v>
      </c>
      <c r="BR65" s="265">
        <v>2.5350000000000001</v>
      </c>
      <c r="BS65" s="259">
        <v>0</v>
      </c>
      <c r="BT65" s="259">
        <v>5.633</v>
      </c>
      <c r="BU65" s="259">
        <v>0</v>
      </c>
      <c r="BV65" s="259">
        <v>0</v>
      </c>
      <c r="BW65" s="266">
        <v>0</v>
      </c>
      <c r="BX65" s="258">
        <v>3.4169999999999998</v>
      </c>
      <c r="BY65" s="259">
        <v>0</v>
      </c>
      <c r="BZ65" s="259">
        <v>6.6779999999999999</v>
      </c>
      <c r="CA65" s="259">
        <v>0</v>
      </c>
      <c r="CB65" s="259">
        <v>0</v>
      </c>
      <c r="CC65" s="261">
        <v>0</v>
      </c>
      <c r="CD65" s="265">
        <v>3.5819999999999999</v>
      </c>
      <c r="CE65" s="259">
        <v>0</v>
      </c>
      <c r="CF65" s="259">
        <v>7.0039999999999996</v>
      </c>
      <c r="CG65" s="259">
        <v>0</v>
      </c>
      <c r="CH65" s="259">
        <v>0</v>
      </c>
      <c r="CI65" s="261">
        <v>0</v>
      </c>
      <c r="CJ65" s="240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29.258000000000003</v>
      </c>
      <c r="CK65" s="241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69.36</v>
      </c>
      <c r="CL65" s="241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65" s="242">
        <f>SUM(Tabela11224342[[#This Row],[K 88]]+Tabela11224342[[#This Row],[K 89]]+Tabela11224342[[#This Row],[K 90]])</f>
        <v>98.617999999999995</v>
      </c>
      <c r="CN65" s="242">
        <f t="shared" si="0"/>
        <v>19.723600000000001</v>
      </c>
      <c r="CO65" s="242">
        <f t="shared" si="2"/>
        <v>118.3416</v>
      </c>
      <c r="CP65" s="240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65" s="241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65" s="241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65" s="242">
        <f>Tabela11224342[[#This Row],[K 94]]+Tabela11224342[[#This Row],[K 95]]+Tabela11224342[[#This Row],[K 96 ]]</f>
        <v>0</v>
      </c>
      <c r="CT65" s="242">
        <f t="shared" si="1"/>
        <v>0</v>
      </c>
      <c r="CU65" s="242">
        <f t="shared" si="3"/>
        <v>0</v>
      </c>
      <c r="CV65" s="243">
        <f>Tabela11224342[[#This Row],[K 88]]+Tabela11224342[[#This Row],[K 94]]</f>
        <v>29.258000000000003</v>
      </c>
      <c r="CW65" s="243">
        <f>Tabela11224342[[#This Row],[K 89]]+Tabela11224342[[#This Row],[K 95]]</f>
        <v>69.36</v>
      </c>
      <c r="CX65" s="243">
        <f>Tabela11224342[[#This Row],[K 90]]+Tabela11224342[[#This Row],[K 96 ]]</f>
        <v>0</v>
      </c>
      <c r="CY65" s="244">
        <f>Tabela11224342[[#This Row],[K 100]]+Tabela11224342[[#This Row],[K 101]]+Tabela11224342[[#This Row],[K 102]]</f>
        <v>98.617999999999995</v>
      </c>
      <c r="CZ65" s="244">
        <f>20%*Tabela11224342[[#This Row],[K 103]]</f>
        <v>19.723600000000001</v>
      </c>
      <c r="DA65" s="245">
        <f>Tabela11224342[[#This Row],[K 103]]+Tabela11224342[[#This Row],[K 104]]</f>
        <v>118.3416</v>
      </c>
      <c r="DB65" s="246" t="s">
        <v>311</v>
      </c>
      <c r="DC65" s="247" t="s">
        <v>206</v>
      </c>
      <c r="DD65" s="248">
        <v>45292</v>
      </c>
      <c r="DE65" s="249">
        <v>44762</v>
      </c>
      <c r="DF65" s="249" t="s">
        <v>435</v>
      </c>
      <c r="DG65" s="231" t="s">
        <v>325</v>
      </c>
      <c r="DH65" s="230" t="s">
        <v>424</v>
      </c>
      <c r="DI65" s="250" t="s">
        <v>433</v>
      </c>
      <c r="DJ65" s="250" t="s">
        <v>327</v>
      </c>
      <c r="DK65" s="248" t="s">
        <v>206</v>
      </c>
      <c r="DL65" s="248" t="s">
        <v>326</v>
      </c>
      <c r="DM65" s="248" t="s">
        <v>326</v>
      </c>
      <c r="DN65" s="248" t="s">
        <v>326</v>
      </c>
      <c r="DO65" s="230" t="s">
        <v>411</v>
      </c>
      <c r="DP65" s="231" t="s">
        <v>254</v>
      </c>
      <c r="DQ65" s="231" t="s">
        <v>255</v>
      </c>
      <c r="DR65" s="231" t="s">
        <v>412</v>
      </c>
      <c r="DS65" s="231">
        <v>5</v>
      </c>
      <c r="DT65" s="231"/>
      <c r="DU65" s="254"/>
      <c r="DV65" s="255">
        <v>6310200771</v>
      </c>
      <c r="DW65" s="155"/>
      <c r="DX65" s="2"/>
      <c r="DY65" s="2"/>
      <c r="DZ65" s="2"/>
      <c r="EA65" s="4"/>
      <c r="EB65" s="4"/>
      <c r="EC65" s="4"/>
      <c r="ED65" s="4"/>
      <c r="EE65" s="4"/>
      <c r="EF65" s="4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</row>
    <row r="66" spans="1:437" ht="80.099999999999994" customHeight="1" x14ac:dyDescent="0.3">
      <c r="A66" s="331">
        <v>52</v>
      </c>
      <c r="B66" s="30" t="s">
        <v>436</v>
      </c>
      <c r="C66" s="70" t="s">
        <v>219</v>
      </c>
      <c r="D66" s="30" t="s">
        <v>220</v>
      </c>
      <c r="E66" s="30" t="s">
        <v>437</v>
      </c>
      <c r="F66" s="30" t="s">
        <v>438</v>
      </c>
      <c r="G66" s="33">
        <v>6</v>
      </c>
      <c r="H66" s="30"/>
      <c r="I66" s="33" t="s">
        <v>439</v>
      </c>
      <c r="J66" s="33" t="s">
        <v>440</v>
      </c>
      <c r="K66" s="33" t="s">
        <v>213</v>
      </c>
      <c r="L66" s="32" t="s">
        <v>199</v>
      </c>
      <c r="M66" s="30" t="s">
        <v>621</v>
      </c>
      <c r="N66" s="30" t="s">
        <v>200</v>
      </c>
      <c r="O66" s="297" t="s">
        <v>201</v>
      </c>
      <c r="P66" s="147">
        <v>47</v>
      </c>
      <c r="Q66" s="296">
        <v>0</v>
      </c>
      <c r="R66" s="39">
        <v>0</v>
      </c>
      <c r="S66" s="296">
        <v>0</v>
      </c>
      <c r="T66" s="39">
        <v>0</v>
      </c>
      <c r="U66" s="303">
        <v>0</v>
      </c>
      <c r="V66" s="139">
        <v>46</v>
      </c>
      <c r="W66" s="296">
        <v>0</v>
      </c>
      <c r="X66" s="39">
        <v>0</v>
      </c>
      <c r="Y66" s="296">
        <v>0</v>
      </c>
      <c r="Z66" s="39">
        <v>0</v>
      </c>
      <c r="AA66" s="305">
        <v>0</v>
      </c>
      <c r="AB66" s="147">
        <v>49</v>
      </c>
      <c r="AC66" s="296">
        <v>0</v>
      </c>
      <c r="AD66" s="39">
        <v>0</v>
      </c>
      <c r="AE66" s="296">
        <v>0</v>
      </c>
      <c r="AF66" s="39">
        <v>0</v>
      </c>
      <c r="AG66" s="303">
        <v>0</v>
      </c>
      <c r="AH66" s="139">
        <v>42</v>
      </c>
      <c r="AI66" s="296">
        <v>0</v>
      </c>
      <c r="AJ66" s="39">
        <v>0</v>
      </c>
      <c r="AK66" s="296">
        <v>0</v>
      </c>
      <c r="AL66" s="39">
        <v>0</v>
      </c>
      <c r="AM66" s="305">
        <v>0</v>
      </c>
      <c r="AN66" s="147">
        <v>38</v>
      </c>
      <c r="AO66" s="296">
        <v>0</v>
      </c>
      <c r="AP66" s="39">
        <v>0</v>
      </c>
      <c r="AQ66" s="296">
        <v>0</v>
      </c>
      <c r="AR66" s="39">
        <v>0</v>
      </c>
      <c r="AS66" s="303">
        <v>0</v>
      </c>
      <c r="AT66" s="147">
        <v>32</v>
      </c>
      <c r="AU66" s="296">
        <v>0</v>
      </c>
      <c r="AV66" s="39">
        <v>0</v>
      </c>
      <c r="AW66" s="296">
        <v>0</v>
      </c>
      <c r="AX66" s="39">
        <v>0</v>
      </c>
      <c r="AY66" s="303">
        <v>0</v>
      </c>
      <c r="AZ66" s="147">
        <v>28</v>
      </c>
      <c r="BA66" s="296">
        <v>0</v>
      </c>
      <c r="BB66" s="39">
        <v>0</v>
      </c>
      <c r="BC66" s="296">
        <v>0</v>
      </c>
      <c r="BD66" s="39">
        <v>0</v>
      </c>
      <c r="BE66" s="303">
        <v>0</v>
      </c>
      <c r="BF66" s="139">
        <v>37</v>
      </c>
      <c r="BG66" s="296">
        <v>0</v>
      </c>
      <c r="BH66" s="39">
        <v>0</v>
      </c>
      <c r="BI66" s="296">
        <v>0</v>
      </c>
      <c r="BJ66" s="39">
        <v>0</v>
      </c>
      <c r="BK66" s="305">
        <v>0</v>
      </c>
      <c r="BL66" s="147">
        <v>37</v>
      </c>
      <c r="BM66" s="296">
        <v>0</v>
      </c>
      <c r="BN66" s="39">
        <v>0</v>
      </c>
      <c r="BO66" s="296">
        <v>0</v>
      </c>
      <c r="BP66" s="39">
        <v>0</v>
      </c>
      <c r="BQ66" s="303">
        <v>0</v>
      </c>
      <c r="BR66" s="139">
        <v>41</v>
      </c>
      <c r="BS66" s="296">
        <v>0</v>
      </c>
      <c r="BT66" s="39">
        <v>0</v>
      </c>
      <c r="BU66" s="296">
        <v>0</v>
      </c>
      <c r="BV66" s="39">
        <v>0</v>
      </c>
      <c r="BW66" s="305">
        <v>0</v>
      </c>
      <c r="BX66" s="147">
        <v>40</v>
      </c>
      <c r="BY66" s="296">
        <v>0</v>
      </c>
      <c r="BZ66" s="39">
        <v>0</v>
      </c>
      <c r="CA66" s="296">
        <v>0</v>
      </c>
      <c r="CB66" s="39">
        <v>0</v>
      </c>
      <c r="CC66" s="303">
        <v>0</v>
      </c>
      <c r="CD66" s="139">
        <v>37</v>
      </c>
      <c r="CE66" s="296">
        <v>0</v>
      </c>
      <c r="CF66" s="39">
        <v>0</v>
      </c>
      <c r="CG66" s="296">
        <v>0</v>
      </c>
      <c r="CH66" s="296">
        <v>0</v>
      </c>
      <c r="CI66" s="146">
        <v>0</v>
      </c>
      <c r="CJ66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474</v>
      </c>
      <c r="CK66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66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66" s="336">
        <f>SUM(Tabela11224342[[#This Row],[K 88]]+Tabela11224342[[#This Row],[K 89]]+Tabela11224342[[#This Row],[K 90]])</f>
        <v>474</v>
      </c>
      <c r="CN66" s="336">
        <f t="shared" si="0"/>
        <v>94.800000000000011</v>
      </c>
      <c r="CO66" s="337">
        <f t="shared" si="2"/>
        <v>568.79999999999995</v>
      </c>
      <c r="CP66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66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66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66" s="56">
        <f>Tabela11224342[[#This Row],[K 94]]+Tabela11224342[[#This Row],[K 95]]+Tabela11224342[[#This Row],[K 96 ]]</f>
        <v>0</v>
      </c>
      <c r="CT66" s="56">
        <f t="shared" si="1"/>
        <v>0</v>
      </c>
      <c r="CU66" s="57">
        <f t="shared" si="3"/>
        <v>0</v>
      </c>
      <c r="CV66" s="313">
        <f>Tabela11224342[[#This Row],[K 88]]+Tabela11224342[[#This Row],[K 94]]</f>
        <v>474</v>
      </c>
      <c r="CW66" s="59">
        <f>Tabela11224342[[#This Row],[K 89]]+Tabela11224342[[#This Row],[K 95]]</f>
        <v>0</v>
      </c>
      <c r="CX66" s="59">
        <f>Tabela11224342[[#This Row],[K 90]]+Tabela11224342[[#This Row],[K 96 ]]</f>
        <v>0</v>
      </c>
      <c r="CY66" s="60">
        <f>Tabela11224342[[#This Row],[K 100]]+Tabela11224342[[#This Row],[K 101]]+Tabela11224342[[#This Row],[K 102]]</f>
        <v>474</v>
      </c>
      <c r="CZ66" s="60">
        <f>20%*Tabela11224342[[#This Row],[K 103]]</f>
        <v>94.800000000000011</v>
      </c>
      <c r="DA66" s="316">
        <f>Tabela11224342[[#This Row],[K 103]]+Tabela11224342[[#This Row],[K 104]]</f>
        <v>568.79999999999995</v>
      </c>
      <c r="DB66" s="321" t="s">
        <v>311</v>
      </c>
      <c r="DC66" s="70" t="s">
        <v>206</v>
      </c>
      <c r="DD66" s="62">
        <v>45292</v>
      </c>
      <c r="DE66" s="63">
        <v>44714</v>
      </c>
      <c r="DF66" s="63" t="s">
        <v>450</v>
      </c>
      <c r="DG66" s="32" t="s">
        <v>203</v>
      </c>
      <c r="DH66" s="30" t="s">
        <v>204</v>
      </c>
      <c r="DI66" s="63" t="s">
        <v>587</v>
      </c>
      <c r="DJ66" s="62" t="s">
        <v>205</v>
      </c>
      <c r="DK66" s="32" t="s">
        <v>676</v>
      </c>
      <c r="DL66" s="40" t="s">
        <v>677</v>
      </c>
      <c r="DM66" s="121">
        <v>1</v>
      </c>
      <c r="DN66" s="121">
        <v>0</v>
      </c>
      <c r="DO66" s="30" t="s">
        <v>436</v>
      </c>
      <c r="DP66" s="32" t="s">
        <v>220</v>
      </c>
      <c r="DQ66" s="32" t="s">
        <v>437</v>
      </c>
      <c r="DR66" s="32" t="s">
        <v>438</v>
      </c>
      <c r="DS66" s="32">
        <v>6</v>
      </c>
      <c r="DT66" s="32"/>
      <c r="DU66" s="112"/>
      <c r="DV66" s="96">
        <v>5250008577</v>
      </c>
    </row>
    <row r="67" spans="1:437" ht="80.099999999999994" customHeight="1" x14ac:dyDescent="0.25">
      <c r="A67" s="331">
        <v>53</v>
      </c>
      <c r="B67" s="30" t="s">
        <v>436</v>
      </c>
      <c r="C67" s="32" t="s">
        <v>192</v>
      </c>
      <c r="D67" s="30" t="s">
        <v>441</v>
      </c>
      <c r="E67" s="30" t="s">
        <v>442</v>
      </c>
      <c r="F67" s="30" t="s">
        <v>443</v>
      </c>
      <c r="G67" s="38">
        <v>1</v>
      </c>
      <c r="H67" s="30"/>
      <c r="I67" s="38"/>
      <c r="J67" s="38" t="s">
        <v>444</v>
      </c>
      <c r="K67" s="76" t="s">
        <v>213</v>
      </c>
      <c r="L67" s="32" t="s">
        <v>199</v>
      </c>
      <c r="M67" s="30" t="s">
        <v>622</v>
      </c>
      <c r="N67" s="30" t="s">
        <v>200</v>
      </c>
      <c r="O67" s="297" t="s">
        <v>201</v>
      </c>
      <c r="P67" s="147">
        <v>9</v>
      </c>
      <c r="Q67" s="39">
        <v>0</v>
      </c>
      <c r="R67" s="39">
        <v>0</v>
      </c>
      <c r="S67" s="39">
        <v>0</v>
      </c>
      <c r="T67" s="39">
        <v>0</v>
      </c>
      <c r="U67" s="146">
        <v>0</v>
      </c>
      <c r="V67" s="139">
        <v>8</v>
      </c>
      <c r="W67" s="39">
        <v>0</v>
      </c>
      <c r="X67" s="39">
        <v>0</v>
      </c>
      <c r="Y67" s="39">
        <v>0</v>
      </c>
      <c r="Z67" s="39">
        <v>0</v>
      </c>
      <c r="AA67" s="151">
        <v>0</v>
      </c>
      <c r="AB67" s="147">
        <v>7</v>
      </c>
      <c r="AC67" s="39">
        <v>0</v>
      </c>
      <c r="AD67" s="39">
        <v>0</v>
      </c>
      <c r="AE67" s="39">
        <v>0</v>
      </c>
      <c r="AF67" s="39">
        <v>0</v>
      </c>
      <c r="AG67" s="146">
        <v>0</v>
      </c>
      <c r="AH67" s="139">
        <v>6</v>
      </c>
      <c r="AI67" s="39">
        <v>0</v>
      </c>
      <c r="AJ67" s="39">
        <v>0</v>
      </c>
      <c r="AK67" s="39">
        <v>0</v>
      </c>
      <c r="AL67" s="39">
        <v>0</v>
      </c>
      <c r="AM67" s="151">
        <v>0</v>
      </c>
      <c r="AN67" s="147">
        <v>5</v>
      </c>
      <c r="AO67" s="39">
        <v>0</v>
      </c>
      <c r="AP67" s="39">
        <v>0</v>
      </c>
      <c r="AQ67" s="39">
        <v>0</v>
      </c>
      <c r="AR67" s="39">
        <v>0</v>
      </c>
      <c r="AS67" s="146">
        <v>0</v>
      </c>
      <c r="AT67" s="147">
        <v>4</v>
      </c>
      <c r="AU67" s="39">
        <v>0</v>
      </c>
      <c r="AV67" s="39">
        <v>0</v>
      </c>
      <c r="AW67" s="39">
        <v>0</v>
      </c>
      <c r="AX67" s="39">
        <v>0</v>
      </c>
      <c r="AY67" s="146">
        <v>0</v>
      </c>
      <c r="AZ67" s="147">
        <v>4</v>
      </c>
      <c r="BA67" s="39">
        <v>0</v>
      </c>
      <c r="BB67" s="39">
        <v>0</v>
      </c>
      <c r="BC67" s="39">
        <v>0</v>
      </c>
      <c r="BD67" s="39">
        <v>0</v>
      </c>
      <c r="BE67" s="146">
        <v>0</v>
      </c>
      <c r="BF67" s="139">
        <v>4</v>
      </c>
      <c r="BG67" s="39">
        <v>0</v>
      </c>
      <c r="BH67" s="39">
        <v>0</v>
      </c>
      <c r="BI67" s="39">
        <v>0</v>
      </c>
      <c r="BJ67" s="39">
        <v>0</v>
      </c>
      <c r="BK67" s="151">
        <v>0</v>
      </c>
      <c r="BL67" s="147">
        <v>4</v>
      </c>
      <c r="BM67" s="39">
        <v>0</v>
      </c>
      <c r="BN67" s="39">
        <v>0</v>
      </c>
      <c r="BO67" s="39">
        <v>0</v>
      </c>
      <c r="BP67" s="39">
        <v>0</v>
      </c>
      <c r="BQ67" s="146">
        <v>0</v>
      </c>
      <c r="BR67" s="139">
        <v>5</v>
      </c>
      <c r="BS67" s="39">
        <v>0</v>
      </c>
      <c r="BT67" s="39">
        <v>0</v>
      </c>
      <c r="BU67" s="39">
        <v>0</v>
      </c>
      <c r="BV67" s="39">
        <v>0</v>
      </c>
      <c r="BW67" s="151">
        <v>0</v>
      </c>
      <c r="BX67" s="147">
        <v>6</v>
      </c>
      <c r="BY67" s="39">
        <v>0</v>
      </c>
      <c r="BZ67" s="39">
        <v>0</v>
      </c>
      <c r="CA67" s="39">
        <v>0</v>
      </c>
      <c r="CB67" s="39">
        <v>0</v>
      </c>
      <c r="CC67" s="146">
        <v>0</v>
      </c>
      <c r="CD67" s="139">
        <v>8</v>
      </c>
      <c r="CE67" s="39">
        <v>0</v>
      </c>
      <c r="CF67" s="39">
        <v>0</v>
      </c>
      <c r="CG67" s="39">
        <v>0</v>
      </c>
      <c r="CH67" s="39">
        <v>0</v>
      </c>
      <c r="CI67" s="146">
        <v>0</v>
      </c>
      <c r="CJ67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70</v>
      </c>
      <c r="CK67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67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67" s="56">
        <f>SUM(Tabela11224342[[#This Row],[K 88]]+Tabela11224342[[#This Row],[K 89]]+Tabela11224342[[#This Row],[K 90]])</f>
        <v>70</v>
      </c>
      <c r="CN67" s="56">
        <f t="shared" si="0"/>
        <v>14</v>
      </c>
      <c r="CO67" s="311">
        <f t="shared" si="2"/>
        <v>84</v>
      </c>
      <c r="CP67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67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67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67" s="56">
        <f>Tabela11224342[[#This Row],[K 94]]+Tabela11224342[[#This Row],[K 95]]+Tabela11224342[[#This Row],[K 96 ]]</f>
        <v>0</v>
      </c>
      <c r="CT67" s="56">
        <f t="shared" si="1"/>
        <v>0</v>
      </c>
      <c r="CU67" s="57">
        <f t="shared" si="3"/>
        <v>0</v>
      </c>
      <c r="CV67" s="313">
        <f>Tabela11224342[[#This Row],[K 88]]+Tabela11224342[[#This Row],[K 94]]</f>
        <v>70</v>
      </c>
      <c r="CW67" s="59">
        <f>Tabela11224342[[#This Row],[K 89]]+Tabela11224342[[#This Row],[K 95]]</f>
        <v>0</v>
      </c>
      <c r="CX67" s="59">
        <f>Tabela11224342[[#This Row],[K 90]]+Tabela11224342[[#This Row],[K 96 ]]</f>
        <v>0</v>
      </c>
      <c r="CY67" s="60">
        <f>Tabela11224342[[#This Row],[K 100]]+Tabela11224342[[#This Row],[K 101]]+Tabela11224342[[#This Row],[K 102]]</f>
        <v>70</v>
      </c>
      <c r="CZ67" s="60">
        <f>20%*Tabela11224342[[#This Row],[K 103]]</f>
        <v>14</v>
      </c>
      <c r="DA67" s="316">
        <f>Tabela11224342[[#This Row],[K 103]]+Tabela11224342[[#This Row],[K 104]]</f>
        <v>84</v>
      </c>
      <c r="DB67" s="321" t="s">
        <v>311</v>
      </c>
      <c r="DC67" s="70" t="s">
        <v>206</v>
      </c>
      <c r="DD67" s="62">
        <v>45292</v>
      </c>
      <c r="DE67" s="63">
        <v>44714</v>
      </c>
      <c r="DF67" s="63" t="s">
        <v>450</v>
      </c>
      <c r="DG67" s="32" t="s">
        <v>203</v>
      </c>
      <c r="DH67" s="30" t="s">
        <v>204</v>
      </c>
      <c r="DI67" s="63" t="s">
        <v>587</v>
      </c>
      <c r="DJ67" s="62" t="s">
        <v>205</v>
      </c>
      <c r="DK67" s="71" t="s">
        <v>206</v>
      </c>
      <c r="DL67" s="71" t="s">
        <v>326</v>
      </c>
      <c r="DM67" s="71" t="s">
        <v>326</v>
      </c>
      <c r="DN67" s="71" t="s">
        <v>326</v>
      </c>
      <c r="DO67" s="30" t="s">
        <v>436</v>
      </c>
      <c r="DP67" s="32" t="s">
        <v>220</v>
      </c>
      <c r="DQ67" s="32" t="s">
        <v>437</v>
      </c>
      <c r="DR67" s="32" t="s">
        <v>438</v>
      </c>
      <c r="DS67" s="32">
        <v>6</v>
      </c>
      <c r="DT67" s="32"/>
      <c r="DU67" s="42"/>
      <c r="DV67" s="96">
        <v>5250008577</v>
      </c>
    </row>
    <row r="68" spans="1:437" ht="80.099999999999994" customHeight="1" x14ac:dyDescent="0.25">
      <c r="A68" s="331">
        <v>54</v>
      </c>
      <c r="B68" s="30" t="s">
        <v>436</v>
      </c>
      <c r="C68" s="32" t="s">
        <v>192</v>
      </c>
      <c r="D68" s="30" t="s">
        <v>445</v>
      </c>
      <c r="E68" s="30" t="s">
        <v>446</v>
      </c>
      <c r="F68" s="30" t="s">
        <v>447</v>
      </c>
      <c r="G68" s="38">
        <v>27</v>
      </c>
      <c r="H68" s="30" t="s">
        <v>300</v>
      </c>
      <c r="I68" s="38" t="s">
        <v>448</v>
      </c>
      <c r="J68" s="38" t="s">
        <v>449</v>
      </c>
      <c r="K68" s="76" t="s">
        <v>309</v>
      </c>
      <c r="L68" s="32" t="s">
        <v>199</v>
      </c>
      <c r="M68" s="30" t="s">
        <v>623</v>
      </c>
      <c r="N68" s="30" t="s">
        <v>200</v>
      </c>
      <c r="O68" s="299" t="s">
        <v>568</v>
      </c>
      <c r="P68" s="147">
        <v>9</v>
      </c>
      <c r="Q68" s="39">
        <v>0</v>
      </c>
      <c r="R68" s="105">
        <v>16</v>
      </c>
      <c r="S68" s="39">
        <v>0</v>
      </c>
      <c r="T68" s="39">
        <v>0</v>
      </c>
      <c r="U68" s="146">
        <v>0</v>
      </c>
      <c r="V68" s="139">
        <v>14</v>
      </c>
      <c r="W68" s="39">
        <v>0</v>
      </c>
      <c r="X68" s="39">
        <v>26</v>
      </c>
      <c r="Y68" s="39">
        <v>0</v>
      </c>
      <c r="Z68" s="39">
        <v>0</v>
      </c>
      <c r="AA68" s="151">
        <v>0</v>
      </c>
      <c r="AB68" s="147">
        <v>14</v>
      </c>
      <c r="AC68" s="39">
        <v>0</v>
      </c>
      <c r="AD68" s="39">
        <v>42</v>
      </c>
      <c r="AE68" s="39">
        <v>0</v>
      </c>
      <c r="AF68" s="39">
        <v>0</v>
      </c>
      <c r="AG68" s="146">
        <v>0</v>
      </c>
      <c r="AH68" s="139">
        <v>11</v>
      </c>
      <c r="AI68" s="39">
        <v>0</v>
      </c>
      <c r="AJ68" s="39">
        <v>37</v>
      </c>
      <c r="AK68" s="39">
        <v>0</v>
      </c>
      <c r="AL68" s="39">
        <v>0</v>
      </c>
      <c r="AM68" s="151">
        <v>0</v>
      </c>
      <c r="AN68" s="147">
        <v>9</v>
      </c>
      <c r="AO68" s="39">
        <v>0</v>
      </c>
      <c r="AP68" s="39">
        <v>31</v>
      </c>
      <c r="AQ68" s="39">
        <v>0</v>
      </c>
      <c r="AR68" s="39">
        <v>0</v>
      </c>
      <c r="AS68" s="146">
        <v>0</v>
      </c>
      <c r="AT68" s="147">
        <v>7</v>
      </c>
      <c r="AU68" s="39">
        <v>0</v>
      </c>
      <c r="AV68" s="39">
        <v>23</v>
      </c>
      <c r="AW68" s="39">
        <v>0</v>
      </c>
      <c r="AX68" s="39">
        <v>0</v>
      </c>
      <c r="AY68" s="146">
        <v>0</v>
      </c>
      <c r="AZ68" s="147">
        <v>7</v>
      </c>
      <c r="BA68" s="39">
        <v>0</v>
      </c>
      <c r="BB68" s="39">
        <v>23</v>
      </c>
      <c r="BC68" s="39">
        <v>0</v>
      </c>
      <c r="BD68" s="39">
        <v>0</v>
      </c>
      <c r="BE68" s="146">
        <v>0</v>
      </c>
      <c r="BF68" s="147">
        <v>6</v>
      </c>
      <c r="BG68" s="39">
        <v>0</v>
      </c>
      <c r="BH68" s="39">
        <v>22</v>
      </c>
      <c r="BI68" s="39">
        <v>0</v>
      </c>
      <c r="BJ68" s="39">
        <v>0</v>
      </c>
      <c r="BK68" s="146">
        <v>0</v>
      </c>
      <c r="BL68" s="147">
        <v>7</v>
      </c>
      <c r="BM68" s="39">
        <v>0</v>
      </c>
      <c r="BN68" s="39">
        <v>24</v>
      </c>
      <c r="BO68" s="39">
        <v>0</v>
      </c>
      <c r="BP68" s="39">
        <v>0</v>
      </c>
      <c r="BQ68" s="146">
        <v>0</v>
      </c>
      <c r="BR68" s="147">
        <v>10</v>
      </c>
      <c r="BS68" s="39">
        <v>0</v>
      </c>
      <c r="BT68" s="39">
        <v>30</v>
      </c>
      <c r="BU68" s="39">
        <v>0</v>
      </c>
      <c r="BV68" s="39">
        <v>0</v>
      </c>
      <c r="BW68" s="146">
        <v>0</v>
      </c>
      <c r="BX68" s="147">
        <v>16</v>
      </c>
      <c r="BY68" s="39">
        <v>0</v>
      </c>
      <c r="BZ68" s="39">
        <v>32</v>
      </c>
      <c r="CA68" s="39">
        <v>0</v>
      </c>
      <c r="CB68" s="39">
        <v>0</v>
      </c>
      <c r="CC68" s="146">
        <v>0</v>
      </c>
      <c r="CD68" s="147">
        <v>20</v>
      </c>
      <c r="CE68" s="39">
        <v>0</v>
      </c>
      <c r="CF68" s="39">
        <v>40</v>
      </c>
      <c r="CG68" s="39">
        <v>0</v>
      </c>
      <c r="CH68" s="39">
        <v>0</v>
      </c>
      <c r="CI68" s="146">
        <v>0</v>
      </c>
      <c r="CJ68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130</v>
      </c>
      <c r="CK68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346</v>
      </c>
      <c r="CL68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68" s="56">
        <f>SUM(Tabela11224342[[#This Row],[K 88]]+Tabela11224342[[#This Row],[K 89]]+Tabela11224342[[#This Row],[K 90]])</f>
        <v>476</v>
      </c>
      <c r="CN68" s="56">
        <f t="shared" si="0"/>
        <v>95.2</v>
      </c>
      <c r="CO68" s="311">
        <f t="shared" si="2"/>
        <v>571.20000000000005</v>
      </c>
      <c r="CP68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68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68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68" s="56">
        <f>Tabela11224342[[#This Row],[K 94]]+Tabela11224342[[#This Row],[K 95]]+Tabela11224342[[#This Row],[K 96 ]]</f>
        <v>0</v>
      </c>
      <c r="CT68" s="56">
        <f t="shared" si="1"/>
        <v>0</v>
      </c>
      <c r="CU68" s="57">
        <f t="shared" si="3"/>
        <v>0</v>
      </c>
      <c r="CV68" s="313">
        <f>Tabela11224342[[#This Row],[K 88]]+Tabela11224342[[#This Row],[K 94]]</f>
        <v>130</v>
      </c>
      <c r="CW68" s="59">
        <f>Tabela11224342[[#This Row],[K 89]]+Tabela11224342[[#This Row],[K 95]]</f>
        <v>346</v>
      </c>
      <c r="CX68" s="59">
        <f>Tabela11224342[[#This Row],[K 90]]+Tabela11224342[[#This Row],[K 96 ]]</f>
        <v>0</v>
      </c>
      <c r="CY68" s="60">
        <f>Tabela11224342[[#This Row],[K 100]]+Tabela11224342[[#This Row],[K 101]]+Tabela11224342[[#This Row],[K 102]]</f>
        <v>476</v>
      </c>
      <c r="CZ68" s="60">
        <f>20%*Tabela11224342[[#This Row],[K 103]]</f>
        <v>95.2</v>
      </c>
      <c r="DA68" s="316">
        <f>Tabela11224342[[#This Row],[K 103]]+Tabela11224342[[#This Row],[K 104]]</f>
        <v>571.20000000000005</v>
      </c>
      <c r="DB68" s="321" t="s">
        <v>311</v>
      </c>
      <c r="DC68" s="70" t="s">
        <v>206</v>
      </c>
      <c r="DD68" s="62">
        <v>45292</v>
      </c>
      <c r="DE68" s="63">
        <v>44714</v>
      </c>
      <c r="DF68" s="63" t="s">
        <v>450</v>
      </c>
      <c r="DG68" s="32" t="s">
        <v>203</v>
      </c>
      <c r="DH68" s="30" t="s">
        <v>204</v>
      </c>
      <c r="DI68" s="63" t="s">
        <v>587</v>
      </c>
      <c r="DJ68" s="62" t="s">
        <v>205</v>
      </c>
      <c r="DK68" s="71" t="s">
        <v>206</v>
      </c>
      <c r="DL68" s="71" t="s">
        <v>326</v>
      </c>
      <c r="DM68" s="71" t="s">
        <v>326</v>
      </c>
      <c r="DN68" s="71" t="s">
        <v>326</v>
      </c>
      <c r="DO68" s="30" t="s">
        <v>436</v>
      </c>
      <c r="DP68" s="32" t="s">
        <v>220</v>
      </c>
      <c r="DQ68" s="32" t="s">
        <v>437</v>
      </c>
      <c r="DR68" s="32" t="s">
        <v>438</v>
      </c>
      <c r="DS68" s="32">
        <v>6</v>
      </c>
      <c r="DT68" s="32"/>
      <c r="DU68" s="42"/>
      <c r="DV68" s="96">
        <v>5250008577</v>
      </c>
    </row>
    <row r="69" spans="1:437" ht="80.099999999999994" customHeight="1" x14ac:dyDescent="0.25">
      <c r="A69" s="331">
        <v>55</v>
      </c>
      <c r="B69" s="30" t="s">
        <v>589</v>
      </c>
      <c r="C69" s="32" t="s">
        <v>192</v>
      </c>
      <c r="D69" s="30" t="s">
        <v>335</v>
      </c>
      <c r="E69" s="30" t="s">
        <v>452</v>
      </c>
      <c r="F69" s="30" t="s">
        <v>453</v>
      </c>
      <c r="G69" s="38">
        <v>73</v>
      </c>
      <c r="H69" s="30" t="s">
        <v>300</v>
      </c>
      <c r="I69" s="38" t="s">
        <v>300</v>
      </c>
      <c r="J69" s="38" t="s">
        <v>454</v>
      </c>
      <c r="K69" s="76" t="s">
        <v>343</v>
      </c>
      <c r="L69" s="32" t="s">
        <v>199</v>
      </c>
      <c r="M69" s="30" t="s">
        <v>455</v>
      </c>
      <c r="N69" s="30" t="s">
        <v>200</v>
      </c>
      <c r="O69" s="297" t="s">
        <v>683</v>
      </c>
      <c r="P69" s="147">
        <v>21.067</v>
      </c>
      <c r="Q69" s="39">
        <v>0.18299999999999983</v>
      </c>
      <c r="R69" s="39">
        <v>8.4269999999999996</v>
      </c>
      <c r="S69" s="39">
        <v>7.3000000000000398E-2</v>
      </c>
      <c r="T69" s="39">
        <v>54.774999999999999</v>
      </c>
      <c r="U69" s="146">
        <v>0.47500000000000142</v>
      </c>
      <c r="V69" s="147">
        <v>21.067</v>
      </c>
      <c r="W69" s="39">
        <v>0.18299999999999983</v>
      </c>
      <c r="X69" s="39">
        <v>8.4269999999999996</v>
      </c>
      <c r="Y69" s="39">
        <v>7.3000000000000398E-2</v>
      </c>
      <c r="Z69" s="39">
        <v>54.774999999999999</v>
      </c>
      <c r="AA69" s="146">
        <v>0.47500000000000142</v>
      </c>
      <c r="AB69" s="147">
        <v>21.067</v>
      </c>
      <c r="AC69" s="39">
        <v>0.18299999999999983</v>
      </c>
      <c r="AD69" s="39">
        <v>8.4269999999999996</v>
      </c>
      <c r="AE69" s="39">
        <v>7.3000000000000398E-2</v>
      </c>
      <c r="AF69" s="39">
        <v>54.774999999999999</v>
      </c>
      <c r="AG69" s="146">
        <v>0.47500000000000142</v>
      </c>
      <c r="AH69" s="147">
        <v>19.827999999999999</v>
      </c>
      <c r="AI69" s="39">
        <v>0.1720000000000006</v>
      </c>
      <c r="AJ69" s="39">
        <v>7.931</v>
      </c>
      <c r="AK69" s="39">
        <v>6.899999999999995E-2</v>
      </c>
      <c r="AL69" s="39">
        <v>51.552999999999997</v>
      </c>
      <c r="AM69" s="146">
        <v>0.44700000000000273</v>
      </c>
      <c r="AN69" s="147">
        <v>19.827999999999999</v>
      </c>
      <c r="AO69" s="39">
        <v>0.1720000000000006</v>
      </c>
      <c r="AP69" s="39">
        <v>7.931</v>
      </c>
      <c r="AQ69" s="39">
        <v>6.899999999999995E-2</v>
      </c>
      <c r="AR69" s="39">
        <v>51.552999999999997</v>
      </c>
      <c r="AS69" s="146">
        <v>0.44700000000000273</v>
      </c>
      <c r="AT69" s="147">
        <v>19.827999999999999</v>
      </c>
      <c r="AU69" s="39">
        <v>0.1720000000000006</v>
      </c>
      <c r="AV69" s="39">
        <v>7.931</v>
      </c>
      <c r="AW69" s="39">
        <v>6.899999999999995E-2</v>
      </c>
      <c r="AX69" s="39">
        <v>51.552999999999997</v>
      </c>
      <c r="AY69" s="146">
        <v>0.44700000000000273</v>
      </c>
      <c r="AZ69" s="147">
        <v>19.827999999999999</v>
      </c>
      <c r="BA69" s="39">
        <v>0.1720000000000006</v>
      </c>
      <c r="BB69" s="39">
        <v>7.931</v>
      </c>
      <c r="BC69" s="39">
        <v>6.899999999999995E-2</v>
      </c>
      <c r="BD69" s="39">
        <v>51.552999999999997</v>
      </c>
      <c r="BE69" s="146">
        <v>0.44700000000000273</v>
      </c>
      <c r="BF69" s="147">
        <v>19.827999999999999</v>
      </c>
      <c r="BG69" s="39">
        <v>0.1720000000000006</v>
      </c>
      <c r="BH69" s="39">
        <v>7.931</v>
      </c>
      <c r="BI69" s="39">
        <v>6.899999999999995E-2</v>
      </c>
      <c r="BJ69" s="39">
        <v>51.552999999999997</v>
      </c>
      <c r="BK69" s="146">
        <v>0.44700000000000273</v>
      </c>
      <c r="BL69" s="147">
        <v>19.827999999999999</v>
      </c>
      <c r="BM69" s="39">
        <v>0.1720000000000006</v>
      </c>
      <c r="BN69" s="39">
        <v>7.931</v>
      </c>
      <c r="BO69" s="39">
        <v>6.899999999999995E-2</v>
      </c>
      <c r="BP69" s="39">
        <v>51.552999999999997</v>
      </c>
      <c r="BQ69" s="146">
        <v>0.44700000000000273</v>
      </c>
      <c r="BR69" s="147">
        <v>19.827999999999999</v>
      </c>
      <c r="BS69" s="39">
        <v>0.1720000000000006</v>
      </c>
      <c r="BT69" s="39">
        <v>7.931</v>
      </c>
      <c r="BU69" s="39">
        <v>6.899999999999995E-2</v>
      </c>
      <c r="BV69" s="39">
        <v>51.552999999999997</v>
      </c>
      <c r="BW69" s="146">
        <v>0.44700000000000273</v>
      </c>
      <c r="BX69" s="147">
        <v>21.067</v>
      </c>
      <c r="BY69" s="39">
        <v>0.18299999999999983</v>
      </c>
      <c r="BZ69" s="39">
        <v>8.4269999999999996</v>
      </c>
      <c r="CA69" s="39">
        <v>7.3000000000000398E-2</v>
      </c>
      <c r="CB69" s="39">
        <v>54.774999999999999</v>
      </c>
      <c r="CC69" s="146">
        <v>0.47500000000000142</v>
      </c>
      <c r="CD69" s="147">
        <v>21.067</v>
      </c>
      <c r="CE69" s="39">
        <v>0.18299999999999983</v>
      </c>
      <c r="CF69" s="39">
        <v>8.4269999999999996</v>
      </c>
      <c r="CG69" s="39">
        <v>7.3000000000000398E-2</v>
      </c>
      <c r="CH69" s="39">
        <v>54.774999999999999</v>
      </c>
      <c r="CI69" s="146">
        <v>0.47500000000000142</v>
      </c>
      <c r="CJ69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244.13100000000003</v>
      </c>
      <c r="CK69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97.651999999999987</v>
      </c>
      <c r="CL69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634.74599999999987</v>
      </c>
      <c r="CM69" s="56">
        <f>SUM(Tabela11224342[[#This Row],[K 88]]+Tabela11224342[[#This Row],[K 89]]+Tabela11224342[[#This Row],[K 90]])</f>
        <v>976.52899999999988</v>
      </c>
      <c r="CN69" s="56">
        <f t="shared" si="0"/>
        <v>195.30579999999998</v>
      </c>
      <c r="CO69" s="311">
        <f t="shared" si="2"/>
        <v>1171.8347999999999</v>
      </c>
      <c r="CP69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2.1190000000000033</v>
      </c>
      <c r="CQ69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0.84800000000000164</v>
      </c>
      <c r="CR69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5.5040000000000262</v>
      </c>
      <c r="CS69" s="56">
        <f>Tabela11224342[[#This Row],[K 94]]+Tabela11224342[[#This Row],[K 95]]+Tabela11224342[[#This Row],[K 96 ]]</f>
        <v>8.4710000000000321</v>
      </c>
      <c r="CT69" s="56">
        <f t="shared" si="1"/>
        <v>1.6942000000000066</v>
      </c>
      <c r="CU69" s="57">
        <f t="shared" si="3"/>
        <v>10.165200000000038</v>
      </c>
      <c r="CV69" s="313">
        <f>Tabela11224342[[#This Row],[K 88]]+Tabela11224342[[#This Row],[K 94]]</f>
        <v>246.25000000000003</v>
      </c>
      <c r="CW69" s="59">
        <f>Tabela11224342[[#This Row],[K 89]]+Tabela11224342[[#This Row],[K 95]]</f>
        <v>98.499999999999986</v>
      </c>
      <c r="CX69" s="59">
        <f>Tabela11224342[[#This Row],[K 90]]+Tabela11224342[[#This Row],[K 96 ]]</f>
        <v>640.24999999999989</v>
      </c>
      <c r="CY69" s="60">
        <f>Tabela11224342[[#This Row],[K 100]]+Tabela11224342[[#This Row],[K 101]]+Tabela11224342[[#This Row],[K 102]]</f>
        <v>984.99999999999989</v>
      </c>
      <c r="CZ69" s="60">
        <f>20%*Tabela11224342[[#This Row],[K 103]]</f>
        <v>197</v>
      </c>
      <c r="DA69" s="316">
        <f>Tabela11224342[[#This Row],[K 103]]+Tabela11224342[[#This Row],[K 104]]</f>
        <v>1182</v>
      </c>
      <c r="DB69" s="321" t="s">
        <v>311</v>
      </c>
      <c r="DC69" s="30" t="s">
        <v>206</v>
      </c>
      <c r="DD69" s="62">
        <v>45292</v>
      </c>
      <c r="DE69" s="63">
        <v>44743</v>
      </c>
      <c r="DF69" s="63" t="s">
        <v>468</v>
      </c>
      <c r="DG69" s="32" t="s">
        <v>203</v>
      </c>
      <c r="DH69" s="30" t="s">
        <v>204</v>
      </c>
      <c r="DI69" s="63" t="s">
        <v>587</v>
      </c>
      <c r="DJ69" s="62" t="s">
        <v>205</v>
      </c>
      <c r="DK69" s="62" t="s">
        <v>206</v>
      </c>
      <c r="DL69" s="71" t="s">
        <v>326</v>
      </c>
      <c r="DM69" s="71" t="s">
        <v>326</v>
      </c>
      <c r="DN69" s="71" t="s">
        <v>326</v>
      </c>
      <c r="DO69" s="30" t="s">
        <v>451</v>
      </c>
      <c r="DP69" s="32" t="s">
        <v>335</v>
      </c>
      <c r="DQ69" s="32" t="s">
        <v>452</v>
      </c>
      <c r="DR69" s="32" t="s">
        <v>469</v>
      </c>
      <c r="DS69" s="32">
        <v>73</v>
      </c>
      <c r="DT69" s="32" t="s">
        <v>300</v>
      </c>
      <c r="DU69" s="42" t="s">
        <v>300</v>
      </c>
      <c r="DV69" s="96">
        <v>6750000088</v>
      </c>
    </row>
    <row r="70" spans="1:437" ht="80.099999999999994" customHeight="1" x14ac:dyDescent="0.25">
      <c r="A70" s="331">
        <v>56</v>
      </c>
      <c r="B70" s="30" t="s">
        <v>589</v>
      </c>
      <c r="C70" s="32" t="s">
        <v>192</v>
      </c>
      <c r="D70" s="30" t="s">
        <v>335</v>
      </c>
      <c r="E70" s="30" t="s">
        <v>456</v>
      </c>
      <c r="F70" s="30" t="s">
        <v>457</v>
      </c>
      <c r="G70" s="38">
        <v>14</v>
      </c>
      <c r="H70" s="30" t="s">
        <v>300</v>
      </c>
      <c r="I70" s="38" t="s">
        <v>300</v>
      </c>
      <c r="J70" s="38" t="s">
        <v>458</v>
      </c>
      <c r="K70" s="76" t="s">
        <v>288</v>
      </c>
      <c r="L70" s="32" t="s">
        <v>590</v>
      </c>
      <c r="M70" s="30" t="s">
        <v>267</v>
      </c>
      <c r="N70" s="30" t="s">
        <v>200</v>
      </c>
      <c r="O70" s="297" t="s">
        <v>201</v>
      </c>
      <c r="P70" s="325">
        <v>0.1</v>
      </c>
      <c r="Q70" s="326">
        <v>0</v>
      </c>
      <c r="R70" s="326">
        <v>0</v>
      </c>
      <c r="S70" s="326">
        <v>0</v>
      </c>
      <c r="T70" s="326">
        <v>0</v>
      </c>
      <c r="U70" s="327">
        <v>0</v>
      </c>
      <c r="V70" s="325">
        <v>0.1</v>
      </c>
      <c r="W70" s="326">
        <v>0</v>
      </c>
      <c r="X70" s="326">
        <v>0</v>
      </c>
      <c r="Y70" s="326">
        <v>0</v>
      </c>
      <c r="Z70" s="326">
        <v>0</v>
      </c>
      <c r="AA70" s="327">
        <v>0</v>
      </c>
      <c r="AB70" s="325">
        <v>0.1</v>
      </c>
      <c r="AC70" s="326">
        <v>0</v>
      </c>
      <c r="AD70" s="326">
        <v>0</v>
      </c>
      <c r="AE70" s="326">
        <v>0</v>
      </c>
      <c r="AF70" s="326">
        <v>0</v>
      </c>
      <c r="AG70" s="327">
        <v>0</v>
      </c>
      <c r="AH70" s="325">
        <v>0.1</v>
      </c>
      <c r="AI70" s="326">
        <v>0</v>
      </c>
      <c r="AJ70" s="326">
        <v>0</v>
      </c>
      <c r="AK70" s="326">
        <v>0</v>
      </c>
      <c r="AL70" s="326">
        <v>0</v>
      </c>
      <c r="AM70" s="327">
        <v>0</v>
      </c>
      <c r="AN70" s="325">
        <v>0.1</v>
      </c>
      <c r="AO70" s="326">
        <v>0</v>
      </c>
      <c r="AP70" s="326">
        <v>0</v>
      </c>
      <c r="AQ70" s="326">
        <v>0</v>
      </c>
      <c r="AR70" s="326">
        <v>0</v>
      </c>
      <c r="AS70" s="327">
        <v>0</v>
      </c>
      <c r="AT70" s="325">
        <v>0.1</v>
      </c>
      <c r="AU70" s="326">
        <v>0</v>
      </c>
      <c r="AV70" s="326">
        <v>0</v>
      </c>
      <c r="AW70" s="326">
        <v>0</v>
      </c>
      <c r="AX70" s="326">
        <v>0</v>
      </c>
      <c r="AY70" s="327">
        <v>0</v>
      </c>
      <c r="AZ70" s="325">
        <v>0.1</v>
      </c>
      <c r="BA70" s="326">
        <v>0</v>
      </c>
      <c r="BB70" s="326">
        <v>0</v>
      </c>
      <c r="BC70" s="326">
        <v>0</v>
      </c>
      <c r="BD70" s="326">
        <v>0</v>
      </c>
      <c r="BE70" s="327">
        <v>0</v>
      </c>
      <c r="BF70" s="325">
        <v>0.1</v>
      </c>
      <c r="BG70" s="326">
        <v>0</v>
      </c>
      <c r="BH70" s="326">
        <v>0</v>
      </c>
      <c r="BI70" s="326">
        <v>0</v>
      </c>
      <c r="BJ70" s="326">
        <v>0</v>
      </c>
      <c r="BK70" s="327">
        <v>0</v>
      </c>
      <c r="BL70" s="325">
        <v>0.1</v>
      </c>
      <c r="BM70" s="326">
        <v>0</v>
      </c>
      <c r="BN70" s="326">
        <v>0</v>
      </c>
      <c r="BO70" s="326">
        <v>0</v>
      </c>
      <c r="BP70" s="326">
        <v>0</v>
      </c>
      <c r="BQ70" s="327">
        <v>0</v>
      </c>
      <c r="BR70" s="325">
        <v>0.1</v>
      </c>
      <c r="BS70" s="326">
        <v>0</v>
      </c>
      <c r="BT70" s="326">
        <v>0</v>
      </c>
      <c r="BU70" s="326">
        <v>0</v>
      </c>
      <c r="BV70" s="326">
        <v>0</v>
      </c>
      <c r="BW70" s="327">
        <v>0</v>
      </c>
      <c r="BX70" s="325">
        <v>0.1</v>
      </c>
      <c r="BY70" s="326">
        <v>0</v>
      </c>
      <c r="BZ70" s="326">
        <v>0</v>
      </c>
      <c r="CA70" s="326">
        <v>0</v>
      </c>
      <c r="CB70" s="326">
        <v>0</v>
      </c>
      <c r="CC70" s="327">
        <v>0</v>
      </c>
      <c r="CD70" s="325">
        <v>0.1</v>
      </c>
      <c r="CE70" s="326">
        <v>0</v>
      </c>
      <c r="CF70" s="326">
        <v>0</v>
      </c>
      <c r="CG70" s="326">
        <v>0</v>
      </c>
      <c r="CH70" s="326">
        <v>0</v>
      </c>
      <c r="CI70" s="327">
        <v>0</v>
      </c>
      <c r="CJ70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1.2</v>
      </c>
      <c r="CK70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70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70" s="56">
        <f>SUM(Tabela11224342[[#This Row],[K 88]]+Tabela11224342[[#This Row],[K 89]]+Tabela11224342[[#This Row],[K 90]])</f>
        <v>1.2</v>
      </c>
      <c r="CN70" s="56">
        <f t="shared" si="0"/>
        <v>0.24</v>
      </c>
      <c r="CO70" s="311">
        <f t="shared" si="2"/>
        <v>1.44</v>
      </c>
      <c r="CP70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70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70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70" s="56">
        <f>Tabela11224342[[#This Row],[K 94]]+Tabela11224342[[#This Row],[K 95]]+Tabela11224342[[#This Row],[K 96 ]]</f>
        <v>0</v>
      </c>
      <c r="CT70" s="56">
        <f t="shared" si="1"/>
        <v>0</v>
      </c>
      <c r="CU70" s="57">
        <f t="shared" si="3"/>
        <v>0</v>
      </c>
      <c r="CV70" s="313">
        <f>Tabela11224342[[#This Row],[K 88]]+Tabela11224342[[#This Row],[K 94]]</f>
        <v>1.2</v>
      </c>
      <c r="CW70" s="59">
        <f>Tabela11224342[[#This Row],[K 89]]+Tabela11224342[[#This Row],[K 95]]</f>
        <v>0</v>
      </c>
      <c r="CX70" s="59">
        <f>Tabela11224342[[#This Row],[K 90]]+Tabela11224342[[#This Row],[K 96 ]]</f>
        <v>0</v>
      </c>
      <c r="CY70" s="60">
        <f>Tabela11224342[[#This Row],[K 100]]+Tabela11224342[[#This Row],[K 101]]+Tabela11224342[[#This Row],[K 102]]</f>
        <v>1.2</v>
      </c>
      <c r="CZ70" s="60">
        <f>20%*Tabela11224342[[#This Row],[K 103]]</f>
        <v>0.24</v>
      </c>
      <c r="DA70" s="316">
        <f>Tabela11224342[[#This Row],[K 103]]+Tabela11224342[[#This Row],[K 104]]</f>
        <v>1.44</v>
      </c>
      <c r="DB70" s="321" t="s">
        <v>311</v>
      </c>
      <c r="DC70" s="30" t="s">
        <v>206</v>
      </c>
      <c r="DD70" s="62">
        <v>45292</v>
      </c>
      <c r="DE70" s="63">
        <v>44743</v>
      </c>
      <c r="DF70" s="63" t="s">
        <v>468</v>
      </c>
      <c r="DG70" s="32" t="s">
        <v>203</v>
      </c>
      <c r="DH70" s="30" t="s">
        <v>204</v>
      </c>
      <c r="DI70" s="63" t="s">
        <v>587</v>
      </c>
      <c r="DJ70" s="62" t="s">
        <v>205</v>
      </c>
      <c r="DK70" s="62" t="s">
        <v>206</v>
      </c>
      <c r="DL70" s="71" t="s">
        <v>326</v>
      </c>
      <c r="DM70" s="71" t="s">
        <v>326</v>
      </c>
      <c r="DN70" s="71" t="s">
        <v>326</v>
      </c>
      <c r="DO70" s="30" t="s">
        <v>451</v>
      </c>
      <c r="DP70" s="32" t="s">
        <v>335</v>
      </c>
      <c r="DQ70" s="32" t="s">
        <v>452</v>
      </c>
      <c r="DR70" s="32" t="s">
        <v>469</v>
      </c>
      <c r="DS70" s="32">
        <v>73</v>
      </c>
      <c r="DT70" s="32" t="s">
        <v>300</v>
      </c>
      <c r="DU70" s="42" t="s">
        <v>300</v>
      </c>
      <c r="DV70" s="96">
        <v>6750000088</v>
      </c>
    </row>
    <row r="71" spans="1:437" ht="80.099999999999994" customHeight="1" x14ac:dyDescent="0.25">
      <c r="A71" s="331">
        <v>57</v>
      </c>
      <c r="B71" s="30" t="s">
        <v>589</v>
      </c>
      <c r="C71" s="32" t="s">
        <v>192</v>
      </c>
      <c r="D71" s="30" t="s">
        <v>335</v>
      </c>
      <c r="E71" s="30" t="s">
        <v>452</v>
      </c>
      <c r="F71" s="30" t="s">
        <v>453</v>
      </c>
      <c r="G71" s="38">
        <v>75</v>
      </c>
      <c r="H71" s="30" t="s">
        <v>300</v>
      </c>
      <c r="I71" s="38" t="s">
        <v>300</v>
      </c>
      <c r="J71" s="38" t="s">
        <v>459</v>
      </c>
      <c r="K71" s="76" t="s">
        <v>288</v>
      </c>
      <c r="L71" s="32" t="s">
        <v>590</v>
      </c>
      <c r="M71" s="30" t="s">
        <v>460</v>
      </c>
      <c r="N71" s="30" t="s">
        <v>200</v>
      </c>
      <c r="O71" s="297" t="s">
        <v>201</v>
      </c>
      <c r="P71" s="325">
        <v>1.1499999999999999</v>
      </c>
      <c r="Q71" s="326">
        <v>0</v>
      </c>
      <c r="R71" s="326">
        <v>0</v>
      </c>
      <c r="S71" s="326">
        <v>0</v>
      </c>
      <c r="T71" s="326">
        <v>0</v>
      </c>
      <c r="U71" s="327">
        <v>0</v>
      </c>
      <c r="V71" s="325">
        <v>1.1499999999999999</v>
      </c>
      <c r="W71" s="326">
        <v>0</v>
      </c>
      <c r="X71" s="326">
        <v>0</v>
      </c>
      <c r="Y71" s="326">
        <v>0</v>
      </c>
      <c r="Z71" s="326">
        <v>0</v>
      </c>
      <c r="AA71" s="327">
        <v>0</v>
      </c>
      <c r="AB71" s="325">
        <v>1.1499999999999999</v>
      </c>
      <c r="AC71" s="326">
        <v>0</v>
      </c>
      <c r="AD71" s="326">
        <v>0</v>
      </c>
      <c r="AE71" s="326">
        <v>0</v>
      </c>
      <c r="AF71" s="326">
        <v>0</v>
      </c>
      <c r="AG71" s="327">
        <v>0</v>
      </c>
      <c r="AH71" s="325">
        <v>1.1499999999999999</v>
      </c>
      <c r="AI71" s="326">
        <v>0</v>
      </c>
      <c r="AJ71" s="326">
        <v>0</v>
      </c>
      <c r="AK71" s="326">
        <v>0</v>
      </c>
      <c r="AL71" s="326">
        <v>0</v>
      </c>
      <c r="AM71" s="327">
        <v>0</v>
      </c>
      <c r="AN71" s="325">
        <v>1.1499999999999999</v>
      </c>
      <c r="AO71" s="326">
        <v>0</v>
      </c>
      <c r="AP71" s="326">
        <v>0</v>
      </c>
      <c r="AQ71" s="326">
        <v>0</v>
      </c>
      <c r="AR71" s="326">
        <v>0</v>
      </c>
      <c r="AS71" s="327">
        <v>0</v>
      </c>
      <c r="AT71" s="325">
        <v>1.1499999999999999</v>
      </c>
      <c r="AU71" s="326">
        <v>0</v>
      </c>
      <c r="AV71" s="326">
        <v>0</v>
      </c>
      <c r="AW71" s="326">
        <v>0</v>
      </c>
      <c r="AX71" s="326">
        <v>0</v>
      </c>
      <c r="AY71" s="327">
        <v>0</v>
      </c>
      <c r="AZ71" s="325">
        <v>1.1499999999999999</v>
      </c>
      <c r="BA71" s="326">
        <v>0</v>
      </c>
      <c r="BB71" s="326">
        <v>0</v>
      </c>
      <c r="BC71" s="326">
        <v>0</v>
      </c>
      <c r="BD71" s="326">
        <v>0</v>
      </c>
      <c r="BE71" s="327">
        <v>0</v>
      </c>
      <c r="BF71" s="325">
        <v>1.1499999999999999</v>
      </c>
      <c r="BG71" s="326">
        <v>0</v>
      </c>
      <c r="BH71" s="326">
        <v>0</v>
      </c>
      <c r="BI71" s="326">
        <v>0</v>
      </c>
      <c r="BJ71" s="326">
        <v>0</v>
      </c>
      <c r="BK71" s="327">
        <v>0</v>
      </c>
      <c r="BL71" s="325">
        <v>1.1499999999999999</v>
      </c>
      <c r="BM71" s="326">
        <v>0</v>
      </c>
      <c r="BN71" s="326">
        <v>0</v>
      </c>
      <c r="BO71" s="326">
        <v>0</v>
      </c>
      <c r="BP71" s="326">
        <v>0</v>
      </c>
      <c r="BQ71" s="327">
        <v>0</v>
      </c>
      <c r="BR71" s="325">
        <v>1.1499999999999999</v>
      </c>
      <c r="BS71" s="326">
        <v>0</v>
      </c>
      <c r="BT71" s="326">
        <v>0</v>
      </c>
      <c r="BU71" s="326">
        <v>0</v>
      </c>
      <c r="BV71" s="326">
        <v>0</v>
      </c>
      <c r="BW71" s="327">
        <v>0</v>
      </c>
      <c r="BX71" s="325">
        <v>1.1499999999999999</v>
      </c>
      <c r="BY71" s="326">
        <v>0</v>
      </c>
      <c r="BZ71" s="326">
        <v>0</v>
      </c>
      <c r="CA71" s="326">
        <v>0</v>
      </c>
      <c r="CB71" s="326">
        <v>0</v>
      </c>
      <c r="CC71" s="327">
        <v>0</v>
      </c>
      <c r="CD71" s="325">
        <v>1.1499999999999999</v>
      </c>
      <c r="CE71" s="326">
        <v>0</v>
      </c>
      <c r="CF71" s="326">
        <v>0</v>
      </c>
      <c r="CG71" s="326">
        <v>0</v>
      </c>
      <c r="CH71" s="326">
        <v>0</v>
      </c>
      <c r="CI71" s="327">
        <v>0</v>
      </c>
      <c r="CJ71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13.800000000000002</v>
      </c>
      <c r="CK71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71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71" s="56">
        <f>SUM(Tabela11224342[[#This Row],[K 88]]+Tabela11224342[[#This Row],[K 89]]+Tabela11224342[[#This Row],[K 90]])</f>
        <v>13.800000000000002</v>
      </c>
      <c r="CN71" s="56">
        <f t="shared" si="0"/>
        <v>2.7600000000000007</v>
      </c>
      <c r="CO71" s="311">
        <f t="shared" si="2"/>
        <v>16.560000000000002</v>
      </c>
      <c r="CP71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71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71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71" s="56">
        <f>Tabela11224342[[#This Row],[K 94]]+Tabela11224342[[#This Row],[K 95]]+Tabela11224342[[#This Row],[K 96 ]]</f>
        <v>0</v>
      </c>
      <c r="CT71" s="56">
        <f t="shared" si="1"/>
        <v>0</v>
      </c>
      <c r="CU71" s="57">
        <f t="shared" si="3"/>
        <v>0</v>
      </c>
      <c r="CV71" s="313">
        <f>Tabela11224342[[#This Row],[K 88]]+Tabela11224342[[#This Row],[K 94]]</f>
        <v>13.800000000000002</v>
      </c>
      <c r="CW71" s="59">
        <f>Tabela11224342[[#This Row],[K 89]]+Tabela11224342[[#This Row],[K 95]]</f>
        <v>0</v>
      </c>
      <c r="CX71" s="59">
        <f>Tabela11224342[[#This Row],[K 90]]+Tabela11224342[[#This Row],[K 96 ]]</f>
        <v>0</v>
      </c>
      <c r="CY71" s="60">
        <f>Tabela11224342[[#This Row],[K 100]]+Tabela11224342[[#This Row],[K 101]]+Tabela11224342[[#This Row],[K 102]]</f>
        <v>13.800000000000002</v>
      </c>
      <c r="CZ71" s="60">
        <f>20%*Tabela11224342[[#This Row],[K 103]]</f>
        <v>2.7600000000000007</v>
      </c>
      <c r="DA71" s="316">
        <f>Tabela11224342[[#This Row],[K 103]]+Tabela11224342[[#This Row],[K 104]]</f>
        <v>16.560000000000002</v>
      </c>
      <c r="DB71" s="321" t="s">
        <v>311</v>
      </c>
      <c r="DC71" s="30" t="s">
        <v>206</v>
      </c>
      <c r="DD71" s="62">
        <v>45292</v>
      </c>
      <c r="DE71" s="63">
        <v>44743</v>
      </c>
      <c r="DF71" s="63" t="s">
        <v>468</v>
      </c>
      <c r="DG71" s="32" t="s">
        <v>203</v>
      </c>
      <c r="DH71" s="30" t="s">
        <v>204</v>
      </c>
      <c r="DI71" s="63" t="s">
        <v>587</v>
      </c>
      <c r="DJ71" s="62" t="s">
        <v>205</v>
      </c>
      <c r="DK71" s="62" t="s">
        <v>206</v>
      </c>
      <c r="DL71" s="71" t="s">
        <v>326</v>
      </c>
      <c r="DM71" s="71" t="s">
        <v>326</v>
      </c>
      <c r="DN71" s="71" t="s">
        <v>326</v>
      </c>
      <c r="DO71" s="30" t="s">
        <v>451</v>
      </c>
      <c r="DP71" s="32" t="s">
        <v>335</v>
      </c>
      <c r="DQ71" s="32" t="s">
        <v>452</v>
      </c>
      <c r="DR71" s="32" t="s">
        <v>469</v>
      </c>
      <c r="DS71" s="32">
        <v>73</v>
      </c>
      <c r="DT71" s="32" t="s">
        <v>300</v>
      </c>
      <c r="DU71" s="42" t="s">
        <v>300</v>
      </c>
      <c r="DV71" s="96">
        <v>6750000088</v>
      </c>
    </row>
    <row r="72" spans="1:437" ht="80.099999999999994" customHeight="1" x14ac:dyDescent="0.25">
      <c r="A72" s="331">
        <v>58</v>
      </c>
      <c r="B72" s="30" t="s">
        <v>589</v>
      </c>
      <c r="C72" s="32" t="s">
        <v>192</v>
      </c>
      <c r="D72" s="30" t="s">
        <v>335</v>
      </c>
      <c r="E72" s="30" t="s">
        <v>461</v>
      </c>
      <c r="F72" s="30" t="s">
        <v>462</v>
      </c>
      <c r="G72" s="38" t="s">
        <v>463</v>
      </c>
      <c r="H72" s="30" t="s">
        <v>300</v>
      </c>
      <c r="I72" s="38" t="s">
        <v>300</v>
      </c>
      <c r="J72" s="38" t="s">
        <v>464</v>
      </c>
      <c r="K72" s="76" t="s">
        <v>213</v>
      </c>
      <c r="L72" s="32" t="s">
        <v>199</v>
      </c>
      <c r="M72" s="30" t="s">
        <v>224</v>
      </c>
      <c r="N72" s="30" t="s">
        <v>200</v>
      </c>
      <c r="O72" s="297" t="s">
        <v>201</v>
      </c>
      <c r="P72" s="325">
        <v>59.862000000000002</v>
      </c>
      <c r="Q72" s="326">
        <v>0.13800000000000001</v>
      </c>
      <c r="R72" s="326">
        <v>0</v>
      </c>
      <c r="S72" s="326">
        <v>0</v>
      </c>
      <c r="T72" s="326">
        <v>0</v>
      </c>
      <c r="U72" s="327">
        <v>0</v>
      </c>
      <c r="V72" s="325">
        <v>59.862000000000002</v>
      </c>
      <c r="W72" s="326">
        <v>0.13800000000000001</v>
      </c>
      <c r="X72" s="326">
        <v>0</v>
      </c>
      <c r="Y72" s="326">
        <v>0</v>
      </c>
      <c r="Z72" s="326">
        <v>0</v>
      </c>
      <c r="AA72" s="327">
        <v>0</v>
      </c>
      <c r="AB72" s="325">
        <v>59.862000000000002</v>
      </c>
      <c r="AC72" s="326">
        <v>0.13800000000000001</v>
      </c>
      <c r="AD72" s="326">
        <v>0</v>
      </c>
      <c r="AE72" s="326">
        <v>0</v>
      </c>
      <c r="AF72" s="326">
        <v>0</v>
      </c>
      <c r="AG72" s="327">
        <v>0</v>
      </c>
      <c r="AH72" s="325">
        <v>39.908000000000001</v>
      </c>
      <c r="AI72" s="326">
        <v>9.1999999999999998E-2</v>
      </c>
      <c r="AJ72" s="326">
        <v>0</v>
      </c>
      <c r="AK72" s="326">
        <v>0</v>
      </c>
      <c r="AL72" s="326">
        <v>0</v>
      </c>
      <c r="AM72" s="327">
        <v>0</v>
      </c>
      <c r="AN72" s="325">
        <v>39.908000000000001</v>
      </c>
      <c r="AO72" s="326">
        <v>9.1999999999999998E-2</v>
      </c>
      <c r="AP72" s="326">
        <v>0</v>
      </c>
      <c r="AQ72" s="326">
        <v>0</v>
      </c>
      <c r="AR72" s="326">
        <v>0</v>
      </c>
      <c r="AS72" s="327">
        <v>0</v>
      </c>
      <c r="AT72" s="325">
        <v>39.908000000000001</v>
      </c>
      <c r="AU72" s="326">
        <v>9.1999999999999998E-2</v>
      </c>
      <c r="AV72" s="326">
        <v>0</v>
      </c>
      <c r="AW72" s="326">
        <v>0</v>
      </c>
      <c r="AX72" s="326">
        <v>0</v>
      </c>
      <c r="AY72" s="327">
        <v>0</v>
      </c>
      <c r="AZ72" s="325">
        <v>39.908000000000001</v>
      </c>
      <c r="BA72" s="326">
        <v>9.1999999999999998E-2</v>
      </c>
      <c r="BB72" s="326">
        <v>0</v>
      </c>
      <c r="BC72" s="326">
        <v>0</v>
      </c>
      <c r="BD72" s="326">
        <v>0</v>
      </c>
      <c r="BE72" s="327">
        <v>0</v>
      </c>
      <c r="BF72" s="325">
        <v>39.908000000000001</v>
      </c>
      <c r="BG72" s="326">
        <v>9.1999999999999998E-2</v>
      </c>
      <c r="BH72" s="326">
        <v>0</v>
      </c>
      <c r="BI72" s="326">
        <v>0</v>
      </c>
      <c r="BJ72" s="326">
        <v>0</v>
      </c>
      <c r="BK72" s="327">
        <v>0</v>
      </c>
      <c r="BL72" s="325">
        <v>39.908000000000001</v>
      </c>
      <c r="BM72" s="326">
        <v>9.1999999999999998E-2</v>
      </c>
      <c r="BN72" s="326">
        <v>0</v>
      </c>
      <c r="BO72" s="326">
        <v>0</v>
      </c>
      <c r="BP72" s="326">
        <v>0</v>
      </c>
      <c r="BQ72" s="327">
        <v>0</v>
      </c>
      <c r="BR72" s="325">
        <v>39.908000000000001</v>
      </c>
      <c r="BS72" s="326">
        <v>9.1999999999999998E-2</v>
      </c>
      <c r="BT72" s="326">
        <v>0</v>
      </c>
      <c r="BU72" s="326">
        <v>0</v>
      </c>
      <c r="BV72" s="326">
        <v>0</v>
      </c>
      <c r="BW72" s="327">
        <v>0</v>
      </c>
      <c r="BX72" s="325">
        <v>39.908000000000001</v>
      </c>
      <c r="BY72" s="326">
        <v>9.1999999999999998E-2</v>
      </c>
      <c r="BZ72" s="326">
        <v>0</v>
      </c>
      <c r="CA72" s="326">
        <v>0</v>
      </c>
      <c r="CB72" s="326">
        <v>0</v>
      </c>
      <c r="CC72" s="327">
        <v>0</v>
      </c>
      <c r="CD72" s="325">
        <v>59.862000000000002</v>
      </c>
      <c r="CE72" s="326">
        <v>0.13800000000000001</v>
      </c>
      <c r="CF72" s="326">
        <v>0</v>
      </c>
      <c r="CG72" s="326">
        <v>0</v>
      </c>
      <c r="CH72" s="326">
        <v>0</v>
      </c>
      <c r="CI72" s="327">
        <v>0</v>
      </c>
      <c r="CJ72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558.7120000000001</v>
      </c>
      <c r="CK72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72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72" s="56">
        <f>SUM(Tabela11224342[[#This Row],[K 88]]+Tabela11224342[[#This Row],[K 89]]+Tabela11224342[[#This Row],[K 90]])</f>
        <v>558.7120000000001</v>
      </c>
      <c r="CN72" s="56">
        <f t="shared" si="0"/>
        <v>111.74240000000003</v>
      </c>
      <c r="CO72" s="311">
        <f t="shared" si="2"/>
        <v>670.45440000000008</v>
      </c>
      <c r="CP72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1.2879999999999998</v>
      </c>
      <c r="CQ72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72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72" s="56">
        <f>Tabela11224342[[#This Row],[K 94]]+Tabela11224342[[#This Row],[K 95]]+Tabela11224342[[#This Row],[K 96 ]]</f>
        <v>1.2879999999999998</v>
      </c>
      <c r="CT72" s="56">
        <f t="shared" si="1"/>
        <v>0.2576</v>
      </c>
      <c r="CU72" s="57">
        <f t="shared" si="3"/>
        <v>1.5455999999999999</v>
      </c>
      <c r="CV72" s="313">
        <f>Tabela11224342[[#This Row],[K 88]]+Tabela11224342[[#This Row],[K 94]]</f>
        <v>560.00000000000011</v>
      </c>
      <c r="CW72" s="59">
        <f>Tabela11224342[[#This Row],[K 89]]+Tabela11224342[[#This Row],[K 95]]</f>
        <v>0</v>
      </c>
      <c r="CX72" s="59">
        <f>Tabela11224342[[#This Row],[K 90]]+Tabela11224342[[#This Row],[K 96 ]]</f>
        <v>0</v>
      </c>
      <c r="CY72" s="60">
        <f>Tabela11224342[[#This Row],[K 100]]+Tabela11224342[[#This Row],[K 101]]+Tabela11224342[[#This Row],[K 102]]</f>
        <v>560.00000000000011</v>
      </c>
      <c r="CZ72" s="60">
        <f>20%*Tabela11224342[[#This Row],[K 103]]</f>
        <v>112.00000000000003</v>
      </c>
      <c r="DA72" s="316">
        <f>Tabela11224342[[#This Row],[K 103]]+Tabela11224342[[#This Row],[K 104]]</f>
        <v>672.00000000000011</v>
      </c>
      <c r="DB72" s="321" t="s">
        <v>311</v>
      </c>
      <c r="DC72" s="30" t="s">
        <v>206</v>
      </c>
      <c r="DD72" s="62">
        <v>45292</v>
      </c>
      <c r="DE72" s="63">
        <v>44743</v>
      </c>
      <c r="DF72" s="63" t="s">
        <v>468</v>
      </c>
      <c r="DG72" s="32" t="s">
        <v>203</v>
      </c>
      <c r="DH72" s="30" t="s">
        <v>204</v>
      </c>
      <c r="DI72" s="63" t="s">
        <v>587</v>
      </c>
      <c r="DJ72" s="62" t="s">
        <v>205</v>
      </c>
      <c r="DK72" s="62" t="s">
        <v>206</v>
      </c>
      <c r="DL72" s="71" t="s">
        <v>326</v>
      </c>
      <c r="DM72" s="71" t="s">
        <v>326</v>
      </c>
      <c r="DN72" s="71" t="s">
        <v>326</v>
      </c>
      <c r="DO72" s="30" t="s">
        <v>451</v>
      </c>
      <c r="DP72" s="32" t="s">
        <v>335</v>
      </c>
      <c r="DQ72" s="32" t="s">
        <v>452</v>
      </c>
      <c r="DR72" s="32" t="s">
        <v>469</v>
      </c>
      <c r="DS72" s="32">
        <v>73</v>
      </c>
      <c r="DT72" s="32" t="s">
        <v>300</v>
      </c>
      <c r="DU72" s="42" t="s">
        <v>300</v>
      </c>
      <c r="DV72" s="96">
        <v>6750000088</v>
      </c>
    </row>
    <row r="73" spans="1:437" ht="80.099999999999994" customHeight="1" x14ac:dyDescent="0.25">
      <c r="A73" s="331">
        <v>59</v>
      </c>
      <c r="B73" s="30" t="s">
        <v>589</v>
      </c>
      <c r="C73" s="32" t="s">
        <v>192</v>
      </c>
      <c r="D73" s="30" t="s">
        <v>335</v>
      </c>
      <c r="E73" s="30" t="s">
        <v>461</v>
      </c>
      <c r="F73" s="30" t="s">
        <v>465</v>
      </c>
      <c r="G73" s="38">
        <v>8</v>
      </c>
      <c r="H73" s="30" t="s">
        <v>300</v>
      </c>
      <c r="I73" s="38" t="s">
        <v>300</v>
      </c>
      <c r="J73" s="38" t="s">
        <v>466</v>
      </c>
      <c r="K73" s="76" t="s">
        <v>467</v>
      </c>
      <c r="L73" s="32" t="s">
        <v>590</v>
      </c>
      <c r="M73" s="30" t="s">
        <v>460</v>
      </c>
      <c r="N73" s="30" t="s">
        <v>200</v>
      </c>
      <c r="O73" s="297" t="s">
        <v>201</v>
      </c>
      <c r="P73" s="325">
        <v>4</v>
      </c>
      <c r="Q73" s="326">
        <v>0</v>
      </c>
      <c r="R73" s="326">
        <v>0</v>
      </c>
      <c r="S73" s="326">
        <v>0</v>
      </c>
      <c r="T73" s="326">
        <v>0</v>
      </c>
      <c r="U73" s="327">
        <v>0</v>
      </c>
      <c r="V73" s="325">
        <v>4</v>
      </c>
      <c r="W73" s="326">
        <v>0</v>
      </c>
      <c r="X73" s="326">
        <v>0</v>
      </c>
      <c r="Y73" s="326">
        <v>0</v>
      </c>
      <c r="Z73" s="326">
        <v>0</v>
      </c>
      <c r="AA73" s="327">
        <v>0</v>
      </c>
      <c r="AB73" s="325">
        <v>4</v>
      </c>
      <c r="AC73" s="326">
        <v>0</v>
      </c>
      <c r="AD73" s="326">
        <v>0</v>
      </c>
      <c r="AE73" s="326">
        <v>0</v>
      </c>
      <c r="AF73" s="326">
        <v>0</v>
      </c>
      <c r="AG73" s="327">
        <v>0</v>
      </c>
      <c r="AH73" s="325">
        <v>4</v>
      </c>
      <c r="AI73" s="326">
        <v>0</v>
      </c>
      <c r="AJ73" s="326">
        <v>0</v>
      </c>
      <c r="AK73" s="326">
        <v>0</v>
      </c>
      <c r="AL73" s="326">
        <v>0</v>
      </c>
      <c r="AM73" s="327">
        <v>0</v>
      </c>
      <c r="AN73" s="325">
        <v>4</v>
      </c>
      <c r="AO73" s="326">
        <v>0</v>
      </c>
      <c r="AP73" s="326">
        <v>0</v>
      </c>
      <c r="AQ73" s="326">
        <v>0</v>
      </c>
      <c r="AR73" s="326">
        <v>0</v>
      </c>
      <c r="AS73" s="327">
        <v>0</v>
      </c>
      <c r="AT73" s="325">
        <v>4</v>
      </c>
      <c r="AU73" s="326">
        <v>0</v>
      </c>
      <c r="AV73" s="326">
        <v>0</v>
      </c>
      <c r="AW73" s="326">
        <v>0</v>
      </c>
      <c r="AX73" s="326">
        <v>0</v>
      </c>
      <c r="AY73" s="327">
        <v>0</v>
      </c>
      <c r="AZ73" s="325">
        <v>4</v>
      </c>
      <c r="BA73" s="326">
        <v>0</v>
      </c>
      <c r="BB73" s="326">
        <v>0</v>
      </c>
      <c r="BC73" s="326">
        <v>0</v>
      </c>
      <c r="BD73" s="326">
        <v>0</v>
      </c>
      <c r="BE73" s="327">
        <v>0</v>
      </c>
      <c r="BF73" s="325">
        <v>4</v>
      </c>
      <c r="BG73" s="326">
        <v>0</v>
      </c>
      <c r="BH73" s="326">
        <v>0</v>
      </c>
      <c r="BI73" s="326">
        <v>0</v>
      </c>
      <c r="BJ73" s="326">
        <v>0</v>
      </c>
      <c r="BK73" s="327">
        <v>0</v>
      </c>
      <c r="BL73" s="325">
        <v>4</v>
      </c>
      <c r="BM73" s="326">
        <v>0</v>
      </c>
      <c r="BN73" s="326">
        <v>0</v>
      </c>
      <c r="BO73" s="326">
        <v>0</v>
      </c>
      <c r="BP73" s="326">
        <v>0</v>
      </c>
      <c r="BQ73" s="327">
        <v>0</v>
      </c>
      <c r="BR73" s="325">
        <v>4</v>
      </c>
      <c r="BS73" s="326">
        <v>0</v>
      </c>
      <c r="BT73" s="326">
        <v>0</v>
      </c>
      <c r="BU73" s="326">
        <v>0</v>
      </c>
      <c r="BV73" s="326">
        <v>0</v>
      </c>
      <c r="BW73" s="327">
        <v>0</v>
      </c>
      <c r="BX73" s="325">
        <v>4</v>
      </c>
      <c r="BY73" s="326">
        <v>0</v>
      </c>
      <c r="BZ73" s="326">
        <v>0</v>
      </c>
      <c r="CA73" s="326">
        <v>0</v>
      </c>
      <c r="CB73" s="326">
        <v>0</v>
      </c>
      <c r="CC73" s="327">
        <v>0</v>
      </c>
      <c r="CD73" s="325">
        <v>4</v>
      </c>
      <c r="CE73" s="326">
        <v>0</v>
      </c>
      <c r="CF73" s="326">
        <v>0</v>
      </c>
      <c r="CG73" s="326">
        <v>0</v>
      </c>
      <c r="CH73" s="326">
        <v>0</v>
      </c>
      <c r="CI73" s="327">
        <v>0</v>
      </c>
      <c r="CJ73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48</v>
      </c>
      <c r="CK73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73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73" s="56">
        <f>SUM(Tabela11224342[[#This Row],[K 88]]+Tabela11224342[[#This Row],[K 89]]+Tabela11224342[[#This Row],[K 90]])</f>
        <v>48</v>
      </c>
      <c r="CN73" s="56">
        <f t="shared" si="0"/>
        <v>9.6000000000000014</v>
      </c>
      <c r="CO73" s="311">
        <f t="shared" si="2"/>
        <v>57.6</v>
      </c>
      <c r="CP73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73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73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73" s="56">
        <f>Tabela11224342[[#This Row],[K 94]]+Tabela11224342[[#This Row],[K 95]]+Tabela11224342[[#This Row],[K 96 ]]</f>
        <v>0</v>
      </c>
      <c r="CT73" s="56">
        <f t="shared" si="1"/>
        <v>0</v>
      </c>
      <c r="CU73" s="57">
        <f t="shared" si="3"/>
        <v>0</v>
      </c>
      <c r="CV73" s="313">
        <f>Tabela11224342[[#This Row],[K 88]]+Tabela11224342[[#This Row],[K 94]]</f>
        <v>48</v>
      </c>
      <c r="CW73" s="59">
        <f>Tabela11224342[[#This Row],[K 89]]+Tabela11224342[[#This Row],[K 95]]</f>
        <v>0</v>
      </c>
      <c r="CX73" s="59">
        <f>Tabela11224342[[#This Row],[K 90]]+Tabela11224342[[#This Row],[K 96 ]]</f>
        <v>0</v>
      </c>
      <c r="CY73" s="60">
        <f>Tabela11224342[[#This Row],[K 100]]+Tabela11224342[[#This Row],[K 101]]+Tabela11224342[[#This Row],[K 102]]</f>
        <v>48</v>
      </c>
      <c r="CZ73" s="60">
        <f>20%*Tabela11224342[[#This Row],[K 103]]</f>
        <v>9.6000000000000014</v>
      </c>
      <c r="DA73" s="316">
        <f>Tabela11224342[[#This Row],[K 103]]+Tabela11224342[[#This Row],[K 104]]</f>
        <v>57.6</v>
      </c>
      <c r="DB73" s="321" t="s">
        <v>311</v>
      </c>
      <c r="DC73" s="30" t="s">
        <v>206</v>
      </c>
      <c r="DD73" s="62">
        <v>45292</v>
      </c>
      <c r="DE73" s="63">
        <v>44743</v>
      </c>
      <c r="DF73" s="63" t="s">
        <v>468</v>
      </c>
      <c r="DG73" s="32" t="s">
        <v>203</v>
      </c>
      <c r="DH73" s="30" t="s">
        <v>204</v>
      </c>
      <c r="DI73" s="63" t="s">
        <v>587</v>
      </c>
      <c r="DJ73" s="62" t="s">
        <v>205</v>
      </c>
      <c r="DK73" s="62" t="s">
        <v>206</v>
      </c>
      <c r="DL73" s="71" t="s">
        <v>326</v>
      </c>
      <c r="DM73" s="71" t="s">
        <v>326</v>
      </c>
      <c r="DN73" s="71" t="s">
        <v>326</v>
      </c>
      <c r="DO73" s="30" t="s">
        <v>451</v>
      </c>
      <c r="DP73" s="32" t="s">
        <v>335</v>
      </c>
      <c r="DQ73" s="32" t="s">
        <v>452</v>
      </c>
      <c r="DR73" s="32" t="s">
        <v>469</v>
      </c>
      <c r="DS73" s="32">
        <v>73</v>
      </c>
      <c r="DT73" s="32" t="s">
        <v>300</v>
      </c>
      <c r="DU73" s="42" t="s">
        <v>300</v>
      </c>
      <c r="DV73" s="96">
        <v>6750000088</v>
      </c>
    </row>
    <row r="74" spans="1:437" ht="80.099999999999994" customHeight="1" x14ac:dyDescent="0.25">
      <c r="A74" s="331">
        <v>60</v>
      </c>
      <c r="B74" s="30" t="s">
        <v>589</v>
      </c>
      <c r="C74" s="32" t="s">
        <v>192</v>
      </c>
      <c r="D74" s="30" t="s">
        <v>470</v>
      </c>
      <c r="E74" s="30" t="s">
        <v>471</v>
      </c>
      <c r="F74" s="30" t="s">
        <v>472</v>
      </c>
      <c r="G74" s="38">
        <v>120</v>
      </c>
      <c r="H74" s="30"/>
      <c r="I74" s="38"/>
      <c r="J74" s="38" t="s">
        <v>473</v>
      </c>
      <c r="K74" s="76" t="s">
        <v>198</v>
      </c>
      <c r="L74" s="32" t="s">
        <v>199</v>
      </c>
      <c r="M74" s="70" t="s">
        <v>429</v>
      </c>
      <c r="N74" s="30" t="s">
        <v>200</v>
      </c>
      <c r="O74" s="297" t="s">
        <v>201</v>
      </c>
      <c r="P74" s="147">
        <v>12.057</v>
      </c>
      <c r="Q74" s="39">
        <v>0</v>
      </c>
      <c r="R74" s="39">
        <v>0</v>
      </c>
      <c r="S74" s="39">
        <v>0</v>
      </c>
      <c r="T74" s="39">
        <v>0</v>
      </c>
      <c r="U74" s="146">
        <v>0</v>
      </c>
      <c r="V74" s="147">
        <v>10.922000000000001</v>
      </c>
      <c r="W74" s="39">
        <v>0</v>
      </c>
      <c r="X74" s="39">
        <v>0</v>
      </c>
      <c r="Y74" s="39">
        <v>0</v>
      </c>
      <c r="Z74" s="39">
        <v>0</v>
      </c>
      <c r="AA74" s="146">
        <v>0</v>
      </c>
      <c r="AB74" s="147">
        <v>11.961</v>
      </c>
      <c r="AC74" s="39">
        <v>0</v>
      </c>
      <c r="AD74" s="39">
        <v>0</v>
      </c>
      <c r="AE74" s="39">
        <v>0</v>
      </c>
      <c r="AF74" s="39">
        <v>0</v>
      </c>
      <c r="AG74" s="146">
        <v>0</v>
      </c>
      <c r="AH74" s="147">
        <v>10.262</v>
      </c>
      <c r="AI74" s="39">
        <v>0</v>
      </c>
      <c r="AJ74" s="39">
        <v>0</v>
      </c>
      <c r="AK74" s="39">
        <v>0</v>
      </c>
      <c r="AL74" s="39">
        <v>0</v>
      </c>
      <c r="AM74" s="146">
        <v>0</v>
      </c>
      <c r="AN74" s="147">
        <v>10.332000000000001</v>
      </c>
      <c r="AO74" s="39">
        <v>0</v>
      </c>
      <c r="AP74" s="39">
        <v>0</v>
      </c>
      <c r="AQ74" s="39">
        <v>0</v>
      </c>
      <c r="AR74" s="39">
        <v>0</v>
      </c>
      <c r="AS74" s="146">
        <v>0</v>
      </c>
      <c r="AT74" s="147">
        <v>10.964</v>
      </c>
      <c r="AU74" s="39">
        <v>0</v>
      </c>
      <c r="AV74" s="39">
        <v>0</v>
      </c>
      <c r="AW74" s="39">
        <v>0</v>
      </c>
      <c r="AX74" s="39">
        <v>0</v>
      </c>
      <c r="AY74" s="146">
        <v>0</v>
      </c>
      <c r="AZ74" s="147">
        <v>11.968999999999999</v>
      </c>
      <c r="BA74" s="39">
        <v>0</v>
      </c>
      <c r="BB74" s="39">
        <v>0</v>
      </c>
      <c r="BC74" s="39">
        <v>0</v>
      </c>
      <c r="BD74" s="39">
        <v>0</v>
      </c>
      <c r="BE74" s="146">
        <v>0</v>
      </c>
      <c r="BF74" s="147">
        <v>11.395</v>
      </c>
      <c r="BG74" s="39">
        <v>0</v>
      </c>
      <c r="BH74" s="39">
        <v>0</v>
      </c>
      <c r="BI74" s="39">
        <v>0</v>
      </c>
      <c r="BJ74" s="39">
        <v>0</v>
      </c>
      <c r="BK74" s="146">
        <v>0</v>
      </c>
      <c r="BL74" s="147">
        <v>11.018000000000001</v>
      </c>
      <c r="BM74" s="39">
        <v>0</v>
      </c>
      <c r="BN74" s="39">
        <v>0</v>
      </c>
      <c r="BO74" s="39">
        <v>0</v>
      </c>
      <c r="BP74" s="39">
        <v>0</v>
      </c>
      <c r="BQ74" s="146">
        <v>0</v>
      </c>
      <c r="BR74" s="147">
        <v>11.532999999999999</v>
      </c>
      <c r="BS74" s="39">
        <v>0</v>
      </c>
      <c r="BT74" s="39">
        <v>0</v>
      </c>
      <c r="BU74" s="39">
        <v>0</v>
      </c>
      <c r="BV74" s="39">
        <v>0</v>
      </c>
      <c r="BW74" s="146">
        <v>0</v>
      </c>
      <c r="BX74" s="147">
        <v>11.553000000000001</v>
      </c>
      <c r="BY74" s="39">
        <v>0</v>
      </c>
      <c r="BZ74" s="39">
        <v>0</v>
      </c>
      <c r="CA74" s="39">
        <v>0</v>
      </c>
      <c r="CB74" s="39">
        <v>0</v>
      </c>
      <c r="CC74" s="146">
        <v>0</v>
      </c>
      <c r="CD74" s="147">
        <v>11.97</v>
      </c>
      <c r="CE74" s="39">
        <v>0</v>
      </c>
      <c r="CF74" s="39">
        <v>0</v>
      </c>
      <c r="CG74" s="39">
        <v>0</v>
      </c>
      <c r="CH74" s="39">
        <v>0</v>
      </c>
      <c r="CI74" s="146">
        <v>0</v>
      </c>
      <c r="CJ74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135.93600000000001</v>
      </c>
      <c r="CK74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74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74" s="56">
        <f>SUM(Tabela11224342[[#This Row],[K 88]]+Tabela11224342[[#This Row],[K 89]]+Tabela11224342[[#This Row],[K 90]])</f>
        <v>135.93600000000001</v>
      </c>
      <c r="CN74" s="56">
        <f t="shared" si="0"/>
        <v>27.187200000000004</v>
      </c>
      <c r="CO74" s="311">
        <f t="shared" si="2"/>
        <v>163.1232</v>
      </c>
      <c r="CP74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74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74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74" s="56">
        <f>Tabela11224342[[#This Row],[K 94]]+Tabela11224342[[#This Row],[K 95]]+Tabela11224342[[#This Row],[K 96 ]]</f>
        <v>0</v>
      </c>
      <c r="CT74" s="56">
        <f t="shared" si="1"/>
        <v>0</v>
      </c>
      <c r="CU74" s="57">
        <f t="shared" si="3"/>
        <v>0</v>
      </c>
      <c r="CV74" s="313">
        <f>Tabela11224342[[#This Row],[K 88]]+Tabela11224342[[#This Row],[K 94]]</f>
        <v>135.93600000000001</v>
      </c>
      <c r="CW74" s="59">
        <f>Tabela11224342[[#This Row],[K 89]]+Tabela11224342[[#This Row],[K 95]]</f>
        <v>0</v>
      </c>
      <c r="CX74" s="59">
        <f>Tabela11224342[[#This Row],[K 90]]+Tabela11224342[[#This Row],[K 96 ]]</f>
        <v>0</v>
      </c>
      <c r="CY74" s="60">
        <f>Tabela11224342[[#This Row],[K 100]]+Tabela11224342[[#This Row],[K 101]]+Tabela11224342[[#This Row],[K 102]]</f>
        <v>135.93600000000001</v>
      </c>
      <c r="CZ74" s="60">
        <f>20%*Tabela11224342[[#This Row],[K 103]]</f>
        <v>27.187200000000004</v>
      </c>
      <c r="DA74" s="316">
        <f>Tabela11224342[[#This Row],[K 103]]+Tabela11224342[[#This Row],[K 104]]</f>
        <v>163.1232</v>
      </c>
      <c r="DB74" s="321" t="s">
        <v>311</v>
      </c>
      <c r="DC74" s="70" t="s">
        <v>199</v>
      </c>
      <c r="DD74" s="62">
        <v>45292</v>
      </c>
      <c r="DE74" s="63">
        <v>44714</v>
      </c>
      <c r="DF74" s="63" t="s">
        <v>475</v>
      </c>
      <c r="DG74" s="32" t="s">
        <v>203</v>
      </c>
      <c r="DH74" s="30" t="s">
        <v>204</v>
      </c>
      <c r="DI74" s="63" t="s">
        <v>587</v>
      </c>
      <c r="DJ74" s="62" t="s">
        <v>205</v>
      </c>
      <c r="DK74" s="62" t="s">
        <v>206</v>
      </c>
      <c r="DL74" s="71" t="s">
        <v>326</v>
      </c>
      <c r="DM74" s="71" t="s">
        <v>326</v>
      </c>
      <c r="DN74" s="71" t="s">
        <v>326</v>
      </c>
      <c r="DO74" s="30" t="s">
        <v>451</v>
      </c>
      <c r="DP74" s="32" t="s">
        <v>335</v>
      </c>
      <c r="DQ74" s="32" t="s">
        <v>452</v>
      </c>
      <c r="DR74" s="32" t="s">
        <v>336</v>
      </c>
      <c r="DS74" s="32">
        <v>73</v>
      </c>
      <c r="DT74" s="32"/>
      <c r="DU74" s="42"/>
      <c r="DV74" s="96">
        <v>6750000088</v>
      </c>
    </row>
    <row r="75" spans="1:437" ht="80.099999999999994" customHeight="1" x14ac:dyDescent="0.25">
      <c r="A75" s="331">
        <v>61</v>
      </c>
      <c r="B75" s="30" t="s">
        <v>589</v>
      </c>
      <c r="C75" s="32" t="s">
        <v>192</v>
      </c>
      <c r="D75" s="30" t="s">
        <v>470</v>
      </c>
      <c r="E75" s="30" t="s">
        <v>471</v>
      </c>
      <c r="F75" s="30" t="s">
        <v>472</v>
      </c>
      <c r="G75" s="38">
        <v>118</v>
      </c>
      <c r="H75" s="30"/>
      <c r="I75" s="38"/>
      <c r="J75" s="38" t="s">
        <v>474</v>
      </c>
      <c r="K75" s="76" t="s">
        <v>198</v>
      </c>
      <c r="L75" s="32" t="s">
        <v>199</v>
      </c>
      <c r="M75" s="70" t="s">
        <v>624</v>
      </c>
      <c r="N75" s="30" t="s">
        <v>200</v>
      </c>
      <c r="O75" s="297" t="s">
        <v>201</v>
      </c>
      <c r="P75" s="325">
        <v>11.667999999999999</v>
      </c>
      <c r="Q75" s="326">
        <v>0.27100000000000002</v>
      </c>
      <c r="R75" s="326">
        <v>0</v>
      </c>
      <c r="S75" s="326">
        <v>0</v>
      </c>
      <c r="T75" s="326">
        <v>0</v>
      </c>
      <c r="U75" s="327">
        <v>0</v>
      </c>
      <c r="V75" s="325">
        <v>12.526</v>
      </c>
      <c r="W75" s="326">
        <v>0.29099999999999998</v>
      </c>
      <c r="X75" s="326">
        <v>0</v>
      </c>
      <c r="Y75" s="326">
        <v>0</v>
      </c>
      <c r="Z75" s="326">
        <v>0</v>
      </c>
      <c r="AA75" s="327">
        <v>0</v>
      </c>
      <c r="AB75" s="325">
        <v>12.074999999999999</v>
      </c>
      <c r="AC75" s="326">
        <v>0.28000000000000003</v>
      </c>
      <c r="AD75" s="326">
        <v>0</v>
      </c>
      <c r="AE75" s="326">
        <v>0</v>
      </c>
      <c r="AF75" s="326">
        <v>0</v>
      </c>
      <c r="AG75" s="327">
        <v>0</v>
      </c>
      <c r="AH75" s="325">
        <v>9.9860000000000007</v>
      </c>
      <c r="AI75" s="326">
        <v>0.23200000000000001</v>
      </c>
      <c r="AJ75" s="326">
        <v>0</v>
      </c>
      <c r="AK75" s="326">
        <v>0</v>
      </c>
      <c r="AL75" s="326">
        <v>0</v>
      </c>
      <c r="AM75" s="327">
        <v>0</v>
      </c>
      <c r="AN75" s="325">
        <v>11.427</v>
      </c>
      <c r="AO75" s="326">
        <v>0.26500000000000001</v>
      </c>
      <c r="AP75" s="326">
        <v>0</v>
      </c>
      <c r="AQ75" s="326">
        <v>0</v>
      </c>
      <c r="AR75" s="326">
        <v>0</v>
      </c>
      <c r="AS75" s="327">
        <v>0</v>
      </c>
      <c r="AT75" s="325">
        <v>11.337999999999999</v>
      </c>
      <c r="AU75" s="326">
        <v>0.26300000000000001</v>
      </c>
      <c r="AV75" s="326">
        <v>0</v>
      </c>
      <c r="AW75" s="326">
        <v>0</v>
      </c>
      <c r="AX75" s="326">
        <v>0</v>
      </c>
      <c r="AY75" s="327">
        <v>0</v>
      </c>
      <c r="AZ75" s="325">
        <v>11.57</v>
      </c>
      <c r="BA75" s="326">
        <v>0.26900000000000002</v>
      </c>
      <c r="BB75" s="326">
        <v>0</v>
      </c>
      <c r="BC75" s="326">
        <v>0</v>
      </c>
      <c r="BD75" s="326">
        <v>0</v>
      </c>
      <c r="BE75" s="327">
        <v>0</v>
      </c>
      <c r="BF75" s="325">
        <v>11.368</v>
      </c>
      <c r="BG75" s="326">
        <v>0.26400000000000001</v>
      </c>
      <c r="BH75" s="326">
        <v>0</v>
      </c>
      <c r="BI75" s="326">
        <v>0</v>
      </c>
      <c r="BJ75" s="326">
        <v>0</v>
      </c>
      <c r="BK75" s="327">
        <v>0</v>
      </c>
      <c r="BL75" s="325">
        <v>9.859</v>
      </c>
      <c r="BM75" s="326">
        <v>0.22900000000000001</v>
      </c>
      <c r="BN75" s="326">
        <v>0</v>
      </c>
      <c r="BO75" s="326">
        <v>0</v>
      </c>
      <c r="BP75" s="326">
        <v>0</v>
      </c>
      <c r="BQ75" s="327">
        <v>0</v>
      </c>
      <c r="BR75" s="325">
        <v>9.7360000000000007</v>
      </c>
      <c r="BS75" s="326">
        <v>0.22600000000000001</v>
      </c>
      <c r="BT75" s="326">
        <v>0</v>
      </c>
      <c r="BU75" s="326">
        <v>0</v>
      </c>
      <c r="BV75" s="326">
        <v>0</v>
      </c>
      <c r="BW75" s="327">
        <v>0</v>
      </c>
      <c r="BX75" s="325">
        <v>11.816000000000001</v>
      </c>
      <c r="BY75" s="326">
        <v>0.27400000000000002</v>
      </c>
      <c r="BZ75" s="326">
        <v>0</v>
      </c>
      <c r="CA75" s="326">
        <v>0</v>
      </c>
      <c r="CB75" s="326">
        <v>0</v>
      </c>
      <c r="CC75" s="327">
        <v>0</v>
      </c>
      <c r="CD75" s="325">
        <v>11.875</v>
      </c>
      <c r="CE75" s="326">
        <v>0.27600000000000002</v>
      </c>
      <c r="CF75" s="326">
        <v>0</v>
      </c>
      <c r="CG75" s="326">
        <v>0</v>
      </c>
      <c r="CH75" s="326">
        <v>0</v>
      </c>
      <c r="CI75" s="327">
        <v>0</v>
      </c>
      <c r="CJ75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135.244</v>
      </c>
      <c r="CK75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75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75" s="56">
        <f>SUM(Tabela11224342[[#This Row],[K 88]]+Tabela11224342[[#This Row],[K 89]]+Tabela11224342[[#This Row],[K 90]])</f>
        <v>135.244</v>
      </c>
      <c r="CN75" s="56">
        <f t="shared" si="0"/>
        <v>27.0488</v>
      </c>
      <c r="CO75" s="311">
        <f t="shared" si="2"/>
        <v>162.2928</v>
      </c>
      <c r="CP75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3.1399999999999997</v>
      </c>
      <c r="CQ75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75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75" s="56">
        <f>Tabela11224342[[#This Row],[K 94]]+Tabela11224342[[#This Row],[K 95]]+Tabela11224342[[#This Row],[K 96 ]]</f>
        <v>3.1399999999999997</v>
      </c>
      <c r="CT75" s="56">
        <f t="shared" si="1"/>
        <v>0.628</v>
      </c>
      <c r="CU75" s="57">
        <f t="shared" si="3"/>
        <v>3.7679999999999998</v>
      </c>
      <c r="CV75" s="313">
        <f>Tabela11224342[[#This Row],[K 88]]+Tabela11224342[[#This Row],[K 94]]</f>
        <v>138.38399999999999</v>
      </c>
      <c r="CW75" s="59">
        <f>Tabela11224342[[#This Row],[K 89]]+Tabela11224342[[#This Row],[K 95]]</f>
        <v>0</v>
      </c>
      <c r="CX75" s="59">
        <f>Tabela11224342[[#This Row],[K 90]]+Tabela11224342[[#This Row],[K 96 ]]</f>
        <v>0</v>
      </c>
      <c r="CY75" s="60">
        <f>Tabela11224342[[#This Row],[K 100]]+Tabela11224342[[#This Row],[K 101]]+Tabela11224342[[#This Row],[K 102]]</f>
        <v>138.38399999999999</v>
      </c>
      <c r="CZ75" s="60">
        <f>20%*Tabela11224342[[#This Row],[K 103]]</f>
        <v>27.6768</v>
      </c>
      <c r="DA75" s="316">
        <f>Tabela11224342[[#This Row],[K 103]]+Tabela11224342[[#This Row],[K 104]]</f>
        <v>166.06079999999997</v>
      </c>
      <c r="DB75" s="321" t="s">
        <v>311</v>
      </c>
      <c r="DC75" s="70" t="s">
        <v>199</v>
      </c>
      <c r="DD75" s="62">
        <v>45292</v>
      </c>
      <c r="DE75" s="63">
        <v>44714</v>
      </c>
      <c r="DF75" s="63" t="s">
        <v>475</v>
      </c>
      <c r="DG75" s="32" t="s">
        <v>203</v>
      </c>
      <c r="DH75" s="30" t="s">
        <v>204</v>
      </c>
      <c r="DI75" s="63" t="s">
        <v>587</v>
      </c>
      <c r="DJ75" s="62" t="s">
        <v>205</v>
      </c>
      <c r="DK75" s="62" t="s">
        <v>206</v>
      </c>
      <c r="DL75" s="71" t="s">
        <v>326</v>
      </c>
      <c r="DM75" s="71" t="s">
        <v>326</v>
      </c>
      <c r="DN75" s="71" t="s">
        <v>326</v>
      </c>
      <c r="DO75" s="30" t="s">
        <v>451</v>
      </c>
      <c r="DP75" s="32" t="s">
        <v>335</v>
      </c>
      <c r="DQ75" s="32" t="s">
        <v>452</v>
      </c>
      <c r="DR75" s="32" t="s">
        <v>336</v>
      </c>
      <c r="DS75" s="32">
        <v>73</v>
      </c>
      <c r="DT75" s="32"/>
      <c r="DU75" s="42"/>
      <c r="DV75" s="96">
        <v>6750000088</v>
      </c>
    </row>
    <row r="76" spans="1:437" s="256" customFormat="1" ht="80.099999999999994" customHeight="1" x14ac:dyDescent="0.25">
      <c r="A76" s="335">
        <v>62</v>
      </c>
      <c r="B76" s="230" t="s">
        <v>476</v>
      </c>
      <c r="C76" s="247" t="s">
        <v>219</v>
      </c>
      <c r="D76" s="230" t="s">
        <v>220</v>
      </c>
      <c r="E76" s="251" t="s">
        <v>481</v>
      </c>
      <c r="F76" s="230" t="s">
        <v>477</v>
      </c>
      <c r="G76" s="232">
        <v>87</v>
      </c>
      <c r="H76" s="230" t="s">
        <v>300</v>
      </c>
      <c r="I76" s="232">
        <v>13</v>
      </c>
      <c r="J76" s="232" t="s">
        <v>478</v>
      </c>
      <c r="K76" s="233" t="s">
        <v>288</v>
      </c>
      <c r="L76" s="231" t="s">
        <v>199</v>
      </c>
      <c r="M76" s="230" t="s">
        <v>267</v>
      </c>
      <c r="N76" s="230" t="s">
        <v>200</v>
      </c>
      <c r="O76" s="234" t="s">
        <v>201</v>
      </c>
      <c r="P76" s="307">
        <v>9.17</v>
      </c>
      <c r="Q76" s="39">
        <v>0</v>
      </c>
      <c r="R76" s="39">
        <v>0</v>
      </c>
      <c r="S76" s="39">
        <v>0</v>
      </c>
      <c r="T76" s="39">
        <v>0</v>
      </c>
      <c r="U76" s="146">
        <v>0</v>
      </c>
      <c r="V76" s="147">
        <v>9.17</v>
      </c>
      <c r="W76" s="39">
        <v>0</v>
      </c>
      <c r="X76" s="39">
        <v>0</v>
      </c>
      <c r="Y76" s="39">
        <v>0</v>
      </c>
      <c r="Z76" s="39">
        <v>0</v>
      </c>
      <c r="AA76" s="146">
        <v>0</v>
      </c>
      <c r="AB76" s="147">
        <v>9.17</v>
      </c>
      <c r="AC76" s="39">
        <v>0</v>
      </c>
      <c r="AD76" s="39">
        <v>0</v>
      </c>
      <c r="AE76" s="39">
        <v>0</v>
      </c>
      <c r="AF76" s="39">
        <v>0</v>
      </c>
      <c r="AG76" s="146">
        <v>0</v>
      </c>
      <c r="AH76" s="147">
        <v>9.17</v>
      </c>
      <c r="AI76" s="39">
        <v>0</v>
      </c>
      <c r="AJ76" s="39">
        <v>0</v>
      </c>
      <c r="AK76" s="39">
        <v>0</v>
      </c>
      <c r="AL76" s="39">
        <v>0</v>
      </c>
      <c r="AM76" s="146">
        <v>0</v>
      </c>
      <c r="AN76" s="147">
        <v>9.17</v>
      </c>
      <c r="AO76" s="39">
        <v>0</v>
      </c>
      <c r="AP76" s="39">
        <v>0</v>
      </c>
      <c r="AQ76" s="39">
        <v>0</v>
      </c>
      <c r="AR76" s="39">
        <v>0</v>
      </c>
      <c r="AS76" s="146">
        <v>0</v>
      </c>
      <c r="AT76" s="147">
        <v>9.17</v>
      </c>
      <c r="AU76" s="39">
        <v>0</v>
      </c>
      <c r="AV76" s="39">
        <v>0</v>
      </c>
      <c r="AW76" s="39">
        <v>0</v>
      </c>
      <c r="AX76" s="39">
        <v>0</v>
      </c>
      <c r="AY76" s="146">
        <v>0</v>
      </c>
      <c r="AZ76" s="307">
        <v>9.17</v>
      </c>
      <c r="BA76" s="39">
        <v>0</v>
      </c>
      <c r="BB76" s="39">
        <v>0</v>
      </c>
      <c r="BC76" s="39">
        <v>0</v>
      </c>
      <c r="BD76" s="39">
        <v>0</v>
      </c>
      <c r="BE76" s="146">
        <v>0</v>
      </c>
      <c r="BF76" s="147">
        <v>9.17</v>
      </c>
      <c r="BG76" s="39">
        <v>0</v>
      </c>
      <c r="BH76" s="39">
        <v>0</v>
      </c>
      <c r="BI76" s="39">
        <v>0</v>
      </c>
      <c r="BJ76" s="39">
        <v>0</v>
      </c>
      <c r="BK76" s="146">
        <v>0</v>
      </c>
      <c r="BL76" s="147">
        <v>9.17</v>
      </c>
      <c r="BM76" s="39">
        <v>0</v>
      </c>
      <c r="BN76" s="39">
        <v>0</v>
      </c>
      <c r="BO76" s="39">
        <v>0</v>
      </c>
      <c r="BP76" s="39">
        <v>0</v>
      </c>
      <c r="BQ76" s="146">
        <v>0</v>
      </c>
      <c r="BR76" s="147">
        <v>9.17</v>
      </c>
      <c r="BS76" s="39">
        <v>0</v>
      </c>
      <c r="BT76" s="39">
        <v>0</v>
      </c>
      <c r="BU76" s="39">
        <v>0</v>
      </c>
      <c r="BV76" s="39">
        <v>0</v>
      </c>
      <c r="BW76" s="146">
        <v>0</v>
      </c>
      <c r="BX76" s="147">
        <v>9.17</v>
      </c>
      <c r="BY76" s="39">
        <v>0</v>
      </c>
      <c r="BZ76" s="39">
        <v>0</v>
      </c>
      <c r="CA76" s="39">
        <v>0</v>
      </c>
      <c r="CB76" s="39">
        <v>0</v>
      </c>
      <c r="CC76" s="146">
        <v>0</v>
      </c>
      <c r="CD76" s="147">
        <v>9.17</v>
      </c>
      <c r="CE76" s="39">
        <v>0</v>
      </c>
      <c r="CF76" s="39">
        <v>0</v>
      </c>
      <c r="CG76" s="39">
        <v>0</v>
      </c>
      <c r="CH76" s="39">
        <v>0</v>
      </c>
      <c r="CI76" s="146">
        <v>0</v>
      </c>
      <c r="CJ76" s="240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110.04</v>
      </c>
      <c r="CK76" s="241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76" s="241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76" s="242">
        <f>SUM(Tabela11224342[[#This Row],[K 88]]+Tabela11224342[[#This Row],[K 89]]+Tabela11224342[[#This Row],[K 90]])</f>
        <v>110.04</v>
      </c>
      <c r="CN76" s="242">
        <f t="shared" si="0"/>
        <v>22.008000000000003</v>
      </c>
      <c r="CO76" s="242">
        <f t="shared" si="2"/>
        <v>132.048</v>
      </c>
      <c r="CP76" s="240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76" s="241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76" s="241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76" s="242">
        <f>Tabela11224342[[#This Row],[K 94]]+Tabela11224342[[#This Row],[K 95]]+Tabela11224342[[#This Row],[K 96 ]]</f>
        <v>0</v>
      </c>
      <c r="CT76" s="242">
        <f t="shared" si="1"/>
        <v>0</v>
      </c>
      <c r="CU76" s="268">
        <f t="shared" si="3"/>
        <v>0</v>
      </c>
      <c r="CV76" s="269">
        <f>Tabela11224342[[#This Row],[K 88]]+Tabela11224342[[#This Row],[K 94]]</f>
        <v>110.04</v>
      </c>
      <c r="CW76" s="243">
        <f>Tabela11224342[[#This Row],[K 89]]+Tabela11224342[[#This Row],[K 95]]</f>
        <v>0</v>
      </c>
      <c r="CX76" s="243">
        <f>Tabela11224342[[#This Row],[K 90]]+Tabela11224342[[#This Row],[K 96 ]]</f>
        <v>0</v>
      </c>
      <c r="CY76" s="244">
        <f>Tabela11224342[[#This Row],[K 100]]+Tabela11224342[[#This Row],[K 101]]+Tabela11224342[[#This Row],[K 102]]</f>
        <v>110.04</v>
      </c>
      <c r="CZ76" s="244">
        <f>20%*Tabela11224342[[#This Row],[K 103]]</f>
        <v>22.008000000000003</v>
      </c>
      <c r="DA76" s="245">
        <f>Tabela11224342[[#This Row],[K 103]]+Tabela11224342[[#This Row],[K 104]]</f>
        <v>132.048</v>
      </c>
      <c r="DB76" s="270" t="s">
        <v>236</v>
      </c>
      <c r="DC76" s="247" t="s">
        <v>434</v>
      </c>
      <c r="DD76" s="248">
        <v>45292</v>
      </c>
      <c r="DE76" s="249">
        <v>36850</v>
      </c>
      <c r="DF76" s="249" t="s">
        <v>479</v>
      </c>
      <c r="DG76" s="231" t="s">
        <v>325</v>
      </c>
      <c r="DH76" s="230" t="s">
        <v>480</v>
      </c>
      <c r="DI76" s="249" t="s">
        <v>587</v>
      </c>
      <c r="DJ76" s="252" t="s">
        <v>327</v>
      </c>
      <c r="DK76" s="248" t="s">
        <v>206</v>
      </c>
      <c r="DL76" s="248" t="s">
        <v>326</v>
      </c>
      <c r="DM76" s="248" t="s">
        <v>326</v>
      </c>
      <c r="DN76" s="62" t="s">
        <v>326</v>
      </c>
      <c r="DO76" s="230" t="s">
        <v>564</v>
      </c>
      <c r="DP76" s="231" t="s">
        <v>220</v>
      </c>
      <c r="DQ76" s="231" t="s">
        <v>481</v>
      </c>
      <c r="DR76" s="231" t="s">
        <v>477</v>
      </c>
      <c r="DS76" s="231">
        <v>87</v>
      </c>
      <c r="DT76" s="231" t="s">
        <v>300</v>
      </c>
      <c r="DU76" s="254">
        <v>13</v>
      </c>
      <c r="DV76" s="255">
        <v>5250008293</v>
      </c>
      <c r="DW76" s="155"/>
      <c r="DX76" s="2"/>
      <c r="DY76" s="2"/>
      <c r="DZ76" s="2"/>
      <c r="EA76" s="4"/>
      <c r="EB76" s="4"/>
      <c r="EC76" s="4"/>
      <c r="ED76" s="4"/>
      <c r="EE76" s="4"/>
      <c r="EF76" s="4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</row>
    <row r="77" spans="1:437" ht="80.099999999999994" customHeight="1" x14ac:dyDescent="0.25">
      <c r="A77" s="331">
        <v>63</v>
      </c>
      <c r="B77" s="30" t="s">
        <v>487</v>
      </c>
      <c r="C77" s="70" t="s">
        <v>219</v>
      </c>
      <c r="D77" s="30" t="s">
        <v>220</v>
      </c>
      <c r="E77" s="30" t="s">
        <v>488</v>
      </c>
      <c r="F77" s="30" t="s">
        <v>566</v>
      </c>
      <c r="G77" s="38">
        <v>202</v>
      </c>
      <c r="H77" s="30"/>
      <c r="I77" s="38" t="s">
        <v>482</v>
      </c>
      <c r="J77" s="38" t="s">
        <v>483</v>
      </c>
      <c r="K77" s="76" t="s">
        <v>213</v>
      </c>
      <c r="L77" s="32" t="s">
        <v>199</v>
      </c>
      <c r="M77" s="30" t="s">
        <v>625</v>
      </c>
      <c r="N77" s="30" t="s">
        <v>200</v>
      </c>
      <c r="O77" s="297" t="s">
        <v>201</v>
      </c>
      <c r="P77" s="147">
        <v>78.2</v>
      </c>
      <c r="Q77" s="39">
        <v>26</v>
      </c>
      <c r="R77" s="39">
        <v>0</v>
      </c>
      <c r="S77" s="39">
        <v>0</v>
      </c>
      <c r="T77" s="39">
        <v>0</v>
      </c>
      <c r="U77" s="146">
        <v>0</v>
      </c>
      <c r="V77" s="147">
        <v>71.900000000000006</v>
      </c>
      <c r="W77" s="39">
        <v>23.9</v>
      </c>
      <c r="X77" s="39">
        <v>0</v>
      </c>
      <c r="Y77" s="39">
        <v>0</v>
      </c>
      <c r="Z77" s="39">
        <v>0</v>
      </c>
      <c r="AA77" s="146">
        <v>0</v>
      </c>
      <c r="AB77" s="147">
        <v>71.3</v>
      </c>
      <c r="AC77" s="39">
        <v>23.7</v>
      </c>
      <c r="AD77" s="39">
        <v>0</v>
      </c>
      <c r="AE77" s="39">
        <v>0</v>
      </c>
      <c r="AF77" s="39">
        <v>0</v>
      </c>
      <c r="AG77" s="146">
        <v>0</v>
      </c>
      <c r="AH77" s="147">
        <v>57.5</v>
      </c>
      <c r="AI77" s="39">
        <v>19.100000000000001</v>
      </c>
      <c r="AJ77" s="39">
        <v>0</v>
      </c>
      <c r="AK77" s="39">
        <v>0</v>
      </c>
      <c r="AL77" s="39">
        <v>0</v>
      </c>
      <c r="AM77" s="146">
        <v>0</v>
      </c>
      <c r="AN77" s="147">
        <v>59.7</v>
      </c>
      <c r="AO77" s="39">
        <v>19.899999999999999</v>
      </c>
      <c r="AP77" s="39">
        <v>0</v>
      </c>
      <c r="AQ77" s="39">
        <v>0</v>
      </c>
      <c r="AR77" s="39">
        <v>0</v>
      </c>
      <c r="AS77" s="146">
        <v>0</v>
      </c>
      <c r="AT77" s="147">
        <v>59.5</v>
      </c>
      <c r="AU77" s="39">
        <v>19.8</v>
      </c>
      <c r="AV77" s="39">
        <v>0</v>
      </c>
      <c r="AW77" s="39">
        <v>0</v>
      </c>
      <c r="AX77" s="39">
        <v>0</v>
      </c>
      <c r="AY77" s="146">
        <v>0</v>
      </c>
      <c r="AZ77" s="147">
        <v>61.2</v>
      </c>
      <c r="BA77" s="39">
        <v>20.3</v>
      </c>
      <c r="BB77" s="39">
        <v>0</v>
      </c>
      <c r="BC77" s="39">
        <v>0</v>
      </c>
      <c r="BD77" s="39">
        <v>0</v>
      </c>
      <c r="BE77" s="146">
        <v>0</v>
      </c>
      <c r="BF77" s="147">
        <v>60.1</v>
      </c>
      <c r="BG77" s="39">
        <v>20</v>
      </c>
      <c r="BH77" s="39">
        <v>0</v>
      </c>
      <c r="BI77" s="39">
        <v>0</v>
      </c>
      <c r="BJ77" s="39">
        <v>0</v>
      </c>
      <c r="BK77" s="146">
        <v>0</v>
      </c>
      <c r="BL77" s="147">
        <v>60.6</v>
      </c>
      <c r="BM77" s="39">
        <v>20.100000000000001</v>
      </c>
      <c r="BN77" s="39">
        <v>0</v>
      </c>
      <c r="BO77" s="39">
        <v>0</v>
      </c>
      <c r="BP77" s="39">
        <v>0</v>
      </c>
      <c r="BQ77" s="146">
        <v>0</v>
      </c>
      <c r="BR77" s="147">
        <v>65.3</v>
      </c>
      <c r="BS77" s="39">
        <v>21.7</v>
      </c>
      <c r="BT77" s="39">
        <v>0</v>
      </c>
      <c r="BU77" s="39">
        <v>0</v>
      </c>
      <c r="BV77" s="39">
        <v>0</v>
      </c>
      <c r="BW77" s="146">
        <v>0</v>
      </c>
      <c r="BX77" s="147">
        <v>69.8</v>
      </c>
      <c r="BY77" s="39">
        <v>23.2</v>
      </c>
      <c r="BZ77" s="39">
        <v>0</v>
      </c>
      <c r="CA77" s="39">
        <v>0</v>
      </c>
      <c r="CB77" s="39">
        <v>0</v>
      </c>
      <c r="CC77" s="146">
        <v>0</v>
      </c>
      <c r="CD77" s="147">
        <v>79</v>
      </c>
      <c r="CE77" s="39">
        <v>26.3</v>
      </c>
      <c r="CF77" s="39">
        <v>0</v>
      </c>
      <c r="CG77" s="39">
        <v>0</v>
      </c>
      <c r="CH77" s="39">
        <v>0</v>
      </c>
      <c r="CI77" s="146">
        <v>0</v>
      </c>
      <c r="CJ77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794.09999999999991</v>
      </c>
      <c r="CK77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77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77" s="56">
        <f>SUM(Tabela11224342[[#This Row],[K 88]]+Tabela11224342[[#This Row],[K 89]]+Tabela11224342[[#This Row],[K 90]])</f>
        <v>794.09999999999991</v>
      </c>
      <c r="CN77" s="56">
        <f t="shared" si="0"/>
        <v>158.82</v>
      </c>
      <c r="CO77" s="311">
        <f t="shared" si="2"/>
        <v>952.91999999999985</v>
      </c>
      <c r="CP77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264</v>
      </c>
      <c r="CQ77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77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77" s="56">
        <f>Tabela11224342[[#This Row],[K 94]]+Tabela11224342[[#This Row],[K 95]]+Tabela11224342[[#This Row],[K 96 ]]</f>
        <v>264</v>
      </c>
      <c r="CT77" s="56">
        <f t="shared" si="1"/>
        <v>52.800000000000004</v>
      </c>
      <c r="CU77" s="57">
        <f t="shared" si="3"/>
        <v>316.8</v>
      </c>
      <c r="CV77" s="313">
        <f>Tabela11224342[[#This Row],[K 88]]+Tabela11224342[[#This Row],[K 94]]</f>
        <v>1058.0999999999999</v>
      </c>
      <c r="CW77" s="59">
        <f>Tabela11224342[[#This Row],[K 89]]+Tabela11224342[[#This Row],[K 95]]</f>
        <v>0</v>
      </c>
      <c r="CX77" s="59">
        <f>Tabela11224342[[#This Row],[K 90]]+Tabela11224342[[#This Row],[K 96 ]]</f>
        <v>0</v>
      </c>
      <c r="CY77" s="60">
        <f>Tabela11224342[[#This Row],[K 100]]+Tabela11224342[[#This Row],[K 101]]+Tabela11224342[[#This Row],[K 102]]</f>
        <v>1058.0999999999999</v>
      </c>
      <c r="CZ77" s="60">
        <f>20%*Tabela11224342[[#This Row],[K 103]]</f>
        <v>211.62</v>
      </c>
      <c r="DA77" s="316">
        <f>Tabela11224342[[#This Row],[K 103]]+Tabela11224342[[#This Row],[K 104]]</f>
        <v>1269.7199999999998</v>
      </c>
      <c r="DB77" s="321" t="s">
        <v>311</v>
      </c>
      <c r="DC77" s="70" t="s">
        <v>206</v>
      </c>
      <c r="DD77" s="62">
        <v>45292</v>
      </c>
      <c r="DE77" s="63">
        <v>44714</v>
      </c>
      <c r="DF77" s="63" t="s">
        <v>486</v>
      </c>
      <c r="DG77" s="32" t="s">
        <v>203</v>
      </c>
      <c r="DH77" s="30" t="s">
        <v>204</v>
      </c>
      <c r="DI77" s="63" t="s">
        <v>587</v>
      </c>
      <c r="DJ77" s="62" t="s">
        <v>205</v>
      </c>
      <c r="DK77" s="62" t="s">
        <v>206</v>
      </c>
      <c r="DL77" s="62" t="s">
        <v>350</v>
      </c>
      <c r="DM77" s="124">
        <v>1</v>
      </c>
      <c r="DN77" s="253">
        <v>0</v>
      </c>
      <c r="DO77" s="30" t="s">
        <v>487</v>
      </c>
      <c r="DP77" s="32" t="s">
        <v>220</v>
      </c>
      <c r="DQ77" s="32" t="s">
        <v>488</v>
      </c>
      <c r="DR77" s="32" t="s">
        <v>567</v>
      </c>
      <c r="DS77" s="32">
        <v>202</v>
      </c>
      <c r="DT77" s="32"/>
      <c r="DU77" s="42" t="s">
        <v>482</v>
      </c>
      <c r="DV77" s="96">
        <v>52231870</v>
      </c>
    </row>
    <row r="78" spans="1:437" ht="80.099999999999994" customHeight="1" x14ac:dyDescent="0.25">
      <c r="A78" s="331">
        <v>64</v>
      </c>
      <c r="B78" s="30" t="s">
        <v>487</v>
      </c>
      <c r="C78" s="64" t="s">
        <v>259</v>
      </c>
      <c r="D78" s="30" t="s">
        <v>260</v>
      </c>
      <c r="E78" s="30" t="s">
        <v>261</v>
      </c>
      <c r="F78" s="30" t="s">
        <v>484</v>
      </c>
      <c r="G78" s="38">
        <v>107</v>
      </c>
      <c r="H78" s="30"/>
      <c r="I78" s="38">
        <v>57</v>
      </c>
      <c r="J78" s="38" t="s">
        <v>485</v>
      </c>
      <c r="K78" s="76" t="s">
        <v>343</v>
      </c>
      <c r="L78" s="32" t="s">
        <v>199</v>
      </c>
      <c r="M78" s="30" t="s">
        <v>626</v>
      </c>
      <c r="N78" s="30" t="s">
        <v>200</v>
      </c>
      <c r="O78" s="297" t="s">
        <v>683</v>
      </c>
      <c r="P78" s="147">
        <v>13.5</v>
      </c>
      <c r="Q78" s="39">
        <v>0</v>
      </c>
      <c r="R78" s="39">
        <v>5</v>
      </c>
      <c r="S78" s="39">
        <v>0</v>
      </c>
      <c r="T78" s="39">
        <v>15</v>
      </c>
      <c r="U78" s="146">
        <v>0</v>
      </c>
      <c r="V78" s="147">
        <v>13.5</v>
      </c>
      <c r="W78" s="39">
        <v>0</v>
      </c>
      <c r="X78" s="39">
        <v>5</v>
      </c>
      <c r="Y78" s="39">
        <v>0</v>
      </c>
      <c r="Z78" s="39">
        <v>15</v>
      </c>
      <c r="AA78" s="146">
        <v>0</v>
      </c>
      <c r="AB78" s="147">
        <v>13.5</v>
      </c>
      <c r="AC78" s="39">
        <v>0</v>
      </c>
      <c r="AD78" s="39">
        <v>5</v>
      </c>
      <c r="AE78" s="39">
        <v>0</v>
      </c>
      <c r="AF78" s="39">
        <v>15</v>
      </c>
      <c r="AG78" s="146">
        <v>0</v>
      </c>
      <c r="AH78" s="139">
        <v>13.5</v>
      </c>
      <c r="AI78" s="39">
        <v>0</v>
      </c>
      <c r="AJ78" s="39">
        <v>5</v>
      </c>
      <c r="AK78" s="39">
        <v>0</v>
      </c>
      <c r="AL78" s="39">
        <v>15</v>
      </c>
      <c r="AM78" s="151">
        <v>0</v>
      </c>
      <c r="AN78" s="147">
        <v>13.5</v>
      </c>
      <c r="AO78" s="39">
        <v>0</v>
      </c>
      <c r="AP78" s="39">
        <v>5</v>
      </c>
      <c r="AQ78" s="39">
        <v>0</v>
      </c>
      <c r="AR78" s="39">
        <v>15</v>
      </c>
      <c r="AS78" s="146">
        <v>0</v>
      </c>
      <c r="AT78" s="147">
        <v>13.5</v>
      </c>
      <c r="AU78" s="39">
        <v>0</v>
      </c>
      <c r="AV78" s="39">
        <v>5</v>
      </c>
      <c r="AW78" s="39">
        <v>0</v>
      </c>
      <c r="AX78" s="39">
        <v>15</v>
      </c>
      <c r="AY78" s="146">
        <v>0</v>
      </c>
      <c r="AZ78" s="147">
        <v>13.5</v>
      </c>
      <c r="BA78" s="39">
        <v>0</v>
      </c>
      <c r="BB78" s="39">
        <v>5</v>
      </c>
      <c r="BC78" s="39">
        <v>0</v>
      </c>
      <c r="BD78" s="39">
        <v>15</v>
      </c>
      <c r="BE78" s="146">
        <v>0</v>
      </c>
      <c r="BF78" s="147">
        <v>13.5</v>
      </c>
      <c r="BG78" s="39">
        <v>0</v>
      </c>
      <c r="BH78" s="39">
        <v>5</v>
      </c>
      <c r="BI78" s="39">
        <v>0</v>
      </c>
      <c r="BJ78" s="39">
        <v>15</v>
      </c>
      <c r="BK78" s="146">
        <v>0</v>
      </c>
      <c r="BL78" s="147">
        <v>13.5</v>
      </c>
      <c r="BM78" s="39">
        <v>0</v>
      </c>
      <c r="BN78" s="39">
        <v>5</v>
      </c>
      <c r="BO78" s="39">
        <v>0</v>
      </c>
      <c r="BP78" s="39">
        <v>15</v>
      </c>
      <c r="BQ78" s="146">
        <v>0</v>
      </c>
      <c r="BR78" s="147">
        <v>13.5</v>
      </c>
      <c r="BS78" s="39">
        <v>0</v>
      </c>
      <c r="BT78" s="39">
        <v>5</v>
      </c>
      <c r="BU78" s="39">
        <v>0</v>
      </c>
      <c r="BV78" s="39">
        <v>15</v>
      </c>
      <c r="BW78" s="146">
        <v>0</v>
      </c>
      <c r="BX78" s="147">
        <v>13.5</v>
      </c>
      <c r="BY78" s="39">
        <v>0</v>
      </c>
      <c r="BZ78" s="39">
        <v>5</v>
      </c>
      <c r="CA78" s="39">
        <v>0</v>
      </c>
      <c r="CB78" s="39">
        <v>15</v>
      </c>
      <c r="CC78" s="146">
        <v>0</v>
      </c>
      <c r="CD78" s="147">
        <v>13.5</v>
      </c>
      <c r="CE78" s="39">
        <v>0</v>
      </c>
      <c r="CF78" s="39">
        <v>5</v>
      </c>
      <c r="CG78" s="39">
        <v>0</v>
      </c>
      <c r="CH78" s="39">
        <v>15</v>
      </c>
      <c r="CI78" s="146">
        <v>0</v>
      </c>
      <c r="CJ78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162</v>
      </c>
      <c r="CK78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60</v>
      </c>
      <c r="CL78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180</v>
      </c>
      <c r="CM78" s="56">
        <f>SUM(Tabela11224342[[#This Row],[K 88]]+Tabela11224342[[#This Row],[K 89]]+Tabela11224342[[#This Row],[K 90]])</f>
        <v>402</v>
      </c>
      <c r="CN78" s="56">
        <f t="shared" si="0"/>
        <v>80.400000000000006</v>
      </c>
      <c r="CO78" s="311">
        <f t="shared" si="2"/>
        <v>482.4</v>
      </c>
      <c r="CP78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78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78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78" s="56">
        <f>Tabela11224342[[#This Row],[K 94]]+Tabela11224342[[#This Row],[K 95]]+Tabela11224342[[#This Row],[K 96 ]]</f>
        <v>0</v>
      </c>
      <c r="CT78" s="56">
        <f t="shared" si="1"/>
        <v>0</v>
      </c>
      <c r="CU78" s="57">
        <f t="shared" si="3"/>
        <v>0</v>
      </c>
      <c r="CV78" s="313">
        <f>Tabela11224342[[#This Row],[K 88]]+Tabela11224342[[#This Row],[K 94]]</f>
        <v>162</v>
      </c>
      <c r="CW78" s="59">
        <f>Tabela11224342[[#This Row],[K 89]]+Tabela11224342[[#This Row],[K 95]]</f>
        <v>60</v>
      </c>
      <c r="CX78" s="59">
        <f>Tabela11224342[[#This Row],[K 90]]+Tabela11224342[[#This Row],[K 96 ]]</f>
        <v>180</v>
      </c>
      <c r="CY78" s="60">
        <f>Tabela11224342[[#This Row],[K 100]]+Tabela11224342[[#This Row],[K 101]]+Tabela11224342[[#This Row],[K 102]]</f>
        <v>402</v>
      </c>
      <c r="CZ78" s="60">
        <f>20%*Tabela11224342[[#This Row],[K 103]]</f>
        <v>80.400000000000006</v>
      </c>
      <c r="DA78" s="316">
        <f>Tabela11224342[[#This Row],[K 103]]+Tabela11224342[[#This Row],[K 104]]</f>
        <v>482.4</v>
      </c>
      <c r="DB78" s="321" t="s">
        <v>311</v>
      </c>
      <c r="DC78" s="70" t="s">
        <v>206</v>
      </c>
      <c r="DD78" s="62">
        <v>45292</v>
      </c>
      <c r="DE78" s="63">
        <v>44714</v>
      </c>
      <c r="DF78" s="63" t="s">
        <v>486</v>
      </c>
      <c r="DG78" s="32" t="s">
        <v>203</v>
      </c>
      <c r="DH78" s="30" t="s">
        <v>204</v>
      </c>
      <c r="DI78" s="63" t="s">
        <v>587</v>
      </c>
      <c r="DJ78" s="62" t="s">
        <v>205</v>
      </c>
      <c r="DK78" s="62" t="s">
        <v>206</v>
      </c>
      <c r="DL78" s="62" t="s">
        <v>326</v>
      </c>
      <c r="DM78" s="62" t="s">
        <v>326</v>
      </c>
      <c r="DN78" s="62" t="s">
        <v>326</v>
      </c>
      <c r="DO78" s="30" t="s">
        <v>487</v>
      </c>
      <c r="DP78" s="32" t="s">
        <v>220</v>
      </c>
      <c r="DQ78" s="32" t="s">
        <v>488</v>
      </c>
      <c r="DR78" s="32" t="s">
        <v>567</v>
      </c>
      <c r="DS78" s="64">
        <v>202</v>
      </c>
      <c r="DT78" s="64"/>
      <c r="DU78" s="113">
        <v>18111</v>
      </c>
      <c r="DV78" s="96">
        <v>52231870</v>
      </c>
    </row>
    <row r="79" spans="1:437" ht="80.099999999999994" customHeight="1" x14ac:dyDescent="0.25">
      <c r="A79" s="331">
        <v>65</v>
      </c>
      <c r="B79" s="30" t="s">
        <v>489</v>
      </c>
      <c r="C79" s="70" t="s">
        <v>219</v>
      </c>
      <c r="D79" s="30" t="s">
        <v>220</v>
      </c>
      <c r="E79" s="30" t="s">
        <v>490</v>
      </c>
      <c r="F79" s="30" t="s">
        <v>491</v>
      </c>
      <c r="G79" s="38">
        <v>55</v>
      </c>
      <c r="H79" s="30" t="s">
        <v>300</v>
      </c>
      <c r="I79" s="38" t="s">
        <v>300</v>
      </c>
      <c r="J79" s="38" t="s">
        <v>492</v>
      </c>
      <c r="K79" s="76" t="s">
        <v>213</v>
      </c>
      <c r="L79" s="32" t="s">
        <v>199</v>
      </c>
      <c r="M79" s="30" t="s">
        <v>627</v>
      </c>
      <c r="N79" s="30" t="s">
        <v>200</v>
      </c>
      <c r="O79" s="297" t="s">
        <v>201</v>
      </c>
      <c r="P79" s="147">
        <v>65</v>
      </c>
      <c r="Q79" s="39">
        <v>30</v>
      </c>
      <c r="R79" s="39">
        <v>0</v>
      </c>
      <c r="S79" s="39">
        <v>0</v>
      </c>
      <c r="T79" s="39">
        <v>0</v>
      </c>
      <c r="U79" s="146">
        <v>0</v>
      </c>
      <c r="V79" s="147">
        <v>65</v>
      </c>
      <c r="W79" s="39">
        <v>30</v>
      </c>
      <c r="X79" s="39">
        <v>0</v>
      </c>
      <c r="Y79" s="39">
        <v>0</v>
      </c>
      <c r="Z79" s="39">
        <v>0</v>
      </c>
      <c r="AA79" s="146">
        <v>0</v>
      </c>
      <c r="AB79" s="147">
        <v>65</v>
      </c>
      <c r="AC79" s="39">
        <v>30</v>
      </c>
      <c r="AD79" s="39">
        <v>0</v>
      </c>
      <c r="AE79" s="39">
        <v>0</v>
      </c>
      <c r="AF79" s="39">
        <v>0</v>
      </c>
      <c r="AG79" s="146">
        <v>0</v>
      </c>
      <c r="AH79" s="139">
        <v>68</v>
      </c>
      <c r="AI79" s="39">
        <v>30</v>
      </c>
      <c r="AJ79" s="39">
        <v>0</v>
      </c>
      <c r="AK79" s="39">
        <v>0</v>
      </c>
      <c r="AL79" s="39">
        <v>0</v>
      </c>
      <c r="AM79" s="151">
        <v>0</v>
      </c>
      <c r="AN79" s="147">
        <v>64</v>
      </c>
      <c r="AO79" s="39">
        <v>30</v>
      </c>
      <c r="AP79" s="39">
        <v>0</v>
      </c>
      <c r="AQ79" s="39">
        <v>0</v>
      </c>
      <c r="AR79" s="39">
        <v>0</v>
      </c>
      <c r="AS79" s="146">
        <v>0</v>
      </c>
      <c r="AT79" s="147">
        <v>68</v>
      </c>
      <c r="AU79" s="39">
        <v>30</v>
      </c>
      <c r="AV79" s="39">
        <v>0</v>
      </c>
      <c r="AW79" s="39">
        <v>0</v>
      </c>
      <c r="AX79" s="39">
        <v>0</v>
      </c>
      <c r="AY79" s="146">
        <v>0</v>
      </c>
      <c r="AZ79" s="147">
        <v>60</v>
      </c>
      <c r="BA79" s="39">
        <v>30</v>
      </c>
      <c r="BB79" s="39">
        <v>0</v>
      </c>
      <c r="BC79" s="39">
        <v>0</v>
      </c>
      <c r="BD79" s="39">
        <v>0</v>
      </c>
      <c r="BE79" s="146">
        <v>0</v>
      </c>
      <c r="BF79" s="147">
        <v>62</v>
      </c>
      <c r="BG79" s="39">
        <v>30</v>
      </c>
      <c r="BH79" s="39">
        <v>0</v>
      </c>
      <c r="BI79" s="39">
        <v>0</v>
      </c>
      <c r="BJ79" s="39">
        <v>0</v>
      </c>
      <c r="BK79" s="146">
        <v>0</v>
      </c>
      <c r="BL79" s="147">
        <v>65</v>
      </c>
      <c r="BM79" s="39">
        <v>30</v>
      </c>
      <c r="BN79" s="39">
        <v>0</v>
      </c>
      <c r="BO79" s="39">
        <v>0</v>
      </c>
      <c r="BP79" s="39">
        <v>0</v>
      </c>
      <c r="BQ79" s="146">
        <v>0</v>
      </c>
      <c r="BR79" s="139">
        <v>65</v>
      </c>
      <c r="BS79" s="39">
        <v>30</v>
      </c>
      <c r="BT79" s="39">
        <v>0</v>
      </c>
      <c r="BU79" s="39">
        <v>0</v>
      </c>
      <c r="BV79" s="39">
        <v>0</v>
      </c>
      <c r="BW79" s="151">
        <v>0</v>
      </c>
      <c r="BX79" s="147">
        <v>65</v>
      </c>
      <c r="BY79" s="39">
        <v>30</v>
      </c>
      <c r="BZ79" s="39">
        <v>0</v>
      </c>
      <c r="CA79" s="39">
        <v>0</v>
      </c>
      <c r="CB79" s="39">
        <v>0</v>
      </c>
      <c r="CC79" s="146">
        <v>0</v>
      </c>
      <c r="CD79" s="147">
        <v>65</v>
      </c>
      <c r="CE79" s="39">
        <v>30</v>
      </c>
      <c r="CF79" s="39">
        <v>0</v>
      </c>
      <c r="CG79" s="39">
        <v>0</v>
      </c>
      <c r="CH79" s="39">
        <v>0</v>
      </c>
      <c r="CI79" s="146">
        <v>0</v>
      </c>
      <c r="CJ79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777</v>
      </c>
      <c r="CK79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79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79" s="56">
        <f>SUM(Tabela11224342[[#This Row],[K 88]]+Tabela11224342[[#This Row],[K 89]]+Tabela11224342[[#This Row],[K 90]])</f>
        <v>777</v>
      </c>
      <c r="CN79" s="56">
        <f t="shared" ref="CN79:CN96" si="4">20%*CM79</f>
        <v>155.4</v>
      </c>
      <c r="CO79" s="311">
        <f t="shared" si="2"/>
        <v>932.4</v>
      </c>
      <c r="CP79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360</v>
      </c>
      <c r="CQ79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79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79" s="56">
        <f>Tabela11224342[[#This Row],[K 94]]+Tabela11224342[[#This Row],[K 95]]+Tabela11224342[[#This Row],[K 96 ]]</f>
        <v>360</v>
      </c>
      <c r="CT79" s="56">
        <f t="shared" ref="CT79:CT96" si="5">20%*CS79</f>
        <v>72</v>
      </c>
      <c r="CU79" s="57">
        <f t="shared" si="3"/>
        <v>432</v>
      </c>
      <c r="CV79" s="313">
        <f>Tabela11224342[[#This Row],[K 88]]+Tabela11224342[[#This Row],[K 94]]</f>
        <v>1137</v>
      </c>
      <c r="CW79" s="59">
        <f>Tabela11224342[[#This Row],[K 89]]+Tabela11224342[[#This Row],[K 95]]</f>
        <v>0</v>
      </c>
      <c r="CX79" s="59">
        <f>Tabela11224342[[#This Row],[K 90]]+Tabela11224342[[#This Row],[K 96 ]]</f>
        <v>0</v>
      </c>
      <c r="CY79" s="60">
        <f>Tabela11224342[[#This Row],[K 100]]+Tabela11224342[[#This Row],[K 101]]+Tabela11224342[[#This Row],[K 102]]</f>
        <v>1137</v>
      </c>
      <c r="CZ79" s="60">
        <f>20%*Tabela11224342[[#This Row],[K 103]]</f>
        <v>227.4</v>
      </c>
      <c r="DA79" s="316">
        <f>Tabela11224342[[#This Row],[K 103]]+Tabela11224342[[#This Row],[K 104]]</f>
        <v>1364.4</v>
      </c>
      <c r="DB79" s="321" t="s">
        <v>311</v>
      </c>
      <c r="DC79" s="70" t="s">
        <v>206</v>
      </c>
      <c r="DD79" s="62">
        <v>45292</v>
      </c>
      <c r="DE79" s="63">
        <v>44713</v>
      </c>
      <c r="DF79" s="63" t="s">
        <v>493</v>
      </c>
      <c r="DG79" s="32" t="s">
        <v>203</v>
      </c>
      <c r="DH79" s="30" t="s">
        <v>204</v>
      </c>
      <c r="DI79" s="63" t="s">
        <v>587</v>
      </c>
      <c r="DJ79" s="62" t="s">
        <v>205</v>
      </c>
      <c r="DK79" s="62" t="s">
        <v>680</v>
      </c>
      <c r="DL79" s="62" t="s">
        <v>326</v>
      </c>
      <c r="DM79" s="62" t="s">
        <v>326</v>
      </c>
      <c r="DN79" s="62" t="s">
        <v>326</v>
      </c>
      <c r="DO79" s="30" t="s">
        <v>489</v>
      </c>
      <c r="DP79" s="32" t="s">
        <v>220</v>
      </c>
      <c r="DQ79" s="32" t="s">
        <v>490</v>
      </c>
      <c r="DR79" s="32" t="s">
        <v>536</v>
      </c>
      <c r="DS79" s="32">
        <v>55</v>
      </c>
      <c r="DT79" s="32" t="s">
        <v>300</v>
      </c>
      <c r="DU79" s="42" t="s">
        <v>300</v>
      </c>
      <c r="DV79" s="96">
        <v>5250008821</v>
      </c>
    </row>
    <row r="80" spans="1:437" ht="80.099999999999994" customHeight="1" x14ac:dyDescent="0.25">
      <c r="A80" s="331">
        <v>66</v>
      </c>
      <c r="B80" s="30" t="s">
        <v>506</v>
      </c>
      <c r="C80" s="32" t="s">
        <v>570</v>
      </c>
      <c r="D80" s="30" t="s">
        <v>421</v>
      </c>
      <c r="E80" s="30" t="s">
        <v>495</v>
      </c>
      <c r="F80" s="30" t="s">
        <v>507</v>
      </c>
      <c r="G80" s="38">
        <v>6</v>
      </c>
      <c r="H80" s="30"/>
      <c r="I80" s="38"/>
      <c r="J80" s="38" t="s">
        <v>496</v>
      </c>
      <c r="K80" s="76" t="s">
        <v>213</v>
      </c>
      <c r="L80" s="32" t="s">
        <v>199</v>
      </c>
      <c r="M80" s="30" t="s">
        <v>628</v>
      </c>
      <c r="N80" s="30" t="s">
        <v>200</v>
      </c>
      <c r="O80" s="297" t="s">
        <v>201</v>
      </c>
      <c r="P80" s="147">
        <v>65.314999999999998</v>
      </c>
      <c r="Q80" s="39">
        <v>0</v>
      </c>
      <c r="R80" s="39">
        <v>0</v>
      </c>
      <c r="S80" s="39">
        <v>0</v>
      </c>
      <c r="T80" s="39">
        <v>0</v>
      </c>
      <c r="U80" s="146">
        <v>0</v>
      </c>
      <c r="V80" s="139">
        <v>57.545000000000002</v>
      </c>
      <c r="W80" s="39">
        <v>0</v>
      </c>
      <c r="X80" s="39">
        <v>0</v>
      </c>
      <c r="Y80" s="39">
        <v>0</v>
      </c>
      <c r="Z80" s="39">
        <v>0</v>
      </c>
      <c r="AA80" s="151">
        <v>0</v>
      </c>
      <c r="AB80" s="147">
        <v>66.367000000000004</v>
      </c>
      <c r="AC80" s="39">
        <v>0</v>
      </c>
      <c r="AD80" s="39">
        <v>0</v>
      </c>
      <c r="AE80" s="39">
        <v>0</v>
      </c>
      <c r="AF80" s="39">
        <v>0</v>
      </c>
      <c r="AG80" s="146">
        <v>0</v>
      </c>
      <c r="AH80" s="139">
        <v>60.633000000000003</v>
      </c>
      <c r="AI80" s="39">
        <v>0</v>
      </c>
      <c r="AJ80" s="39">
        <v>0</v>
      </c>
      <c r="AK80" s="39">
        <v>0</v>
      </c>
      <c r="AL80" s="39">
        <v>0</v>
      </c>
      <c r="AM80" s="151">
        <v>0</v>
      </c>
      <c r="AN80" s="147">
        <v>66.203220000000002</v>
      </c>
      <c r="AO80" s="39">
        <v>0</v>
      </c>
      <c r="AP80" s="39">
        <v>0</v>
      </c>
      <c r="AQ80" s="39">
        <v>0</v>
      </c>
      <c r="AR80" s="39">
        <v>0</v>
      </c>
      <c r="AS80" s="146">
        <v>0</v>
      </c>
      <c r="AT80" s="139">
        <v>71.029110000000003</v>
      </c>
      <c r="AU80" s="39">
        <v>0</v>
      </c>
      <c r="AV80" s="39">
        <v>0</v>
      </c>
      <c r="AW80" s="39">
        <v>0</v>
      </c>
      <c r="AX80" s="39">
        <v>0</v>
      </c>
      <c r="AY80" s="151">
        <v>0</v>
      </c>
      <c r="AZ80" s="147">
        <v>72.262209999999996</v>
      </c>
      <c r="BA80" s="39">
        <v>0</v>
      </c>
      <c r="BB80" s="39">
        <v>0</v>
      </c>
      <c r="BC80" s="39">
        <v>0</v>
      </c>
      <c r="BD80" s="39">
        <v>0</v>
      </c>
      <c r="BE80" s="146">
        <v>0</v>
      </c>
      <c r="BF80" s="139">
        <v>73.5411</v>
      </c>
      <c r="BG80" s="39">
        <v>0</v>
      </c>
      <c r="BH80" s="39">
        <v>0</v>
      </c>
      <c r="BI80" s="39">
        <v>0</v>
      </c>
      <c r="BJ80" s="39">
        <v>0</v>
      </c>
      <c r="BK80" s="151">
        <v>0</v>
      </c>
      <c r="BL80" s="147">
        <v>63.055199999999999</v>
      </c>
      <c r="BM80" s="39">
        <v>0</v>
      </c>
      <c r="BN80" s="39">
        <v>0</v>
      </c>
      <c r="BO80" s="39">
        <v>0</v>
      </c>
      <c r="BP80" s="39">
        <v>0</v>
      </c>
      <c r="BQ80" s="146">
        <v>0</v>
      </c>
      <c r="BR80" s="139">
        <v>64.707120000000003</v>
      </c>
      <c r="BS80" s="39">
        <v>0</v>
      </c>
      <c r="BT80" s="39">
        <v>0</v>
      </c>
      <c r="BU80" s="39">
        <v>0</v>
      </c>
      <c r="BV80" s="39">
        <v>0</v>
      </c>
      <c r="BW80" s="151">
        <v>0</v>
      </c>
      <c r="BX80" s="147">
        <v>62.933109999999999</v>
      </c>
      <c r="BY80" s="39">
        <v>0</v>
      </c>
      <c r="BZ80" s="39">
        <v>0</v>
      </c>
      <c r="CA80" s="39">
        <v>0</v>
      </c>
      <c r="CB80" s="39">
        <v>0</v>
      </c>
      <c r="CC80" s="146">
        <v>0</v>
      </c>
      <c r="CD80" s="139">
        <v>64.903329999999997</v>
      </c>
      <c r="CE80" s="39">
        <v>0</v>
      </c>
      <c r="CF80" s="39">
        <v>0</v>
      </c>
      <c r="CG80" s="39">
        <v>0</v>
      </c>
      <c r="CH80" s="39">
        <v>0</v>
      </c>
      <c r="CI80" s="146">
        <v>0</v>
      </c>
      <c r="CJ80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788.49439999999993</v>
      </c>
      <c r="CK80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80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80" s="56">
        <f>SUM(Tabela11224342[[#This Row],[K 88]]+Tabela11224342[[#This Row],[K 89]]+Tabela11224342[[#This Row],[K 90]])</f>
        <v>788.49439999999993</v>
      </c>
      <c r="CN80" s="56">
        <f t="shared" si="4"/>
        <v>157.69888</v>
      </c>
      <c r="CO80" s="311">
        <f t="shared" ref="CO80:CO96" si="6">SUM(CM80,CN80)</f>
        <v>946.19327999999996</v>
      </c>
      <c r="CP80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80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80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80" s="56">
        <f>Tabela11224342[[#This Row],[K 94]]+Tabela11224342[[#This Row],[K 95]]+Tabela11224342[[#This Row],[K 96 ]]</f>
        <v>0</v>
      </c>
      <c r="CT80" s="56">
        <f t="shared" si="5"/>
        <v>0</v>
      </c>
      <c r="CU80" s="57">
        <f t="shared" ref="CU80:CU96" si="7">SUM(CS80,CT80)</f>
        <v>0</v>
      </c>
      <c r="CV80" s="313">
        <f>Tabela11224342[[#This Row],[K 88]]+Tabela11224342[[#This Row],[K 94]]</f>
        <v>788.49439999999993</v>
      </c>
      <c r="CW80" s="59">
        <f>Tabela11224342[[#This Row],[K 89]]+Tabela11224342[[#This Row],[K 95]]</f>
        <v>0</v>
      </c>
      <c r="CX80" s="59">
        <f>Tabela11224342[[#This Row],[K 90]]+Tabela11224342[[#This Row],[K 96 ]]</f>
        <v>0</v>
      </c>
      <c r="CY80" s="60">
        <f>Tabela11224342[[#This Row],[K 100]]+Tabela11224342[[#This Row],[K 101]]+Tabela11224342[[#This Row],[K 102]]</f>
        <v>788.49439999999993</v>
      </c>
      <c r="CZ80" s="60">
        <f>20%*Tabela11224342[[#This Row],[K 103]]</f>
        <v>157.69888</v>
      </c>
      <c r="DA80" s="316">
        <f>Tabela11224342[[#This Row],[K 103]]+Tabela11224342[[#This Row],[K 104]]</f>
        <v>946.19327999999996</v>
      </c>
      <c r="DB80" s="321" t="s">
        <v>311</v>
      </c>
      <c r="DC80" s="30" t="s">
        <v>206</v>
      </c>
      <c r="DD80" s="62">
        <v>45292</v>
      </c>
      <c r="DE80" s="63">
        <v>44720</v>
      </c>
      <c r="DF80" s="63" t="s">
        <v>556</v>
      </c>
      <c r="DG80" s="32" t="s">
        <v>203</v>
      </c>
      <c r="DH80" s="30" t="s">
        <v>204</v>
      </c>
      <c r="DI80" s="63" t="s">
        <v>587</v>
      </c>
      <c r="DJ80" s="62" t="s">
        <v>205</v>
      </c>
      <c r="DK80" s="71" t="s">
        <v>206</v>
      </c>
      <c r="DL80" s="62" t="s">
        <v>326</v>
      </c>
      <c r="DM80" s="62" t="s">
        <v>326</v>
      </c>
      <c r="DN80" s="62" t="s">
        <v>326</v>
      </c>
      <c r="DO80" s="30" t="s">
        <v>506</v>
      </c>
      <c r="DP80" s="32" t="s">
        <v>421</v>
      </c>
      <c r="DQ80" s="32" t="s">
        <v>495</v>
      </c>
      <c r="DR80" s="32" t="s">
        <v>507</v>
      </c>
      <c r="DS80" s="32">
        <v>6</v>
      </c>
      <c r="DT80" s="32"/>
      <c r="DU80" s="42"/>
      <c r="DV80" s="38">
        <v>7831822694</v>
      </c>
    </row>
    <row r="81" spans="1:126" ht="80.099999999999994" customHeight="1" x14ac:dyDescent="0.25">
      <c r="A81" s="331">
        <v>67</v>
      </c>
      <c r="B81" s="30" t="s">
        <v>506</v>
      </c>
      <c r="C81" s="32" t="s">
        <v>570</v>
      </c>
      <c r="D81" s="30" t="s">
        <v>421</v>
      </c>
      <c r="E81" s="30" t="s">
        <v>497</v>
      </c>
      <c r="F81" s="30" t="s">
        <v>508</v>
      </c>
      <c r="G81" s="38">
        <v>181</v>
      </c>
      <c r="H81" s="30"/>
      <c r="I81" s="38"/>
      <c r="J81" s="38" t="s">
        <v>498</v>
      </c>
      <c r="K81" s="76" t="s">
        <v>213</v>
      </c>
      <c r="L81" s="32" t="s">
        <v>199</v>
      </c>
      <c r="M81" s="30" t="s">
        <v>629</v>
      </c>
      <c r="N81" s="30" t="s">
        <v>200</v>
      </c>
      <c r="O81" s="297" t="s">
        <v>201</v>
      </c>
      <c r="P81" s="147">
        <v>67.063289999999995</v>
      </c>
      <c r="Q81" s="39">
        <v>21.410710000000002</v>
      </c>
      <c r="R81" s="39">
        <v>0</v>
      </c>
      <c r="S81" s="39">
        <v>0</v>
      </c>
      <c r="T81" s="39">
        <v>0</v>
      </c>
      <c r="U81" s="146">
        <v>0</v>
      </c>
      <c r="V81" s="139">
        <v>60.505830000000003</v>
      </c>
      <c r="W81" s="39">
        <v>19.317170000000001</v>
      </c>
      <c r="X81" s="39">
        <v>0</v>
      </c>
      <c r="Y81" s="39">
        <v>0</v>
      </c>
      <c r="Z81" s="39">
        <v>0</v>
      </c>
      <c r="AA81" s="151">
        <v>0</v>
      </c>
      <c r="AB81" s="147">
        <v>61.79898</v>
      </c>
      <c r="AC81" s="39">
        <v>19.73002</v>
      </c>
      <c r="AD81" s="39">
        <v>0</v>
      </c>
      <c r="AE81" s="39">
        <v>0</v>
      </c>
      <c r="AF81" s="39">
        <v>0</v>
      </c>
      <c r="AG81" s="146">
        <v>0</v>
      </c>
      <c r="AH81" s="139">
        <v>49.626260000000002</v>
      </c>
      <c r="AI81" s="39">
        <v>15.84374</v>
      </c>
      <c r="AJ81" s="39">
        <v>0</v>
      </c>
      <c r="AK81" s="39">
        <v>0</v>
      </c>
      <c r="AL81" s="39">
        <v>0</v>
      </c>
      <c r="AM81" s="151">
        <v>0</v>
      </c>
      <c r="AN81" s="147">
        <v>44.859960000000001</v>
      </c>
      <c r="AO81" s="39">
        <v>14.322039999999999</v>
      </c>
      <c r="AP81" s="39">
        <v>0</v>
      </c>
      <c r="AQ81" s="39">
        <v>0</v>
      </c>
      <c r="AR81" s="39">
        <v>0</v>
      </c>
      <c r="AS81" s="146">
        <v>0</v>
      </c>
      <c r="AT81" s="139">
        <v>39.86777</v>
      </c>
      <c r="AU81" s="39">
        <v>12.72823</v>
      </c>
      <c r="AV81" s="39">
        <v>0</v>
      </c>
      <c r="AW81" s="39">
        <v>0</v>
      </c>
      <c r="AX81" s="39">
        <v>0</v>
      </c>
      <c r="AY81" s="151">
        <v>0</v>
      </c>
      <c r="AZ81" s="147">
        <v>40.419589999999999</v>
      </c>
      <c r="BA81" s="39">
        <v>12.72823</v>
      </c>
      <c r="BB81" s="39">
        <v>0</v>
      </c>
      <c r="BC81" s="39">
        <v>0</v>
      </c>
      <c r="BD81" s="39">
        <v>0</v>
      </c>
      <c r="BE81" s="146">
        <v>0</v>
      </c>
      <c r="BF81" s="139">
        <v>41.464869999999998</v>
      </c>
      <c r="BG81" s="39">
        <v>13.23813</v>
      </c>
      <c r="BH81" s="39">
        <v>0</v>
      </c>
      <c r="BI81" s="39">
        <v>0</v>
      </c>
      <c r="BJ81" s="39">
        <v>0</v>
      </c>
      <c r="BK81" s="151">
        <v>0</v>
      </c>
      <c r="BL81" s="147">
        <v>41.06465</v>
      </c>
      <c r="BM81" s="39">
        <v>13.11035</v>
      </c>
      <c r="BN81" s="39">
        <v>0</v>
      </c>
      <c r="BO81" s="39">
        <v>0</v>
      </c>
      <c r="BP81" s="39">
        <v>0</v>
      </c>
      <c r="BQ81" s="146">
        <v>0</v>
      </c>
      <c r="BR81" s="139">
        <v>47.482640000000004</v>
      </c>
      <c r="BS81" s="39">
        <v>15.15936</v>
      </c>
      <c r="BT81" s="39">
        <v>0</v>
      </c>
      <c r="BU81" s="39">
        <v>0</v>
      </c>
      <c r="BV81" s="39">
        <v>0</v>
      </c>
      <c r="BW81" s="151">
        <v>0</v>
      </c>
      <c r="BX81" s="147">
        <v>53.5762</v>
      </c>
      <c r="BY81" s="39">
        <v>17.104800000000001</v>
      </c>
      <c r="BZ81" s="39">
        <v>0</v>
      </c>
      <c r="CA81" s="39">
        <v>0</v>
      </c>
      <c r="CB81" s="39">
        <v>0</v>
      </c>
      <c r="CC81" s="146">
        <v>0</v>
      </c>
      <c r="CD81" s="139">
        <v>64.658159999999995</v>
      </c>
      <c r="CE81" s="39">
        <v>20.64284</v>
      </c>
      <c r="CF81" s="39">
        <v>0</v>
      </c>
      <c r="CG81" s="39">
        <v>0</v>
      </c>
      <c r="CH81" s="39">
        <v>0</v>
      </c>
      <c r="CI81" s="146">
        <v>0</v>
      </c>
      <c r="CJ81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612.3882000000001</v>
      </c>
      <c r="CK81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81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81" s="56">
        <f>SUM(Tabela11224342[[#This Row],[K 88]]+Tabela11224342[[#This Row],[K 89]]+Tabela11224342[[#This Row],[K 90]])</f>
        <v>612.3882000000001</v>
      </c>
      <c r="CN81" s="56">
        <f t="shared" si="4"/>
        <v>122.47764000000002</v>
      </c>
      <c r="CO81" s="311">
        <f t="shared" si="6"/>
        <v>734.86584000000016</v>
      </c>
      <c r="CP81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195.33562000000001</v>
      </c>
      <c r="CQ81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81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81" s="56">
        <f>Tabela11224342[[#This Row],[K 94]]+Tabela11224342[[#This Row],[K 95]]+Tabela11224342[[#This Row],[K 96 ]]</f>
        <v>195.33562000000001</v>
      </c>
      <c r="CT81" s="56">
        <f t="shared" si="5"/>
        <v>39.067124000000007</v>
      </c>
      <c r="CU81" s="57">
        <f t="shared" si="7"/>
        <v>234.40274400000001</v>
      </c>
      <c r="CV81" s="313">
        <f>Tabela11224342[[#This Row],[K 88]]+Tabela11224342[[#This Row],[K 94]]</f>
        <v>807.72382000000016</v>
      </c>
      <c r="CW81" s="59">
        <f>Tabela11224342[[#This Row],[K 89]]+Tabela11224342[[#This Row],[K 95]]</f>
        <v>0</v>
      </c>
      <c r="CX81" s="59">
        <f>Tabela11224342[[#This Row],[K 90]]+Tabela11224342[[#This Row],[K 96 ]]</f>
        <v>0</v>
      </c>
      <c r="CY81" s="60">
        <f>Tabela11224342[[#This Row],[K 100]]+Tabela11224342[[#This Row],[K 101]]+Tabela11224342[[#This Row],[K 102]]</f>
        <v>807.72382000000016</v>
      </c>
      <c r="CZ81" s="60">
        <f>20%*Tabela11224342[[#This Row],[K 103]]</f>
        <v>161.54476400000004</v>
      </c>
      <c r="DA81" s="316">
        <f>Tabela11224342[[#This Row],[K 103]]+Tabela11224342[[#This Row],[K 104]]</f>
        <v>969.26858400000015</v>
      </c>
      <c r="DB81" s="321" t="s">
        <v>311</v>
      </c>
      <c r="DC81" s="30" t="s">
        <v>206</v>
      </c>
      <c r="DD81" s="62">
        <v>45292</v>
      </c>
      <c r="DE81" s="63">
        <v>44720</v>
      </c>
      <c r="DF81" s="63" t="s">
        <v>556</v>
      </c>
      <c r="DG81" s="32" t="s">
        <v>203</v>
      </c>
      <c r="DH81" s="30" t="s">
        <v>204</v>
      </c>
      <c r="DI81" s="63" t="s">
        <v>587</v>
      </c>
      <c r="DJ81" s="62" t="s">
        <v>205</v>
      </c>
      <c r="DK81" s="71" t="s">
        <v>206</v>
      </c>
      <c r="DL81" s="62" t="s">
        <v>326</v>
      </c>
      <c r="DM81" s="62" t="s">
        <v>326</v>
      </c>
      <c r="DN81" s="62" t="s">
        <v>326</v>
      </c>
      <c r="DO81" s="30" t="s">
        <v>506</v>
      </c>
      <c r="DP81" s="32" t="s">
        <v>421</v>
      </c>
      <c r="DQ81" s="32" t="s">
        <v>495</v>
      </c>
      <c r="DR81" s="32" t="s">
        <v>507</v>
      </c>
      <c r="DS81" s="32">
        <v>6</v>
      </c>
      <c r="DT81" s="32"/>
      <c r="DU81" s="42"/>
      <c r="DV81" s="38">
        <v>7831822694</v>
      </c>
    </row>
    <row r="82" spans="1:126" ht="80.099999999999994" customHeight="1" x14ac:dyDescent="0.25">
      <c r="A82" s="331">
        <v>68</v>
      </c>
      <c r="B82" s="30" t="s">
        <v>506</v>
      </c>
      <c r="C82" s="32" t="s">
        <v>570</v>
      </c>
      <c r="D82" s="30" t="s">
        <v>421</v>
      </c>
      <c r="E82" s="30" t="s">
        <v>497</v>
      </c>
      <c r="F82" s="30" t="s">
        <v>508</v>
      </c>
      <c r="G82" s="38">
        <v>181</v>
      </c>
      <c r="H82" s="30"/>
      <c r="I82" s="38"/>
      <c r="J82" s="38" t="s">
        <v>499</v>
      </c>
      <c r="K82" s="76" t="s">
        <v>213</v>
      </c>
      <c r="L82" s="32" t="s">
        <v>199</v>
      </c>
      <c r="M82" s="30" t="s">
        <v>233</v>
      </c>
      <c r="N82" s="30" t="s">
        <v>200</v>
      </c>
      <c r="O82" s="297" t="s">
        <v>201</v>
      </c>
      <c r="P82" s="147">
        <v>0</v>
      </c>
      <c r="Q82" s="39">
        <v>0</v>
      </c>
      <c r="R82" s="39">
        <v>0</v>
      </c>
      <c r="S82" s="39">
        <v>0</v>
      </c>
      <c r="T82" s="39">
        <v>0</v>
      </c>
      <c r="U82" s="146">
        <v>0</v>
      </c>
      <c r="V82" s="139">
        <v>0</v>
      </c>
      <c r="W82" s="39">
        <v>0</v>
      </c>
      <c r="X82" s="39">
        <v>0</v>
      </c>
      <c r="Y82" s="39">
        <v>0</v>
      </c>
      <c r="Z82" s="39">
        <v>0</v>
      </c>
      <c r="AA82" s="151">
        <v>0</v>
      </c>
      <c r="AB82" s="147">
        <v>0</v>
      </c>
      <c r="AC82" s="39">
        <v>0</v>
      </c>
      <c r="AD82" s="39">
        <v>0</v>
      </c>
      <c r="AE82" s="39">
        <v>0</v>
      </c>
      <c r="AF82" s="39">
        <v>0</v>
      </c>
      <c r="AG82" s="146">
        <v>0</v>
      </c>
      <c r="AH82" s="139">
        <v>0</v>
      </c>
      <c r="AI82" s="39">
        <v>0</v>
      </c>
      <c r="AJ82" s="39">
        <v>0</v>
      </c>
      <c r="AK82" s="39">
        <v>0</v>
      </c>
      <c r="AL82" s="39">
        <v>0</v>
      </c>
      <c r="AM82" s="151">
        <v>0</v>
      </c>
      <c r="AN82" s="147">
        <v>0</v>
      </c>
      <c r="AO82" s="39">
        <v>0</v>
      </c>
      <c r="AP82" s="39">
        <v>0</v>
      </c>
      <c r="AQ82" s="39">
        <v>0</v>
      </c>
      <c r="AR82" s="39">
        <v>0</v>
      </c>
      <c r="AS82" s="146">
        <v>0</v>
      </c>
      <c r="AT82" s="139">
        <v>0</v>
      </c>
      <c r="AU82" s="39">
        <v>0</v>
      </c>
      <c r="AV82" s="39">
        <v>0</v>
      </c>
      <c r="AW82" s="39">
        <v>0</v>
      </c>
      <c r="AX82" s="39">
        <v>0</v>
      </c>
      <c r="AY82" s="151">
        <v>0</v>
      </c>
      <c r="AZ82" s="147">
        <v>0</v>
      </c>
      <c r="BA82" s="39">
        <v>0</v>
      </c>
      <c r="BB82" s="39">
        <v>0</v>
      </c>
      <c r="BC82" s="39">
        <v>0</v>
      </c>
      <c r="BD82" s="39">
        <v>0</v>
      </c>
      <c r="BE82" s="146">
        <v>0</v>
      </c>
      <c r="BF82" s="139">
        <v>0</v>
      </c>
      <c r="BG82" s="39">
        <v>0</v>
      </c>
      <c r="BH82" s="39">
        <v>0</v>
      </c>
      <c r="BI82" s="39">
        <v>0</v>
      </c>
      <c r="BJ82" s="39">
        <v>0</v>
      </c>
      <c r="BK82" s="151">
        <v>0</v>
      </c>
      <c r="BL82" s="147">
        <v>0</v>
      </c>
      <c r="BM82" s="39">
        <v>0</v>
      </c>
      <c r="BN82" s="39">
        <v>0</v>
      </c>
      <c r="BO82" s="39">
        <v>0</v>
      </c>
      <c r="BP82" s="39">
        <v>0</v>
      </c>
      <c r="BQ82" s="146">
        <v>0</v>
      </c>
      <c r="BR82" s="139">
        <v>0</v>
      </c>
      <c r="BS82" s="39">
        <v>0</v>
      </c>
      <c r="BT82" s="39">
        <v>0</v>
      </c>
      <c r="BU82" s="39">
        <v>0</v>
      </c>
      <c r="BV82" s="39">
        <v>0</v>
      </c>
      <c r="BW82" s="151">
        <v>0</v>
      </c>
      <c r="BX82" s="147">
        <v>0</v>
      </c>
      <c r="BY82" s="39">
        <v>0</v>
      </c>
      <c r="BZ82" s="39">
        <v>0</v>
      </c>
      <c r="CA82" s="39">
        <v>0</v>
      </c>
      <c r="CB82" s="39">
        <v>0</v>
      </c>
      <c r="CC82" s="146">
        <v>0</v>
      </c>
      <c r="CD82" s="139">
        <v>0</v>
      </c>
      <c r="CE82" s="39">
        <v>0</v>
      </c>
      <c r="CF82" s="39">
        <v>0</v>
      </c>
      <c r="CG82" s="39">
        <v>0</v>
      </c>
      <c r="CH82" s="39">
        <v>0</v>
      </c>
      <c r="CI82" s="146">
        <v>0</v>
      </c>
      <c r="CJ82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0</v>
      </c>
      <c r="CK82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82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82" s="56">
        <f>SUM(Tabela11224342[[#This Row],[K 88]]+Tabela11224342[[#This Row],[K 89]]+Tabela11224342[[#This Row],[K 90]])</f>
        <v>0</v>
      </c>
      <c r="CN82" s="56">
        <f t="shared" si="4"/>
        <v>0</v>
      </c>
      <c r="CO82" s="311">
        <f t="shared" si="6"/>
        <v>0</v>
      </c>
      <c r="CP82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82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82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82" s="56">
        <f>Tabela11224342[[#This Row],[K 94]]+Tabela11224342[[#This Row],[K 95]]+Tabela11224342[[#This Row],[K 96 ]]</f>
        <v>0</v>
      </c>
      <c r="CT82" s="56">
        <f t="shared" si="5"/>
        <v>0</v>
      </c>
      <c r="CU82" s="57">
        <f t="shared" si="7"/>
        <v>0</v>
      </c>
      <c r="CV82" s="313">
        <f>Tabela11224342[[#This Row],[K 88]]+Tabela11224342[[#This Row],[K 94]]</f>
        <v>0</v>
      </c>
      <c r="CW82" s="59">
        <f>Tabela11224342[[#This Row],[K 89]]+Tabela11224342[[#This Row],[K 95]]</f>
        <v>0</v>
      </c>
      <c r="CX82" s="59">
        <f>Tabela11224342[[#This Row],[K 90]]+Tabela11224342[[#This Row],[K 96 ]]</f>
        <v>0</v>
      </c>
      <c r="CY82" s="60">
        <f>Tabela11224342[[#This Row],[K 100]]+Tabela11224342[[#This Row],[K 101]]+Tabela11224342[[#This Row],[K 102]]</f>
        <v>0</v>
      </c>
      <c r="CZ82" s="60">
        <f>20%*Tabela11224342[[#This Row],[K 103]]</f>
        <v>0</v>
      </c>
      <c r="DA82" s="316">
        <f>Tabela11224342[[#This Row],[K 103]]+Tabela11224342[[#This Row],[K 104]]</f>
        <v>0</v>
      </c>
      <c r="DB82" s="321" t="s">
        <v>311</v>
      </c>
      <c r="DC82" s="30" t="s">
        <v>206</v>
      </c>
      <c r="DD82" s="62">
        <v>45292</v>
      </c>
      <c r="DE82" s="63">
        <v>44720</v>
      </c>
      <c r="DF82" s="63" t="s">
        <v>556</v>
      </c>
      <c r="DG82" s="32" t="s">
        <v>203</v>
      </c>
      <c r="DH82" s="30" t="s">
        <v>204</v>
      </c>
      <c r="DI82" s="63" t="s">
        <v>587</v>
      </c>
      <c r="DJ82" s="62" t="s">
        <v>205</v>
      </c>
      <c r="DK82" s="71" t="s">
        <v>206</v>
      </c>
      <c r="DL82" s="62" t="s">
        <v>326</v>
      </c>
      <c r="DM82" s="62" t="s">
        <v>326</v>
      </c>
      <c r="DN82" s="62" t="s">
        <v>326</v>
      </c>
      <c r="DO82" s="30" t="s">
        <v>506</v>
      </c>
      <c r="DP82" s="32" t="s">
        <v>421</v>
      </c>
      <c r="DQ82" s="32" t="s">
        <v>495</v>
      </c>
      <c r="DR82" s="32" t="s">
        <v>507</v>
      </c>
      <c r="DS82" s="32">
        <v>6</v>
      </c>
      <c r="DT82" s="32"/>
      <c r="DU82" s="42"/>
      <c r="DV82" s="38">
        <v>7831822694</v>
      </c>
    </row>
    <row r="83" spans="1:126" ht="80.099999999999994" customHeight="1" x14ac:dyDescent="0.3">
      <c r="A83" s="331">
        <v>69</v>
      </c>
      <c r="B83" s="30" t="s">
        <v>506</v>
      </c>
      <c r="C83" s="32" t="s">
        <v>570</v>
      </c>
      <c r="D83" s="30" t="s">
        <v>421</v>
      </c>
      <c r="E83" s="30" t="s">
        <v>500</v>
      </c>
      <c r="F83" s="30" t="s">
        <v>509</v>
      </c>
      <c r="G83" s="33">
        <v>1</v>
      </c>
      <c r="H83" s="30"/>
      <c r="I83" s="112"/>
      <c r="J83" s="33" t="s">
        <v>501</v>
      </c>
      <c r="K83" s="33" t="s">
        <v>213</v>
      </c>
      <c r="L83" s="32" t="s">
        <v>199</v>
      </c>
      <c r="M83" s="30" t="s">
        <v>233</v>
      </c>
      <c r="N83" s="30" t="s">
        <v>200</v>
      </c>
      <c r="O83" s="297" t="s">
        <v>201</v>
      </c>
      <c r="P83" s="147">
        <v>30.234760000000001</v>
      </c>
      <c r="Q83" s="296">
        <v>0.64224000000000003</v>
      </c>
      <c r="R83" s="39">
        <v>0</v>
      </c>
      <c r="S83" s="296">
        <v>0</v>
      </c>
      <c r="T83" s="39">
        <v>0</v>
      </c>
      <c r="U83" s="303">
        <v>0</v>
      </c>
      <c r="V83" s="139">
        <v>29.443560000000002</v>
      </c>
      <c r="W83" s="296">
        <v>0.62544</v>
      </c>
      <c r="X83" s="39">
        <v>0</v>
      </c>
      <c r="Y83" s="296">
        <v>0</v>
      </c>
      <c r="Z83" s="39">
        <v>0</v>
      </c>
      <c r="AA83" s="305">
        <v>0</v>
      </c>
      <c r="AB83" s="147">
        <v>34.670529999999999</v>
      </c>
      <c r="AC83" s="296">
        <v>0.73646999999999996</v>
      </c>
      <c r="AD83" s="39">
        <v>0</v>
      </c>
      <c r="AE83" s="296">
        <v>0</v>
      </c>
      <c r="AF83" s="39">
        <v>0</v>
      </c>
      <c r="AG83" s="303">
        <v>0</v>
      </c>
      <c r="AH83" s="139">
        <v>35.985599999999998</v>
      </c>
      <c r="AI83" s="296">
        <v>0.76439999999999997</v>
      </c>
      <c r="AJ83" s="39">
        <v>0</v>
      </c>
      <c r="AK83" s="296">
        <v>0</v>
      </c>
      <c r="AL83" s="39">
        <v>0</v>
      </c>
      <c r="AM83" s="305">
        <v>0</v>
      </c>
      <c r="AN83" s="147">
        <v>40.883560000000003</v>
      </c>
      <c r="AO83" s="296">
        <v>0.86843999999999999</v>
      </c>
      <c r="AP83" s="39">
        <v>0</v>
      </c>
      <c r="AQ83" s="296">
        <v>0</v>
      </c>
      <c r="AR83" s="39">
        <v>0</v>
      </c>
      <c r="AS83" s="303">
        <v>0</v>
      </c>
      <c r="AT83" s="139">
        <v>38.23874</v>
      </c>
      <c r="AU83" s="296">
        <v>0.81225999999999998</v>
      </c>
      <c r="AV83" s="39">
        <v>0</v>
      </c>
      <c r="AW83" s="296">
        <v>0</v>
      </c>
      <c r="AX83" s="39">
        <v>0</v>
      </c>
      <c r="AY83" s="305">
        <v>0</v>
      </c>
      <c r="AZ83" s="147">
        <v>38.88599</v>
      </c>
      <c r="BA83" s="296">
        <v>0.82601000000000002</v>
      </c>
      <c r="BB83" s="39">
        <v>0</v>
      </c>
      <c r="BC83" s="296">
        <v>0</v>
      </c>
      <c r="BD83" s="39">
        <v>0</v>
      </c>
      <c r="BE83" s="303">
        <v>0</v>
      </c>
      <c r="BF83" s="139">
        <v>31.61543</v>
      </c>
      <c r="BG83" s="296">
        <v>0.67157</v>
      </c>
      <c r="BH83" s="39">
        <v>0</v>
      </c>
      <c r="BI83" s="296">
        <v>0</v>
      </c>
      <c r="BJ83" s="39">
        <v>0</v>
      </c>
      <c r="BK83" s="305">
        <v>0</v>
      </c>
      <c r="BL83" s="147">
        <v>29.756910000000001</v>
      </c>
      <c r="BM83" s="296">
        <v>0.63209000000000004</v>
      </c>
      <c r="BN83" s="39">
        <v>0</v>
      </c>
      <c r="BO83" s="296">
        <v>0</v>
      </c>
      <c r="BP83" s="39">
        <v>0</v>
      </c>
      <c r="BQ83" s="303">
        <v>0</v>
      </c>
      <c r="BR83" s="139">
        <v>34.638219999999997</v>
      </c>
      <c r="BS83" s="296">
        <v>0.73577999999999999</v>
      </c>
      <c r="BT83" s="39">
        <v>0</v>
      </c>
      <c r="BU83" s="296">
        <v>0</v>
      </c>
      <c r="BV83" s="39">
        <v>0</v>
      </c>
      <c r="BW83" s="305">
        <v>0</v>
      </c>
      <c r="BX83" s="147">
        <v>36.915840000000003</v>
      </c>
      <c r="BY83" s="296">
        <v>0.78415999999999997</v>
      </c>
      <c r="BZ83" s="39">
        <v>0</v>
      </c>
      <c r="CA83" s="296">
        <v>0</v>
      </c>
      <c r="CB83" s="39">
        <v>0</v>
      </c>
      <c r="CC83" s="303">
        <v>0</v>
      </c>
      <c r="CD83" s="139">
        <v>34.545200000000001</v>
      </c>
      <c r="CE83" s="296">
        <v>0.73380000000000001</v>
      </c>
      <c r="CF83" s="39">
        <v>0</v>
      </c>
      <c r="CG83" s="296">
        <v>0</v>
      </c>
      <c r="CH83" s="296">
        <v>0</v>
      </c>
      <c r="CI83" s="146">
        <v>0</v>
      </c>
      <c r="CJ83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415.81434000000002</v>
      </c>
      <c r="CK83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83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83" s="56">
        <f>SUM(Tabela11224342[[#This Row],[K 88]]+Tabela11224342[[#This Row],[K 89]]+Tabela11224342[[#This Row],[K 90]])</f>
        <v>415.81434000000002</v>
      </c>
      <c r="CN83" s="56">
        <f t="shared" si="4"/>
        <v>83.162868000000003</v>
      </c>
      <c r="CO83" s="311">
        <f t="shared" si="6"/>
        <v>498.97720800000002</v>
      </c>
      <c r="CP83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8.8326600000000006</v>
      </c>
      <c r="CQ83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83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83" s="56">
        <f>Tabela11224342[[#This Row],[K 94]]+Tabela11224342[[#This Row],[K 95]]+Tabela11224342[[#This Row],[K 96 ]]</f>
        <v>8.8326600000000006</v>
      </c>
      <c r="CT83" s="56">
        <f t="shared" si="5"/>
        <v>1.7665320000000002</v>
      </c>
      <c r="CU83" s="57">
        <f t="shared" si="7"/>
        <v>10.599192</v>
      </c>
      <c r="CV83" s="313">
        <f>Tabela11224342[[#This Row],[K 88]]+Tabela11224342[[#This Row],[K 94]]</f>
        <v>424.64699999999999</v>
      </c>
      <c r="CW83" s="59">
        <f>Tabela11224342[[#This Row],[K 89]]+Tabela11224342[[#This Row],[K 95]]</f>
        <v>0</v>
      </c>
      <c r="CX83" s="59">
        <f>Tabela11224342[[#This Row],[K 90]]+Tabela11224342[[#This Row],[K 96 ]]</f>
        <v>0</v>
      </c>
      <c r="CY83" s="60">
        <f>Tabela11224342[[#This Row],[K 100]]+Tabela11224342[[#This Row],[K 101]]+Tabela11224342[[#This Row],[K 102]]</f>
        <v>424.64699999999999</v>
      </c>
      <c r="CZ83" s="60">
        <f>20%*Tabela11224342[[#This Row],[K 103]]</f>
        <v>84.929400000000001</v>
      </c>
      <c r="DA83" s="316">
        <f>Tabela11224342[[#This Row],[K 103]]+Tabela11224342[[#This Row],[K 104]]</f>
        <v>509.57639999999998</v>
      </c>
      <c r="DB83" s="321" t="s">
        <v>311</v>
      </c>
      <c r="DC83" s="30" t="s">
        <v>206</v>
      </c>
      <c r="DD83" s="62">
        <v>45292</v>
      </c>
      <c r="DE83" s="63">
        <v>44720</v>
      </c>
      <c r="DF83" s="63" t="s">
        <v>556</v>
      </c>
      <c r="DG83" s="32" t="s">
        <v>203</v>
      </c>
      <c r="DH83" s="30" t="s">
        <v>204</v>
      </c>
      <c r="DI83" s="63" t="s">
        <v>587</v>
      </c>
      <c r="DJ83" s="62" t="s">
        <v>205</v>
      </c>
      <c r="DK83" s="71" t="s">
        <v>206</v>
      </c>
      <c r="DL83" s="62" t="s">
        <v>326</v>
      </c>
      <c r="DM83" s="62" t="s">
        <v>326</v>
      </c>
      <c r="DN83" s="62" t="s">
        <v>326</v>
      </c>
      <c r="DO83" s="30" t="s">
        <v>506</v>
      </c>
      <c r="DP83" s="32" t="s">
        <v>421</v>
      </c>
      <c r="DQ83" s="32" t="s">
        <v>495</v>
      </c>
      <c r="DR83" s="32" t="s">
        <v>507</v>
      </c>
      <c r="DS83" s="32">
        <v>6</v>
      </c>
      <c r="DT83" s="32"/>
      <c r="DU83" s="112"/>
      <c r="DV83" s="38">
        <v>7831822694</v>
      </c>
    </row>
    <row r="84" spans="1:126" ht="80.099999999999994" customHeight="1" x14ac:dyDescent="0.25">
      <c r="A84" s="331">
        <v>70</v>
      </c>
      <c r="B84" s="30" t="s">
        <v>506</v>
      </c>
      <c r="C84" s="32" t="s">
        <v>570</v>
      </c>
      <c r="D84" s="30" t="s">
        <v>421</v>
      </c>
      <c r="E84" s="30" t="s">
        <v>502</v>
      </c>
      <c r="F84" s="30" t="s">
        <v>510</v>
      </c>
      <c r="G84" s="38">
        <v>14</v>
      </c>
      <c r="H84" s="30"/>
      <c r="I84" s="38"/>
      <c r="J84" s="38" t="s">
        <v>503</v>
      </c>
      <c r="K84" s="76" t="s">
        <v>213</v>
      </c>
      <c r="L84" s="32" t="s">
        <v>199</v>
      </c>
      <c r="M84" s="30" t="s">
        <v>625</v>
      </c>
      <c r="N84" s="30" t="s">
        <v>200</v>
      </c>
      <c r="O84" s="297" t="s">
        <v>201</v>
      </c>
      <c r="P84" s="147">
        <v>115.3536</v>
      </c>
      <c r="Q84" s="39">
        <v>15.107379999999999</v>
      </c>
      <c r="R84" s="39">
        <v>0</v>
      </c>
      <c r="S84" s="39">
        <v>0</v>
      </c>
      <c r="T84" s="39">
        <v>0</v>
      </c>
      <c r="U84" s="146">
        <v>0</v>
      </c>
      <c r="V84" s="139">
        <v>99.025090000000006</v>
      </c>
      <c r="W84" s="39">
        <v>12.968909999999999</v>
      </c>
      <c r="X84" s="39">
        <v>0</v>
      </c>
      <c r="Y84" s="39">
        <v>0</v>
      </c>
      <c r="Z84" s="39">
        <v>0</v>
      </c>
      <c r="AA84" s="151">
        <v>0</v>
      </c>
      <c r="AB84" s="147">
        <v>109.46040000000001</v>
      </c>
      <c r="AC84" s="39">
        <v>14.33558</v>
      </c>
      <c r="AD84" s="39">
        <v>0</v>
      </c>
      <c r="AE84" s="39">
        <v>0</v>
      </c>
      <c r="AF84" s="39">
        <v>0</v>
      </c>
      <c r="AG84" s="146">
        <v>0</v>
      </c>
      <c r="AH84" s="139">
        <v>102.12860000000001</v>
      </c>
      <c r="AI84" s="39">
        <v>13.375360000000001</v>
      </c>
      <c r="AJ84" s="39">
        <v>0</v>
      </c>
      <c r="AK84" s="39">
        <v>0</v>
      </c>
      <c r="AL84" s="39">
        <v>0</v>
      </c>
      <c r="AM84" s="151">
        <v>0</v>
      </c>
      <c r="AN84" s="147">
        <v>116.3413</v>
      </c>
      <c r="AO84" s="39">
        <v>15.23673</v>
      </c>
      <c r="AP84" s="39">
        <v>0</v>
      </c>
      <c r="AQ84" s="39">
        <v>0</v>
      </c>
      <c r="AR84" s="39">
        <v>0</v>
      </c>
      <c r="AS84" s="146">
        <v>0</v>
      </c>
      <c r="AT84" s="139">
        <v>117.38639999999999</v>
      </c>
      <c r="AU84" s="39">
        <v>15.373609999999999</v>
      </c>
      <c r="AV84" s="39">
        <v>0</v>
      </c>
      <c r="AW84" s="39">
        <v>0</v>
      </c>
      <c r="AX84" s="39">
        <v>0</v>
      </c>
      <c r="AY84" s="151">
        <v>0</v>
      </c>
      <c r="AZ84" s="147">
        <v>111.8663</v>
      </c>
      <c r="BA84" s="39">
        <v>14.65067</v>
      </c>
      <c r="BB84" s="39">
        <v>0</v>
      </c>
      <c r="BC84" s="39">
        <v>0</v>
      </c>
      <c r="BD84" s="39">
        <v>0</v>
      </c>
      <c r="BE84" s="146">
        <v>0</v>
      </c>
      <c r="BF84" s="139">
        <v>113.56489999999999</v>
      </c>
      <c r="BG84" s="39">
        <v>14.87312</v>
      </c>
      <c r="BH84" s="39">
        <v>0</v>
      </c>
      <c r="BI84" s="39">
        <v>0</v>
      </c>
      <c r="BJ84" s="39">
        <v>0</v>
      </c>
      <c r="BK84" s="151">
        <v>0</v>
      </c>
      <c r="BL84" s="147">
        <v>114.7285</v>
      </c>
      <c r="BM84" s="39">
        <v>15.025510000000001</v>
      </c>
      <c r="BN84" s="39">
        <v>0</v>
      </c>
      <c r="BO84" s="39">
        <v>0</v>
      </c>
      <c r="BP84" s="39">
        <v>0</v>
      </c>
      <c r="BQ84" s="146">
        <v>0</v>
      </c>
      <c r="BR84" s="139">
        <v>120.2556</v>
      </c>
      <c r="BS84" s="39">
        <v>15.74938</v>
      </c>
      <c r="BT84" s="39">
        <v>0</v>
      </c>
      <c r="BU84" s="39">
        <v>0</v>
      </c>
      <c r="BV84" s="39">
        <v>0</v>
      </c>
      <c r="BW84" s="151">
        <v>0</v>
      </c>
      <c r="BX84" s="147">
        <v>115.1246</v>
      </c>
      <c r="BY84" s="39">
        <v>15.077389999999999</v>
      </c>
      <c r="BZ84" s="39">
        <v>0</v>
      </c>
      <c r="CA84" s="39">
        <v>0</v>
      </c>
      <c r="CB84" s="39">
        <v>0</v>
      </c>
      <c r="CC84" s="146">
        <v>0</v>
      </c>
      <c r="CD84" s="139">
        <v>102.5407</v>
      </c>
      <c r="CE84" s="39">
        <v>13.42933</v>
      </c>
      <c r="CF84" s="39">
        <v>0</v>
      </c>
      <c r="CG84" s="39">
        <v>0</v>
      </c>
      <c r="CH84" s="39">
        <v>0</v>
      </c>
      <c r="CI84" s="146">
        <v>0</v>
      </c>
      <c r="CJ84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1337.7759900000001</v>
      </c>
      <c r="CK84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84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84" s="56">
        <f>SUM(Tabela11224342[[#This Row],[K 88]]+Tabela11224342[[#This Row],[K 89]]+Tabela11224342[[#This Row],[K 90]])</f>
        <v>1337.7759900000001</v>
      </c>
      <c r="CN84" s="56">
        <f t="shared" si="4"/>
        <v>267.55519800000002</v>
      </c>
      <c r="CO84" s="311">
        <f t="shared" si="6"/>
        <v>1605.3311880000001</v>
      </c>
      <c r="CP84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175.20297000000002</v>
      </c>
      <c r="CQ84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84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84" s="56">
        <f>Tabela11224342[[#This Row],[K 94]]+Tabela11224342[[#This Row],[K 95]]+Tabela11224342[[#This Row],[K 96 ]]</f>
        <v>175.20297000000002</v>
      </c>
      <c r="CT84" s="56">
        <f t="shared" si="5"/>
        <v>35.040594000000006</v>
      </c>
      <c r="CU84" s="57">
        <f t="shared" si="7"/>
        <v>210.24356400000002</v>
      </c>
      <c r="CV84" s="313">
        <f>Tabela11224342[[#This Row],[K 88]]+Tabela11224342[[#This Row],[K 94]]</f>
        <v>1512.9789600000001</v>
      </c>
      <c r="CW84" s="59">
        <f>Tabela11224342[[#This Row],[K 89]]+Tabela11224342[[#This Row],[K 95]]</f>
        <v>0</v>
      </c>
      <c r="CX84" s="59">
        <f>Tabela11224342[[#This Row],[K 90]]+Tabela11224342[[#This Row],[K 96 ]]</f>
        <v>0</v>
      </c>
      <c r="CY84" s="60">
        <f>Tabela11224342[[#This Row],[K 100]]+Tabela11224342[[#This Row],[K 101]]+Tabela11224342[[#This Row],[K 102]]</f>
        <v>1512.9789600000001</v>
      </c>
      <c r="CZ84" s="60">
        <f>20%*Tabela11224342[[#This Row],[K 103]]</f>
        <v>302.59579200000002</v>
      </c>
      <c r="DA84" s="316">
        <f>Tabela11224342[[#This Row],[K 103]]+Tabela11224342[[#This Row],[K 104]]</f>
        <v>1815.5747520000002</v>
      </c>
      <c r="DB84" s="321" t="s">
        <v>311</v>
      </c>
      <c r="DC84" s="30" t="s">
        <v>206</v>
      </c>
      <c r="DD84" s="62">
        <v>45292</v>
      </c>
      <c r="DE84" s="63">
        <v>44720</v>
      </c>
      <c r="DF84" s="63" t="s">
        <v>556</v>
      </c>
      <c r="DG84" s="32" t="s">
        <v>203</v>
      </c>
      <c r="DH84" s="30" t="s">
        <v>204</v>
      </c>
      <c r="DI84" s="63" t="s">
        <v>587</v>
      </c>
      <c r="DJ84" s="62" t="s">
        <v>205</v>
      </c>
      <c r="DK84" s="71" t="s">
        <v>681</v>
      </c>
      <c r="DL84" s="62" t="s">
        <v>326</v>
      </c>
      <c r="DM84" s="62" t="s">
        <v>326</v>
      </c>
      <c r="DN84" s="62" t="s">
        <v>326</v>
      </c>
      <c r="DO84" s="30" t="s">
        <v>506</v>
      </c>
      <c r="DP84" s="32" t="s">
        <v>421</v>
      </c>
      <c r="DQ84" s="32" t="s">
        <v>495</v>
      </c>
      <c r="DR84" s="32" t="s">
        <v>507</v>
      </c>
      <c r="DS84" s="32">
        <v>6</v>
      </c>
      <c r="DT84" s="32"/>
      <c r="DU84" s="42"/>
      <c r="DV84" s="38">
        <v>7831822694</v>
      </c>
    </row>
    <row r="85" spans="1:126" ht="80.099999999999994" customHeight="1" x14ac:dyDescent="0.25">
      <c r="A85" s="331">
        <v>71</v>
      </c>
      <c r="B85" s="30" t="s">
        <v>506</v>
      </c>
      <c r="C85" s="32" t="s">
        <v>570</v>
      </c>
      <c r="D85" s="30" t="s">
        <v>421</v>
      </c>
      <c r="E85" s="30" t="s">
        <v>504</v>
      </c>
      <c r="F85" s="30" t="s">
        <v>511</v>
      </c>
      <c r="G85" s="38">
        <v>31</v>
      </c>
      <c r="H85" s="30"/>
      <c r="I85" s="38"/>
      <c r="J85" s="38" t="s">
        <v>505</v>
      </c>
      <c r="K85" s="76" t="s">
        <v>213</v>
      </c>
      <c r="L85" s="32" t="s">
        <v>199</v>
      </c>
      <c r="M85" s="30" t="s">
        <v>231</v>
      </c>
      <c r="N85" s="30" t="s">
        <v>200</v>
      </c>
      <c r="O85" s="297" t="s">
        <v>201</v>
      </c>
      <c r="P85" s="147">
        <v>36.819369999999999</v>
      </c>
      <c r="Q85" s="39">
        <v>21.145630000000001</v>
      </c>
      <c r="R85" s="39">
        <v>0</v>
      </c>
      <c r="S85" s="39">
        <v>0</v>
      </c>
      <c r="T85" s="39">
        <v>0</v>
      </c>
      <c r="U85" s="146">
        <v>0</v>
      </c>
      <c r="V85" s="139">
        <v>24.409469999999999</v>
      </c>
      <c r="W85" s="39">
        <v>14.01853</v>
      </c>
      <c r="X85" s="39">
        <v>0</v>
      </c>
      <c r="Y85" s="39">
        <v>0</v>
      </c>
      <c r="Z85" s="39">
        <v>0</v>
      </c>
      <c r="AA85" s="151">
        <v>0</v>
      </c>
      <c r="AB85" s="147">
        <v>22.0624</v>
      </c>
      <c r="AC85" s="39">
        <v>12.6706</v>
      </c>
      <c r="AD85" s="39">
        <v>0</v>
      </c>
      <c r="AE85" s="39">
        <v>0</v>
      </c>
      <c r="AF85" s="39">
        <v>0</v>
      </c>
      <c r="AG85" s="146">
        <v>0</v>
      </c>
      <c r="AH85" s="139">
        <v>18.647570000000002</v>
      </c>
      <c r="AI85" s="39">
        <v>10.709429999999999</v>
      </c>
      <c r="AJ85" s="39">
        <v>0</v>
      </c>
      <c r="AK85" s="39">
        <v>0</v>
      </c>
      <c r="AL85" s="39">
        <v>0</v>
      </c>
      <c r="AM85" s="151">
        <v>0</v>
      </c>
      <c r="AN85" s="147">
        <v>21.406880000000001</v>
      </c>
      <c r="AO85" s="39">
        <v>12.294119999999999</v>
      </c>
      <c r="AP85" s="39">
        <v>0</v>
      </c>
      <c r="AQ85" s="39">
        <v>0</v>
      </c>
      <c r="AR85" s="39">
        <v>0</v>
      </c>
      <c r="AS85" s="146">
        <v>0</v>
      </c>
      <c r="AT85" s="139">
        <v>22.091619999999999</v>
      </c>
      <c r="AU85" s="39">
        <v>12.687379999999999</v>
      </c>
      <c r="AV85" s="39">
        <v>0</v>
      </c>
      <c r="AW85" s="39">
        <v>0</v>
      </c>
      <c r="AX85" s="39">
        <v>0</v>
      </c>
      <c r="AY85" s="151">
        <v>0</v>
      </c>
      <c r="AZ85" s="147">
        <v>22.8888</v>
      </c>
      <c r="BA85" s="39">
        <v>13.145200000000001</v>
      </c>
      <c r="BB85" s="39">
        <v>0</v>
      </c>
      <c r="BC85" s="39">
        <v>0</v>
      </c>
      <c r="BD85" s="39">
        <v>0</v>
      </c>
      <c r="BE85" s="146">
        <v>0</v>
      </c>
      <c r="BF85" s="139">
        <v>24.16872</v>
      </c>
      <c r="BG85" s="39">
        <v>13.880280000000001</v>
      </c>
      <c r="BH85" s="39">
        <v>0</v>
      </c>
      <c r="BI85" s="39">
        <v>0</v>
      </c>
      <c r="BJ85" s="39">
        <v>0</v>
      </c>
      <c r="BK85" s="151">
        <v>0</v>
      </c>
      <c r="BL85" s="147">
        <v>23.549399999999999</v>
      </c>
      <c r="BM85" s="39">
        <v>13.5246</v>
      </c>
      <c r="BN85" s="39">
        <v>0</v>
      </c>
      <c r="BO85" s="39">
        <v>0</v>
      </c>
      <c r="BP85" s="39">
        <v>0</v>
      </c>
      <c r="BQ85" s="146">
        <v>0</v>
      </c>
      <c r="BR85" s="139">
        <v>33.997169999999997</v>
      </c>
      <c r="BS85" s="39">
        <v>19.524830000000001</v>
      </c>
      <c r="BT85" s="39">
        <v>0</v>
      </c>
      <c r="BU85" s="39">
        <v>0</v>
      </c>
      <c r="BV85" s="39">
        <v>0</v>
      </c>
      <c r="BW85" s="151">
        <v>0</v>
      </c>
      <c r="BX85" s="147">
        <v>38.885669999999998</v>
      </c>
      <c r="BY85" s="39">
        <v>22.332329999999999</v>
      </c>
      <c r="BZ85" s="39">
        <v>0</v>
      </c>
      <c r="CA85" s="39">
        <v>0</v>
      </c>
      <c r="CB85" s="39">
        <v>0</v>
      </c>
      <c r="CC85" s="146">
        <v>0</v>
      </c>
      <c r="CD85" s="139">
        <v>47.511049999999997</v>
      </c>
      <c r="CE85" s="39">
        <v>27.28595</v>
      </c>
      <c r="CF85" s="39">
        <v>0</v>
      </c>
      <c r="CG85" s="39">
        <v>0</v>
      </c>
      <c r="CH85" s="39">
        <v>0</v>
      </c>
      <c r="CI85" s="146">
        <v>0</v>
      </c>
      <c r="CJ85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336.43812000000003</v>
      </c>
      <c r="CK85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85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85" s="56">
        <f>SUM(Tabela11224342[[#This Row],[K 88]]+Tabela11224342[[#This Row],[K 89]]+Tabela11224342[[#This Row],[K 90]])</f>
        <v>336.43812000000003</v>
      </c>
      <c r="CN85" s="56">
        <f t="shared" si="4"/>
        <v>67.287624000000008</v>
      </c>
      <c r="CO85" s="311">
        <f t="shared" si="6"/>
        <v>403.72574400000002</v>
      </c>
      <c r="CP85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193.21888000000001</v>
      </c>
      <c r="CQ85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85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85" s="56">
        <f>Tabela11224342[[#This Row],[K 94]]+Tabela11224342[[#This Row],[K 95]]+Tabela11224342[[#This Row],[K 96 ]]</f>
        <v>193.21888000000001</v>
      </c>
      <c r="CT85" s="56">
        <f t="shared" si="5"/>
        <v>38.643776000000003</v>
      </c>
      <c r="CU85" s="57">
        <f t="shared" si="7"/>
        <v>231.86265600000002</v>
      </c>
      <c r="CV85" s="313">
        <f>Tabela11224342[[#This Row],[K 88]]+Tabela11224342[[#This Row],[K 94]]</f>
        <v>529.65700000000004</v>
      </c>
      <c r="CW85" s="59">
        <f>Tabela11224342[[#This Row],[K 89]]+Tabela11224342[[#This Row],[K 95]]</f>
        <v>0</v>
      </c>
      <c r="CX85" s="59">
        <f>Tabela11224342[[#This Row],[K 90]]+Tabela11224342[[#This Row],[K 96 ]]</f>
        <v>0</v>
      </c>
      <c r="CY85" s="60">
        <f>Tabela11224342[[#This Row],[K 100]]+Tabela11224342[[#This Row],[K 101]]+Tabela11224342[[#This Row],[K 102]]</f>
        <v>529.65700000000004</v>
      </c>
      <c r="CZ85" s="60">
        <f>20%*Tabela11224342[[#This Row],[K 103]]</f>
        <v>105.93140000000001</v>
      </c>
      <c r="DA85" s="316">
        <f>Tabela11224342[[#This Row],[K 103]]+Tabela11224342[[#This Row],[K 104]]</f>
        <v>635.58840000000009</v>
      </c>
      <c r="DB85" s="321" t="s">
        <v>311</v>
      </c>
      <c r="DC85" s="30" t="s">
        <v>206</v>
      </c>
      <c r="DD85" s="62">
        <v>45292</v>
      </c>
      <c r="DE85" s="63">
        <v>44720</v>
      </c>
      <c r="DF85" s="63" t="s">
        <v>556</v>
      </c>
      <c r="DG85" s="32" t="s">
        <v>203</v>
      </c>
      <c r="DH85" s="30" t="s">
        <v>204</v>
      </c>
      <c r="DI85" s="63" t="s">
        <v>587</v>
      </c>
      <c r="DJ85" s="62" t="s">
        <v>205</v>
      </c>
      <c r="DK85" s="71" t="s">
        <v>206</v>
      </c>
      <c r="DL85" s="62" t="s">
        <v>326</v>
      </c>
      <c r="DM85" s="62" t="s">
        <v>326</v>
      </c>
      <c r="DN85" s="62" t="s">
        <v>326</v>
      </c>
      <c r="DO85" s="30" t="s">
        <v>506</v>
      </c>
      <c r="DP85" s="32" t="s">
        <v>421</v>
      </c>
      <c r="DQ85" s="32" t="s">
        <v>495</v>
      </c>
      <c r="DR85" s="32" t="s">
        <v>507</v>
      </c>
      <c r="DS85" s="32">
        <v>6</v>
      </c>
      <c r="DT85" s="32"/>
      <c r="DU85" s="42"/>
      <c r="DV85" s="38">
        <v>7831822694</v>
      </c>
    </row>
    <row r="86" spans="1:126" ht="80.099999999999994" customHeight="1" x14ac:dyDescent="0.25">
      <c r="A86" s="331">
        <v>72</v>
      </c>
      <c r="B86" s="30" t="s">
        <v>512</v>
      </c>
      <c r="C86" s="32" t="s">
        <v>192</v>
      </c>
      <c r="D86" s="30" t="s">
        <v>513</v>
      </c>
      <c r="E86" s="30" t="s">
        <v>514</v>
      </c>
      <c r="F86" s="30" t="s">
        <v>515</v>
      </c>
      <c r="G86" s="38">
        <v>147</v>
      </c>
      <c r="H86" s="30" t="s">
        <v>300</v>
      </c>
      <c r="I86" s="38" t="s">
        <v>300</v>
      </c>
      <c r="J86" s="38" t="s">
        <v>518</v>
      </c>
      <c r="K86" s="76" t="s">
        <v>343</v>
      </c>
      <c r="L86" s="32" t="s">
        <v>199</v>
      </c>
      <c r="M86" s="30" t="s">
        <v>519</v>
      </c>
      <c r="N86" s="30" t="s">
        <v>200</v>
      </c>
      <c r="O86" s="297" t="s">
        <v>683</v>
      </c>
      <c r="P86" s="147">
        <v>169.78</v>
      </c>
      <c r="Q86" s="39">
        <v>4.28</v>
      </c>
      <c r="R86" s="39">
        <v>123.14</v>
      </c>
      <c r="S86" s="39">
        <v>3.11</v>
      </c>
      <c r="T86" s="39">
        <v>628.79999999999995</v>
      </c>
      <c r="U86" s="146">
        <v>15.86</v>
      </c>
      <c r="V86" s="139">
        <v>171.68</v>
      </c>
      <c r="W86" s="39">
        <v>4.33</v>
      </c>
      <c r="X86" s="39">
        <v>124.46</v>
      </c>
      <c r="Y86" s="39">
        <v>3.14</v>
      </c>
      <c r="Z86" s="39">
        <v>559.27</v>
      </c>
      <c r="AA86" s="151">
        <v>14.1</v>
      </c>
      <c r="AB86" s="147">
        <v>201.47</v>
      </c>
      <c r="AC86" s="39">
        <v>5.08</v>
      </c>
      <c r="AD86" s="39">
        <v>149.44999999999999</v>
      </c>
      <c r="AE86" s="39">
        <v>3.77</v>
      </c>
      <c r="AF86" s="39">
        <v>636.17999999999995</v>
      </c>
      <c r="AG86" s="146">
        <v>16.04</v>
      </c>
      <c r="AH86" s="139">
        <v>164.34</v>
      </c>
      <c r="AI86" s="39">
        <v>4.1399999999999997</v>
      </c>
      <c r="AJ86" s="39">
        <v>68.709999999999994</v>
      </c>
      <c r="AK86" s="39">
        <v>1.73</v>
      </c>
      <c r="AL86" s="39">
        <v>652.41</v>
      </c>
      <c r="AM86" s="151">
        <v>16.45</v>
      </c>
      <c r="AN86" s="147">
        <v>171.45</v>
      </c>
      <c r="AO86" s="39">
        <v>4.32</v>
      </c>
      <c r="AP86" s="39">
        <v>70.64</v>
      </c>
      <c r="AQ86" s="39">
        <v>1.78</v>
      </c>
      <c r="AR86" s="39">
        <v>624.71</v>
      </c>
      <c r="AS86" s="146">
        <v>15.76</v>
      </c>
      <c r="AT86" s="139">
        <v>206.25</v>
      </c>
      <c r="AU86" s="39">
        <v>5.2</v>
      </c>
      <c r="AV86" s="39">
        <v>83.65</v>
      </c>
      <c r="AW86" s="39">
        <v>2.11</v>
      </c>
      <c r="AX86" s="39">
        <v>719.14</v>
      </c>
      <c r="AY86" s="151">
        <v>18.14</v>
      </c>
      <c r="AZ86" s="147">
        <v>227.02</v>
      </c>
      <c r="BA86" s="39">
        <v>5.73</v>
      </c>
      <c r="BB86" s="39">
        <v>90.31</v>
      </c>
      <c r="BC86" s="39">
        <v>2.2799999999999998</v>
      </c>
      <c r="BD86" s="39">
        <v>756.54</v>
      </c>
      <c r="BE86" s="146">
        <v>19.079999999999998</v>
      </c>
      <c r="BF86" s="139">
        <v>215.32</v>
      </c>
      <c r="BG86" s="39">
        <v>5.43</v>
      </c>
      <c r="BH86" s="39">
        <v>87.77</v>
      </c>
      <c r="BI86" s="39">
        <v>2.21</v>
      </c>
      <c r="BJ86" s="39">
        <v>709.24</v>
      </c>
      <c r="BK86" s="151">
        <v>17.89</v>
      </c>
      <c r="BL86" s="147">
        <v>181.32</v>
      </c>
      <c r="BM86" s="39">
        <v>4.57</v>
      </c>
      <c r="BN86" s="39">
        <v>69.56</v>
      </c>
      <c r="BO86" s="39">
        <v>1.75</v>
      </c>
      <c r="BP86" s="39">
        <v>568.45000000000005</v>
      </c>
      <c r="BQ86" s="146">
        <v>14.34</v>
      </c>
      <c r="BR86" s="139">
        <v>167.64</v>
      </c>
      <c r="BS86" s="39">
        <v>4.2300000000000004</v>
      </c>
      <c r="BT86" s="39">
        <v>107.14</v>
      </c>
      <c r="BU86" s="39">
        <v>2.7</v>
      </c>
      <c r="BV86" s="39">
        <v>526.57000000000005</v>
      </c>
      <c r="BW86" s="151">
        <v>13.28</v>
      </c>
      <c r="BX86" s="147">
        <v>164.54</v>
      </c>
      <c r="BY86" s="39">
        <v>4.1500000000000004</v>
      </c>
      <c r="BZ86" s="39">
        <v>105.24</v>
      </c>
      <c r="CA86" s="39">
        <v>2.65</v>
      </c>
      <c r="CB86" s="39">
        <v>530.52</v>
      </c>
      <c r="CC86" s="146">
        <v>13.38</v>
      </c>
      <c r="CD86" s="139">
        <v>183.82</v>
      </c>
      <c r="CE86" s="39">
        <v>4.6399999999999997</v>
      </c>
      <c r="CF86" s="39">
        <v>121.19</v>
      </c>
      <c r="CG86" s="39">
        <v>3.06</v>
      </c>
      <c r="CH86" s="39">
        <v>583.46</v>
      </c>
      <c r="CI86" s="146">
        <v>14.72</v>
      </c>
      <c r="CJ86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2224.63</v>
      </c>
      <c r="CK86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1201.2599999999998</v>
      </c>
      <c r="CL86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7495.2899999999981</v>
      </c>
      <c r="CM86" s="56">
        <f>SUM(Tabela11224342[[#This Row],[K 88]]+Tabela11224342[[#This Row],[K 89]]+Tabela11224342[[#This Row],[K 90]])</f>
        <v>10921.179999999998</v>
      </c>
      <c r="CN86" s="56">
        <f t="shared" si="4"/>
        <v>2184.2359999999999</v>
      </c>
      <c r="CO86" s="311">
        <f t="shared" si="6"/>
        <v>13105.415999999997</v>
      </c>
      <c r="CP86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56.1</v>
      </c>
      <c r="CQ86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30.289999999999996</v>
      </c>
      <c r="CR86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189.04</v>
      </c>
      <c r="CS86" s="56">
        <f>Tabela11224342[[#This Row],[K 94]]+Tabela11224342[[#This Row],[K 95]]+Tabela11224342[[#This Row],[K 96 ]]</f>
        <v>275.43</v>
      </c>
      <c r="CT86" s="56">
        <f t="shared" si="5"/>
        <v>55.086000000000006</v>
      </c>
      <c r="CU86" s="57">
        <f t="shared" si="7"/>
        <v>330.51600000000002</v>
      </c>
      <c r="CV86" s="313">
        <f>Tabela11224342[[#This Row],[K 88]]+Tabela11224342[[#This Row],[K 94]]</f>
        <v>2280.73</v>
      </c>
      <c r="CW86" s="59">
        <f>Tabela11224342[[#This Row],[K 89]]+Tabela11224342[[#This Row],[K 95]]</f>
        <v>1231.5499999999997</v>
      </c>
      <c r="CX86" s="59">
        <f>Tabela11224342[[#This Row],[K 90]]+Tabela11224342[[#This Row],[K 96 ]]</f>
        <v>7684.3299999999981</v>
      </c>
      <c r="CY86" s="60">
        <f>Tabela11224342[[#This Row],[K 100]]+Tabela11224342[[#This Row],[K 101]]+Tabela11224342[[#This Row],[K 102]]</f>
        <v>11196.609999999997</v>
      </c>
      <c r="CZ86" s="60">
        <f>20%*Tabela11224342[[#This Row],[K 103]]</f>
        <v>2239.3219999999997</v>
      </c>
      <c r="DA86" s="316">
        <f>Tabela11224342[[#This Row],[K 103]]+Tabela11224342[[#This Row],[K 104]]</f>
        <v>13435.931999999997</v>
      </c>
      <c r="DB86" s="321" t="s">
        <v>311</v>
      </c>
      <c r="DC86" s="30" t="s">
        <v>206</v>
      </c>
      <c r="DD86" s="62">
        <v>45292</v>
      </c>
      <c r="DE86" s="63">
        <v>44719</v>
      </c>
      <c r="DF86" s="63" t="s">
        <v>520</v>
      </c>
      <c r="DG86" s="32" t="s">
        <v>203</v>
      </c>
      <c r="DH86" s="30" t="s">
        <v>204</v>
      </c>
      <c r="DI86" s="63" t="s">
        <v>587</v>
      </c>
      <c r="DJ86" s="62" t="s">
        <v>205</v>
      </c>
      <c r="DK86" s="62" t="s">
        <v>206</v>
      </c>
      <c r="DL86" s="62" t="s">
        <v>326</v>
      </c>
      <c r="DM86" s="62" t="s">
        <v>326</v>
      </c>
      <c r="DN86" s="62" t="s">
        <v>326</v>
      </c>
      <c r="DO86" s="30" t="s">
        <v>512</v>
      </c>
      <c r="DP86" s="32" t="s">
        <v>513</v>
      </c>
      <c r="DQ86" s="32" t="s">
        <v>514</v>
      </c>
      <c r="DR86" s="32" t="s">
        <v>515</v>
      </c>
      <c r="DS86" s="32" t="s">
        <v>516</v>
      </c>
      <c r="DT86" s="32" t="s">
        <v>300</v>
      </c>
      <c r="DU86" s="42" t="s">
        <v>300</v>
      </c>
      <c r="DV86" s="96">
        <v>8943140523</v>
      </c>
    </row>
    <row r="87" spans="1:126" ht="80.099999999999994" customHeight="1" x14ac:dyDescent="0.25">
      <c r="A87" s="331">
        <v>73</v>
      </c>
      <c r="B87" s="30" t="s">
        <v>530</v>
      </c>
      <c r="C87" s="70" t="s">
        <v>219</v>
      </c>
      <c r="D87" s="30" t="s">
        <v>220</v>
      </c>
      <c r="E87" s="30" t="s">
        <v>521</v>
      </c>
      <c r="F87" s="30" t="s">
        <v>522</v>
      </c>
      <c r="G87" s="38">
        <v>3</v>
      </c>
      <c r="H87" s="30"/>
      <c r="I87" s="38" t="s">
        <v>523</v>
      </c>
      <c r="J87" s="38" t="s">
        <v>524</v>
      </c>
      <c r="K87" s="76" t="s">
        <v>213</v>
      </c>
      <c r="L87" s="32" t="s">
        <v>199</v>
      </c>
      <c r="M87" s="30" t="s">
        <v>630</v>
      </c>
      <c r="N87" s="30" t="s">
        <v>200</v>
      </c>
      <c r="O87" s="297" t="s">
        <v>201</v>
      </c>
      <c r="P87" s="147">
        <v>108.27</v>
      </c>
      <c r="Q87" s="39">
        <v>12.03</v>
      </c>
      <c r="R87" s="39">
        <v>0</v>
      </c>
      <c r="S87" s="39">
        <v>0</v>
      </c>
      <c r="T87" s="39">
        <v>0</v>
      </c>
      <c r="U87" s="146">
        <v>0</v>
      </c>
      <c r="V87" s="139">
        <v>99.717299999999994</v>
      </c>
      <c r="W87" s="39">
        <v>11.079700000000001</v>
      </c>
      <c r="X87" s="39">
        <v>0</v>
      </c>
      <c r="Y87" s="39">
        <v>0</v>
      </c>
      <c r="Z87" s="39">
        <v>0</v>
      </c>
      <c r="AA87" s="151">
        <v>0</v>
      </c>
      <c r="AB87" s="147">
        <v>98.732700000000008</v>
      </c>
      <c r="AC87" s="39">
        <v>10.970300000000002</v>
      </c>
      <c r="AD87" s="39">
        <v>0</v>
      </c>
      <c r="AE87" s="39">
        <v>0</v>
      </c>
      <c r="AF87" s="39">
        <v>0</v>
      </c>
      <c r="AG87" s="146">
        <v>0</v>
      </c>
      <c r="AH87" s="139">
        <v>102.78</v>
      </c>
      <c r="AI87" s="39">
        <v>11.420000000000002</v>
      </c>
      <c r="AJ87" s="39">
        <v>0</v>
      </c>
      <c r="AK87" s="39">
        <v>0</v>
      </c>
      <c r="AL87" s="39">
        <v>0</v>
      </c>
      <c r="AM87" s="151">
        <v>0</v>
      </c>
      <c r="AN87" s="147">
        <v>99.240300000000005</v>
      </c>
      <c r="AO87" s="39">
        <v>11.0267</v>
      </c>
      <c r="AP87" s="39">
        <v>0</v>
      </c>
      <c r="AQ87" s="39">
        <v>0</v>
      </c>
      <c r="AR87" s="39">
        <v>0</v>
      </c>
      <c r="AS87" s="146">
        <v>0</v>
      </c>
      <c r="AT87" s="139">
        <v>91.671300000000002</v>
      </c>
      <c r="AU87" s="39">
        <v>10.185700000000001</v>
      </c>
      <c r="AV87" s="39">
        <v>0</v>
      </c>
      <c r="AW87" s="39">
        <v>0</v>
      </c>
      <c r="AX87" s="39">
        <v>0</v>
      </c>
      <c r="AY87" s="151">
        <v>0</v>
      </c>
      <c r="AZ87" s="147">
        <v>89.803799999999995</v>
      </c>
      <c r="BA87" s="39">
        <v>9.9782000000000011</v>
      </c>
      <c r="BB87" s="39">
        <v>0</v>
      </c>
      <c r="BC87" s="39">
        <v>0</v>
      </c>
      <c r="BD87" s="39">
        <v>0</v>
      </c>
      <c r="BE87" s="146">
        <v>0</v>
      </c>
      <c r="BF87" s="139">
        <v>90.011700000000005</v>
      </c>
      <c r="BG87" s="39">
        <v>10.001300000000001</v>
      </c>
      <c r="BH87" s="39">
        <v>0</v>
      </c>
      <c r="BI87" s="39">
        <v>0</v>
      </c>
      <c r="BJ87" s="39">
        <v>0</v>
      </c>
      <c r="BK87" s="151">
        <v>0</v>
      </c>
      <c r="BL87" s="147">
        <v>88.974900000000005</v>
      </c>
      <c r="BM87" s="39">
        <v>9.8861000000000008</v>
      </c>
      <c r="BN87" s="39">
        <v>0</v>
      </c>
      <c r="BO87" s="39">
        <v>0</v>
      </c>
      <c r="BP87" s="39">
        <v>0</v>
      </c>
      <c r="BQ87" s="146">
        <v>0</v>
      </c>
      <c r="BR87" s="139">
        <v>90.863100000000003</v>
      </c>
      <c r="BS87" s="39">
        <v>10.0959</v>
      </c>
      <c r="BT87" s="39">
        <v>0</v>
      </c>
      <c r="BU87" s="39">
        <v>0</v>
      </c>
      <c r="BV87" s="39">
        <v>0</v>
      </c>
      <c r="BW87" s="151">
        <v>0</v>
      </c>
      <c r="BX87" s="147">
        <v>93.981600000000014</v>
      </c>
      <c r="BY87" s="39">
        <v>10.442400000000001</v>
      </c>
      <c r="BZ87" s="39">
        <v>0</v>
      </c>
      <c r="CA87" s="39">
        <v>0</v>
      </c>
      <c r="CB87" s="39">
        <v>0</v>
      </c>
      <c r="CC87" s="146">
        <v>0</v>
      </c>
      <c r="CD87" s="139">
        <v>99.166499999999999</v>
      </c>
      <c r="CE87" s="39">
        <v>11.018500000000001</v>
      </c>
      <c r="CF87" s="39">
        <v>0</v>
      </c>
      <c r="CG87" s="39">
        <v>0</v>
      </c>
      <c r="CH87" s="39">
        <v>0</v>
      </c>
      <c r="CI87" s="146">
        <v>0</v>
      </c>
      <c r="CJ87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1153.2132000000001</v>
      </c>
      <c r="CK87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87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87" s="56">
        <f>SUM(Tabela11224342[[#This Row],[K 88]]+Tabela11224342[[#This Row],[K 89]]+Tabela11224342[[#This Row],[K 90]])</f>
        <v>1153.2132000000001</v>
      </c>
      <c r="CN87" s="56">
        <f t="shared" si="4"/>
        <v>230.64264000000003</v>
      </c>
      <c r="CO87" s="311">
        <f t="shared" si="6"/>
        <v>1383.8558400000002</v>
      </c>
      <c r="CP87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128.13480000000001</v>
      </c>
      <c r="CQ87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87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87" s="56">
        <f>Tabela11224342[[#This Row],[K 94]]+Tabela11224342[[#This Row],[K 95]]+Tabela11224342[[#This Row],[K 96 ]]</f>
        <v>128.13480000000001</v>
      </c>
      <c r="CT87" s="56">
        <f t="shared" si="5"/>
        <v>25.626960000000004</v>
      </c>
      <c r="CU87" s="57">
        <f t="shared" si="7"/>
        <v>153.76176000000001</v>
      </c>
      <c r="CV87" s="313">
        <f>Tabela11224342[[#This Row],[K 88]]+Tabela11224342[[#This Row],[K 94]]</f>
        <v>1281.3480000000002</v>
      </c>
      <c r="CW87" s="59">
        <f>Tabela11224342[[#This Row],[K 89]]+Tabela11224342[[#This Row],[K 95]]</f>
        <v>0</v>
      </c>
      <c r="CX87" s="59">
        <f>Tabela11224342[[#This Row],[K 90]]+Tabela11224342[[#This Row],[K 96 ]]</f>
        <v>0</v>
      </c>
      <c r="CY87" s="60">
        <f>Tabela11224342[[#This Row],[K 100]]+Tabela11224342[[#This Row],[K 101]]+Tabela11224342[[#This Row],[K 102]]</f>
        <v>1281.3480000000002</v>
      </c>
      <c r="CZ87" s="60">
        <f>20%*Tabela11224342[[#This Row],[K 103]]</f>
        <v>256.26960000000003</v>
      </c>
      <c r="DA87" s="316">
        <f>Tabela11224342[[#This Row],[K 103]]+Tabela11224342[[#This Row],[K 104]]</f>
        <v>1537.6176000000003</v>
      </c>
      <c r="DB87" s="321" t="s">
        <v>311</v>
      </c>
      <c r="DC87" s="30" t="s">
        <v>206</v>
      </c>
      <c r="DD87" s="62">
        <v>45292</v>
      </c>
      <c r="DE87" s="63">
        <v>44719</v>
      </c>
      <c r="DF87" s="94" t="s">
        <v>552</v>
      </c>
      <c r="DG87" s="32" t="s">
        <v>203</v>
      </c>
      <c r="DH87" s="30" t="s">
        <v>204</v>
      </c>
      <c r="DI87" s="63" t="s">
        <v>587</v>
      </c>
      <c r="DJ87" s="62" t="s">
        <v>205</v>
      </c>
      <c r="DK87" s="62" t="s">
        <v>206</v>
      </c>
      <c r="DL87" s="62" t="s">
        <v>326</v>
      </c>
      <c r="DM87" s="62" t="s">
        <v>326</v>
      </c>
      <c r="DN87" s="62" t="s">
        <v>326</v>
      </c>
      <c r="DO87" s="30" t="s">
        <v>530</v>
      </c>
      <c r="DP87" s="32" t="s">
        <v>220</v>
      </c>
      <c r="DQ87" s="32" t="s">
        <v>531</v>
      </c>
      <c r="DR87" s="32" t="s">
        <v>532</v>
      </c>
      <c r="DS87" s="32" t="s">
        <v>533</v>
      </c>
      <c r="DT87" s="32"/>
      <c r="DU87" s="42" t="s">
        <v>534</v>
      </c>
      <c r="DV87" s="96" t="s">
        <v>535</v>
      </c>
    </row>
    <row r="88" spans="1:126" ht="80.099999999999994" customHeight="1" x14ac:dyDescent="0.25">
      <c r="A88" s="331">
        <v>74</v>
      </c>
      <c r="B88" s="30" t="s">
        <v>530</v>
      </c>
      <c r="C88" s="70" t="s">
        <v>219</v>
      </c>
      <c r="D88" s="30" t="s">
        <v>220</v>
      </c>
      <c r="E88" s="30" t="s">
        <v>521</v>
      </c>
      <c r="F88" s="30" t="s">
        <v>522</v>
      </c>
      <c r="G88" s="38">
        <v>3</v>
      </c>
      <c r="H88" s="30"/>
      <c r="I88" s="38" t="s">
        <v>523</v>
      </c>
      <c r="J88" s="38" t="s">
        <v>525</v>
      </c>
      <c r="K88" s="76" t="s">
        <v>213</v>
      </c>
      <c r="L88" s="32" t="s">
        <v>199</v>
      </c>
      <c r="M88" s="30" t="s">
        <v>382</v>
      </c>
      <c r="N88" s="30" t="s">
        <v>200</v>
      </c>
      <c r="O88" s="297" t="s">
        <v>201</v>
      </c>
      <c r="P88" s="147">
        <v>1.6639999999999999</v>
      </c>
      <c r="Q88" s="39">
        <v>0</v>
      </c>
      <c r="R88" s="39">
        <v>0</v>
      </c>
      <c r="S88" s="39">
        <v>0</v>
      </c>
      <c r="T88" s="39">
        <v>0</v>
      </c>
      <c r="U88" s="146">
        <v>0</v>
      </c>
      <c r="V88" s="139">
        <v>1.5</v>
      </c>
      <c r="W88" s="39">
        <v>0</v>
      </c>
      <c r="X88" s="39">
        <v>0</v>
      </c>
      <c r="Y88" s="39">
        <v>0</v>
      </c>
      <c r="Z88" s="39">
        <v>0</v>
      </c>
      <c r="AA88" s="151">
        <v>0</v>
      </c>
      <c r="AB88" s="147">
        <v>6.8650000000000002</v>
      </c>
      <c r="AC88" s="39">
        <v>0</v>
      </c>
      <c r="AD88" s="39">
        <v>0</v>
      </c>
      <c r="AE88" s="39">
        <v>0</v>
      </c>
      <c r="AF88" s="39">
        <v>0</v>
      </c>
      <c r="AG88" s="146">
        <v>0</v>
      </c>
      <c r="AH88" s="139">
        <v>6.8140000000000001</v>
      </c>
      <c r="AI88" s="39">
        <v>0</v>
      </c>
      <c r="AJ88" s="39">
        <v>0</v>
      </c>
      <c r="AK88" s="39">
        <v>0</v>
      </c>
      <c r="AL88" s="39">
        <v>0</v>
      </c>
      <c r="AM88" s="151">
        <v>0</v>
      </c>
      <c r="AN88" s="147">
        <v>6.851</v>
      </c>
      <c r="AO88" s="39">
        <v>0</v>
      </c>
      <c r="AP88" s="39">
        <v>0</v>
      </c>
      <c r="AQ88" s="39">
        <v>0</v>
      </c>
      <c r="AR88" s="39">
        <v>0</v>
      </c>
      <c r="AS88" s="146">
        <v>0</v>
      </c>
      <c r="AT88" s="139">
        <v>5.8630000000000004</v>
      </c>
      <c r="AU88" s="39">
        <v>0</v>
      </c>
      <c r="AV88" s="39">
        <v>0</v>
      </c>
      <c r="AW88" s="39">
        <v>0</v>
      </c>
      <c r="AX88" s="39">
        <v>0</v>
      </c>
      <c r="AY88" s="151">
        <v>0</v>
      </c>
      <c r="AZ88" s="147">
        <v>5.835</v>
      </c>
      <c r="BA88" s="39">
        <v>0</v>
      </c>
      <c r="BB88" s="39">
        <v>0</v>
      </c>
      <c r="BC88" s="39">
        <v>0</v>
      </c>
      <c r="BD88" s="39">
        <v>0</v>
      </c>
      <c r="BE88" s="146">
        <v>0</v>
      </c>
      <c r="BF88" s="139">
        <v>6.8150000000000004</v>
      </c>
      <c r="BG88" s="39">
        <v>0</v>
      </c>
      <c r="BH88" s="39">
        <v>0</v>
      </c>
      <c r="BI88" s="39">
        <v>0</v>
      </c>
      <c r="BJ88" s="39">
        <v>0</v>
      </c>
      <c r="BK88" s="151">
        <v>0</v>
      </c>
      <c r="BL88" s="147">
        <v>6.8109999999999999</v>
      </c>
      <c r="BM88" s="39">
        <v>0</v>
      </c>
      <c r="BN88" s="39">
        <v>0</v>
      </c>
      <c r="BO88" s="39">
        <v>0</v>
      </c>
      <c r="BP88" s="39">
        <v>0</v>
      </c>
      <c r="BQ88" s="146">
        <v>0</v>
      </c>
      <c r="BR88" s="139">
        <v>6.859</v>
      </c>
      <c r="BS88" s="39">
        <v>0</v>
      </c>
      <c r="BT88" s="39">
        <v>0</v>
      </c>
      <c r="BU88" s="39">
        <v>0</v>
      </c>
      <c r="BV88" s="39">
        <v>0</v>
      </c>
      <c r="BW88" s="151">
        <v>0</v>
      </c>
      <c r="BX88" s="147">
        <v>6.8319999999999999</v>
      </c>
      <c r="BY88" s="39">
        <v>0</v>
      </c>
      <c r="BZ88" s="39">
        <v>0</v>
      </c>
      <c r="CA88" s="39">
        <v>0</v>
      </c>
      <c r="CB88" s="39">
        <v>0</v>
      </c>
      <c r="CC88" s="146">
        <v>0</v>
      </c>
      <c r="CD88" s="139">
        <v>6.7119999999999997</v>
      </c>
      <c r="CE88" s="39">
        <v>0</v>
      </c>
      <c r="CF88" s="39">
        <v>0</v>
      </c>
      <c r="CG88" s="39">
        <v>0</v>
      </c>
      <c r="CH88" s="39">
        <v>0</v>
      </c>
      <c r="CI88" s="146">
        <v>0</v>
      </c>
      <c r="CJ88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69.420999999999992</v>
      </c>
      <c r="CK88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88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88" s="56">
        <f>SUM(Tabela11224342[[#This Row],[K 88]]+Tabela11224342[[#This Row],[K 89]]+Tabela11224342[[#This Row],[K 90]])</f>
        <v>69.420999999999992</v>
      </c>
      <c r="CN88" s="56">
        <f t="shared" si="4"/>
        <v>13.8842</v>
      </c>
      <c r="CO88" s="311">
        <f t="shared" si="6"/>
        <v>83.305199999999985</v>
      </c>
      <c r="CP88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88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88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88" s="56">
        <f>Tabela11224342[[#This Row],[K 94]]+Tabela11224342[[#This Row],[K 95]]+Tabela11224342[[#This Row],[K 96 ]]</f>
        <v>0</v>
      </c>
      <c r="CT88" s="56">
        <f t="shared" si="5"/>
        <v>0</v>
      </c>
      <c r="CU88" s="57">
        <f t="shared" si="7"/>
        <v>0</v>
      </c>
      <c r="CV88" s="313">
        <f>Tabela11224342[[#This Row],[K 88]]+Tabela11224342[[#This Row],[K 94]]</f>
        <v>69.420999999999992</v>
      </c>
      <c r="CW88" s="59">
        <f>Tabela11224342[[#This Row],[K 89]]+Tabela11224342[[#This Row],[K 95]]</f>
        <v>0</v>
      </c>
      <c r="CX88" s="59">
        <f>Tabela11224342[[#This Row],[K 90]]+Tabela11224342[[#This Row],[K 96 ]]</f>
        <v>0</v>
      </c>
      <c r="CY88" s="60">
        <f>Tabela11224342[[#This Row],[K 100]]+Tabela11224342[[#This Row],[K 101]]+Tabela11224342[[#This Row],[K 102]]</f>
        <v>69.420999999999992</v>
      </c>
      <c r="CZ88" s="60">
        <f>20%*Tabela11224342[[#This Row],[K 103]]</f>
        <v>13.8842</v>
      </c>
      <c r="DA88" s="323">
        <f>Tabela11224342[[#This Row],[K 103]]+Tabela11224342[[#This Row],[K 104]]</f>
        <v>83.305199999999985</v>
      </c>
      <c r="DB88" s="321" t="s">
        <v>311</v>
      </c>
      <c r="DC88" s="30" t="s">
        <v>206</v>
      </c>
      <c r="DD88" s="62">
        <v>45292</v>
      </c>
      <c r="DE88" s="63">
        <v>44719</v>
      </c>
      <c r="DF88" s="94" t="s">
        <v>552</v>
      </c>
      <c r="DG88" s="32" t="s">
        <v>203</v>
      </c>
      <c r="DH88" s="30" t="s">
        <v>204</v>
      </c>
      <c r="DI88" s="63" t="s">
        <v>587</v>
      </c>
      <c r="DJ88" s="62" t="s">
        <v>205</v>
      </c>
      <c r="DK88" s="62" t="s">
        <v>206</v>
      </c>
      <c r="DL88" s="62" t="s">
        <v>326</v>
      </c>
      <c r="DM88" s="62" t="s">
        <v>326</v>
      </c>
      <c r="DN88" s="62" t="s">
        <v>326</v>
      </c>
      <c r="DO88" s="30" t="s">
        <v>530</v>
      </c>
      <c r="DP88" s="32" t="s">
        <v>220</v>
      </c>
      <c r="DQ88" s="32" t="s">
        <v>531</v>
      </c>
      <c r="DR88" s="32" t="s">
        <v>532</v>
      </c>
      <c r="DS88" s="32" t="s">
        <v>533</v>
      </c>
      <c r="DT88" s="32"/>
      <c r="DU88" s="42" t="s">
        <v>534</v>
      </c>
      <c r="DV88" s="96" t="s">
        <v>535</v>
      </c>
    </row>
    <row r="89" spans="1:126" ht="80.099999999999994" customHeight="1" x14ac:dyDescent="0.25">
      <c r="A89" s="331">
        <v>75</v>
      </c>
      <c r="B89" s="30" t="s">
        <v>530</v>
      </c>
      <c r="C89" s="70" t="s">
        <v>219</v>
      </c>
      <c r="D89" s="30" t="s">
        <v>220</v>
      </c>
      <c r="E89" s="30" t="s">
        <v>521</v>
      </c>
      <c r="F89" s="30" t="s">
        <v>526</v>
      </c>
      <c r="G89" s="38" t="s">
        <v>527</v>
      </c>
      <c r="H89" s="30"/>
      <c r="I89" s="38">
        <v>42</v>
      </c>
      <c r="J89" s="38" t="s">
        <v>528</v>
      </c>
      <c r="K89" s="76" t="s">
        <v>198</v>
      </c>
      <c r="L89" s="32" t="s">
        <v>199</v>
      </c>
      <c r="M89" s="30" t="s">
        <v>631</v>
      </c>
      <c r="N89" s="30" t="s">
        <v>200</v>
      </c>
      <c r="O89" s="297" t="s">
        <v>201</v>
      </c>
      <c r="P89" s="147">
        <v>3.9279999999999999</v>
      </c>
      <c r="Q89" s="39">
        <v>0</v>
      </c>
      <c r="R89" s="39">
        <v>0</v>
      </c>
      <c r="S89" s="39">
        <v>0</v>
      </c>
      <c r="T89" s="39">
        <v>0</v>
      </c>
      <c r="U89" s="146">
        <v>0</v>
      </c>
      <c r="V89" s="139">
        <v>4.867</v>
      </c>
      <c r="W89" s="39">
        <v>0</v>
      </c>
      <c r="X89" s="39">
        <v>0</v>
      </c>
      <c r="Y89" s="39">
        <v>0</v>
      </c>
      <c r="Z89" s="39">
        <v>0</v>
      </c>
      <c r="AA89" s="151">
        <v>0</v>
      </c>
      <c r="AB89" s="147">
        <v>4.6260000000000003</v>
      </c>
      <c r="AC89" s="39">
        <v>0</v>
      </c>
      <c r="AD89" s="39">
        <v>0</v>
      </c>
      <c r="AE89" s="39">
        <v>0</v>
      </c>
      <c r="AF89" s="39">
        <v>0</v>
      </c>
      <c r="AG89" s="146">
        <v>0</v>
      </c>
      <c r="AH89" s="139">
        <v>3.3420000000000001</v>
      </c>
      <c r="AI89" s="39">
        <v>0</v>
      </c>
      <c r="AJ89" s="39">
        <v>0</v>
      </c>
      <c r="AK89" s="39">
        <v>0</v>
      </c>
      <c r="AL89" s="39">
        <v>0</v>
      </c>
      <c r="AM89" s="151">
        <v>0</v>
      </c>
      <c r="AN89" s="147">
        <v>2.3490000000000002</v>
      </c>
      <c r="AO89" s="39">
        <v>0</v>
      </c>
      <c r="AP89" s="39">
        <v>0</v>
      </c>
      <c r="AQ89" s="39">
        <v>0</v>
      </c>
      <c r="AR89" s="39">
        <v>0</v>
      </c>
      <c r="AS89" s="146">
        <v>0</v>
      </c>
      <c r="AT89" s="139">
        <v>1.6579999999999999</v>
      </c>
      <c r="AU89" s="39">
        <v>0</v>
      </c>
      <c r="AV89" s="39">
        <v>0</v>
      </c>
      <c r="AW89" s="39">
        <v>0</v>
      </c>
      <c r="AX89" s="39">
        <v>0</v>
      </c>
      <c r="AY89" s="151">
        <v>0</v>
      </c>
      <c r="AZ89" s="147">
        <v>1.1599999999999999</v>
      </c>
      <c r="BA89" s="39">
        <v>0</v>
      </c>
      <c r="BB89" s="39">
        <v>0</v>
      </c>
      <c r="BC89" s="39">
        <v>0</v>
      </c>
      <c r="BD89" s="39">
        <v>0</v>
      </c>
      <c r="BE89" s="146">
        <v>0</v>
      </c>
      <c r="BF89" s="139">
        <v>1.4339999999999999</v>
      </c>
      <c r="BG89" s="39">
        <v>0</v>
      </c>
      <c r="BH89" s="39">
        <v>0</v>
      </c>
      <c r="BI89" s="39">
        <v>0</v>
      </c>
      <c r="BJ89" s="39">
        <v>0</v>
      </c>
      <c r="BK89" s="151">
        <v>0</v>
      </c>
      <c r="BL89" s="147">
        <v>1.649</v>
      </c>
      <c r="BM89" s="39">
        <v>0</v>
      </c>
      <c r="BN89" s="39">
        <v>0</v>
      </c>
      <c r="BO89" s="39">
        <v>0</v>
      </c>
      <c r="BP89" s="39">
        <v>0</v>
      </c>
      <c r="BQ89" s="146">
        <v>0</v>
      </c>
      <c r="BR89" s="139">
        <v>1.6839999999999999</v>
      </c>
      <c r="BS89" s="39">
        <v>0</v>
      </c>
      <c r="BT89" s="39">
        <v>0</v>
      </c>
      <c r="BU89" s="39">
        <v>0</v>
      </c>
      <c r="BV89" s="39">
        <v>0</v>
      </c>
      <c r="BW89" s="151">
        <v>0</v>
      </c>
      <c r="BX89" s="147">
        <v>0.71799999999999997</v>
      </c>
      <c r="BY89" s="39">
        <v>0</v>
      </c>
      <c r="BZ89" s="39">
        <v>0</v>
      </c>
      <c r="CA89" s="39">
        <v>0</v>
      </c>
      <c r="CB89" s="39">
        <v>0</v>
      </c>
      <c r="CC89" s="146">
        <v>0</v>
      </c>
      <c r="CD89" s="139">
        <v>2.5030000000000001</v>
      </c>
      <c r="CE89" s="39">
        <v>0</v>
      </c>
      <c r="CF89" s="39">
        <v>0</v>
      </c>
      <c r="CG89" s="39">
        <v>0</v>
      </c>
      <c r="CH89" s="39">
        <v>0</v>
      </c>
      <c r="CI89" s="146">
        <v>0</v>
      </c>
      <c r="CJ89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29.918000000000003</v>
      </c>
      <c r="CK89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89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89" s="56">
        <f>SUM(Tabela11224342[[#This Row],[K 88]]+Tabela11224342[[#This Row],[K 89]]+Tabela11224342[[#This Row],[K 90]])</f>
        <v>29.918000000000003</v>
      </c>
      <c r="CN89" s="56">
        <f t="shared" si="4"/>
        <v>5.9836000000000009</v>
      </c>
      <c r="CO89" s="311">
        <f t="shared" si="6"/>
        <v>35.901600000000002</v>
      </c>
      <c r="CP89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89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89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89" s="56">
        <f>Tabela11224342[[#This Row],[K 94]]+Tabela11224342[[#This Row],[K 95]]+Tabela11224342[[#This Row],[K 96 ]]</f>
        <v>0</v>
      </c>
      <c r="CT89" s="56">
        <f t="shared" si="5"/>
        <v>0</v>
      </c>
      <c r="CU89" s="57">
        <f t="shared" si="7"/>
        <v>0</v>
      </c>
      <c r="CV89" s="313">
        <f>Tabela11224342[[#This Row],[K 88]]+Tabela11224342[[#This Row],[K 94]]</f>
        <v>29.918000000000003</v>
      </c>
      <c r="CW89" s="59">
        <f>Tabela11224342[[#This Row],[K 89]]+Tabela11224342[[#This Row],[K 95]]</f>
        <v>0</v>
      </c>
      <c r="CX89" s="59">
        <f>Tabela11224342[[#This Row],[K 90]]+Tabela11224342[[#This Row],[K 96 ]]</f>
        <v>0</v>
      </c>
      <c r="CY89" s="60">
        <f>Tabela11224342[[#This Row],[K 100]]+Tabela11224342[[#This Row],[K 101]]+Tabela11224342[[#This Row],[K 102]]</f>
        <v>29.918000000000003</v>
      </c>
      <c r="CZ89" s="60">
        <f>20%*Tabela11224342[[#This Row],[K 103]]</f>
        <v>5.9836000000000009</v>
      </c>
      <c r="DA89" s="323">
        <f>Tabela11224342[[#This Row],[K 103]]+Tabela11224342[[#This Row],[K 104]]</f>
        <v>35.901600000000002</v>
      </c>
      <c r="DB89" s="321" t="s">
        <v>311</v>
      </c>
      <c r="DC89" s="30" t="s">
        <v>206</v>
      </c>
      <c r="DD89" s="62">
        <v>45292</v>
      </c>
      <c r="DE89" s="63">
        <v>44719</v>
      </c>
      <c r="DF89" s="94" t="s">
        <v>552</v>
      </c>
      <c r="DG89" s="32" t="s">
        <v>203</v>
      </c>
      <c r="DH89" s="30" t="s">
        <v>204</v>
      </c>
      <c r="DI89" s="63" t="s">
        <v>587</v>
      </c>
      <c r="DJ89" s="62" t="s">
        <v>205</v>
      </c>
      <c r="DK89" s="62" t="s">
        <v>206</v>
      </c>
      <c r="DL89" s="62" t="s">
        <v>326</v>
      </c>
      <c r="DM89" s="62" t="s">
        <v>326</v>
      </c>
      <c r="DN89" s="62" t="s">
        <v>326</v>
      </c>
      <c r="DO89" s="30" t="s">
        <v>530</v>
      </c>
      <c r="DP89" s="32" t="s">
        <v>220</v>
      </c>
      <c r="DQ89" s="32" t="s">
        <v>531</v>
      </c>
      <c r="DR89" s="32" t="s">
        <v>532</v>
      </c>
      <c r="DS89" s="32" t="s">
        <v>533</v>
      </c>
      <c r="DT89" s="32"/>
      <c r="DU89" s="42" t="s">
        <v>534</v>
      </c>
      <c r="DV89" s="96" t="s">
        <v>535</v>
      </c>
    </row>
    <row r="90" spans="1:126" ht="80.099999999999994" customHeight="1" x14ac:dyDescent="0.25">
      <c r="A90" s="331">
        <v>76</v>
      </c>
      <c r="B90" s="30" t="s">
        <v>530</v>
      </c>
      <c r="C90" s="70" t="s">
        <v>219</v>
      </c>
      <c r="D90" s="30" t="s">
        <v>220</v>
      </c>
      <c r="E90" s="30" t="s">
        <v>537</v>
      </c>
      <c r="F90" s="30" t="s">
        <v>538</v>
      </c>
      <c r="G90" s="38" t="s">
        <v>539</v>
      </c>
      <c r="H90" s="30"/>
      <c r="I90" s="38"/>
      <c r="J90" s="38" t="s">
        <v>540</v>
      </c>
      <c r="K90" s="76" t="s">
        <v>213</v>
      </c>
      <c r="L90" s="32" t="s">
        <v>199</v>
      </c>
      <c r="M90" s="30" t="s">
        <v>604</v>
      </c>
      <c r="N90" s="30" t="s">
        <v>200</v>
      </c>
      <c r="O90" s="297" t="s">
        <v>201</v>
      </c>
      <c r="P90" s="147">
        <v>22.166599999999999</v>
      </c>
      <c r="Q90" s="39">
        <v>1.4903900000000001</v>
      </c>
      <c r="R90" s="39">
        <v>0</v>
      </c>
      <c r="S90" s="39">
        <v>0</v>
      </c>
      <c r="T90" s="39">
        <v>0</v>
      </c>
      <c r="U90" s="146">
        <v>0</v>
      </c>
      <c r="V90" s="139">
        <v>10.054</v>
      </c>
      <c r="W90" s="39">
        <v>0.67600000000000005</v>
      </c>
      <c r="X90" s="39">
        <v>0</v>
      </c>
      <c r="Y90" s="39">
        <v>0</v>
      </c>
      <c r="Z90" s="39">
        <v>0</v>
      </c>
      <c r="AA90" s="151">
        <v>0</v>
      </c>
      <c r="AB90" s="147">
        <v>16.760100000000001</v>
      </c>
      <c r="AC90" s="39">
        <v>1.1269</v>
      </c>
      <c r="AD90" s="39">
        <v>0</v>
      </c>
      <c r="AE90" s="39">
        <v>0</v>
      </c>
      <c r="AF90" s="39">
        <v>0</v>
      </c>
      <c r="AG90" s="146">
        <v>0</v>
      </c>
      <c r="AH90" s="139">
        <v>17.893899999999999</v>
      </c>
      <c r="AI90" s="39">
        <v>1.2031000000000001</v>
      </c>
      <c r="AJ90" s="39">
        <v>0</v>
      </c>
      <c r="AK90" s="39">
        <v>0</v>
      </c>
      <c r="AL90" s="39">
        <v>0</v>
      </c>
      <c r="AM90" s="151">
        <v>0</v>
      </c>
      <c r="AN90" s="147">
        <v>17.0731</v>
      </c>
      <c r="AO90" s="39">
        <v>1.1478999999999999</v>
      </c>
      <c r="AP90" s="39">
        <v>0</v>
      </c>
      <c r="AQ90" s="39">
        <v>0</v>
      </c>
      <c r="AR90" s="39">
        <v>0</v>
      </c>
      <c r="AS90" s="146">
        <v>0</v>
      </c>
      <c r="AT90" s="139">
        <v>17.582799999999999</v>
      </c>
      <c r="AU90" s="39">
        <v>1.1821999999999999</v>
      </c>
      <c r="AV90" s="39">
        <v>0</v>
      </c>
      <c r="AW90" s="39">
        <v>0</v>
      </c>
      <c r="AX90" s="39">
        <v>0</v>
      </c>
      <c r="AY90" s="151">
        <v>0</v>
      </c>
      <c r="AZ90" s="147">
        <v>16.809999999999999</v>
      </c>
      <c r="BA90" s="39">
        <v>1.1299999999999999</v>
      </c>
      <c r="BB90" s="39">
        <v>0</v>
      </c>
      <c r="BC90" s="39">
        <v>0</v>
      </c>
      <c r="BD90" s="39">
        <v>0</v>
      </c>
      <c r="BE90" s="146">
        <v>0</v>
      </c>
      <c r="BF90" s="139">
        <v>16.29</v>
      </c>
      <c r="BG90" s="39">
        <v>1.0900000000000001</v>
      </c>
      <c r="BH90" s="39">
        <v>0</v>
      </c>
      <c r="BI90" s="39">
        <v>0</v>
      </c>
      <c r="BJ90" s="39">
        <v>0</v>
      </c>
      <c r="BK90" s="151">
        <v>0</v>
      </c>
      <c r="BL90" s="147">
        <v>17.12</v>
      </c>
      <c r="BM90" s="39">
        <v>1.1599999999999999</v>
      </c>
      <c r="BN90" s="39">
        <v>0</v>
      </c>
      <c r="BO90" s="39">
        <v>0</v>
      </c>
      <c r="BP90" s="39">
        <v>0</v>
      </c>
      <c r="BQ90" s="146">
        <v>0</v>
      </c>
      <c r="BR90" s="139">
        <v>19.13</v>
      </c>
      <c r="BS90" s="39">
        <v>1.29</v>
      </c>
      <c r="BT90" s="39">
        <v>0</v>
      </c>
      <c r="BU90" s="39">
        <v>0</v>
      </c>
      <c r="BV90" s="39">
        <v>0</v>
      </c>
      <c r="BW90" s="151">
        <v>0</v>
      </c>
      <c r="BX90" s="147">
        <v>18.38</v>
      </c>
      <c r="BY90" s="39">
        <v>1.24</v>
      </c>
      <c r="BZ90" s="39">
        <v>0</v>
      </c>
      <c r="CA90" s="39">
        <v>0</v>
      </c>
      <c r="CB90" s="39">
        <v>0</v>
      </c>
      <c r="CC90" s="146">
        <v>0</v>
      </c>
      <c r="CD90" s="139">
        <v>21.09</v>
      </c>
      <c r="CE90" s="39">
        <v>1.42</v>
      </c>
      <c r="CF90" s="39">
        <v>0</v>
      </c>
      <c r="CG90" s="39">
        <v>0</v>
      </c>
      <c r="CH90" s="39">
        <v>0</v>
      </c>
      <c r="CI90" s="146">
        <v>0</v>
      </c>
      <c r="CJ90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210.35049999999998</v>
      </c>
      <c r="CK90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90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90" s="56">
        <f>SUM(Tabela11224342[[#This Row],[K 88]]+Tabela11224342[[#This Row],[K 89]]+Tabela11224342[[#This Row],[K 90]])</f>
        <v>210.35049999999998</v>
      </c>
      <c r="CN90" s="56">
        <f t="shared" si="4"/>
        <v>42.070099999999996</v>
      </c>
      <c r="CO90" s="311">
        <f t="shared" si="6"/>
        <v>252.42059999999998</v>
      </c>
      <c r="CP90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14.156490000000002</v>
      </c>
      <c r="CQ90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90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90" s="56">
        <f>Tabela11224342[[#This Row],[K 94]]+Tabela11224342[[#This Row],[K 95]]+Tabela11224342[[#This Row],[K 96 ]]</f>
        <v>14.156490000000002</v>
      </c>
      <c r="CT90" s="56">
        <f t="shared" si="5"/>
        <v>2.8312980000000003</v>
      </c>
      <c r="CU90" s="57">
        <f t="shared" si="7"/>
        <v>16.987788000000002</v>
      </c>
      <c r="CV90" s="313">
        <f>Tabela11224342[[#This Row],[K 88]]+Tabela11224342[[#This Row],[K 94]]</f>
        <v>224.50698999999997</v>
      </c>
      <c r="CW90" s="59">
        <f>Tabela11224342[[#This Row],[K 89]]+Tabela11224342[[#This Row],[K 95]]</f>
        <v>0</v>
      </c>
      <c r="CX90" s="59">
        <f>Tabela11224342[[#This Row],[K 90]]+Tabela11224342[[#This Row],[K 96 ]]</f>
        <v>0</v>
      </c>
      <c r="CY90" s="60">
        <f>Tabela11224342[[#This Row],[K 100]]+Tabela11224342[[#This Row],[K 101]]+Tabela11224342[[#This Row],[K 102]]</f>
        <v>224.50698999999997</v>
      </c>
      <c r="CZ90" s="60">
        <f>20%*Tabela11224342[[#This Row],[K 103]]</f>
        <v>44.901398</v>
      </c>
      <c r="DA90" s="323">
        <f>Tabela11224342[[#This Row],[K 103]]+Tabela11224342[[#This Row],[K 104]]</f>
        <v>269.40838799999995</v>
      </c>
      <c r="DB90" s="321" t="s">
        <v>311</v>
      </c>
      <c r="DC90" s="30" t="s">
        <v>206</v>
      </c>
      <c r="DD90" s="62">
        <v>45292</v>
      </c>
      <c r="DE90" s="63">
        <v>44719</v>
      </c>
      <c r="DF90" s="94" t="s">
        <v>529</v>
      </c>
      <c r="DG90" s="32" t="s">
        <v>203</v>
      </c>
      <c r="DH90" s="30" t="s">
        <v>204</v>
      </c>
      <c r="DI90" s="63" t="s">
        <v>587</v>
      </c>
      <c r="DJ90" s="62" t="s">
        <v>205</v>
      </c>
      <c r="DK90" s="62" t="s">
        <v>206</v>
      </c>
      <c r="DL90" s="62" t="s">
        <v>326</v>
      </c>
      <c r="DM90" s="62" t="s">
        <v>326</v>
      </c>
      <c r="DN90" s="62" t="s">
        <v>326</v>
      </c>
      <c r="DO90" s="30" t="s">
        <v>530</v>
      </c>
      <c r="DP90" s="32" t="s">
        <v>220</v>
      </c>
      <c r="DQ90" s="32" t="s">
        <v>537</v>
      </c>
      <c r="DR90" s="32" t="s">
        <v>538</v>
      </c>
      <c r="DS90" s="32" t="s">
        <v>539</v>
      </c>
      <c r="DT90" s="32"/>
      <c r="DU90" s="42"/>
      <c r="DV90" s="96" t="s">
        <v>535</v>
      </c>
    </row>
    <row r="91" spans="1:126" ht="80.099999999999994" customHeight="1" x14ac:dyDescent="0.25">
      <c r="A91" s="331">
        <v>77</v>
      </c>
      <c r="B91" s="30" t="s">
        <v>530</v>
      </c>
      <c r="C91" s="70" t="s">
        <v>219</v>
      </c>
      <c r="D91" s="30" t="s">
        <v>220</v>
      </c>
      <c r="E91" s="30" t="s">
        <v>537</v>
      </c>
      <c r="F91" s="30" t="s">
        <v>538</v>
      </c>
      <c r="G91" s="38" t="s">
        <v>539</v>
      </c>
      <c r="H91" s="30"/>
      <c r="I91" s="38"/>
      <c r="J91" s="38" t="s">
        <v>541</v>
      </c>
      <c r="K91" s="76" t="s">
        <v>309</v>
      </c>
      <c r="L91" s="32" t="s">
        <v>199</v>
      </c>
      <c r="M91" s="30" t="s">
        <v>604</v>
      </c>
      <c r="N91" s="30" t="s">
        <v>200</v>
      </c>
      <c r="O91" s="299" t="s">
        <v>568</v>
      </c>
      <c r="P91" s="147">
        <v>1.72</v>
      </c>
      <c r="Q91" s="39">
        <v>0</v>
      </c>
      <c r="R91" s="39">
        <v>3.54</v>
      </c>
      <c r="S91" s="39">
        <v>0</v>
      </c>
      <c r="T91" s="39">
        <v>0</v>
      </c>
      <c r="U91" s="146">
        <v>0</v>
      </c>
      <c r="V91" s="139">
        <v>0.82</v>
      </c>
      <c r="W91" s="39">
        <v>0</v>
      </c>
      <c r="X91" s="39">
        <v>2.97</v>
      </c>
      <c r="Y91" s="39">
        <v>0</v>
      </c>
      <c r="Z91" s="39">
        <v>0</v>
      </c>
      <c r="AA91" s="151">
        <v>0</v>
      </c>
      <c r="AB91" s="147">
        <v>1.18</v>
      </c>
      <c r="AC91" s="39">
        <v>0</v>
      </c>
      <c r="AD91" s="39">
        <v>3.25</v>
      </c>
      <c r="AE91" s="39">
        <v>0</v>
      </c>
      <c r="AF91" s="39">
        <v>0</v>
      </c>
      <c r="AG91" s="146">
        <v>0</v>
      </c>
      <c r="AH91" s="139">
        <v>2.5</v>
      </c>
      <c r="AI91" s="39">
        <v>0</v>
      </c>
      <c r="AJ91" s="39">
        <v>2.4500000000000002</v>
      </c>
      <c r="AK91" s="39">
        <v>0</v>
      </c>
      <c r="AL91" s="39">
        <v>0</v>
      </c>
      <c r="AM91" s="151">
        <v>0</v>
      </c>
      <c r="AN91" s="147">
        <v>0.52700000000000002</v>
      </c>
      <c r="AO91" s="39">
        <v>0</v>
      </c>
      <c r="AP91" s="39">
        <v>2.4620000000000002</v>
      </c>
      <c r="AQ91" s="39">
        <v>0</v>
      </c>
      <c r="AR91" s="39">
        <v>0</v>
      </c>
      <c r="AS91" s="146">
        <v>0</v>
      </c>
      <c r="AT91" s="139">
        <v>2.36</v>
      </c>
      <c r="AU91" s="39">
        <v>0</v>
      </c>
      <c r="AV91" s="39">
        <v>3.18</v>
      </c>
      <c r="AW91" s="39">
        <v>0</v>
      </c>
      <c r="AX91" s="39">
        <v>0</v>
      </c>
      <c r="AY91" s="151">
        <v>0</v>
      </c>
      <c r="AZ91" s="147">
        <v>1.7</v>
      </c>
      <c r="BA91" s="39">
        <v>0</v>
      </c>
      <c r="BB91" s="39">
        <v>2.1</v>
      </c>
      <c r="BC91" s="39">
        <v>0</v>
      </c>
      <c r="BD91" s="39">
        <v>0</v>
      </c>
      <c r="BE91" s="146">
        <v>0</v>
      </c>
      <c r="BF91" s="139">
        <v>1.08</v>
      </c>
      <c r="BG91" s="39">
        <v>0</v>
      </c>
      <c r="BH91" s="39">
        <v>2.8</v>
      </c>
      <c r="BI91" s="39">
        <v>0</v>
      </c>
      <c r="BJ91" s="39">
        <v>0</v>
      </c>
      <c r="BK91" s="151">
        <v>0</v>
      </c>
      <c r="BL91" s="147">
        <v>1.673</v>
      </c>
      <c r="BM91" s="39">
        <v>0</v>
      </c>
      <c r="BN91" s="39">
        <v>2.42</v>
      </c>
      <c r="BO91" s="39">
        <v>0</v>
      </c>
      <c r="BP91" s="39">
        <v>0</v>
      </c>
      <c r="BQ91" s="146">
        <v>0</v>
      </c>
      <c r="BR91" s="139">
        <v>1</v>
      </c>
      <c r="BS91" s="39">
        <v>0</v>
      </c>
      <c r="BT91" s="39">
        <v>2.83</v>
      </c>
      <c r="BU91" s="39">
        <v>0</v>
      </c>
      <c r="BV91" s="39">
        <v>0</v>
      </c>
      <c r="BW91" s="151">
        <v>0</v>
      </c>
      <c r="BX91" s="147">
        <v>2.1</v>
      </c>
      <c r="BY91" s="39">
        <v>0</v>
      </c>
      <c r="BZ91" s="39">
        <v>3.2290000000000001</v>
      </c>
      <c r="CA91" s="39">
        <v>0</v>
      </c>
      <c r="CB91" s="39">
        <v>0</v>
      </c>
      <c r="CC91" s="146">
        <v>0</v>
      </c>
      <c r="CD91" s="139">
        <v>2.125</v>
      </c>
      <c r="CE91" s="39">
        <v>0</v>
      </c>
      <c r="CF91" s="39">
        <v>3.55</v>
      </c>
      <c r="CG91" s="39">
        <v>0</v>
      </c>
      <c r="CH91" s="39">
        <v>0</v>
      </c>
      <c r="CI91" s="146">
        <v>0</v>
      </c>
      <c r="CJ91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18.785</v>
      </c>
      <c r="CK91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34.780999999999999</v>
      </c>
      <c r="CL91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91" s="56">
        <f>SUM(Tabela11224342[[#This Row],[K 88]]+Tabela11224342[[#This Row],[K 89]]+Tabela11224342[[#This Row],[K 90]])</f>
        <v>53.566000000000003</v>
      </c>
      <c r="CN91" s="56">
        <f t="shared" si="4"/>
        <v>10.713200000000001</v>
      </c>
      <c r="CO91" s="311">
        <f t="shared" si="6"/>
        <v>64.279200000000003</v>
      </c>
      <c r="CP91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91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91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91" s="56">
        <f>Tabela11224342[[#This Row],[K 94]]+Tabela11224342[[#This Row],[K 95]]+Tabela11224342[[#This Row],[K 96 ]]</f>
        <v>0</v>
      </c>
      <c r="CT91" s="56">
        <f t="shared" si="5"/>
        <v>0</v>
      </c>
      <c r="CU91" s="57">
        <f t="shared" si="7"/>
        <v>0</v>
      </c>
      <c r="CV91" s="313">
        <f>Tabela11224342[[#This Row],[K 88]]+Tabela11224342[[#This Row],[K 94]]</f>
        <v>18.785</v>
      </c>
      <c r="CW91" s="59">
        <f>Tabela11224342[[#This Row],[K 89]]+Tabela11224342[[#This Row],[K 95]]</f>
        <v>34.780999999999999</v>
      </c>
      <c r="CX91" s="59">
        <f>Tabela11224342[[#This Row],[K 90]]+Tabela11224342[[#This Row],[K 96 ]]</f>
        <v>0</v>
      </c>
      <c r="CY91" s="60">
        <f>Tabela11224342[[#This Row],[K 100]]+Tabela11224342[[#This Row],[K 101]]+Tabela11224342[[#This Row],[K 102]]</f>
        <v>53.566000000000003</v>
      </c>
      <c r="CZ91" s="60">
        <f>20%*Tabela11224342[[#This Row],[K 103]]</f>
        <v>10.713200000000001</v>
      </c>
      <c r="DA91" s="323">
        <f>Tabela11224342[[#This Row],[K 103]]+Tabela11224342[[#This Row],[K 104]]</f>
        <v>64.279200000000003</v>
      </c>
      <c r="DB91" s="321" t="s">
        <v>311</v>
      </c>
      <c r="DC91" s="30" t="s">
        <v>206</v>
      </c>
      <c r="DD91" s="62">
        <v>45292</v>
      </c>
      <c r="DE91" s="63">
        <v>44719</v>
      </c>
      <c r="DF91" s="94" t="s">
        <v>529</v>
      </c>
      <c r="DG91" s="32" t="s">
        <v>203</v>
      </c>
      <c r="DH91" s="30" t="s">
        <v>204</v>
      </c>
      <c r="DI91" s="63" t="s">
        <v>587</v>
      </c>
      <c r="DJ91" s="62" t="s">
        <v>205</v>
      </c>
      <c r="DK91" s="62" t="s">
        <v>206</v>
      </c>
      <c r="DL91" s="62" t="s">
        <v>326</v>
      </c>
      <c r="DM91" s="62" t="s">
        <v>326</v>
      </c>
      <c r="DN91" s="62" t="s">
        <v>326</v>
      </c>
      <c r="DO91" s="30" t="s">
        <v>530</v>
      </c>
      <c r="DP91" s="32" t="s">
        <v>220</v>
      </c>
      <c r="DQ91" s="32" t="s">
        <v>537</v>
      </c>
      <c r="DR91" s="32" t="s">
        <v>538</v>
      </c>
      <c r="DS91" s="32" t="s">
        <v>539</v>
      </c>
      <c r="DT91" s="32"/>
      <c r="DU91" s="42"/>
      <c r="DV91" s="96" t="s">
        <v>535</v>
      </c>
    </row>
    <row r="92" spans="1:126" ht="80.099999999999994" customHeight="1" x14ac:dyDescent="0.25">
      <c r="A92" s="331">
        <v>78</v>
      </c>
      <c r="B92" s="30" t="s">
        <v>530</v>
      </c>
      <c r="C92" s="70" t="s">
        <v>219</v>
      </c>
      <c r="D92" s="30" t="s">
        <v>220</v>
      </c>
      <c r="E92" s="30" t="s">
        <v>542</v>
      </c>
      <c r="F92" s="30" t="s">
        <v>543</v>
      </c>
      <c r="G92" s="38">
        <v>243</v>
      </c>
      <c r="H92" s="30"/>
      <c r="I92" s="38"/>
      <c r="J92" s="38" t="s">
        <v>544</v>
      </c>
      <c r="K92" s="76" t="s">
        <v>198</v>
      </c>
      <c r="L92" s="32" t="s">
        <v>199</v>
      </c>
      <c r="M92" s="30" t="s">
        <v>632</v>
      </c>
      <c r="N92" s="30" t="s">
        <v>200</v>
      </c>
      <c r="O92" s="297" t="s">
        <v>201</v>
      </c>
      <c r="P92" s="147">
        <v>2.8974000000000002</v>
      </c>
      <c r="Q92" s="39">
        <v>10.686400000000001</v>
      </c>
      <c r="R92" s="39">
        <v>0</v>
      </c>
      <c r="S92" s="39">
        <v>0</v>
      </c>
      <c r="T92" s="39">
        <v>0</v>
      </c>
      <c r="U92" s="146">
        <v>0</v>
      </c>
      <c r="V92" s="139">
        <v>2.5409000000000002</v>
      </c>
      <c r="W92" s="39">
        <v>9.3713999999999995</v>
      </c>
      <c r="X92" s="39">
        <v>0</v>
      </c>
      <c r="Y92" s="39">
        <v>0</v>
      </c>
      <c r="Z92" s="39">
        <v>0</v>
      </c>
      <c r="AA92" s="151">
        <v>0</v>
      </c>
      <c r="AB92" s="147">
        <v>2.7517999999999998</v>
      </c>
      <c r="AC92" s="39">
        <v>10.1492</v>
      </c>
      <c r="AD92" s="39">
        <v>0</v>
      </c>
      <c r="AE92" s="39">
        <v>0</v>
      </c>
      <c r="AF92" s="39">
        <v>0</v>
      </c>
      <c r="AG92" s="146">
        <v>0</v>
      </c>
      <c r="AH92" s="139">
        <v>2.6150000000000002</v>
      </c>
      <c r="AI92" s="39">
        <v>9.6448</v>
      </c>
      <c r="AJ92" s="39">
        <v>0</v>
      </c>
      <c r="AK92" s="39">
        <v>0</v>
      </c>
      <c r="AL92" s="39">
        <v>0</v>
      </c>
      <c r="AM92" s="151">
        <v>0</v>
      </c>
      <c r="AN92" s="147">
        <v>2.7</v>
      </c>
      <c r="AO92" s="39">
        <v>9.9583999999999993</v>
      </c>
      <c r="AP92" s="39">
        <v>0</v>
      </c>
      <c r="AQ92" s="39">
        <v>0</v>
      </c>
      <c r="AR92" s="39">
        <v>0</v>
      </c>
      <c r="AS92" s="146">
        <v>0</v>
      </c>
      <c r="AT92" s="139">
        <v>0</v>
      </c>
      <c r="AU92" s="39">
        <v>0</v>
      </c>
      <c r="AV92" s="39">
        <v>0</v>
      </c>
      <c r="AW92" s="39">
        <v>0</v>
      </c>
      <c r="AX92" s="39">
        <v>0</v>
      </c>
      <c r="AY92" s="151">
        <v>0</v>
      </c>
      <c r="AZ92" s="147">
        <v>3.0491999999999999</v>
      </c>
      <c r="BA92" s="39">
        <v>11.2464</v>
      </c>
      <c r="BB92" s="39">
        <v>0</v>
      </c>
      <c r="BC92" s="39">
        <v>0</v>
      </c>
      <c r="BD92" s="39">
        <v>0</v>
      </c>
      <c r="BE92" s="146">
        <v>0</v>
      </c>
      <c r="BF92" s="139">
        <v>3.1215999999999999</v>
      </c>
      <c r="BG92" s="39">
        <v>11.513199999999999</v>
      </c>
      <c r="BH92" s="39">
        <v>0</v>
      </c>
      <c r="BI92" s="39">
        <v>0</v>
      </c>
      <c r="BJ92" s="39">
        <v>0</v>
      </c>
      <c r="BK92" s="151">
        <v>0</v>
      </c>
      <c r="BL92" s="147">
        <v>2.8018000000000001</v>
      </c>
      <c r="BM92" s="39">
        <v>10.3337</v>
      </c>
      <c r="BN92" s="39">
        <v>0</v>
      </c>
      <c r="BO92" s="39">
        <v>0</v>
      </c>
      <c r="BP92" s="39">
        <v>0</v>
      </c>
      <c r="BQ92" s="146">
        <v>0</v>
      </c>
      <c r="BR92" s="139">
        <v>2.8929999999999998</v>
      </c>
      <c r="BS92" s="39">
        <v>10.67</v>
      </c>
      <c r="BT92" s="39">
        <v>0</v>
      </c>
      <c r="BU92" s="39">
        <v>0</v>
      </c>
      <c r="BV92" s="39">
        <v>0</v>
      </c>
      <c r="BW92" s="151">
        <v>0</v>
      </c>
      <c r="BX92" s="147">
        <v>2.8696999999999999</v>
      </c>
      <c r="BY92" s="39">
        <v>10.584199999999999</v>
      </c>
      <c r="BZ92" s="39">
        <v>0</v>
      </c>
      <c r="CA92" s="39">
        <v>0</v>
      </c>
      <c r="CB92" s="39">
        <v>0</v>
      </c>
      <c r="CC92" s="146">
        <v>0</v>
      </c>
      <c r="CD92" s="139">
        <v>2.9096000000000002</v>
      </c>
      <c r="CE92" s="39">
        <v>10.731299999999999</v>
      </c>
      <c r="CF92" s="39">
        <v>0</v>
      </c>
      <c r="CG92" s="39">
        <v>0</v>
      </c>
      <c r="CH92" s="39">
        <v>0</v>
      </c>
      <c r="CI92" s="146">
        <v>0</v>
      </c>
      <c r="CJ92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31.150000000000002</v>
      </c>
      <c r="CK92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92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92" s="56">
        <f>SUM(Tabela11224342[[#This Row],[K 88]]+Tabela11224342[[#This Row],[K 89]]+Tabela11224342[[#This Row],[K 90]])</f>
        <v>31.150000000000002</v>
      </c>
      <c r="CN92" s="56">
        <f t="shared" si="4"/>
        <v>6.23</v>
      </c>
      <c r="CO92" s="311">
        <f t="shared" si="6"/>
        <v>37.380000000000003</v>
      </c>
      <c r="CP92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114.88900000000001</v>
      </c>
      <c r="CQ92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92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92" s="56">
        <f>Tabela11224342[[#This Row],[K 94]]+Tabela11224342[[#This Row],[K 95]]+Tabela11224342[[#This Row],[K 96 ]]</f>
        <v>114.88900000000001</v>
      </c>
      <c r="CT92" s="56">
        <f t="shared" si="5"/>
        <v>22.977800000000002</v>
      </c>
      <c r="CU92" s="57">
        <f t="shared" si="7"/>
        <v>137.86680000000001</v>
      </c>
      <c r="CV92" s="313">
        <f>Tabela11224342[[#This Row],[K 88]]+Tabela11224342[[#This Row],[K 94]]</f>
        <v>146.03900000000002</v>
      </c>
      <c r="CW92" s="59">
        <f>Tabela11224342[[#This Row],[K 89]]+Tabela11224342[[#This Row],[K 95]]</f>
        <v>0</v>
      </c>
      <c r="CX92" s="59">
        <f>Tabela11224342[[#This Row],[K 90]]+Tabela11224342[[#This Row],[K 96 ]]</f>
        <v>0</v>
      </c>
      <c r="CY92" s="60">
        <f>Tabela11224342[[#This Row],[K 100]]+Tabela11224342[[#This Row],[K 101]]+Tabela11224342[[#This Row],[K 102]]</f>
        <v>146.03900000000002</v>
      </c>
      <c r="CZ92" s="60">
        <f>20%*Tabela11224342[[#This Row],[K 103]]</f>
        <v>29.207800000000006</v>
      </c>
      <c r="DA92" s="323">
        <f>Tabela11224342[[#This Row],[K 103]]+Tabela11224342[[#This Row],[K 104]]</f>
        <v>175.24680000000001</v>
      </c>
      <c r="DB92" s="321" t="s">
        <v>311</v>
      </c>
      <c r="DC92" s="30" t="s">
        <v>206</v>
      </c>
      <c r="DD92" s="62">
        <v>45292</v>
      </c>
      <c r="DE92" s="63">
        <v>44719</v>
      </c>
      <c r="DF92" s="94" t="s">
        <v>529</v>
      </c>
      <c r="DG92" s="32" t="s">
        <v>203</v>
      </c>
      <c r="DH92" s="30" t="s">
        <v>204</v>
      </c>
      <c r="DI92" s="63" t="s">
        <v>587</v>
      </c>
      <c r="DJ92" s="62" t="s">
        <v>205</v>
      </c>
      <c r="DK92" s="62" t="s">
        <v>206</v>
      </c>
      <c r="DL92" s="62" t="s">
        <v>326</v>
      </c>
      <c r="DM92" s="62" t="s">
        <v>326</v>
      </c>
      <c r="DN92" s="62" t="s">
        <v>326</v>
      </c>
      <c r="DO92" s="30" t="s">
        <v>530</v>
      </c>
      <c r="DP92" s="32" t="s">
        <v>220</v>
      </c>
      <c r="DQ92" s="32" t="s">
        <v>537</v>
      </c>
      <c r="DR92" s="32" t="s">
        <v>538</v>
      </c>
      <c r="DS92" s="32" t="s">
        <v>539</v>
      </c>
      <c r="DT92" s="32"/>
      <c r="DU92" s="42"/>
      <c r="DV92" s="96" t="s">
        <v>535</v>
      </c>
    </row>
    <row r="93" spans="1:126" ht="80.099999999999994" customHeight="1" x14ac:dyDescent="0.25">
      <c r="A93" s="331">
        <v>79</v>
      </c>
      <c r="B93" s="30" t="s">
        <v>530</v>
      </c>
      <c r="C93" s="70" t="s">
        <v>219</v>
      </c>
      <c r="D93" s="30" t="s">
        <v>220</v>
      </c>
      <c r="E93" s="30" t="s">
        <v>542</v>
      </c>
      <c r="F93" s="30" t="s">
        <v>543</v>
      </c>
      <c r="G93" s="38">
        <v>243</v>
      </c>
      <c r="H93" s="30"/>
      <c r="I93" s="38"/>
      <c r="J93" s="38" t="s">
        <v>545</v>
      </c>
      <c r="K93" s="76" t="s">
        <v>198</v>
      </c>
      <c r="L93" s="32" t="s">
        <v>199</v>
      </c>
      <c r="M93" s="30" t="s">
        <v>632</v>
      </c>
      <c r="N93" s="30" t="s">
        <v>200</v>
      </c>
      <c r="O93" s="297" t="s">
        <v>201</v>
      </c>
      <c r="P93" s="147">
        <v>9.9</v>
      </c>
      <c r="Q93" s="39">
        <v>0.15</v>
      </c>
      <c r="R93" s="39">
        <v>0</v>
      </c>
      <c r="S93" s="39">
        <v>0</v>
      </c>
      <c r="T93" s="39">
        <v>0</v>
      </c>
      <c r="U93" s="146">
        <v>0</v>
      </c>
      <c r="V93" s="139">
        <v>8.6999999999999993</v>
      </c>
      <c r="W93" s="39">
        <v>0.13</v>
      </c>
      <c r="X93" s="39">
        <v>0</v>
      </c>
      <c r="Y93" s="39">
        <v>0</v>
      </c>
      <c r="Z93" s="39">
        <v>0</v>
      </c>
      <c r="AA93" s="151">
        <v>0</v>
      </c>
      <c r="AB93" s="147">
        <v>9.41</v>
      </c>
      <c r="AC93" s="39">
        <v>0.14000000000000001</v>
      </c>
      <c r="AD93" s="39">
        <v>0</v>
      </c>
      <c r="AE93" s="39">
        <v>0</v>
      </c>
      <c r="AF93" s="39">
        <v>0</v>
      </c>
      <c r="AG93" s="146">
        <v>0</v>
      </c>
      <c r="AH93" s="139">
        <v>8.9499999999999993</v>
      </c>
      <c r="AI93" s="39">
        <v>0.13</v>
      </c>
      <c r="AJ93" s="39">
        <v>0</v>
      </c>
      <c r="AK93" s="39">
        <v>0</v>
      </c>
      <c r="AL93" s="39">
        <v>0</v>
      </c>
      <c r="AM93" s="151">
        <v>0</v>
      </c>
      <c r="AN93" s="147">
        <v>9.31</v>
      </c>
      <c r="AO93" s="39">
        <v>0.15</v>
      </c>
      <c r="AP93" s="39">
        <v>0</v>
      </c>
      <c r="AQ93" s="39">
        <v>0</v>
      </c>
      <c r="AR93" s="39">
        <v>0</v>
      </c>
      <c r="AS93" s="146">
        <v>0</v>
      </c>
      <c r="AT93" s="139">
        <v>10.82</v>
      </c>
      <c r="AU93" s="39">
        <v>0.17</v>
      </c>
      <c r="AV93" s="39">
        <v>0</v>
      </c>
      <c r="AW93" s="39">
        <v>0</v>
      </c>
      <c r="AX93" s="39">
        <v>0</v>
      </c>
      <c r="AY93" s="151">
        <v>0</v>
      </c>
      <c r="AZ93" s="147">
        <v>10.69</v>
      </c>
      <c r="BA93" s="39">
        <v>0.16</v>
      </c>
      <c r="BB93" s="39">
        <v>0</v>
      </c>
      <c r="BC93" s="39">
        <v>0</v>
      </c>
      <c r="BD93" s="39">
        <v>0</v>
      </c>
      <c r="BE93" s="146">
        <v>0</v>
      </c>
      <c r="BF93" s="139">
        <v>10.67</v>
      </c>
      <c r="BG93" s="39">
        <v>0.16</v>
      </c>
      <c r="BH93" s="39">
        <v>0</v>
      </c>
      <c r="BI93" s="39">
        <v>0</v>
      </c>
      <c r="BJ93" s="39">
        <v>0</v>
      </c>
      <c r="BK93" s="151">
        <v>0</v>
      </c>
      <c r="BL93" s="147">
        <v>9.9700000000000006</v>
      </c>
      <c r="BM93" s="39">
        <v>0.15</v>
      </c>
      <c r="BN93" s="39">
        <v>0</v>
      </c>
      <c r="BO93" s="39">
        <v>0</v>
      </c>
      <c r="BP93" s="39">
        <v>0</v>
      </c>
      <c r="BQ93" s="146">
        <v>0</v>
      </c>
      <c r="BR93" s="139">
        <v>10.06</v>
      </c>
      <c r="BS93" s="39">
        <v>0.15</v>
      </c>
      <c r="BT93" s="39">
        <v>0</v>
      </c>
      <c r="BU93" s="39">
        <v>0</v>
      </c>
      <c r="BV93" s="39">
        <v>0</v>
      </c>
      <c r="BW93" s="151">
        <v>0</v>
      </c>
      <c r="BX93" s="147">
        <v>9.77</v>
      </c>
      <c r="BY93" s="39">
        <v>0.15</v>
      </c>
      <c r="BZ93" s="39">
        <v>0</v>
      </c>
      <c r="CA93" s="39">
        <v>0</v>
      </c>
      <c r="CB93" s="39">
        <v>0</v>
      </c>
      <c r="CC93" s="146">
        <v>0</v>
      </c>
      <c r="CD93" s="139">
        <v>9.85</v>
      </c>
      <c r="CE93" s="39">
        <v>0.14000000000000001</v>
      </c>
      <c r="CF93" s="39">
        <v>0</v>
      </c>
      <c r="CG93" s="39">
        <v>0</v>
      </c>
      <c r="CH93" s="39">
        <v>0</v>
      </c>
      <c r="CI93" s="146">
        <v>0</v>
      </c>
      <c r="CJ93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118.1</v>
      </c>
      <c r="CK93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93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93" s="56">
        <f>SUM(Tabela11224342[[#This Row],[K 88]]+Tabela11224342[[#This Row],[K 89]]+Tabela11224342[[#This Row],[K 90]])</f>
        <v>118.1</v>
      </c>
      <c r="CN93" s="56">
        <f t="shared" si="4"/>
        <v>23.62</v>
      </c>
      <c r="CO93" s="311">
        <f t="shared" si="6"/>
        <v>141.72</v>
      </c>
      <c r="CP93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1.7799999999999998</v>
      </c>
      <c r="CQ93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93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93" s="56">
        <f>Tabela11224342[[#This Row],[K 94]]+Tabela11224342[[#This Row],[K 95]]+Tabela11224342[[#This Row],[K 96 ]]</f>
        <v>1.7799999999999998</v>
      </c>
      <c r="CT93" s="56">
        <f t="shared" si="5"/>
        <v>0.35599999999999998</v>
      </c>
      <c r="CU93" s="57">
        <f t="shared" si="7"/>
        <v>2.1359999999999997</v>
      </c>
      <c r="CV93" s="313">
        <f>Tabela11224342[[#This Row],[K 88]]+Tabela11224342[[#This Row],[K 94]]</f>
        <v>119.88</v>
      </c>
      <c r="CW93" s="59">
        <f>Tabela11224342[[#This Row],[K 89]]+Tabela11224342[[#This Row],[K 95]]</f>
        <v>0</v>
      </c>
      <c r="CX93" s="59">
        <f>Tabela11224342[[#This Row],[K 90]]+Tabela11224342[[#This Row],[K 96 ]]</f>
        <v>0</v>
      </c>
      <c r="CY93" s="60">
        <f>Tabela11224342[[#This Row],[K 100]]+Tabela11224342[[#This Row],[K 101]]+Tabela11224342[[#This Row],[K 102]]</f>
        <v>119.88</v>
      </c>
      <c r="CZ93" s="60">
        <f>20%*Tabela11224342[[#This Row],[K 103]]</f>
        <v>23.975999999999999</v>
      </c>
      <c r="DA93" s="323">
        <f>Tabela11224342[[#This Row],[K 103]]+Tabela11224342[[#This Row],[K 104]]</f>
        <v>143.85599999999999</v>
      </c>
      <c r="DB93" s="321" t="s">
        <v>311</v>
      </c>
      <c r="DC93" s="30" t="s">
        <v>206</v>
      </c>
      <c r="DD93" s="62">
        <v>45292</v>
      </c>
      <c r="DE93" s="63">
        <v>44719</v>
      </c>
      <c r="DF93" s="94" t="s">
        <v>529</v>
      </c>
      <c r="DG93" s="32" t="s">
        <v>203</v>
      </c>
      <c r="DH93" s="30" t="s">
        <v>204</v>
      </c>
      <c r="DI93" s="63" t="s">
        <v>587</v>
      </c>
      <c r="DJ93" s="62" t="s">
        <v>205</v>
      </c>
      <c r="DK93" s="62" t="s">
        <v>206</v>
      </c>
      <c r="DL93" s="62" t="s">
        <v>326</v>
      </c>
      <c r="DM93" s="62" t="s">
        <v>326</v>
      </c>
      <c r="DN93" s="62" t="s">
        <v>326</v>
      </c>
      <c r="DO93" s="30" t="s">
        <v>530</v>
      </c>
      <c r="DP93" s="32" t="s">
        <v>220</v>
      </c>
      <c r="DQ93" s="32" t="s">
        <v>537</v>
      </c>
      <c r="DR93" s="32" t="s">
        <v>538</v>
      </c>
      <c r="DS93" s="32" t="s">
        <v>539</v>
      </c>
      <c r="DT93" s="32"/>
      <c r="DU93" s="42"/>
      <c r="DV93" s="96" t="s">
        <v>535</v>
      </c>
    </row>
    <row r="94" spans="1:126" ht="80.099999999999994" customHeight="1" x14ac:dyDescent="0.25">
      <c r="A94" s="331">
        <v>80</v>
      </c>
      <c r="B94" s="30" t="s">
        <v>530</v>
      </c>
      <c r="C94" s="70" t="s">
        <v>219</v>
      </c>
      <c r="D94" s="30" t="s">
        <v>220</v>
      </c>
      <c r="E94" s="30" t="s">
        <v>542</v>
      </c>
      <c r="F94" s="30" t="s">
        <v>543</v>
      </c>
      <c r="G94" s="38">
        <v>212</v>
      </c>
      <c r="H94" s="30"/>
      <c r="I94" s="38"/>
      <c r="J94" s="38" t="s">
        <v>546</v>
      </c>
      <c r="K94" s="76" t="s">
        <v>198</v>
      </c>
      <c r="L94" s="32" t="s">
        <v>199</v>
      </c>
      <c r="M94" s="30" t="s">
        <v>633</v>
      </c>
      <c r="N94" s="30" t="s">
        <v>200</v>
      </c>
      <c r="O94" s="297" t="s">
        <v>201</v>
      </c>
      <c r="P94" s="147">
        <v>32.507480000000001</v>
      </c>
      <c r="Q94" s="39">
        <v>0</v>
      </c>
      <c r="R94" s="39">
        <v>0</v>
      </c>
      <c r="S94" s="39">
        <v>0</v>
      </c>
      <c r="T94" s="39">
        <v>0</v>
      </c>
      <c r="U94" s="146">
        <v>0</v>
      </c>
      <c r="V94" s="139">
        <v>27.914400000000001</v>
      </c>
      <c r="W94" s="39">
        <v>0</v>
      </c>
      <c r="X94" s="39">
        <v>0</v>
      </c>
      <c r="Y94" s="39">
        <v>0</v>
      </c>
      <c r="Z94" s="39">
        <v>0</v>
      </c>
      <c r="AA94" s="151">
        <v>0</v>
      </c>
      <c r="AB94" s="147">
        <v>36.851349999999996</v>
      </c>
      <c r="AC94" s="39">
        <v>0</v>
      </c>
      <c r="AD94" s="39">
        <v>0</v>
      </c>
      <c r="AE94" s="39">
        <v>0</v>
      </c>
      <c r="AF94" s="39">
        <v>0</v>
      </c>
      <c r="AG94" s="146">
        <v>0</v>
      </c>
      <c r="AH94" s="139">
        <v>31.7179</v>
      </c>
      <c r="AI94" s="39">
        <v>0</v>
      </c>
      <c r="AJ94" s="39">
        <v>0</v>
      </c>
      <c r="AK94" s="39">
        <v>0</v>
      </c>
      <c r="AL94" s="39">
        <v>0</v>
      </c>
      <c r="AM94" s="151">
        <v>0</v>
      </c>
      <c r="AN94" s="147">
        <v>32.163170000000001</v>
      </c>
      <c r="AO94" s="39">
        <v>0</v>
      </c>
      <c r="AP94" s="39">
        <v>0</v>
      </c>
      <c r="AQ94" s="39">
        <v>0</v>
      </c>
      <c r="AR94" s="39">
        <v>0</v>
      </c>
      <c r="AS94" s="146">
        <v>0</v>
      </c>
      <c r="AT94" s="139">
        <v>34.299970000000002</v>
      </c>
      <c r="AU94" s="39">
        <v>0</v>
      </c>
      <c r="AV94" s="39">
        <v>0</v>
      </c>
      <c r="AW94" s="39">
        <v>0</v>
      </c>
      <c r="AX94" s="39">
        <v>0</v>
      </c>
      <c r="AY94" s="151">
        <v>0</v>
      </c>
      <c r="AZ94" s="147">
        <v>34.982300000000002</v>
      </c>
      <c r="BA94" s="39">
        <v>0</v>
      </c>
      <c r="BB94" s="39">
        <v>0</v>
      </c>
      <c r="BC94" s="39">
        <v>0</v>
      </c>
      <c r="BD94" s="39">
        <v>0</v>
      </c>
      <c r="BE94" s="146">
        <v>0</v>
      </c>
      <c r="BF94" s="139">
        <v>36.803310000000003</v>
      </c>
      <c r="BG94" s="39">
        <v>0</v>
      </c>
      <c r="BH94" s="39">
        <v>0</v>
      </c>
      <c r="BI94" s="39">
        <v>0</v>
      </c>
      <c r="BJ94" s="39">
        <v>0</v>
      </c>
      <c r="BK94" s="151">
        <v>0</v>
      </c>
      <c r="BL94" s="147">
        <v>29.304320000000001</v>
      </c>
      <c r="BM94" s="39">
        <v>0</v>
      </c>
      <c r="BN94" s="39">
        <v>0</v>
      </c>
      <c r="BO94" s="39">
        <v>0</v>
      </c>
      <c r="BP94" s="39">
        <v>0</v>
      </c>
      <c r="BQ94" s="146">
        <v>0</v>
      </c>
      <c r="BR94" s="139">
        <v>30.48434</v>
      </c>
      <c r="BS94" s="39">
        <v>0</v>
      </c>
      <c r="BT94" s="39">
        <v>0</v>
      </c>
      <c r="BU94" s="39">
        <v>0</v>
      </c>
      <c r="BV94" s="39">
        <v>0</v>
      </c>
      <c r="BW94" s="151">
        <v>0</v>
      </c>
      <c r="BX94" s="147">
        <v>34.449109999999997</v>
      </c>
      <c r="BY94" s="39">
        <v>0</v>
      </c>
      <c r="BZ94" s="39">
        <v>0</v>
      </c>
      <c r="CA94" s="39">
        <v>0</v>
      </c>
      <c r="CB94" s="39">
        <v>0</v>
      </c>
      <c r="CC94" s="146">
        <v>0</v>
      </c>
      <c r="CD94" s="139">
        <v>39.86157</v>
      </c>
      <c r="CE94" s="39">
        <v>0</v>
      </c>
      <c r="CF94" s="39">
        <v>0</v>
      </c>
      <c r="CG94" s="39">
        <v>0</v>
      </c>
      <c r="CH94" s="39">
        <v>0</v>
      </c>
      <c r="CI94" s="146">
        <v>0</v>
      </c>
      <c r="CJ94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401.33922000000007</v>
      </c>
      <c r="CK94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94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94" s="56">
        <f>SUM(Tabela11224342[[#This Row],[K 88]]+Tabela11224342[[#This Row],[K 89]]+Tabela11224342[[#This Row],[K 90]])</f>
        <v>401.33922000000007</v>
      </c>
      <c r="CN94" s="56">
        <f t="shared" si="4"/>
        <v>80.267844000000025</v>
      </c>
      <c r="CO94" s="311">
        <f t="shared" si="6"/>
        <v>481.60706400000009</v>
      </c>
      <c r="CP94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94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94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94" s="56">
        <f>Tabela11224342[[#This Row],[K 94]]+Tabela11224342[[#This Row],[K 95]]+Tabela11224342[[#This Row],[K 96 ]]</f>
        <v>0</v>
      </c>
      <c r="CT94" s="56">
        <f t="shared" si="5"/>
        <v>0</v>
      </c>
      <c r="CU94" s="57">
        <f t="shared" si="7"/>
        <v>0</v>
      </c>
      <c r="CV94" s="313">
        <f>Tabela11224342[[#This Row],[K 88]]+Tabela11224342[[#This Row],[K 94]]</f>
        <v>401.33922000000007</v>
      </c>
      <c r="CW94" s="59">
        <f>Tabela11224342[[#This Row],[K 89]]+Tabela11224342[[#This Row],[K 95]]</f>
        <v>0</v>
      </c>
      <c r="CX94" s="59">
        <f>Tabela11224342[[#This Row],[K 90]]+Tabela11224342[[#This Row],[K 96 ]]</f>
        <v>0</v>
      </c>
      <c r="CY94" s="60">
        <f>Tabela11224342[[#This Row],[K 100]]+Tabela11224342[[#This Row],[K 101]]+Tabela11224342[[#This Row],[K 102]]</f>
        <v>401.33922000000007</v>
      </c>
      <c r="CZ94" s="60">
        <f>20%*Tabela11224342[[#This Row],[K 103]]</f>
        <v>80.267844000000025</v>
      </c>
      <c r="DA94" s="323">
        <f>Tabela11224342[[#This Row],[K 103]]+Tabela11224342[[#This Row],[K 104]]</f>
        <v>481.60706400000009</v>
      </c>
      <c r="DB94" s="321" t="s">
        <v>311</v>
      </c>
      <c r="DC94" s="30" t="s">
        <v>206</v>
      </c>
      <c r="DD94" s="62">
        <v>45292</v>
      </c>
      <c r="DE94" s="63">
        <v>44719</v>
      </c>
      <c r="DF94" s="94" t="s">
        <v>529</v>
      </c>
      <c r="DG94" s="32" t="s">
        <v>203</v>
      </c>
      <c r="DH94" s="30" t="s">
        <v>204</v>
      </c>
      <c r="DI94" s="63" t="s">
        <v>587</v>
      </c>
      <c r="DJ94" s="62" t="s">
        <v>205</v>
      </c>
      <c r="DK94" s="62" t="s">
        <v>206</v>
      </c>
      <c r="DL94" s="62" t="s">
        <v>326</v>
      </c>
      <c r="DM94" s="62" t="s">
        <v>326</v>
      </c>
      <c r="DN94" s="62" t="s">
        <v>326</v>
      </c>
      <c r="DO94" s="30" t="s">
        <v>530</v>
      </c>
      <c r="DP94" s="32" t="s">
        <v>220</v>
      </c>
      <c r="DQ94" s="32" t="s">
        <v>537</v>
      </c>
      <c r="DR94" s="32" t="s">
        <v>538</v>
      </c>
      <c r="DS94" s="32" t="s">
        <v>539</v>
      </c>
      <c r="DT94" s="32"/>
      <c r="DU94" s="42"/>
      <c r="DV94" s="96" t="s">
        <v>535</v>
      </c>
    </row>
    <row r="95" spans="1:126" ht="80.099999999999994" customHeight="1" x14ac:dyDescent="0.25">
      <c r="A95" s="331">
        <v>81</v>
      </c>
      <c r="B95" s="30" t="s">
        <v>530</v>
      </c>
      <c r="C95" s="70" t="s">
        <v>219</v>
      </c>
      <c r="D95" s="30" t="s">
        <v>220</v>
      </c>
      <c r="E95" s="30" t="s">
        <v>383</v>
      </c>
      <c r="F95" s="30" t="s">
        <v>547</v>
      </c>
      <c r="G95" s="38">
        <v>4</v>
      </c>
      <c r="H95" s="30"/>
      <c r="I95" s="38"/>
      <c r="J95" s="38" t="s">
        <v>548</v>
      </c>
      <c r="K95" s="76" t="s">
        <v>198</v>
      </c>
      <c r="L95" s="32" t="s">
        <v>199</v>
      </c>
      <c r="M95" s="30" t="s">
        <v>617</v>
      </c>
      <c r="N95" s="30" t="s">
        <v>200</v>
      </c>
      <c r="O95" s="297" t="s">
        <v>201</v>
      </c>
      <c r="P95" s="147">
        <v>19.510000000000002</v>
      </c>
      <c r="Q95" s="39">
        <v>0.19</v>
      </c>
      <c r="R95" s="39">
        <v>0</v>
      </c>
      <c r="S95" s="39">
        <v>0</v>
      </c>
      <c r="T95" s="39">
        <v>0</v>
      </c>
      <c r="U95" s="146">
        <v>0</v>
      </c>
      <c r="V95" s="139">
        <v>16.05</v>
      </c>
      <c r="W95" s="39">
        <v>0.16</v>
      </c>
      <c r="X95" s="39">
        <v>0</v>
      </c>
      <c r="Y95" s="39">
        <v>0</v>
      </c>
      <c r="Z95" s="39">
        <v>0</v>
      </c>
      <c r="AA95" s="151">
        <v>0</v>
      </c>
      <c r="AB95" s="147">
        <v>16.95</v>
      </c>
      <c r="AC95" s="39">
        <v>0.17</v>
      </c>
      <c r="AD95" s="39">
        <v>0</v>
      </c>
      <c r="AE95" s="39">
        <v>0</v>
      </c>
      <c r="AF95" s="39">
        <v>0</v>
      </c>
      <c r="AG95" s="146">
        <v>0</v>
      </c>
      <c r="AH95" s="139">
        <v>15.53</v>
      </c>
      <c r="AI95" s="39">
        <v>0.16</v>
      </c>
      <c r="AJ95" s="39">
        <v>0</v>
      </c>
      <c r="AK95" s="39">
        <v>0</v>
      </c>
      <c r="AL95" s="39">
        <v>0</v>
      </c>
      <c r="AM95" s="151">
        <v>0</v>
      </c>
      <c r="AN95" s="147">
        <v>16.09</v>
      </c>
      <c r="AO95" s="39">
        <v>0.17</v>
      </c>
      <c r="AP95" s="39">
        <v>0</v>
      </c>
      <c r="AQ95" s="39">
        <v>0</v>
      </c>
      <c r="AR95" s="39">
        <v>0</v>
      </c>
      <c r="AS95" s="146">
        <v>0</v>
      </c>
      <c r="AT95" s="139">
        <v>16.3</v>
      </c>
      <c r="AU95" s="39">
        <v>0.16</v>
      </c>
      <c r="AV95" s="39">
        <v>0</v>
      </c>
      <c r="AW95" s="39">
        <v>0</v>
      </c>
      <c r="AX95" s="39">
        <v>0</v>
      </c>
      <c r="AY95" s="151">
        <v>0</v>
      </c>
      <c r="AZ95" s="147">
        <v>14.31</v>
      </c>
      <c r="BA95" s="39">
        <v>0.15</v>
      </c>
      <c r="BB95" s="39">
        <v>0</v>
      </c>
      <c r="BC95" s="39">
        <v>0</v>
      </c>
      <c r="BD95" s="39">
        <v>0</v>
      </c>
      <c r="BE95" s="146">
        <v>0</v>
      </c>
      <c r="BF95" s="139">
        <v>15.32</v>
      </c>
      <c r="BG95" s="39">
        <v>0.16</v>
      </c>
      <c r="BH95" s="39">
        <v>0</v>
      </c>
      <c r="BI95" s="39">
        <v>0</v>
      </c>
      <c r="BJ95" s="39">
        <v>0</v>
      </c>
      <c r="BK95" s="151">
        <v>0</v>
      </c>
      <c r="BL95" s="147">
        <v>13.76</v>
      </c>
      <c r="BM95" s="39">
        <v>0.14000000000000001</v>
      </c>
      <c r="BN95" s="39">
        <v>0</v>
      </c>
      <c r="BO95" s="39">
        <v>0</v>
      </c>
      <c r="BP95" s="39">
        <v>0</v>
      </c>
      <c r="BQ95" s="146">
        <v>0</v>
      </c>
      <c r="BR95" s="139">
        <v>14.48</v>
      </c>
      <c r="BS95" s="39">
        <v>0.14000000000000001</v>
      </c>
      <c r="BT95" s="39">
        <v>0</v>
      </c>
      <c r="BU95" s="39">
        <v>0</v>
      </c>
      <c r="BV95" s="39">
        <v>0</v>
      </c>
      <c r="BW95" s="151">
        <v>0</v>
      </c>
      <c r="BX95" s="147">
        <v>15.95</v>
      </c>
      <c r="BY95" s="39">
        <v>0.16</v>
      </c>
      <c r="BZ95" s="39">
        <v>0</v>
      </c>
      <c r="CA95" s="39">
        <v>0</v>
      </c>
      <c r="CB95" s="39">
        <v>0</v>
      </c>
      <c r="CC95" s="146">
        <v>0</v>
      </c>
      <c r="CD95" s="139">
        <v>16.29</v>
      </c>
      <c r="CE95" s="39">
        <v>0.16</v>
      </c>
      <c r="CF95" s="39">
        <v>0</v>
      </c>
      <c r="CG95" s="39">
        <v>0</v>
      </c>
      <c r="CH95" s="39">
        <v>0</v>
      </c>
      <c r="CI95" s="146">
        <v>0</v>
      </c>
      <c r="CJ95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190.53999999999996</v>
      </c>
      <c r="CK95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95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95" s="56">
        <f>SUM(Tabela11224342[[#This Row],[K 88]]+Tabela11224342[[#This Row],[K 89]]+Tabela11224342[[#This Row],[K 90]])</f>
        <v>190.53999999999996</v>
      </c>
      <c r="CN95" s="56">
        <f t="shared" si="4"/>
        <v>38.107999999999997</v>
      </c>
      <c r="CO95" s="311">
        <f t="shared" si="6"/>
        <v>228.64799999999997</v>
      </c>
      <c r="CP95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1.92</v>
      </c>
      <c r="CQ95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95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95" s="56">
        <f>Tabela11224342[[#This Row],[K 94]]+Tabela11224342[[#This Row],[K 95]]+Tabela11224342[[#This Row],[K 96 ]]</f>
        <v>1.92</v>
      </c>
      <c r="CT95" s="56">
        <f t="shared" si="5"/>
        <v>0.38400000000000001</v>
      </c>
      <c r="CU95" s="57">
        <f t="shared" si="7"/>
        <v>2.3039999999999998</v>
      </c>
      <c r="CV95" s="313">
        <f>Tabela11224342[[#This Row],[K 88]]+Tabela11224342[[#This Row],[K 94]]</f>
        <v>192.45999999999995</v>
      </c>
      <c r="CW95" s="59">
        <f>Tabela11224342[[#This Row],[K 89]]+Tabela11224342[[#This Row],[K 95]]</f>
        <v>0</v>
      </c>
      <c r="CX95" s="59">
        <f>Tabela11224342[[#This Row],[K 90]]+Tabela11224342[[#This Row],[K 96 ]]</f>
        <v>0</v>
      </c>
      <c r="CY95" s="60">
        <f>Tabela11224342[[#This Row],[K 100]]+Tabela11224342[[#This Row],[K 101]]+Tabela11224342[[#This Row],[K 102]]</f>
        <v>192.45999999999995</v>
      </c>
      <c r="CZ95" s="60">
        <f>20%*Tabela11224342[[#This Row],[K 103]]</f>
        <v>38.49199999999999</v>
      </c>
      <c r="DA95" s="323">
        <f>Tabela11224342[[#This Row],[K 103]]+Tabela11224342[[#This Row],[K 104]]</f>
        <v>230.95199999999994</v>
      </c>
      <c r="DB95" s="321" t="s">
        <v>311</v>
      </c>
      <c r="DC95" s="30" t="s">
        <v>206</v>
      </c>
      <c r="DD95" s="62">
        <v>45292</v>
      </c>
      <c r="DE95" s="63">
        <v>44719</v>
      </c>
      <c r="DF95" s="94" t="s">
        <v>529</v>
      </c>
      <c r="DG95" s="32" t="s">
        <v>203</v>
      </c>
      <c r="DH95" s="30" t="s">
        <v>204</v>
      </c>
      <c r="DI95" s="63" t="s">
        <v>587</v>
      </c>
      <c r="DJ95" s="62" t="s">
        <v>205</v>
      </c>
      <c r="DK95" s="62" t="s">
        <v>206</v>
      </c>
      <c r="DL95" s="62" t="s">
        <v>326</v>
      </c>
      <c r="DM95" s="62" t="s">
        <v>326</v>
      </c>
      <c r="DN95" s="62" t="s">
        <v>326</v>
      </c>
      <c r="DO95" s="30" t="s">
        <v>530</v>
      </c>
      <c r="DP95" s="32" t="s">
        <v>220</v>
      </c>
      <c r="DQ95" s="32" t="s">
        <v>537</v>
      </c>
      <c r="DR95" s="32" t="s">
        <v>538</v>
      </c>
      <c r="DS95" s="32" t="s">
        <v>539</v>
      </c>
      <c r="DT95" s="32"/>
      <c r="DU95" s="42"/>
      <c r="DV95" s="96" t="s">
        <v>535</v>
      </c>
    </row>
    <row r="96" spans="1:126" ht="80.099999999999994" customHeight="1" x14ac:dyDescent="0.25">
      <c r="A96" s="331">
        <v>82</v>
      </c>
      <c r="B96" s="30" t="s">
        <v>530</v>
      </c>
      <c r="C96" s="64" t="s">
        <v>192</v>
      </c>
      <c r="D96" s="30" t="s">
        <v>208</v>
      </c>
      <c r="E96" s="30" t="s">
        <v>549</v>
      </c>
      <c r="F96" s="30" t="s">
        <v>639</v>
      </c>
      <c r="G96" s="38" t="s">
        <v>550</v>
      </c>
      <c r="H96" s="30"/>
      <c r="I96" s="38"/>
      <c r="J96" s="38" t="s">
        <v>551</v>
      </c>
      <c r="K96" s="76" t="s">
        <v>198</v>
      </c>
      <c r="L96" s="32" t="s">
        <v>199</v>
      </c>
      <c r="M96" s="30" t="s">
        <v>634</v>
      </c>
      <c r="N96" s="30" t="s">
        <v>200</v>
      </c>
      <c r="O96" s="297" t="s">
        <v>201</v>
      </c>
      <c r="P96" s="147">
        <v>6.7649999999999997</v>
      </c>
      <c r="Q96" s="39">
        <v>0</v>
      </c>
      <c r="R96" s="39">
        <v>0</v>
      </c>
      <c r="S96" s="39">
        <v>0</v>
      </c>
      <c r="T96" s="39">
        <v>0</v>
      </c>
      <c r="U96" s="146">
        <v>0</v>
      </c>
      <c r="V96" s="139">
        <v>5.0129999999999999</v>
      </c>
      <c r="W96" s="39">
        <v>0</v>
      </c>
      <c r="X96" s="39">
        <v>0</v>
      </c>
      <c r="Y96" s="39">
        <v>0</v>
      </c>
      <c r="Z96" s="39">
        <v>0</v>
      </c>
      <c r="AA96" s="151">
        <v>0</v>
      </c>
      <c r="AB96" s="147">
        <v>5.1790000000000003</v>
      </c>
      <c r="AC96" s="39">
        <v>0</v>
      </c>
      <c r="AD96" s="39">
        <v>0</v>
      </c>
      <c r="AE96" s="39">
        <v>0</v>
      </c>
      <c r="AF96" s="39">
        <v>0</v>
      </c>
      <c r="AG96" s="146">
        <v>0</v>
      </c>
      <c r="AH96" s="139">
        <v>4.7210000000000001</v>
      </c>
      <c r="AI96" s="39">
        <v>0</v>
      </c>
      <c r="AJ96" s="39">
        <v>0</v>
      </c>
      <c r="AK96" s="39">
        <v>0</v>
      </c>
      <c r="AL96" s="39">
        <v>0</v>
      </c>
      <c r="AM96" s="151">
        <v>0</v>
      </c>
      <c r="AN96" s="147">
        <v>6.1479999999999997</v>
      </c>
      <c r="AO96" s="39">
        <v>0</v>
      </c>
      <c r="AP96" s="39">
        <v>0</v>
      </c>
      <c r="AQ96" s="39">
        <v>0</v>
      </c>
      <c r="AR96" s="39">
        <v>0</v>
      </c>
      <c r="AS96" s="146">
        <v>0</v>
      </c>
      <c r="AT96" s="139">
        <v>5.2939999999999996</v>
      </c>
      <c r="AU96" s="39">
        <v>0</v>
      </c>
      <c r="AV96" s="39">
        <v>0</v>
      </c>
      <c r="AW96" s="39">
        <v>0</v>
      </c>
      <c r="AX96" s="39">
        <v>0</v>
      </c>
      <c r="AY96" s="151">
        <v>0</v>
      </c>
      <c r="AZ96" s="147">
        <v>5.25</v>
      </c>
      <c r="BA96" s="39">
        <v>0</v>
      </c>
      <c r="BB96" s="39">
        <v>0</v>
      </c>
      <c r="BC96" s="39">
        <v>0</v>
      </c>
      <c r="BD96" s="39">
        <v>0</v>
      </c>
      <c r="BE96" s="146">
        <v>0</v>
      </c>
      <c r="BF96" s="139">
        <v>4.82</v>
      </c>
      <c r="BG96" s="39">
        <v>0</v>
      </c>
      <c r="BH96" s="39">
        <v>0</v>
      </c>
      <c r="BI96" s="39">
        <v>0</v>
      </c>
      <c r="BJ96" s="39">
        <v>0</v>
      </c>
      <c r="BK96" s="151">
        <v>0</v>
      </c>
      <c r="BL96" s="147">
        <v>4.0460000000000003</v>
      </c>
      <c r="BM96" s="39">
        <v>0</v>
      </c>
      <c r="BN96" s="39">
        <v>0</v>
      </c>
      <c r="BO96" s="39">
        <v>0</v>
      </c>
      <c r="BP96" s="39">
        <v>0</v>
      </c>
      <c r="BQ96" s="146">
        <v>0</v>
      </c>
      <c r="BR96" s="139">
        <v>5.2050000000000001</v>
      </c>
      <c r="BS96" s="39">
        <v>0</v>
      </c>
      <c r="BT96" s="39">
        <v>0</v>
      </c>
      <c r="BU96" s="39">
        <v>0</v>
      </c>
      <c r="BV96" s="39">
        <v>0</v>
      </c>
      <c r="BW96" s="151">
        <v>0</v>
      </c>
      <c r="BX96" s="147">
        <v>4.5949999999999998</v>
      </c>
      <c r="BY96" s="39">
        <v>0</v>
      </c>
      <c r="BZ96" s="39">
        <v>0</v>
      </c>
      <c r="CA96" s="39">
        <v>0</v>
      </c>
      <c r="CB96" s="39">
        <v>0</v>
      </c>
      <c r="CC96" s="146">
        <v>0</v>
      </c>
      <c r="CD96" s="139">
        <v>5.984</v>
      </c>
      <c r="CE96" s="39">
        <v>0</v>
      </c>
      <c r="CF96" s="39">
        <v>0</v>
      </c>
      <c r="CG96" s="39">
        <v>0</v>
      </c>
      <c r="CH96" s="39">
        <v>0</v>
      </c>
      <c r="CI96" s="146">
        <v>0</v>
      </c>
      <c r="CJ96" s="54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63.019999999999996</v>
      </c>
      <c r="CK96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96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96" s="56">
        <f>SUM(Tabela11224342[[#This Row],[K 88]]+Tabela11224342[[#This Row],[K 89]]+Tabela11224342[[#This Row],[K 90]])</f>
        <v>63.019999999999996</v>
      </c>
      <c r="CN96" s="56">
        <f t="shared" si="4"/>
        <v>12.603999999999999</v>
      </c>
      <c r="CO96" s="311">
        <f t="shared" si="6"/>
        <v>75.623999999999995</v>
      </c>
      <c r="CP96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96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96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96" s="56">
        <f>Tabela11224342[[#This Row],[K 94]]+Tabela11224342[[#This Row],[K 95]]+Tabela11224342[[#This Row],[K 96 ]]</f>
        <v>0</v>
      </c>
      <c r="CT96" s="56">
        <f t="shared" si="5"/>
        <v>0</v>
      </c>
      <c r="CU96" s="57">
        <f t="shared" si="7"/>
        <v>0</v>
      </c>
      <c r="CV96" s="313">
        <f>Tabela11224342[[#This Row],[K 88]]+Tabela11224342[[#This Row],[K 94]]</f>
        <v>63.019999999999996</v>
      </c>
      <c r="CW96" s="59">
        <f>Tabela11224342[[#This Row],[K 89]]+Tabela11224342[[#This Row],[K 95]]</f>
        <v>0</v>
      </c>
      <c r="CX96" s="59">
        <f>Tabela11224342[[#This Row],[K 90]]+Tabela11224342[[#This Row],[K 96 ]]</f>
        <v>0</v>
      </c>
      <c r="CY96" s="60">
        <f>Tabela11224342[[#This Row],[K 100]]+Tabela11224342[[#This Row],[K 101]]+Tabela11224342[[#This Row],[K 102]]</f>
        <v>63.019999999999996</v>
      </c>
      <c r="CZ96" s="60">
        <f>20%*Tabela11224342[[#This Row],[K 103]]</f>
        <v>12.603999999999999</v>
      </c>
      <c r="DA96" s="323">
        <f>Tabela11224342[[#This Row],[K 103]]+Tabela11224342[[#This Row],[K 104]]</f>
        <v>75.623999999999995</v>
      </c>
      <c r="DB96" s="321" t="s">
        <v>311</v>
      </c>
      <c r="DC96" s="30" t="s">
        <v>206</v>
      </c>
      <c r="DD96" s="62">
        <v>45292</v>
      </c>
      <c r="DE96" s="63">
        <v>44719</v>
      </c>
      <c r="DF96" s="94" t="s">
        <v>529</v>
      </c>
      <c r="DG96" s="32" t="s">
        <v>203</v>
      </c>
      <c r="DH96" s="30" t="s">
        <v>204</v>
      </c>
      <c r="DI96" s="63" t="s">
        <v>587</v>
      </c>
      <c r="DJ96" s="62" t="s">
        <v>205</v>
      </c>
      <c r="DK96" s="62" t="s">
        <v>206</v>
      </c>
      <c r="DL96" s="62" t="s">
        <v>326</v>
      </c>
      <c r="DM96" s="62" t="s">
        <v>326</v>
      </c>
      <c r="DN96" s="62" t="s">
        <v>326</v>
      </c>
      <c r="DO96" s="30" t="s">
        <v>530</v>
      </c>
      <c r="DP96" s="32" t="s">
        <v>220</v>
      </c>
      <c r="DQ96" s="32" t="s">
        <v>537</v>
      </c>
      <c r="DR96" s="32" t="s">
        <v>538</v>
      </c>
      <c r="DS96" s="32" t="s">
        <v>539</v>
      </c>
      <c r="DT96" s="32"/>
      <c r="DU96" s="42"/>
      <c r="DV96" s="96" t="s">
        <v>535</v>
      </c>
    </row>
    <row r="97" spans="1:126" ht="80.099999999999994" customHeight="1" x14ac:dyDescent="0.25">
      <c r="A97" s="331">
        <v>83</v>
      </c>
      <c r="B97" s="339" t="s">
        <v>351</v>
      </c>
      <c r="C97" s="340" t="s">
        <v>192</v>
      </c>
      <c r="D97" s="339" t="s">
        <v>254</v>
      </c>
      <c r="E97" s="339" t="s">
        <v>255</v>
      </c>
      <c r="F97" s="339" t="s">
        <v>347</v>
      </c>
      <c r="G97" s="341" t="s">
        <v>640</v>
      </c>
      <c r="H97" s="342"/>
      <c r="I97" s="342"/>
      <c r="J97" s="341" t="s">
        <v>641</v>
      </c>
      <c r="K97" s="341" t="s">
        <v>290</v>
      </c>
      <c r="L97" s="343" t="s">
        <v>199</v>
      </c>
      <c r="M97" s="339" t="s">
        <v>267</v>
      </c>
      <c r="N97" s="339" t="s">
        <v>200</v>
      </c>
      <c r="O97" s="344" t="s">
        <v>568</v>
      </c>
      <c r="P97" s="325">
        <v>0</v>
      </c>
      <c r="Q97" s="326">
        <v>0</v>
      </c>
      <c r="R97" s="326">
        <v>0</v>
      </c>
      <c r="S97" s="326">
        <v>0</v>
      </c>
      <c r="T97" s="326">
        <v>0</v>
      </c>
      <c r="U97" s="327">
        <v>0</v>
      </c>
      <c r="V97" s="325">
        <v>0</v>
      </c>
      <c r="W97" s="326">
        <v>0</v>
      </c>
      <c r="X97" s="326">
        <v>0</v>
      </c>
      <c r="Y97" s="326">
        <v>0</v>
      </c>
      <c r="Z97" s="326">
        <v>0</v>
      </c>
      <c r="AA97" s="327">
        <v>0</v>
      </c>
      <c r="AB97" s="325">
        <v>0</v>
      </c>
      <c r="AC97" s="326">
        <v>0</v>
      </c>
      <c r="AD97" s="326">
        <v>0</v>
      </c>
      <c r="AE97" s="326">
        <v>0</v>
      </c>
      <c r="AF97" s="326">
        <v>0</v>
      </c>
      <c r="AG97" s="327">
        <v>0</v>
      </c>
      <c r="AH97" s="325">
        <v>0</v>
      </c>
      <c r="AI97" s="326">
        <v>0</v>
      </c>
      <c r="AJ97" s="326">
        <v>0</v>
      </c>
      <c r="AK97" s="326">
        <v>0</v>
      </c>
      <c r="AL97" s="326">
        <v>0</v>
      </c>
      <c r="AM97" s="327">
        <v>0</v>
      </c>
      <c r="AN97" s="325">
        <v>0</v>
      </c>
      <c r="AO97" s="326">
        <v>0</v>
      </c>
      <c r="AP97" s="326">
        <v>0</v>
      </c>
      <c r="AQ97" s="326">
        <v>0</v>
      </c>
      <c r="AR97" s="326">
        <v>0</v>
      </c>
      <c r="AS97" s="327">
        <v>0</v>
      </c>
      <c r="AT97" s="325">
        <v>0</v>
      </c>
      <c r="AU97" s="326">
        <v>0</v>
      </c>
      <c r="AV97" s="326">
        <v>0</v>
      </c>
      <c r="AW97" s="326">
        <v>0</v>
      </c>
      <c r="AX97" s="326">
        <v>0</v>
      </c>
      <c r="AY97" s="327">
        <v>0</v>
      </c>
      <c r="AZ97" s="325">
        <v>0</v>
      </c>
      <c r="BA97" s="326">
        <v>0</v>
      </c>
      <c r="BB97" s="326">
        <v>0</v>
      </c>
      <c r="BC97" s="326">
        <v>0</v>
      </c>
      <c r="BD97" s="326">
        <v>0</v>
      </c>
      <c r="BE97" s="327">
        <v>0</v>
      </c>
      <c r="BF97" s="325">
        <v>0</v>
      </c>
      <c r="BG97" s="326">
        <v>0</v>
      </c>
      <c r="BH97" s="326">
        <v>0</v>
      </c>
      <c r="BI97" s="326">
        <v>0</v>
      </c>
      <c r="BJ97" s="326">
        <v>0</v>
      </c>
      <c r="BK97" s="327">
        <v>0</v>
      </c>
      <c r="BL97" s="325">
        <v>0</v>
      </c>
      <c r="BM97" s="326">
        <v>0</v>
      </c>
      <c r="BN97" s="326">
        <v>0</v>
      </c>
      <c r="BO97" s="326">
        <v>0</v>
      </c>
      <c r="BP97" s="326">
        <v>0</v>
      </c>
      <c r="BQ97" s="327">
        <v>0</v>
      </c>
      <c r="BR97" s="325">
        <v>0</v>
      </c>
      <c r="BS97" s="326">
        <v>0</v>
      </c>
      <c r="BT97" s="326">
        <v>0</v>
      </c>
      <c r="BU97" s="326">
        <v>0</v>
      </c>
      <c r="BV97" s="326">
        <v>0</v>
      </c>
      <c r="BW97" s="327">
        <v>0</v>
      </c>
      <c r="BX97" s="325">
        <v>0</v>
      </c>
      <c r="BY97" s="326">
        <v>0</v>
      </c>
      <c r="BZ97" s="326">
        <v>0</v>
      </c>
      <c r="CA97" s="326">
        <v>0</v>
      </c>
      <c r="CB97" s="326">
        <v>0</v>
      </c>
      <c r="CC97" s="327">
        <v>0</v>
      </c>
      <c r="CD97" s="325">
        <v>0</v>
      </c>
      <c r="CE97" s="326">
        <v>0</v>
      </c>
      <c r="CF97" s="326">
        <v>0</v>
      </c>
      <c r="CG97" s="326">
        <v>0</v>
      </c>
      <c r="CH97" s="326">
        <v>0</v>
      </c>
      <c r="CI97" s="327">
        <v>0</v>
      </c>
      <c r="CJ97" s="338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0</v>
      </c>
      <c r="CK97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97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97" s="56">
        <f>SUM(Tabela11224342[[#This Row],[K 88]]+Tabela11224342[[#This Row],[K 89]]+Tabela11224342[[#This Row],[K 90]])</f>
        <v>0</v>
      </c>
      <c r="CN97" s="56">
        <f t="shared" ref="CN97:CN99" si="8">20%*CM97</f>
        <v>0</v>
      </c>
      <c r="CO97" s="311">
        <f t="shared" ref="CO97:CO99" si="9">SUM(CM97,CN97)</f>
        <v>0</v>
      </c>
      <c r="CP97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97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97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97" s="56">
        <f>Tabela11224342[[#This Row],[K 94]]+Tabela11224342[[#This Row],[K 95]]+Tabela11224342[[#This Row],[K 96 ]]</f>
        <v>0</v>
      </c>
      <c r="CT97" s="56">
        <f>20%*CS97</f>
        <v>0</v>
      </c>
      <c r="CU97" s="57">
        <f>SUM(CS97,CT97)</f>
        <v>0</v>
      </c>
      <c r="CV97" s="58">
        <f>Tabela11224342[[#This Row],[K 88]]+Tabela11224342[[#This Row],[K 94]]</f>
        <v>0</v>
      </c>
      <c r="CW97" s="59">
        <f>Tabela11224342[[#This Row],[K 89]]+Tabela11224342[[#This Row],[K 95]]</f>
        <v>0</v>
      </c>
      <c r="CX97" s="59">
        <f>Tabela11224342[[#This Row],[K 90]]+Tabela11224342[[#This Row],[K 96 ]]</f>
        <v>0</v>
      </c>
      <c r="CY97" s="60">
        <f>Tabela11224342[[#This Row],[K 100]]+Tabela11224342[[#This Row],[K 101]]+Tabela11224342[[#This Row],[K 102]]</f>
        <v>0</v>
      </c>
      <c r="CZ97" s="60">
        <f>20%*Tabela11224342[[#This Row],[K 103]]</f>
        <v>0</v>
      </c>
      <c r="DA97" s="316">
        <f>Tabela11224342[[#This Row],[K 103]]+Tabela11224342[[#This Row],[K 104]]</f>
        <v>0</v>
      </c>
      <c r="DB97" s="369" t="s">
        <v>663</v>
      </c>
      <c r="DC97" s="339" t="s">
        <v>664</v>
      </c>
      <c r="DD97" s="341" t="s">
        <v>665</v>
      </c>
      <c r="DE97" s="341" t="s">
        <v>666</v>
      </c>
      <c r="DF97" s="361" t="s">
        <v>667</v>
      </c>
      <c r="DG97" s="362" t="s">
        <v>203</v>
      </c>
      <c r="DH97" s="339" t="s">
        <v>424</v>
      </c>
      <c r="DI97" s="363" t="s">
        <v>314</v>
      </c>
      <c r="DJ97" s="363" t="s">
        <v>205</v>
      </c>
      <c r="DK97" s="363" t="s">
        <v>206</v>
      </c>
      <c r="DL97" s="62" t="s">
        <v>326</v>
      </c>
      <c r="DM97" s="62" t="s">
        <v>326</v>
      </c>
      <c r="DN97" s="62" t="s">
        <v>326</v>
      </c>
      <c r="DO97" s="339" t="s">
        <v>351</v>
      </c>
      <c r="DP97" s="339" t="s">
        <v>254</v>
      </c>
      <c r="DQ97" s="339" t="s">
        <v>255</v>
      </c>
      <c r="DR97" s="339" t="s">
        <v>669</v>
      </c>
      <c r="DS97" s="341" t="s">
        <v>643</v>
      </c>
      <c r="DT97" s="342"/>
      <c r="DU97" s="342"/>
      <c r="DV97" s="366">
        <v>6312691891</v>
      </c>
    </row>
    <row r="98" spans="1:126" ht="80.099999999999994" customHeight="1" x14ac:dyDescent="0.25">
      <c r="A98" s="331">
        <v>84</v>
      </c>
      <c r="B98" s="345" t="s">
        <v>351</v>
      </c>
      <c r="C98" s="346" t="s">
        <v>192</v>
      </c>
      <c r="D98" s="345" t="s">
        <v>254</v>
      </c>
      <c r="E98" s="345" t="s">
        <v>642</v>
      </c>
      <c r="F98" s="345" t="s">
        <v>352</v>
      </c>
      <c r="G98" s="347" t="s">
        <v>643</v>
      </c>
      <c r="H98" s="348"/>
      <c r="I98" s="348"/>
      <c r="J98" s="347" t="s">
        <v>644</v>
      </c>
      <c r="K98" s="347" t="s">
        <v>309</v>
      </c>
      <c r="L98" s="349" t="s">
        <v>199</v>
      </c>
      <c r="M98" s="345" t="s">
        <v>645</v>
      </c>
      <c r="N98" s="345" t="s">
        <v>200</v>
      </c>
      <c r="O98" s="344" t="s">
        <v>568</v>
      </c>
      <c r="P98" s="352">
        <v>0</v>
      </c>
      <c r="Q98" s="353">
        <v>0</v>
      </c>
      <c r="R98" s="353">
        <v>0</v>
      </c>
      <c r="S98" s="353">
        <v>0</v>
      </c>
      <c r="T98" s="353">
        <v>0</v>
      </c>
      <c r="U98" s="354">
        <v>0</v>
      </c>
      <c r="V98" s="352">
        <v>0</v>
      </c>
      <c r="W98" s="353">
        <v>0</v>
      </c>
      <c r="X98" s="353">
        <v>0</v>
      </c>
      <c r="Y98" s="353">
        <v>0</v>
      </c>
      <c r="Z98" s="353">
        <v>0</v>
      </c>
      <c r="AA98" s="354">
        <v>0</v>
      </c>
      <c r="AB98" s="352">
        <v>0</v>
      </c>
      <c r="AC98" s="353">
        <v>0</v>
      </c>
      <c r="AD98" s="353">
        <v>0</v>
      </c>
      <c r="AE98" s="353">
        <v>0</v>
      </c>
      <c r="AF98" s="353">
        <v>0</v>
      </c>
      <c r="AG98" s="354">
        <v>0</v>
      </c>
      <c r="AH98" s="352">
        <v>0</v>
      </c>
      <c r="AI98" s="353">
        <v>0</v>
      </c>
      <c r="AJ98" s="353">
        <v>0</v>
      </c>
      <c r="AK98" s="353">
        <v>0</v>
      </c>
      <c r="AL98" s="353">
        <v>0</v>
      </c>
      <c r="AM98" s="354">
        <v>0</v>
      </c>
      <c r="AN98" s="352">
        <v>0</v>
      </c>
      <c r="AO98" s="353">
        <v>0</v>
      </c>
      <c r="AP98" s="353">
        <v>0</v>
      </c>
      <c r="AQ98" s="353">
        <v>0</v>
      </c>
      <c r="AR98" s="353">
        <v>0</v>
      </c>
      <c r="AS98" s="354">
        <v>0</v>
      </c>
      <c r="AT98" s="352">
        <v>0</v>
      </c>
      <c r="AU98" s="353">
        <v>0</v>
      </c>
      <c r="AV98" s="353">
        <v>0</v>
      </c>
      <c r="AW98" s="353">
        <v>0</v>
      </c>
      <c r="AX98" s="353">
        <v>0</v>
      </c>
      <c r="AY98" s="354">
        <v>0</v>
      </c>
      <c r="AZ98" s="352">
        <v>26</v>
      </c>
      <c r="BA98" s="353">
        <v>0</v>
      </c>
      <c r="BB98" s="353">
        <v>98</v>
      </c>
      <c r="BC98" s="353">
        <v>0</v>
      </c>
      <c r="BD98" s="353">
        <v>0</v>
      </c>
      <c r="BE98" s="354">
        <v>0</v>
      </c>
      <c r="BF98" s="352">
        <v>25</v>
      </c>
      <c r="BG98" s="353">
        <v>0</v>
      </c>
      <c r="BH98" s="353">
        <v>95</v>
      </c>
      <c r="BI98" s="353">
        <v>0</v>
      </c>
      <c r="BJ98" s="353">
        <v>0</v>
      </c>
      <c r="BK98" s="354">
        <v>0</v>
      </c>
      <c r="BL98" s="352">
        <v>28</v>
      </c>
      <c r="BM98" s="353">
        <v>0</v>
      </c>
      <c r="BN98" s="353">
        <v>84</v>
      </c>
      <c r="BO98" s="353">
        <v>0</v>
      </c>
      <c r="BP98" s="353">
        <v>0</v>
      </c>
      <c r="BQ98" s="354">
        <v>0</v>
      </c>
      <c r="BR98" s="352">
        <v>34</v>
      </c>
      <c r="BS98" s="353">
        <v>0</v>
      </c>
      <c r="BT98" s="353">
        <v>86</v>
      </c>
      <c r="BU98" s="353">
        <v>0</v>
      </c>
      <c r="BV98" s="353">
        <v>0</v>
      </c>
      <c r="BW98" s="354">
        <v>0</v>
      </c>
      <c r="BX98" s="352">
        <v>44</v>
      </c>
      <c r="BY98" s="353">
        <v>0</v>
      </c>
      <c r="BZ98" s="353">
        <v>78</v>
      </c>
      <c r="CA98" s="353">
        <v>0</v>
      </c>
      <c r="CB98" s="353">
        <v>0</v>
      </c>
      <c r="CC98" s="354">
        <v>0</v>
      </c>
      <c r="CD98" s="352">
        <v>48</v>
      </c>
      <c r="CE98" s="353">
        <v>0</v>
      </c>
      <c r="CF98" s="353">
        <v>87</v>
      </c>
      <c r="CG98" s="353">
        <v>0</v>
      </c>
      <c r="CH98" s="353">
        <v>0</v>
      </c>
      <c r="CI98" s="354">
        <v>0</v>
      </c>
      <c r="CJ98" s="338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205</v>
      </c>
      <c r="CK98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528</v>
      </c>
      <c r="CL98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98" s="56">
        <f>SUM(Tabela11224342[[#This Row],[K 88]]+Tabela11224342[[#This Row],[K 89]]+Tabela11224342[[#This Row],[K 90]])</f>
        <v>733</v>
      </c>
      <c r="CN98" s="56">
        <f t="shared" si="8"/>
        <v>146.6</v>
      </c>
      <c r="CO98" s="311">
        <f t="shared" si="9"/>
        <v>879.6</v>
      </c>
      <c r="CP98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98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98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98" s="56">
        <f>Tabela11224342[[#This Row],[K 94]]+Tabela11224342[[#This Row],[K 95]]+Tabela11224342[[#This Row],[K 96 ]]</f>
        <v>0</v>
      </c>
      <c r="CT98" s="56">
        <f>20%*CS98</f>
        <v>0</v>
      </c>
      <c r="CU98" s="57">
        <f>SUM(CS98,CT98)</f>
        <v>0</v>
      </c>
      <c r="CV98" s="58">
        <f>Tabela11224342[[#This Row],[K 88]]+Tabela11224342[[#This Row],[K 94]]</f>
        <v>205</v>
      </c>
      <c r="CW98" s="59">
        <f>Tabela11224342[[#This Row],[K 89]]+Tabela11224342[[#This Row],[K 95]]</f>
        <v>528</v>
      </c>
      <c r="CX98" s="59">
        <f>Tabela11224342[[#This Row],[K 90]]+Tabela11224342[[#This Row],[K 96 ]]</f>
        <v>0</v>
      </c>
      <c r="CY98" s="60">
        <f>Tabela11224342[[#This Row],[K 100]]+Tabela11224342[[#This Row],[K 101]]+Tabela11224342[[#This Row],[K 102]]</f>
        <v>733</v>
      </c>
      <c r="CZ98" s="60">
        <f>20%*Tabela11224342[[#This Row],[K 103]]</f>
        <v>146.6</v>
      </c>
      <c r="DA98" s="316">
        <f>Tabela11224342[[#This Row],[K 103]]+Tabela11224342[[#This Row],[K 104]]</f>
        <v>879.6</v>
      </c>
      <c r="DB98" s="370" t="s">
        <v>663</v>
      </c>
      <c r="DC98" s="345" t="s">
        <v>664</v>
      </c>
      <c r="DD98" s="347" t="s">
        <v>665</v>
      </c>
      <c r="DE98" s="347" t="s">
        <v>666</v>
      </c>
      <c r="DF98" s="364" t="s">
        <v>668</v>
      </c>
      <c r="DG98" s="362" t="s">
        <v>203</v>
      </c>
      <c r="DH98" s="345" t="s">
        <v>424</v>
      </c>
      <c r="DI98" s="365" t="s">
        <v>314</v>
      </c>
      <c r="DJ98" s="365" t="s">
        <v>205</v>
      </c>
      <c r="DK98" s="365" t="s">
        <v>206</v>
      </c>
      <c r="DL98" s="62" t="s">
        <v>326</v>
      </c>
      <c r="DM98" s="62" t="s">
        <v>326</v>
      </c>
      <c r="DN98" s="62" t="s">
        <v>326</v>
      </c>
      <c r="DO98" s="345" t="s">
        <v>351</v>
      </c>
      <c r="DP98" s="345" t="s">
        <v>254</v>
      </c>
      <c r="DQ98" s="345" t="s">
        <v>255</v>
      </c>
      <c r="DR98" s="345" t="s">
        <v>669</v>
      </c>
      <c r="DS98" s="347" t="s">
        <v>643</v>
      </c>
      <c r="DT98" s="348"/>
      <c r="DU98" s="348"/>
      <c r="DV98" s="367">
        <v>6312691891</v>
      </c>
    </row>
    <row r="99" spans="1:126" ht="80.099999999999994" customHeight="1" x14ac:dyDescent="0.25">
      <c r="A99" s="331">
        <v>85</v>
      </c>
      <c r="B99" s="339" t="s">
        <v>351</v>
      </c>
      <c r="C99" s="340" t="s">
        <v>192</v>
      </c>
      <c r="D99" s="339" t="s">
        <v>254</v>
      </c>
      <c r="E99" s="339" t="s">
        <v>646</v>
      </c>
      <c r="F99" s="339" t="s">
        <v>352</v>
      </c>
      <c r="G99" s="341" t="s">
        <v>643</v>
      </c>
      <c r="H99" s="342"/>
      <c r="I99" s="342"/>
      <c r="J99" s="341" t="s">
        <v>647</v>
      </c>
      <c r="K99" s="341" t="s">
        <v>309</v>
      </c>
      <c r="L99" s="350" t="s">
        <v>199</v>
      </c>
      <c r="M99" s="351" t="s">
        <v>648</v>
      </c>
      <c r="N99" s="339" t="s">
        <v>200</v>
      </c>
      <c r="O99" s="344" t="s">
        <v>568</v>
      </c>
      <c r="P99" s="355">
        <v>0</v>
      </c>
      <c r="Q99" s="356">
        <v>0</v>
      </c>
      <c r="R99" s="356">
        <v>0</v>
      </c>
      <c r="S99" s="356">
        <v>0</v>
      </c>
      <c r="T99" s="356">
        <v>0</v>
      </c>
      <c r="U99" s="357">
        <v>0</v>
      </c>
      <c r="V99" s="358">
        <v>0</v>
      </c>
      <c r="W99" s="359">
        <v>0</v>
      </c>
      <c r="X99" s="359">
        <v>0</v>
      </c>
      <c r="Y99" s="359">
        <v>0</v>
      </c>
      <c r="Z99" s="359">
        <v>0</v>
      </c>
      <c r="AA99" s="360">
        <v>0</v>
      </c>
      <c r="AB99" s="355">
        <v>0</v>
      </c>
      <c r="AC99" s="356">
        <v>0</v>
      </c>
      <c r="AD99" s="356">
        <v>0</v>
      </c>
      <c r="AE99" s="356">
        <v>0</v>
      </c>
      <c r="AF99" s="356">
        <v>0</v>
      </c>
      <c r="AG99" s="357">
        <v>0</v>
      </c>
      <c r="AH99" s="355">
        <v>0</v>
      </c>
      <c r="AI99" s="356">
        <v>0</v>
      </c>
      <c r="AJ99" s="356">
        <v>0</v>
      </c>
      <c r="AK99" s="356">
        <v>0</v>
      </c>
      <c r="AL99" s="356">
        <v>0</v>
      </c>
      <c r="AM99" s="357">
        <v>0</v>
      </c>
      <c r="AN99" s="355">
        <v>0</v>
      </c>
      <c r="AO99" s="356">
        <v>0</v>
      </c>
      <c r="AP99" s="356">
        <v>0</v>
      </c>
      <c r="AQ99" s="356">
        <v>0</v>
      </c>
      <c r="AR99" s="356">
        <v>0</v>
      </c>
      <c r="AS99" s="357">
        <v>0</v>
      </c>
      <c r="AT99" s="355">
        <v>0</v>
      </c>
      <c r="AU99" s="356">
        <v>0</v>
      </c>
      <c r="AV99" s="356">
        <v>0</v>
      </c>
      <c r="AW99" s="356">
        <v>0</v>
      </c>
      <c r="AX99" s="356">
        <v>0</v>
      </c>
      <c r="AY99" s="357">
        <v>0</v>
      </c>
      <c r="AZ99" s="355">
        <v>0</v>
      </c>
      <c r="BA99" s="356">
        <v>0</v>
      </c>
      <c r="BB99" s="356">
        <v>0</v>
      </c>
      <c r="BC99" s="356">
        <v>0</v>
      </c>
      <c r="BD99" s="356">
        <v>0</v>
      </c>
      <c r="BE99" s="357">
        <v>0</v>
      </c>
      <c r="BF99" s="355">
        <v>0</v>
      </c>
      <c r="BG99" s="356">
        <v>0</v>
      </c>
      <c r="BH99" s="356">
        <v>0</v>
      </c>
      <c r="BI99" s="356">
        <v>0</v>
      </c>
      <c r="BJ99" s="356">
        <v>0</v>
      </c>
      <c r="BK99" s="357">
        <v>0</v>
      </c>
      <c r="BL99" s="355">
        <v>0</v>
      </c>
      <c r="BM99" s="356">
        <v>0</v>
      </c>
      <c r="BN99" s="356">
        <v>0</v>
      </c>
      <c r="BO99" s="356">
        <v>0</v>
      </c>
      <c r="BP99" s="356">
        <v>0</v>
      </c>
      <c r="BQ99" s="357">
        <v>0</v>
      </c>
      <c r="BR99" s="355">
        <v>0</v>
      </c>
      <c r="BS99" s="356">
        <v>0</v>
      </c>
      <c r="BT99" s="356">
        <v>0</v>
      </c>
      <c r="BU99" s="356">
        <v>0</v>
      </c>
      <c r="BV99" s="356">
        <v>0</v>
      </c>
      <c r="BW99" s="357">
        <v>0</v>
      </c>
      <c r="BX99" s="355">
        <v>0</v>
      </c>
      <c r="BY99" s="356">
        <v>0</v>
      </c>
      <c r="BZ99" s="356">
        <v>0</v>
      </c>
      <c r="CA99" s="356">
        <v>0</v>
      </c>
      <c r="CB99" s="356">
        <v>0</v>
      </c>
      <c r="CC99" s="357">
        <v>0</v>
      </c>
      <c r="CD99" s="355">
        <v>0</v>
      </c>
      <c r="CE99" s="356">
        <v>0</v>
      </c>
      <c r="CF99" s="356">
        <v>0</v>
      </c>
      <c r="CG99" s="356">
        <v>0</v>
      </c>
      <c r="CH99" s="356">
        <v>0</v>
      </c>
      <c r="CI99" s="357">
        <v>0</v>
      </c>
      <c r="CJ99" s="338">
        <f>Tabela11224342[[#This Row],[K 16]]+Tabela11224342[[#This Row],[K 22]]+Tabela11224342[[#This Row],[K 28]]+Tabela11224342[[#This Row],[K 34]]+Tabela11224342[[#This Row],[K 40]]+Tabela11224342[[#This Row],[K 46]]+Tabela11224342[[#This Row],[K 52]]+Tabela11224342[[#This Row],[K 58]]+Tabela11224342[[#This Row],[K 64]]+Tabela11224342[[#This Row],[K 70]]+Tabela11224342[[#This Row],[K 76]]+Tabela11224342[[#This Row],[K 82]]</f>
        <v>0</v>
      </c>
      <c r="CK99" s="55">
        <f>Tabela11224342[[#This Row],[K 18]]+Tabela11224342[[#This Row],[K24]]+Tabela11224342[[#This Row],[K 30]]+Tabela11224342[[#This Row],[K 36]]+Tabela11224342[[#This Row],[K 42]]+Tabela11224342[[#This Row],[K 48]]+Tabela11224342[[#This Row],[K 54]]+Tabela11224342[[#This Row],[K 60]]+Tabela11224342[[#This Row],[K 66]]+Tabela11224342[[#This Row],[K 72]]+Tabela11224342[[#This Row],[K 78]]+Tabela11224342[[#This Row],[K 84]]</f>
        <v>0</v>
      </c>
      <c r="CL99" s="55">
        <f>Tabela11224342[[#This Row],[K 20]]+Tabela11224342[[#This Row],[K26]]+Tabela11224342[[#This Row],[K 32]]+Tabela11224342[[#This Row],[K 38]]+Tabela11224342[[#This Row],[K 44]]+Tabela11224342[[#This Row],[K 50]]+Tabela11224342[[#This Row],[K 56]]+Tabela11224342[[#This Row],[K 62]]+Tabela11224342[[#This Row],[K 68]]+Tabela11224342[[#This Row],[K 74]]+Tabela11224342[[#This Row],[K80]]+Tabela11224342[[#This Row],[K 86 ]]</f>
        <v>0</v>
      </c>
      <c r="CM99" s="56">
        <f>SUM(Tabela11224342[[#This Row],[K 88]]+Tabela11224342[[#This Row],[K 89]]+Tabela11224342[[#This Row],[K 90]])</f>
        <v>0</v>
      </c>
      <c r="CN99" s="56">
        <f t="shared" si="8"/>
        <v>0</v>
      </c>
      <c r="CO99" s="311">
        <f t="shared" si="9"/>
        <v>0</v>
      </c>
      <c r="CP99" s="315">
        <f>SUM(Tabela11224342[[#This Row],[K 17]]+Tabela11224342[[#This Row],[K23]]+Tabela11224342[[#This Row],[K 29]]+Tabela11224342[[#This Row],[K 35]]+Tabela11224342[[#This Row],[K 41]]+Tabela11224342[[#This Row],[K 47]]+Tabela11224342[[#This Row],[K 53]]+Tabela11224342[[#This Row],[K 59]]+Tabela11224342[[#This Row],[K 65]]+Tabela11224342[[#This Row],[K 71]]+Tabela11224342[[#This Row],[K 77]]+Tabela11224342[[#This Row],[K 83]])</f>
        <v>0</v>
      </c>
      <c r="CQ99" s="55">
        <f>(Tabela11224342[[#This Row],[K 19]]+Tabela11224342[[#This Row],[K25]]+Tabela11224342[[#This Row],[K 31]]+Tabela11224342[[#This Row],[K 37]]+Tabela11224342[[#This Row],[K 43]]+Tabela11224342[[#This Row],[K 49]]+Tabela11224342[[#This Row],[K 55]]+Tabela11224342[[#This Row],[K 61]]+Tabela11224342[[#This Row],[K 67]]+Tabela11224342[[#This Row],[K 73]]+Tabela11224342[[#This Row],[K 79]]+Tabela11224342[[#This Row],[K 85]])</f>
        <v>0</v>
      </c>
      <c r="CR99" s="55">
        <f>SUM(Tabela11224342[[#This Row],[K 21]]+Tabela11224342[[#This Row],[K 27]]+Tabela11224342[[#This Row],[K 33]]+Tabela11224342[[#This Row],[K 39]]+Tabela11224342[[#This Row],[K 45]]+Tabela11224342[[#This Row],[K 51]]+Tabela11224342[[#This Row],[K 57]]+Tabela11224342[[#This Row],[K 63]]+Tabela11224342[[#This Row],[K 69]]+Tabela11224342[[#This Row],[K 75]]+Tabela11224342[[#This Row],[K 81]]+Tabela11224342[[#This Row],[K 87]])</f>
        <v>0</v>
      </c>
      <c r="CS99" s="56">
        <f>Tabela11224342[[#This Row],[K 94]]+Tabela11224342[[#This Row],[K 95]]+Tabela11224342[[#This Row],[K 96 ]]</f>
        <v>0</v>
      </c>
      <c r="CT99" s="56">
        <f>20%*CS99</f>
        <v>0</v>
      </c>
      <c r="CU99" s="57">
        <f>SUM(CS99,CT99)</f>
        <v>0</v>
      </c>
      <c r="CV99" s="58">
        <f>Tabela11224342[[#This Row],[K 88]]+Tabela11224342[[#This Row],[K 94]]</f>
        <v>0</v>
      </c>
      <c r="CW99" s="59">
        <f>Tabela11224342[[#This Row],[K 89]]+Tabela11224342[[#This Row],[K 95]]</f>
        <v>0</v>
      </c>
      <c r="CX99" s="59">
        <f>Tabela11224342[[#This Row],[K 90]]+Tabela11224342[[#This Row],[K 96 ]]</f>
        <v>0</v>
      </c>
      <c r="CY99" s="60">
        <f>Tabela11224342[[#This Row],[K 100]]+Tabela11224342[[#This Row],[K 101]]+Tabela11224342[[#This Row],[K 102]]</f>
        <v>0</v>
      </c>
      <c r="CZ99" s="60">
        <f>20%*Tabela11224342[[#This Row],[K 103]]</f>
        <v>0</v>
      </c>
      <c r="DA99" s="316">
        <f>Tabela11224342[[#This Row],[K 103]]+Tabela11224342[[#This Row],[K 104]]</f>
        <v>0</v>
      </c>
      <c r="DB99" s="369" t="s">
        <v>663</v>
      </c>
      <c r="DC99" s="339" t="s">
        <v>664</v>
      </c>
      <c r="DD99" s="341" t="s">
        <v>665</v>
      </c>
      <c r="DE99" s="341" t="s">
        <v>666</v>
      </c>
      <c r="DF99" s="361" t="s">
        <v>668</v>
      </c>
      <c r="DG99" s="362" t="s">
        <v>203</v>
      </c>
      <c r="DH99" s="339" t="s">
        <v>424</v>
      </c>
      <c r="DI99" s="363" t="s">
        <v>314</v>
      </c>
      <c r="DJ99" s="363" t="s">
        <v>205</v>
      </c>
      <c r="DK99" s="363" t="s">
        <v>206</v>
      </c>
      <c r="DL99" s="62" t="s">
        <v>326</v>
      </c>
      <c r="DM99" s="62" t="s">
        <v>326</v>
      </c>
      <c r="DN99" s="62" t="s">
        <v>326</v>
      </c>
      <c r="DO99" s="339" t="s">
        <v>351</v>
      </c>
      <c r="DP99" s="339" t="s">
        <v>254</v>
      </c>
      <c r="DQ99" s="339" t="s">
        <v>255</v>
      </c>
      <c r="DR99" s="339" t="s">
        <v>669</v>
      </c>
      <c r="DS99" s="368" t="s">
        <v>643</v>
      </c>
      <c r="DT99" s="342"/>
      <c r="DU99" s="342"/>
      <c r="DV99" s="366">
        <v>6312691891</v>
      </c>
    </row>
    <row r="100" spans="1:126" ht="54.75" customHeight="1" x14ac:dyDescent="0.3">
      <c r="A100" s="280"/>
      <c r="B100" s="271"/>
      <c r="C100" s="272"/>
      <c r="D100" s="271"/>
      <c r="E100" s="271"/>
      <c r="F100" s="271"/>
      <c r="G100" s="278"/>
      <c r="H100" s="271"/>
      <c r="I100" s="278"/>
      <c r="J100" s="278"/>
      <c r="K100" s="278"/>
      <c r="L100" s="272"/>
      <c r="M100" s="271"/>
      <c r="N100" s="271"/>
      <c r="O100" s="271"/>
      <c r="P100" s="273"/>
      <c r="Q100" s="279"/>
      <c r="R100" s="273"/>
      <c r="S100" s="279"/>
      <c r="T100" s="273"/>
      <c r="U100" s="279"/>
      <c r="V100" s="273"/>
      <c r="W100" s="279"/>
      <c r="X100" s="273"/>
      <c r="Y100" s="279"/>
      <c r="Z100" s="273"/>
      <c r="AA100" s="279"/>
      <c r="AB100" s="273"/>
      <c r="AC100" s="279"/>
      <c r="AD100" s="273"/>
      <c r="AE100" s="279"/>
      <c r="AF100" s="273"/>
      <c r="AG100" s="279"/>
      <c r="AH100" s="273"/>
      <c r="AI100" s="279"/>
      <c r="AJ100" s="273"/>
      <c r="AK100" s="279"/>
      <c r="AL100" s="273"/>
      <c r="AM100" s="279"/>
      <c r="AN100" s="273"/>
      <c r="AO100" s="279"/>
      <c r="AP100" s="273"/>
      <c r="AQ100" s="279"/>
      <c r="AR100" s="273"/>
      <c r="AS100" s="279"/>
      <c r="AT100" s="273"/>
      <c r="AU100" s="279"/>
      <c r="AV100" s="273"/>
      <c r="AW100" s="279"/>
      <c r="AX100" s="273"/>
      <c r="AY100" s="279"/>
      <c r="AZ100" s="273"/>
      <c r="BA100" s="279"/>
      <c r="BB100" s="273"/>
      <c r="BC100" s="279"/>
      <c r="BD100" s="273"/>
      <c r="BE100" s="279"/>
      <c r="BF100" s="273"/>
      <c r="BG100" s="279"/>
      <c r="BH100" s="273"/>
      <c r="BI100" s="279"/>
      <c r="BJ100" s="273"/>
      <c r="BK100" s="279"/>
      <c r="BL100" s="273"/>
      <c r="BM100" s="279"/>
      <c r="BN100" s="273"/>
      <c r="BO100" s="279"/>
      <c r="BP100" s="273"/>
      <c r="BQ100" s="279"/>
      <c r="BR100" s="273"/>
      <c r="BS100" s="279"/>
      <c r="BT100" s="273"/>
      <c r="BU100" s="279"/>
      <c r="BV100" s="273"/>
      <c r="BW100" s="279"/>
      <c r="BX100" s="273"/>
      <c r="BY100" s="279"/>
      <c r="BZ100" s="273"/>
      <c r="CA100" s="279"/>
      <c r="CB100" s="273"/>
      <c r="CC100" s="279"/>
      <c r="CD100" s="273"/>
      <c r="CE100" s="279"/>
      <c r="CF100" s="273"/>
      <c r="CG100" s="279"/>
      <c r="CH100" s="279"/>
      <c r="CI100" s="273"/>
      <c r="CJ100" s="273"/>
      <c r="CK100" s="281"/>
      <c r="CL100" s="281"/>
      <c r="CM100" s="282">
        <f>SUBTOTAL(109,Tabela11224342[K 91])</f>
        <v>45968.324374109994</v>
      </c>
      <c r="CN100" s="282">
        <f>SUBTOTAL(109,Tabela11224342[K 92])</f>
        <v>9193.6648748220014</v>
      </c>
      <c r="CO100" s="282">
        <f>SUBTOTAL(109,Tabela11224342[K 93])</f>
        <v>55161.989248931997</v>
      </c>
      <c r="CP100" s="283"/>
      <c r="CQ100" s="284"/>
      <c r="CR100" s="284"/>
      <c r="CS100" s="285">
        <f>SUBTOTAL(109,Tabela11224342[K 97])</f>
        <v>13875.867588889998</v>
      </c>
      <c r="CT100" s="285">
        <f>SUBTOTAL(109,Tabela11224342[K 98])</f>
        <v>2775.1735177780001</v>
      </c>
      <c r="CU100" s="285">
        <f>SUBTOTAL(109,Tabela11224342[K 99])</f>
        <v>16651.041106667992</v>
      </c>
      <c r="CV100" s="283"/>
      <c r="CW100" s="283"/>
      <c r="CX100" s="283"/>
      <c r="CY100" s="286">
        <f>SUBTOTAL(109,Tabela11224342[K 103])</f>
        <v>59844.191963000005</v>
      </c>
      <c r="CZ100" s="286">
        <f>SUBTOTAL(109,Tabela11224342[K 104])</f>
        <v>11968.838392600004</v>
      </c>
      <c r="DA100" s="286">
        <f>SUBTOTAL(109,Tabela11224342[K 105])</f>
        <v>71813.0303556</v>
      </c>
      <c r="DB100" s="277"/>
      <c r="DC100" s="271"/>
      <c r="DD100" s="275"/>
      <c r="DE100" s="274"/>
      <c r="DF100" s="274"/>
      <c r="DG100" s="272"/>
      <c r="DH100" s="271"/>
      <c r="DI100" s="274"/>
      <c r="DJ100" s="275"/>
      <c r="DK100" s="278"/>
      <c r="DL100" s="287"/>
      <c r="DM100" s="287"/>
      <c r="DN100" s="287"/>
      <c r="DO100" s="271"/>
      <c r="DP100" s="272"/>
      <c r="DQ100" s="272"/>
      <c r="DR100" s="272"/>
      <c r="DS100" s="272"/>
      <c r="DT100" s="272"/>
      <c r="DU100" s="278"/>
      <c r="DV100" s="276"/>
    </row>
  </sheetData>
  <mergeCells count="68">
    <mergeCell ref="B4:D4"/>
    <mergeCell ref="B5:D5"/>
    <mergeCell ref="B6:D6"/>
    <mergeCell ref="B7:D7"/>
    <mergeCell ref="CJ8:CO8"/>
    <mergeCell ref="O10:O13"/>
    <mergeCell ref="CV8:DA8"/>
    <mergeCell ref="A10:A13"/>
    <mergeCell ref="B10:B13"/>
    <mergeCell ref="C10:C13"/>
    <mergeCell ref="D10:D13"/>
    <mergeCell ref="E10:E13"/>
    <mergeCell ref="F10:F13"/>
    <mergeCell ref="G10:G13"/>
    <mergeCell ref="H10:H13"/>
    <mergeCell ref="I10:I13"/>
    <mergeCell ref="CP8:CU8"/>
    <mergeCell ref="J10:J13"/>
    <mergeCell ref="K10:K13"/>
    <mergeCell ref="L10:L13"/>
    <mergeCell ref="M10:M13"/>
    <mergeCell ref="N10:N13"/>
    <mergeCell ref="DC10:DC13"/>
    <mergeCell ref="BR12:BW12"/>
    <mergeCell ref="BX12:CC12"/>
    <mergeCell ref="CD12:CI12"/>
    <mergeCell ref="CJ12:CM12"/>
    <mergeCell ref="P10:CI11"/>
    <mergeCell ref="CJ10:CO11"/>
    <mergeCell ref="CP10:CU11"/>
    <mergeCell ref="CV10:DA11"/>
    <mergeCell ref="DB10:DB13"/>
    <mergeCell ref="CZ12:CZ13"/>
    <mergeCell ref="DA12:DA13"/>
    <mergeCell ref="CN12:CN13"/>
    <mergeCell ref="CO12:CO13"/>
    <mergeCell ref="CP12:CS12"/>
    <mergeCell ref="DS10:DS13"/>
    <mergeCell ref="DT10:DT13"/>
    <mergeCell ref="DU10:DU13"/>
    <mergeCell ref="DO10:DO13"/>
    <mergeCell ref="DD10:DD13"/>
    <mergeCell ref="DE10:DE13"/>
    <mergeCell ref="DF10:DF13"/>
    <mergeCell ref="DG10:DG13"/>
    <mergeCell ref="DH10:DH13"/>
    <mergeCell ref="DI10:DI13"/>
    <mergeCell ref="DJ10:DJ13"/>
    <mergeCell ref="DK10:DK13"/>
    <mergeCell ref="DL10:DL13"/>
    <mergeCell ref="DM10:DM13"/>
    <mergeCell ref="DN10:DN13"/>
    <mergeCell ref="CT12:CT13"/>
    <mergeCell ref="CU12:CU13"/>
    <mergeCell ref="CV12:CY12"/>
    <mergeCell ref="DV10:DV13"/>
    <mergeCell ref="P12:U12"/>
    <mergeCell ref="V12:AA12"/>
    <mergeCell ref="AB12:AG12"/>
    <mergeCell ref="AH12:AM12"/>
    <mergeCell ref="AN12:AS12"/>
    <mergeCell ref="AT12:AY12"/>
    <mergeCell ref="AZ12:BE12"/>
    <mergeCell ref="BF12:BK12"/>
    <mergeCell ref="BL12:BQ12"/>
    <mergeCell ref="DP10:DP13"/>
    <mergeCell ref="DQ10:DQ13"/>
    <mergeCell ref="DR10:DR13"/>
  </mergeCells>
  <pageMargins left="0.25" right="0.25" top="0.75" bottom="0.75" header="0.3" footer="0.3"/>
  <pageSetup paperSize="8" scale="10" fitToHeight="0" orientation="landscape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2024_12 m-cy</vt:lpstr>
      <vt:lpstr>2025_12 m-cy</vt:lpstr>
      <vt:lpstr>'2024_12 m-cy'!Obszar_wydruku</vt:lpstr>
      <vt:lpstr>'2025_12 m-cy'!Obszar_wydruku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Dudzińska | Łukasiewicz - PIT</dc:creator>
  <cp:lastModifiedBy>Izabela Kołbon</cp:lastModifiedBy>
  <cp:lastPrinted>2023-03-20T10:46:11Z</cp:lastPrinted>
  <dcterms:created xsi:type="dcterms:W3CDTF">2015-06-05T18:19:34Z</dcterms:created>
  <dcterms:modified xsi:type="dcterms:W3CDTF">2023-06-05T16:04:12Z</dcterms:modified>
</cp:coreProperties>
</file>