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0DF6C5FA-3AC5-43DE-8CFA-60F5E4D766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ykaz ppe " sheetId="19" r:id="rId1"/>
    <sheet name="do umowy zał. 1" sheetId="20" r:id="rId2"/>
    <sheet name="do umowy zał. 2" sheetId="21" r:id="rId3"/>
  </sheets>
  <externalReferences>
    <externalReference r:id="rId4"/>
  </externalReferences>
  <definedNames>
    <definedName name="__Osd3">'[1]Lista OSD'!$C$2:$C$21</definedName>
    <definedName name="_Osd3">'[1]Lista OSD'!$C$2:$C$21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3" i="19" l="1"/>
  <c r="AR43" i="19" s="1"/>
  <c r="AQ42" i="19"/>
  <c r="AR42" i="19" s="1"/>
  <c r="AQ41" i="19"/>
  <c r="AR41" i="19" s="1"/>
  <c r="AQ40" i="19"/>
  <c r="AR40" i="19" s="1"/>
  <c r="AQ39" i="19"/>
  <c r="AR39" i="19" s="1"/>
  <c r="AQ38" i="19"/>
  <c r="AR38" i="19" s="1"/>
  <c r="AQ37" i="19"/>
  <c r="AR37" i="19" s="1"/>
  <c r="AQ36" i="19"/>
  <c r="AR36" i="19" s="1"/>
  <c r="AQ35" i="19"/>
  <c r="AR35" i="19" s="1"/>
  <c r="AQ34" i="19"/>
  <c r="AR34" i="19" s="1"/>
  <c r="AQ33" i="19"/>
  <c r="AR33" i="19" s="1"/>
  <c r="AQ32" i="19"/>
  <c r="AR32" i="19" s="1"/>
  <c r="AQ31" i="19"/>
  <c r="AR31" i="19" s="1"/>
  <c r="AQ30" i="19"/>
  <c r="AR30" i="19" s="1"/>
  <c r="AQ29" i="19"/>
  <c r="AR29" i="19" s="1"/>
  <c r="AQ28" i="19"/>
  <c r="AR28" i="19" s="1"/>
  <c r="AQ27" i="19"/>
  <c r="AR27" i="19" s="1"/>
  <c r="AQ26" i="19"/>
  <c r="AR26" i="19" s="1"/>
  <c r="AQ25" i="19"/>
  <c r="AR25" i="19" s="1"/>
  <c r="AQ24" i="19"/>
  <c r="AR24" i="19" s="1"/>
  <c r="AQ23" i="19"/>
  <c r="AR23" i="19" s="1"/>
  <c r="AQ22" i="19"/>
  <c r="AR22" i="19" s="1"/>
  <c r="AQ21" i="19"/>
  <c r="AR21" i="19" s="1"/>
  <c r="AQ20" i="19"/>
  <c r="AR20" i="19" s="1"/>
  <c r="AQ19" i="19"/>
  <c r="AR19" i="19" s="1"/>
  <c r="AQ18" i="19"/>
  <c r="AR18" i="19" s="1"/>
  <c r="AQ17" i="19"/>
  <c r="AR17" i="19" s="1"/>
  <c r="AQ16" i="19"/>
  <c r="AR16" i="19" s="1"/>
  <c r="AQ15" i="19"/>
  <c r="AR15" i="19" s="1"/>
  <c r="AQ14" i="19"/>
  <c r="AR14" i="19" s="1"/>
  <c r="AQ13" i="19"/>
  <c r="AR13" i="19" s="1"/>
  <c r="AQ12" i="19"/>
  <c r="AR12" i="19" s="1"/>
  <c r="AQ11" i="19"/>
  <c r="AR11" i="19" s="1"/>
  <c r="AQ10" i="19"/>
  <c r="AR10" i="19" s="1"/>
  <c r="BM21" i="19"/>
  <c r="BM17" i="19"/>
  <c r="BM13" i="19"/>
  <c r="BM12" i="19"/>
  <c r="BM10" i="19"/>
  <c r="BK21" i="19"/>
  <c r="BK17" i="19"/>
  <c r="BK13" i="19"/>
  <c r="BK12" i="19"/>
  <c r="BK10" i="19"/>
  <c r="BI21" i="19"/>
  <c r="BI17" i="19"/>
  <c r="BI13" i="19"/>
  <c r="BI12" i="19"/>
  <c r="BI10" i="19"/>
  <c r="AL43" i="19"/>
  <c r="AL26" i="19"/>
  <c r="AL19" i="19"/>
  <c r="AL18" i="19"/>
  <c r="AL11" i="19"/>
  <c r="AK43" i="19"/>
  <c r="AK42" i="19"/>
  <c r="AL42" i="19" s="1"/>
  <c r="AK41" i="19"/>
  <c r="AL41" i="19" s="1"/>
  <c r="AK40" i="19"/>
  <c r="AL40" i="19" s="1"/>
  <c r="AK39" i="19"/>
  <c r="AL39" i="19" s="1"/>
  <c r="AK38" i="19"/>
  <c r="AL38" i="19" s="1"/>
  <c r="AK37" i="19"/>
  <c r="AL37" i="19" s="1"/>
  <c r="AK36" i="19"/>
  <c r="AL36" i="19" s="1"/>
  <c r="AK35" i="19"/>
  <c r="AL35" i="19" s="1"/>
  <c r="AK34" i="19"/>
  <c r="AL34" i="19" s="1"/>
  <c r="AK33" i="19"/>
  <c r="AL33" i="19" s="1"/>
  <c r="AK32" i="19"/>
  <c r="AL32" i="19" s="1"/>
  <c r="AK31" i="19"/>
  <c r="AL31" i="19" s="1"/>
  <c r="AK30" i="19"/>
  <c r="AL30" i="19" s="1"/>
  <c r="AK29" i="19"/>
  <c r="AL29" i="19" s="1"/>
  <c r="AK28" i="19"/>
  <c r="AL28" i="19" s="1"/>
  <c r="AK27" i="19"/>
  <c r="AL27" i="19" s="1"/>
  <c r="AK26" i="19"/>
  <c r="AK25" i="19"/>
  <c r="AL25" i="19" s="1"/>
  <c r="AK24" i="19"/>
  <c r="AL24" i="19" s="1"/>
  <c r="AK23" i="19"/>
  <c r="AL23" i="19" s="1"/>
  <c r="AK22" i="19"/>
  <c r="AL22" i="19" s="1"/>
  <c r="AK21" i="19"/>
  <c r="AL21" i="19" s="1"/>
  <c r="AK20" i="19"/>
  <c r="AL20" i="19" s="1"/>
  <c r="AK19" i="19"/>
  <c r="AK18" i="19"/>
  <c r="AK17" i="19"/>
  <c r="AL17" i="19" s="1"/>
  <c r="AK16" i="19"/>
  <c r="AL16" i="19" s="1"/>
  <c r="AK15" i="19"/>
  <c r="AL15" i="19" s="1"/>
  <c r="AK14" i="19"/>
  <c r="AL14" i="19" s="1"/>
  <c r="AK13" i="19"/>
  <c r="AL13" i="19" s="1"/>
  <c r="AK12" i="19"/>
  <c r="AL12" i="19" s="1"/>
  <c r="AK11" i="19"/>
  <c r="AK10" i="19"/>
  <c r="AL10" i="19" s="1"/>
  <c r="BE18" i="19"/>
  <c r="BE15" i="19"/>
  <c r="BG15" i="19" s="1"/>
  <c r="BE14" i="19"/>
  <c r="BG14" i="19" s="1"/>
  <c r="BC11" i="19"/>
  <c r="BC10" i="19"/>
  <c r="BC37" i="19" s="1"/>
  <c r="AU14" i="19"/>
  <c r="AU15" i="19" s="1"/>
  <c r="BC32" i="19" l="1"/>
  <c r="BC33" i="19"/>
  <c r="BC40" i="19"/>
  <c r="BC41" i="19"/>
  <c r="BC17" i="19"/>
  <c r="BC18" i="19"/>
  <c r="BC15" i="19"/>
  <c r="BC16" i="19"/>
  <c r="BC42" i="19"/>
  <c r="BC25" i="19"/>
  <c r="BC26" i="19"/>
  <c r="BC30" i="19"/>
  <c r="BC14" i="19"/>
  <c r="BC31" i="19"/>
  <c r="BC22" i="19"/>
  <c r="BC38" i="19"/>
  <c r="BC24" i="19"/>
  <c r="BC39" i="19"/>
  <c r="BC23" i="19"/>
  <c r="BC34" i="19"/>
  <c r="BC19" i="19"/>
  <c r="BC27" i="19"/>
  <c r="BC35" i="19"/>
  <c r="BC43" i="19"/>
  <c r="BC20" i="19"/>
  <c r="BC28" i="19"/>
  <c r="BC36" i="19"/>
  <c r="BC13" i="19"/>
  <c r="BC21" i="19"/>
  <c r="BC29" i="19"/>
  <c r="J35" i="21"/>
  <c r="I35" i="21"/>
  <c r="H35" i="21"/>
  <c r="G35" i="21"/>
  <c r="F35" i="21"/>
  <c r="E35" i="21"/>
  <c r="D35" i="21"/>
  <c r="C35" i="21"/>
  <c r="B35" i="21"/>
  <c r="A35" i="21"/>
  <c r="J34" i="21"/>
  <c r="I34" i="21"/>
  <c r="H34" i="21"/>
  <c r="G34" i="21"/>
  <c r="F34" i="21"/>
  <c r="E34" i="21"/>
  <c r="D34" i="21"/>
  <c r="C34" i="21"/>
  <c r="B34" i="21"/>
  <c r="A34" i="21"/>
  <c r="J33" i="21"/>
  <c r="I33" i="21"/>
  <c r="H33" i="21"/>
  <c r="G33" i="21"/>
  <c r="F33" i="21"/>
  <c r="E33" i="21"/>
  <c r="D33" i="21"/>
  <c r="C33" i="21"/>
  <c r="B33" i="21"/>
  <c r="A33" i="21"/>
  <c r="J32" i="21"/>
  <c r="I32" i="21"/>
  <c r="H32" i="21"/>
  <c r="G32" i="21"/>
  <c r="F32" i="21"/>
  <c r="E32" i="21"/>
  <c r="D32" i="21"/>
  <c r="C32" i="21"/>
  <c r="B32" i="21"/>
  <c r="A32" i="21"/>
  <c r="J31" i="21"/>
  <c r="I31" i="21"/>
  <c r="H31" i="21"/>
  <c r="G31" i="21"/>
  <c r="F31" i="21"/>
  <c r="E31" i="21"/>
  <c r="D31" i="21"/>
  <c r="C31" i="21"/>
  <c r="B31" i="21"/>
  <c r="A31" i="21"/>
  <c r="J30" i="21"/>
  <c r="I30" i="21"/>
  <c r="H30" i="21"/>
  <c r="G30" i="21"/>
  <c r="F30" i="21"/>
  <c r="E30" i="21"/>
  <c r="D30" i="21"/>
  <c r="C30" i="21"/>
  <c r="B30" i="21"/>
  <c r="A30" i="21"/>
  <c r="J29" i="21"/>
  <c r="I29" i="21"/>
  <c r="H29" i="21"/>
  <c r="G29" i="21"/>
  <c r="F29" i="21"/>
  <c r="E29" i="21"/>
  <c r="D29" i="21"/>
  <c r="C29" i="21"/>
  <c r="B29" i="21"/>
  <c r="A29" i="21"/>
  <c r="J28" i="21"/>
  <c r="I28" i="21"/>
  <c r="H28" i="21"/>
  <c r="G28" i="21"/>
  <c r="F28" i="21"/>
  <c r="E28" i="21"/>
  <c r="D28" i="21"/>
  <c r="C28" i="21"/>
  <c r="B28" i="21"/>
  <c r="A28" i="21"/>
  <c r="J27" i="21"/>
  <c r="I27" i="21"/>
  <c r="H27" i="21"/>
  <c r="G27" i="21"/>
  <c r="F27" i="21"/>
  <c r="E27" i="21"/>
  <c r="D27" i="21"/>
  <c r="C27" i="21"/>
  <c r="B27" i="21"/>
  <c r="A27" i="21"/>
  <c r="J26" i="21"/>
  <c r="I26" i="21"/>
  <c r="H26" i="21"/>
  <c r="G26" i="21"/>
  <c r="F26" i="21"/>
  <c r="E26" i="21"/>
  <c r="D26" i="21"/>
  <c r="C26" i="21"/>
  <c r="B26" i="21"/>
  <c r="A26" i="21"/>
  <c r="J25" i="21"/>
  <c r="I25" i="21"/>
  <c r="H25" i="21"/>
  <c r="G25" i="21"/>
  <c r="F25" i="21"/>
  <c r="E25" i="21"/>
  <c r="D25" i="21"/>
  <c r="C25" i="21"/>
  <c r="B25" i="21"/>
  <c r="A25" i="21"/>
  <c r="J24" i="21"/>
  <c r="I24" i="21"/>
  <c r="H24" i="21"/>
  <c r="G24" i="21"/>
  <c r="F24" i="21"/>
  <c r="E24" i="21"/>
  <c r="D24" i="21"/>
  <c r="C24" i="21"/>
  <c r="B24" i="21"/>
  <c r="A24" i="21"/>
  <c r="J23" i="21"/>
  <c r="I23" i="21"/>
  <c r="H23" i="21"/>
  <c r="G23" i="21"/>
  <c r="F23" i="21"/>
  <c r="E23" i="21"/>
  <c r="D23" i="21"/>
  <c r="C23" i="21"/>
  <c r="B23" i="21"/>
  <c r="A23" i="21"/>
  <c r="J22" i="21"/>
  <c r="I22" i="21"/>
  <c r="H22" i="21"/>
  <c r="G22" i="21"/>
  <c r="F22" i="21"/>
  <c r="E22" i="21"/>
  <c r="D22" i="21"/>
  <c r="C22" i="21"/>
  <c r="B22" i="21"/>
  <c r="A22" i="21"/>
  <c r="J21" i="21"/>
  <c r="I21" i="21"/>
  <c r="H21" i="21"/>
  <c r="G21" i="21"/>
  <c r="F21" i="21"/>
  <c r="E21" i="21"/>
  <c r="D21" i="21"/>
  <c r="C21" i="21"/>
  <c r="B21" i="21"/>
  <c r="A21" i="21"/>
  <c r="J20" i="21"/>
  <c r="I20" i="21"/>
  <c r="H20" i="21"/>
  <c r="G20" i="21"/>
  <c r="F20" i="21"/>
  <c r="E20" i="21"/>
  <c r="D20" i="21"/>
  <c r="C20" i="21"/>
  <c r="B20" i="21"/>
  <c r="A20" i="21"/>
  <c r="J19" i="21"/>
  <c r="I19" i="21"/>
  <c r="H19" i="21"/>
  <c r="G19" i="21"/>
  <c r="F19" i="21"/>
  <c r="E19" i="21"/>
  <c r="D19" i="21"/>
  <c r="C19" i="21"/>
  <c r="B19" i="21"/>
  <c r="A19" i="21"/>
  <c r="J18" i="21"/>
  <c r="I18" i="21"/>
  <c r="H18" i="21"/>
  <c r="G18" i="21"/>
  <c r="F18" i="21"/>
  <c r="E18" i="21"/>
  <c r="D18" i="21"/>
  <c r="C18" i="21"/>
  <c r="B18" i="21"/>
  <c r="A18" i="21"/>
  <c r="J17" i="21"/>
  <c r="I17" i="21"/>
  <c r="H17" i="21"/>
  <c r="G17" i="21"/>
  <c r="F17" i="21"/>
  <c r="E17" i="21"/>
  <c r="D17" i="21"/>
  <c r="C17" i="21"/>
  <c r="B17" i="21"/>
  <c r="A17" i="21"/>
  <c r="J16" i="21"/>
  <c r="I16" i="21"/>
  <c r="H16" i="21"/>
  <c r="G16" i="21"/>
  <c r="F16" i="21"/>
  <c r="E16" i="21"/>
  <c r="D16" i="21"/>
  <c r="C16" i="21"/>
  <c r="B16" i="21"/>
  <c r="A16" i="21"/>
  <c r="J15" i="21"/>
  <c r="I15" i="21"/>
  <c r="H15" i="21"/>
  <c r="G15" i="21"/>
  <c r="F15" i="21"/>
  <c r="E15" i="21"/>
  <c r="D15" i="21"/>
  <c r="C15" i="21"/>
  <c r="B15" i="21"/>
  <c r="A15" i="21"/>
  <c r="J14" i="21"/>
  <c r="I14" i="21"/>
  <c r="H14" i="21"/>
  <c r="G14" i="21"/>
  <c r="F14" i="21"/>
  <c r="E14" i="21"/>
  <c r="D14" i="21"/>
  <c r="C14" i="21"/>
  <c r="B14" i="21"/>
  <c r="A14" i="21"/>
  <c r="J13" i="21"/>
  <c r="I13" i="21"/>
  <c r="H13" i="21"/>
  <c r="G13" i="21"/>
  <c r="F13" i="21"/>
  <c r="E13" i="21"/>
  <c r="D13" i="21"/>
  <c r="C13" i="21"/>
  <c r="B13" i="21"/>
  <c r="A13" i="21"/>
  <c r="J12" i="21"/>
  <c r="I12" i="21"/>
  <c r="H12" i="21"/>
  <c r="G12" i="21"/>
  <c r="F12" i="21"/>
  <c r="E12" i="21"/>
  <c r="D12" i="21"/>
  <c r="C12" i="21"/>
  <c r="B12" i="21"/>
  <c r="A12" i="21"/>
  <c r="J11" i="21"/>
  <c r="I11" i="21"/>
  <c r="H11" i="21"/>
  <c r="G11" i="21"/>
  <c r="F11" i="21"/>
  <c r="E11" i="21"/>
  <c r="D11" i="21"/>
  <c r="C11" i="21"/>
  <c r="B11" i="21"/>
  <c r="A11" i="21"/>
  <c r="J10" i="21"/>
  <c r="I10" i="21"/>
  <c r="H10" i="21"/>
  <c r="G10" i="21"/>
  <c r="F10" i="21"/>
  <c r="E10" i="21"/>
  <c r="D10" i="21"/>
  <c r="C10" i="21"/>
  <c r="B10" i="21"/>
  <c r="A10" i="21"/>
  <c r="J9" i="21"/>
  <c r="I9" i="21"/>
  <c r="H9" i="21"/>
  <c r="G9" i="21"/>
  <c r="F9" i="21"/>
  <c r="E9" i="21"/>
  <c r="D9" i="21"/>
  <c r="C9" i="21"/>
  <c r="B9" i="21"/>
  <c r="A9" i="21"/>
  <c r="J8" i="21"/>
  <c r="I8" i="21"/>
  <c r="H8" i="21"/>
  <c r="G8" i="21"/>
  <c r="F8" i="21"/>
  <c r="E8" i="21"/>
  <c r="D8" i="21"/>
  <c r="C8" i="21"/>
  <c r="B8" i="21"/>
  <c r="A8" i="21"/>
  <c r="J7" i="21"/>
  <c r="I7" i="21"/>
  <c r="H7" i="21"/>
  <c r="G7" i="21"/>
  <c r="F7" i="21"/>
  <c r="E7" i="21"/>
  <c r="D7" i="21"/>
  <c r="C7" i="21"/>
  <c r="B7" i="21"/>
  <c r="A7" i="21"/>
  <c r="J6" i="21"/>
  <c r="I6" i="21"/>
  <c r="H6" i="21"/>
  <c r="G6" i="21"/>
  <c r="F6" i="21"/>
  <c r="E6" i="21"/>
  <c r="D6" i="21"/>
  <c r="C6" i="21"/>
  <c r="B6" i="21"/>
  <c r="A6" i="21"/>
  <c r="J5" i="21"/>
  <c r="I5" i="21"/>
  <c r="H5" i="21"/>
  <c r="G5" i="21"/>
  <c r="F5" i="21"/>
  <c r="E5" i="21"/>
  <c r="D5" i="21"/>
  <c r="C5" i="21"/>
  <c r="B5" i="21"/>
  <c r="A5" i="21"/>
  <c r="J4" i="21"/>
  <c r="I4" i="21"/>
  <c r="H4" i="21"/>
  <c r="G4" i="21"/>
  <c r="F4" i="21"/>
  <c r="E4" i="21"/>
  <c r="D4" i="21"/>
  <c r="C4" i="21"/>
  <c r="B4" i="21"/>
  <c r="A4" i="21"/>
  <c r="J3" i="21"/>
  <c r="I3" i="21"/>
  <c r="H3" i="21"/>
  <c r="G3" i="21"/>
  <c r="F3" i="21"/>
  <c r="E3" i="21"/>
  <c r="D3" i="21"/>
  <c r="C3" i="21"/>
  <c r="B3" i="21"/>
  <c r="A3" i="21"/>
  <c r="J2" i="21"/>
  <c r="I2" i="21"/>
  <c r="H2" i="21"/>
  <c r="G2" i="21"/>
  <c r="F2" i="21"/>
  <c r="E2" i="21"/>
  <c r="D2" i="21"/>
  <c r="C2" i="21"/>
  <c r="B2" i="21"/>
  <c r="A2" i="21"/>
  <c r="AO43" i="19"/>
  <c r="AP43" i="19" s="1"/>
  <c r="BO43" i="19" s="1"/>
  <c r="AO42" i="19"/>
  <c r="AP42" i="19" s="1"/>
  <c r="BO42" i="19" s="1"/>
  <c r="AO41" i="19"/>
  <c r="AP41" i="19" s="1"/>
  <c r="BO41" i="19" s="1"/>
  <c r="AO40" i="19"/>
  <c r="AP40" i="19" s="1"/>
  <c r="BO40" i="19" s="1"/>
  <c r="AO39" i="19"/>
  <c r="AP39" i="19" s="1"/>
  <c r="BO39" i="19" s="1"/>
  <c r="AO38" i="19"/>
  <c r="AP38" i="19" s="1"/>
  <c r="BO38" i="19" s="1"/>
  <c r="AO37" i="19"/>
  <c r="AP37" i="19" s="1"/>
  <c r="BO37" i="19" s="1"/>
  <c r="AO36" i="19"/>
  <c r="AP36" i="19" s="1"/>
  <c r="BO36" i="19" s="1"/>
  <c r="AO35" i="19"/>
  <c r="AP35" i="19" s="1"/>
  <c r="BO35" i="19" s="1"/>
  <c r="AO34" i="19"/>
  <c r="AP34" i="19" s="1"/>
  <c r="BO34" i="19" s="1"/>
  <c r="AO33" i="19"/>
  <c r="AP33" i="19" s="1"/>
  <c r="BO33" i="19" s="1"/>
  <c r="AO32" i="19"/>
  <c r="AP32" i="19" s="1"/>
  <c r="BO32" i="19" s="1"/>
  <c r="AO31" i="19"/>
  <c r="AP31" i="19" s="1"/>
  <c r="BO31" i="19" s="1"/>
  <c r="AO30" i="19"/>
  <c r="AP30" i="19" s="1"/>
  <c r="BO30" i="19" s="1"/>
  <c r="AO29" i="19"/>
  <c r="AP29" i="19" s="1"/>
  <c r="BO29" i="19" s="1"/>
  <c r="AO28" i="19"/>
  <c r="AP28" i="19" s="1"/>
  <c r="BO28" i="19" s="1"/>
  <c r="AO27" i="19"/>
  <c r="AP27" i="19" s="1"/>
  <c r="BO27" i="19" s="1"/>
  <c r="AO26" i="19"/>
  <c r="AP26" i="19" s="1"/>
  <c r="BO26" i="19" s="1"/>
  <c r="AO25" i="19"/>
  <c r="AP25" i="19" s="1"/>
  <c r="BO25" i="19" s="1"/>
  <c r="AO24" i="19"/>
  <c r="AP24" i="19" s="1"/>
  <c r="BO24" i="19" s="1"/>
  <c r="AO23" i="19"/>
  <c r="AP23" i="19" s="1"/>
  <c r="BO23" i="19" s="1"/>
  <c r="AO22" i="19"/>
  <c r="AP22" i="19" s="1"/>
  <c r="BO22" i="19" s="1"/>
  <c r="AO21" i="19"/>
  <c r="AP21" i="19" s="1"/>
  <c r="BO21" i="19" s="1"/>
  <c r="AO20" i="19"/>
  <c r="AP20" i="19" s="1"/>
  <c r="BO20" i="19" s="1"/>
  <c r="AO19" i="19"/>
  <c r="AP19" i="19" s="1"/>
  <c r="BO19" i="19" s="1"/>
  <c r="AO18" i="19"/>
  <c r="AP18" i="19" s="1"/>
  <c r="BO18" i="19" s="1"/>
  <c r="AO17" i="19"/>
  <c r="AP17" i="19" s="1"/>
  <c r="BO17" i="19" s="1"/>
  <c r="AO16" i="19"/>
  <c r="AP16" i="19" s="1"/>
  <c r="BO16" i="19" s="1"/>
  <c r="AO15" i="19"/>
  <c r="AP15" i="19" s="1"/>
  <c r="BO15" i="19" s="1"/>
  <c r="AO14" i="19"/>
  <c r="AP14" i="19" s="1"/>
  <c r="BO14" i="19" s="1"/>
  <c r="AO13" i="19"/>
  <c r="AP13" i="19" s="1"/>
  <c r="BO13" i="19" s="1"/>
  <c r="AO12" i="19"/>
  <c r="AP12" i="19" s="1"/>
  <c r="BO12" i="19" s="1"/>
  <c r="AO11" i="19"/>
  <c r="AP11" i="19" s="1"/>
  <c r="BO11" i="19" s="1"/>
  <c r="AO10" i="19"/>
  <c r="AP10" i="19" s="1"/>
  <c r="BO10" i="19" s="1"/>
  <c r="BG37" i="19"/>
  <c r="BG28" i="19"/>
  <c r="BE43" i="19"/>
  <c r="BG43" i="19" s="1"/>
  <c r="BG12" i="19"/>
  <c r="BG13" i="19"/>
  <c r="AX10" i="19"/>
  <c r="AV10" i="19"/>
  <c r="AT10" i="19"/>
  <c r="AX21" i="19"/>
  <c r="AV21" i="19"/>
  <c r="AT21" i="19"/>
  <c r="BG17" i="19"/>
  <c r="AX17" i="19"/>
  <c r="AV17" i="19"/>
  <c r="AT17" i="19"/>
  <c r="AX13" i="19"/>
  <c r="AV13" i="19"/>
  <c r="AT13" i="19"/>
  <c r="AX12" i="19"/>
  <c r="AV12" i="19"/>
  <c r="AT12" i="19"/>
  <c r="BC12" i="19" l="1"/>
  <c r="BL43" i="19" l="1"/>
  <c r="BM43" i="19" s="1"/>
  <c r="BL42" i="19"/>
  <c r="BM42" i="19" s="1"/>
  <c r="BL41" i="19"/>
  <c r="BM41" i="19" s="1"/>
  <c r="BL40" i="19"/>
  <c r="BM40" i="19" s="1"/>
  <c r="BL39" i="19"/>
  <c r="BM39" i="19" s="1"/>
  <c r="BL38" i="19"/>
  <c r="BM38" i="19" s="1"/>
  <c r="BL37" i="19"/>
  <c r="BM37" i="19" s="1"/>
  <c r="BL36" i="19"/>
  <c r="BM36" i="19" s="1"/>
  <c r="BL35" i="19"/>
  <c r="BM35" i="19" s="1"/>
  <c r="BL34" i="19"/>
  <c r="BM34" i="19" s="1"/>
  <c r="BL33" i="19"/>
  <c r="BM33" i="19" s="1"/>
  <c r="BL32" i="19"/>
  <c r="BM32" i="19" s="1"/>
  <c r="BL31" i="19"/>
  <c r="BM31" i="19" s="1"/>
  <c r="BL30" i="19"/>
  <c r="BM30" i="19" s="1"/>
  <c r="BL29" i="19"/>
  <c r="BM29" i="19" s="1"/>
  <c r="BL28" i="19"/>
  <c r="BM28" i="19" s="1"/>
  <c r="BL27" i="19"/>
  <c r="BM27" i="19" s="1"/>
  <c r="BL26" i="19"/>
  <c r="BM26" i="19" s="1"/>
  <c r="BL25" i="19"/>
  <c r="BM25" i="19" s="1"/>
  <c r="BL24" i="19"/>
  <c r="BM24" i="19" s="1"/>
  <c r="BL23" i="19"/>
  <c r="BM23" i="19" s="1"/>
  <c r="BL22" i="19"/>
  <c r="BM22" i="19" s="1"/>
  <c r="BL20" i="19"/>
  <c r="BM20" i="19" s="1"/>
  <c r="BL19" i="19"/>
  <c r="BM19" i="19" s="1"/>
  <c r="BL18" i="19"/>
  <c r="BM18" i="19" s="1"/>
  <c r="BL16" i="19"/>
  <c r="BM16" i="19" s="1"/>
  <c r="BL15" i="19"/>
  <c r="BM15" i="19" s="1"/>
  <c r="BL14" i="19"/>
  <c r="BM14" i="19" s="1"/>
  <c r="BL11" i="19"/>
  <c r="BM11" i="19" s="1"/>
  <c r="BJ43" i="19"/>
  <c r="BK43" i="19" s="1"/>
  <c r="BJ42" i="19"/>
  <c r="BK42" i="19" s="1"/>
  <c r="BJ41" i="19"/>
  <c r="BK41" i="19" s="1"/>
  <c r="BJ40" i="19"/>
  <c r="BK40" i="19" s="1"/>
  <c r="BJ39" i="19"/>
  <c r="BK39" i="19" s="1"/>
  <c r="BJ38" i="19"/>
  <c r="BK38" i="19" s="1"/>
  <c r="BJ37" i="19"/>
  <c r="BK37" i="19" s="1"/>
  <c r="BJ36" i="19"/>
  <c r="BK36" i="19" s="1"/>
  <c r="BJ35" i="19"/>
  <c r="BK35" i="19" s="1"/>
  <c r="BJ34" i="19"/>
  <c r="BK34" i="19" s="1"/>
  <c r="BJ33" i="19"/>
  <c r="BK33" i="19" s="1"/>
  <c r="BJ32" i="19"/>
  <c r="BK32" i="19" s="1"/>
  <c r="BJ31" i="19"/>
  <c r="BK31" i="19" s="1"/>
  <c r="BJ30" i="19"/>
  <c r="BK30" i="19" s="1"/>
  <c r="BJ29" i="19"/>
  <c r="BK29" i="19" s="1"/>
  <c r="BJ28" i="19"/>
  <c r="BK28" i="19" s="1"/>
  <c r="BJ27" i="19"/>
  <c r="BK27" i="19" s="1"/>
  <c r="BJ26" i="19"/>
  <c r="BK26" i="19" s="1"/>
  <c r="BJ25" i="19"/>
  <c r="BK25" i="19" s="1"/>
  <c r="BJ24" i="19"/>
  <c r="BK24" i="19" s="1"/>
  <c r="BJ23" i="19"/>
  <c r="BK23" i="19" s="1"/>
  <c r="BJ22" i="19"/>
  <c r="BK22" i="19" s="1"/>
  <c r="BJ20" i="19"/>
  <c r="BK20" i="19" s="1"/>
  <c r="BJ19" i="19"/>
  <c r="BK19" i="19" s="1"/>
  <c r="BJ18" i="19"/>
  <c r="BK18" i="19" s="1"/>
  <c r="BJ16" i="19"/>
  <c r="BK16" i="19" s="1"/>
  <c r="BJ15" i="19"/>
  <c r="BK15" i="19" s="1"/>
  <c r="BJ14" i="19"/>
  <c r="BK14" i="19" s="1"/>
  <c r="BJ11" i="19"/>
  <c r="BK11" i="19" s="1"/>
  <c r="BH43" i="19"/>
  <c r="BI43" i="19" s="1"/>
  <c r="BH42" i="19"/>
  <c r="BI42" i="19" s="1"/>
  <c r="BH41" i="19"/>
  <c r="BI41" i="19" s="1"/>
  <c r="BH40" i="19"/>
  <c r="BI40" i="19" s="1"/>
  <c r="BH39" i="19"/>
  <c r="BI39" i="19" s="1"/>
  <c r="BH38" i="19"/>
  <c r="BI38" i="19" s="1"/>
  <c r="BH37" i="19"/>
  <c r="BI37" i="19" s="1"/>
  <c r="BH36" i="19"/>
  <c r="BI36" i="19" s="1"/>
  <c r="BH35" i="19"/>
  <c r="BI35" i="19" s="1"/>
  <c r="BH34" i="19"/>
  <c r="BI34" i="19" s="1"/>
  <c r="BH33" i="19"/>
  <c r="BI33" i="19" s="1"/>
  <c r="BH32" i="19"/>
  <c r="BI32" i="19" s="1"/>
  <c r="BH31" i="19"/>
  <c r="BI31" i="19" s="1"/>
  <c r="BH30" i="19"/>
  <c r="BI30" i="19" s="1"/>
  <c r="BH29" i="19"/>
  <c r="BI29" i="19" s="1"/>
  <c r="BH28" i="19"/>
  <c r="BI28" i="19" s="1"/>
  <c r="BH27" i="19"/>
  <c r="BI27" i="19" s="1"/>
  <c r="BH26" i="19"/>
  <c r="BI26" i="19" s="1"/>
  <c r="BH25" i="19"/>
  <c r="BI25" i="19" s="1"/>
  <c r="BH24" i="19"/>
  <c r="BI24" i="19" s="1"/>
  <c r="BH23" i="19"/>
  <c r="BI23" i="19" s="1"/>
  <c r="BH22" i="19"/>
  <c r="BI22" i="19" s="1"/>
  <c r="BH20" i="19"/>
  <c r="BI20" i="19" s="1"/>
  <c r="BH19" i="19"/>
  <c r="BI19" i="19" s="1"/>
  <c r="BH18" i="19"/>
  <c r="BI18" i="19" s="1"/>
  <c r="BH16" i="19"/>
  <c r="BI16" i="19" s="1"/>
  <c r="BH15" i="19"/>
  <c r="BI15" i="19" s="1"/>
  <c r="BH14" i="19"/>
  <c r="BI14" i="19" s="1"/>
  <c r="BH11" i="19"/>
  <c r="BI11" i="19" s="1"/>
  <c r="BG42" i="19"/>
  <c r="BG38" i="19"/>
  <c r="BG34" i="19"/>
  <c r="BE32" i="19"/>
  <c r="BG32" i="19" s="1"/>
  <c r="BG25" i="19"/>
  <c r="BE16" i="19"/>
  <c r="BG16" i="19" s="1"/>
  <c r="BA43" i="19"/>
  <c r="BA42" i="19"/>
  <c r="BA41" i="19"/>
  <c r="BA40" i="19"/>
  <c r="BA39" i="19"/>
  <c r="BA38" i="19"/>
  <c r="BA37" i="19"/>
  <c r="BA36" i="19"/>
  <c r="BA35" i="19"/>
  <c r="BA34" i="19"/>
  <c r="BA33" i="19"/>
  <c r="BA32" i="19"/>
  <c r="BA31" i="19"/>
  <c r="BA30" i="19"/>
  <c r="BA29" i="19"/>
  <c r="BA28" i="19"/>
  <c r="BA27" i="19"/>
  <c r="BA26" i="19"/>
  <c r="BA25" i="19"/>
  <c r="BA24" i="19"/>
  <c r="BA23" i="19"/>
  <c r="BA22" i="19"/>
  <c r="BA20" i="19"/>
  <c r="BA19" i="19"/>
  <c r="BA18" i="19"/>
  <c r="BA16" i="19"/>
  <c r="BA15" i="19"/>
  <c r="BA14" i="19"/>
  <c r="BA11" i="19"/>
  <c r="AW43" i="19"/>
  <c r="AW42" i="19"/>
  <c r="AX42" i="19" s="1"/>
  <c r="AW41" i="19"/>
  <c r="AX41" i="19" s="1"/>
  <c r="AW40" i="19"/>
  <c r="AX40" i="19" s="1"/>
  <c r="AW39" i="19"/>
  <c r="AX39" i="19" s="1"/>
  <c r="AW38" i="19"/>
  <c r="AX38" i="19" s="1"/>
  <c r="AW37" i="19"/>
  <c r="AX37" i="19" s="1"/>
  <c r="AW36" i="19"/>
  <c r="AX36" i="19" s="1"/>
  <c r="AW35" i="19"/>
  <c r="AX35" i="19" s="1"/>
  <c r="AW34" i="19"/>
  <c r="AX34" i="19" s="1"/>
  <c r="AW33" i="19"/>
  <c r="AX33" i="19" s="1"/>
  <c r="AW32" i="19"/>
  <c r="AX32" i="19" s="1"/>
  <c r="AW31" i="19"/>
  <c r="AX31" i="19" s="1"/>
  <c r="AW30" i="19"/>
  <c r="AX30" i="19" s="1"/>
  <c r="AW29" i="19"/>
  <c r="AW28" i="19"/>
  <c r="AX28" i="19" s="1"/>
  <c r="AW27" i="19"/>
  <c r="AX27" i="19" s="1"/>
  <c r="AW26" i="19"/>
  <c r="AX26" i="19" s="1"/>
  <c r="AW25" i="19"/>
  <c r="AX25" i="19" s="1"/>
  <c r="AW24" i="19"/>
  <c r="AX24" i="19" s="1"/>
  <c r="AW23" i="19"/>
  <c r="AX23" i="19" s="1"/>
  <c r="AW22" i="19"/>
  <c r="AX22" i="19" s="1"/>
  <c r="AW20" i="19"/>
  <c r="AX20" i="19" s="1"/>
  <c r="AW19" i="19"/>
  <c r="AX19" i="19" s="1"/>
  <c r="AW18" i="19"/>
  <c r="AX18" i="19" s="1"/>
  <c r="AW16" i="19"/>
  <c r="AX16" i="19" s="1"/>
  <c r="AW15" i="19"/>
  <c r="AX15" i="19" s="1"/>
  <c r="AW14" i="19"/>
  <c r="AX14" i="19" s="1"/>
  <c r="AW11" i="19"/>
  <c r="AX11" i="19" s="1"/>
  <c r="AU43" i="19"/>
  <c r="AV43" i="19" s="1"/>
  <c r="AU42" i="19"/>
  <c r="AV42" i="19" s="1"/>
  <c r="AU39" i="19"/>
  <c r="AV38" i="19"/>
  <c r="AU37" i="19"/>
  <c r="AV37" i="19" s="1"/>
  <c r="AU36" i="19"/>
  <c r="AV36" i="19" s="1"/>
  <c r="AU35" i="19"/>
  <c r="AV35" i="19" s="1"/>
  <c r="AU34" i="19"/>
  <c r="AV34" i="19" s="1"/>
  <c r="AU33" i="19"/>
  <c r="AV33" i="19" s="1"/>
  <c r="AU32" i="19"/>
  <c r="AV32" i="19" s="1"/>
  <c r="AU31" i="19"/>
  <c r="AV31" i="19" s="1"/>
  <c r="AU30" i="19"/>
  <c r="AV30" i="19" s="1"/>
  <c r="AU29" i="19"/>
  <c r="AV29" i="19" s="1"/>
  <c r="AU28" i="19"/>
  <c r="AV28" i="19" s="1"/>
  <c r="AU27" i="19"/>
  <c r="AV27" i="19" s="1"/>
  <c r="AU26" i="19"/>
  <c r="AV26" i="19" s="1"/>
  <c r="AV25" i="19"/>
  <c r="AU24" i="19"/>
  <c r="AU23" i="19"/>
  <c r="AV23" i="19" s="1"/>
  <c r="AU22" i="19"/>
  <c r="AV22" i="19" s="1"/>
  <c r="AU20" i="19"/>
  <c r="AV20" i="19" s="1"/>
  <c r="AU19" i="19"/>
  <c r="AV19" i="19" s="1"/>
  <c r="AU18" i="19"/>
  <c r="AV18" i="19" s="1"/>
  <c r="AU16" i="19"/>
  <c r="AV16" i="19" s="1"/>
  <c r="AV15" i="19"/>
  <c r="AU11" i="19"/>
  <c r="AV11" i="19" s="1"/>
  <c r="AS43" i="19"/>
  <c r="AS42" i="19"/>
  <c r="AS41" i="19"/>
  <c r="AS40" i="19"/>
  <c r="AS39" i="19"/>
  <c r="AS38" i="19"/>
  <c r="AT38" i="19" s="1"/>
  <c r="AS37" i="19"/>
  <c r="AT37" i="19" s="1"/>
  <c r="AS36" i="19"/>
  <c r="AS35" i="19"/>
  <c r="AT35" i="19" s="1"/>
  <c r="AS34" i="19"/>
  <c r="AS33" i="19"/>
  <c r="AS32" i="19"/>
  <c r="AS31" i="19"/>
  <c r="AS30" i="19"/>
  <c r="AS29" i="19"/>
  <c r="AS28" i="19"/>
  <c r="AS27" i="19"/>
  <c r="AS26" i="19"/>
  <c r="AS25" i="19"/>
  <c r="AT25" i="19" s="1"/>
  <c r="AS24" i="19"/>
  <c r="AS23" i="19"/>
  <c r="AS22" i="19"/>
  <c r="AS20" i="19"/>
  <c r="AS19" i="19"/>
  <c r="AS18" i="19"/>
  <c r="AS16" i="19"/>
  <c r="AS15" i="19"/>
  <c r="AS14" i="19"/>
  <c r="AS11" i="19"/>
  <c r="AT11" i="19" s="1"/>
  <c r="AE33" i="19"/>
  <c r="AE43" i="19"/>
  <c r="AE42" i="19"/>
  <c r="AE37" i="19"/>
  <c r="AE35" i="19"/>
  <c r="AE34" i="19"/>
  <c r="AE30" i="19"/>
  <c r="AE29" i="19"/>
  <c r="AE28" i="19"/>
  <c r="AE26" i="19"/>
  <c r="AE24" i="19"/>
  <c r="AE41" i="19"/>
  <c r="AE40" i="19"/>
  <c r="AE38" i="19"/>
  <c r="AE25" i="19"/>
  <c r="AE15" i="19"/>
  <c r="AE14" i="19"/>
  <c r="AE32" i="19"/>
  <c r="AE16" i="19"/>
  <c r="AE39" i="19"/>
  <c r="AE36" i="19"/>
  <c r="AE31" i="19"/>
  <c r="AE27" i="19"/>
  <c r="AE23" i="19"/>
  <c r="AE22" i="19"/>
  <c r="AE20" i="19"/>
  <c r="AE19" i="19"/>
  <c r="AE18" i="19"/>
  <c r="AE11" i="19"/>
  <c r="AV39" i="19"/>
  <c r="BG41" i="19"/>
  <c r="BG40" i="19"/>
  <c r="AX43" i="19"/>
  <c r="AV41" i="19"/>
  <c r="AV40" i="19"/>
  <c r="AV24" i="19"/>
  <c r="AV14" i="19"/>
  <c r="AX29" i="19"/>
  <c r="BB38" i="19" l="1"/>
  <c r="BB39" i="19"/>
  <c r="AZ24" i="19"/>
  <c r="AM40" i="19"/>
  <c r="BB17" i="19"/>
  <c r="AZ17" i="19"/>
  <c r="BD17" i="19"/>
  <c r="AZ12" i="19"/>
  <c r="BB12" i="19"/>
  <c r="BD12" i="19"/>
  <c r="BB13" i="19"/>
  <c r="AZ13" i="19"/>
  <c r="AZ21" i="19"/>
  <c r="BB21" i="19"/>
  <c r="AM29" i="19"/>
  <c r="BB16" i="19"/>
  <c r="BB31" i="19"/>
  <c r="BB36" i="19"/>
  <c r="BB43" i="19"/>
  <c r="AM35" i="19"/>
  <c r="AM20" i="19"/>
  <c r="AM18" i="19"/>
  <c r="AM13" i="19"/>
  <c r="AM14" i="19"/>
  <c r="AZ14" i="19"/>
  <c r="AZ27" i="19"/>
  <c r="AM17" i="19"/>
  <c r="AM25" i="19"/>
  <c r="AM36" i="19"/>
  <c r="AZ36" i="19"/>
  <c r="AM43" i="19"/>
  <c r="AM28" i="19"/>
  <c r="AZ28" i="19"/>
  <c r="AZ43" i="19"/>
  <c r="AZ29" i="19"/>
  <c r="BB29" i="19"/>
  <c r="AM21" i="19"/>
  <c r="BB14" i="19"/>
  <c r="AM32" i="19"/>
  <c r="BB32" i="19"/>
  <c r="AZ32" i="19"/>
  <c r="BB33" i="19"/>
  <c r="AZ40" i="19"/>
  <c r="BB25" i="19"/>
  <c r="AM15" i="19"/>
  <c r="AZ15" i="19"/>
  <c r="AM22" i="19"/>
  <c r="AZ22" i="19"/>
  <c r="BB22" i="19"/>
  <c r="AM37" i="19"/>
  <c r="BB37" i="19"/>
  <c r="BB18" i="19"/>
  <c r="BB15" i="19"/>
  <c r="AZ18" i="19"/>
  <c r="AZ37" i="19"/>
  <c r="AM11" i="19"/>
  <c r="BB11" i="19"/>
  <c r="AZ11" i="19"/>
  <c r="AM26" i="19"/>
  <c r="AZ26" i="19"/>
  <c r="AM33" i="19"/>
  <c r="AZ33" i="19"/>
  <c r="AM41" i="19"/>
  <c r="AZ41" i="19"/>
  <c r="AM12" i="19"/>
  <c r="AM19" i="19"/>
  <c r="BB19" i="19"/>
  <c r="AZ19" i="19"/>
  <c r="AM27" i="19"/>
  <c r="BB27" i="19"/>
  <c r="AM34" i="19"/>
  <c r="AZ34" i="19"/>
  <c r="BB34" i="19"/>
  <c r="AM42" i="19"/>
  <c r="BB42" i="19"/>
  <c r="AZ42" i="19"/>
  <c r="AZ20" i="19"/>
  <c r="AM24" i="19"/>
  <c r="BB24" i="19"/>
  <c r="AM31" i="19"/>
  <c r="AZ31" i="19"/>
  <c r="AM39" i="19"/>
  <c r="AZ39" i="19"/>
  <c r="AZ25" i="19"/>
  <c r="AZ35" i="19"/>
  <c r="BB28" i="19"/>
  <c r="BB40" i="19"/>
  <c r="AM16" i="19"/>
  <c r="AZ16" i="19"/>
  <c r="AM23" i="19"/>
  <c r="AZ23" i="19"/>
  <c r="BB23" i="19"/>
  <c r="AM30" i="19"/>
  <c r="AZ30" i="19"/>
  <c r="AM38" i="19"/>
  <c r="AZ38" i="19"/>
  <c r="BB35" i="19"/>
  <c r="BB30" i="19"/>
  <c r="BB41" i="19"/>
  <c r="BB20" i="19"/>
  <c r="BB26" i="19"/>
  <c r="AT43" i="19"/>
  <c r="AT42" i="19"/>
  <c r="AT41" i="19"/>
  <c r="AT40" i="19"/>
  <c r="AT39" i="19"/>
  <c r="AT36" i="19"/>
  <c r="AT34" i="19"/>
  <c r="AT33" i="19"/>
  <c r="AT32" i="19"/>
  <c r="AT31" i="19"/>
  <c r="AT30" i="19"/>
  <c r="AT29" i="19"/>
  <c r="AT28" i="19"/>
  <c r="AT27" i="19"/>
  <c r="AT26" i="19"/>
  <c r="AT24" i="19"/>
  <c r="AT23" i="19"/>
  <c r="AT22" i="19"/>
  <c r="AT20" i="19"/>
  <c r="AT19" i="19"/>
  <c r="AT18" i="19"/>
  <c r="AT16" i="19"/>
  <c r="AT15" i="19"/>
  <c r="AT14" i="19"/>
  <c r="AL44" i="19" l="1"/>
  <c r="BN17" i="19"/>
  <c r="BN12" i="19"/>
  <c r="BD40" i="19"/>
  <c r="BN40" i="19" s="1"/>
  <c r="BD22" i="19"/>
  <c r="AZ10" i="19"/>
  <c r="BB10" i="19"/>
  <c r="BD10" i="19"/>
  <c r="AM10" i="19"/>
  <c r="BD38" i="19"/>
  <c r="BD41" i="19"/>
  <c r="BD11" i="19"/>
  <c r="BD14" i="19"/>
  <c r="BN14" i="19" s="1"/>
  <c r="BD24" i="19"/>
  <c r="BD27" i="19"/>
  <c r="BD42" i="19"/>
  <c r="BN42" i="19" s="1"/>
  <c r="BD20" i="19"/>
  <c r="BD23" i="19"/>
  <c r="BD36" i="19"/>
  <c r="BD35" i="19"/>
  <c r="BD25" i="19"/>
  <c r="BD37" i="19"/>
  <c r="BD39" i="19"/>
  <c r="BD19" i="19" l="1"/>
  <c r="BD18" i="19"/>
  <c r="BD34" i="19"/>
  <c r="BN34" i="19" s="1"/>
  <c r="BD30" i="19"/>
  <c r="AM44" i="19"/>
  <c r="BD29" i="19"/>
  <c r="BD43" i="19"/>
  <c r="BN43" i="19" s="1"/>
  <c r="BD28" i="19"/>
  <c r="BD26" i="19"/>
  <c r="BD31" i="19"/>
  <c r="BD13" i="19"/>
  <c r="BN13" i="19" s="1"/>
  <c r="BP13" i="19" s="1"/>
  <c r="BQ13" i="19" s="1"/>
  <c r="BR13" i="19" s="1"/>
  <c r="BD21" i="19"/>
  <c r="BD33" i="19"/>
  <c r="BD15" i="19"/>
  <c r="BN15" i="19" s="1"/>
  <c r="BP15" i="19" s="1"/>
  <c r="BQ15" i="19" s="1"/>
  <c r="BR15" i="19" s="1"/>
  <c r="BD16" i="19"/>
  <c r="BN16" i="19" s="1"/>
  <c r="BP16" i="19" s="1"/>
  <c r="BQ16" i="19" s="1"/>
  <c r="BR16" i="19" s="1"/>
  <c r="BD32" i="19"/>
  <c r="BN32" i="19" s="1"/>
  <c r="BP12" i="19"/>
  <c r="BQ12" i="19" s="1"/>
  <c r="BR12" i="19" s="1"/>
  <c r="BP14" i="19"/>
  <c r="BQ14" i="19" s="1"/>
  <c r="BR14" i="19" s="1"/>
  <c r="BN38" i="19"/>
  <c r="BN25" i="19"/>
  <c r="BN41" i="19"/>
  <c r="BP17" i="19"/>
  <c r="BQ17" i="19" s="1"/>
  <c r="BR17" i="19" s="1"/>
  <c r="BP25" i="19" l="1"/>
  <c r="BQ25" i="19" s="1"/>
  <c r="BR25" i="19" s="1"/>
  <c r="BP32" i="19" l="1"/>
  <c r="BQ32" i="19" s="1"/>
  <c r="BR32" i="19" s="1"/>
  <c r="BP34" i="19" l="1"/>
  <c r="BQ34" i="19" s="1"/>
  <c r="BR34" i="19" s="1"/>
  <c r="BP38" i="19" l="1"/>
  <c r="BQ38" i="19" s="1"/>
  <c r="BR38" i="19" s="1"/>
  <c r="BP40" i="19" l="1"/>
  <c r="BQ40" i="19" s="1"/>
  <c r="BR40" i="19" s="1"/>
  <c r="BP41" i="19" l="1"/>
  <c r="BQ41" i="19" s="1"/>
  <c r="BR41" i="19" s="1"/>
  <c r="BP42" i="19" l="1"/>
  <c r="BQ42" i="19" s="1"/>
  <c r="BR42" i="19" s="1"/>
  <c r="BP43" i="19" l="1"/>
  <c r="BQ43" i="19" s="1"/>
  <c r="BR43" i="19" s="1"/>
  <c r="BO44" i="19" l="1"/>
  <c r="BE35" i="19" l="1"/>
  <c r="BG35" i="19" s="1"/>
  <c r="BN35" i="19" s="1"/>
  <c r="BP35" i="19" s="1"/>
  <c r="BE24" i="19"/>
  <c r="BG24" i="19" s="1"/>
  <c r="BN24" i="19" s="1"/>
  <c r="BP24" i="19" s="1"/>
  <c r="BE36" i="19"/>
  <c r="BG36" i="19" s="1"/>
  <c r="BN36" i="19" s="1"/>
  <c r="BP36" i="19" s="1"/>
  <c r="BE11" i="19"/>
  <c r="BG11" i="19" s="1"/>
  <c r="BN11" i="19" s="1"/>
  <c r="BP11" i="19" s="1"/>
  <c r="BN37" i="19"/>
  <c r="BP37" i="19" s="1"/>
  <c r="BE19" i="19"/>
  <c r="BG19" i="19" s="1"/>
  <c r="BN19" i="19" s="1"/>
  <c r="BP19" i="19" s="1"/>
  <c r="BN28" i="19"/>
  <c r="BP28" i="19" s="1"/>
  <c r="BG18" i="19"/>
  <c r="BN18" i="19" s="1"/>
  <c r="BP18" i="19" s="1"/>
  <c r="BE20" i="19"/>
  <c r="BG20" i="19" s="1"/>
  <c r="BN20" i="19" s="1"/>
  <c r="BP20" i="19" s="1"/>
  <c r="BE26" i="19"/>
  <c r="BG26" i="19" s="1"/>
  <c r="BN26" i="19" s="1"/>
  <c r="BP26" i="19" s="1"/>
  <c r="BG30" i="19"/>
  <c r="BN30" i="19" s="1"/>
  <c r="BP30" i="19" s="1"/>
  <c r="BE39" i="19"/>
  <c r="BG39" i="19"/>
  <c r="BN39" i="19" s="1"/>
  <c r="BP39" i="19" s="1"/>
  <c r="BG31" i="19"/>
  <c r="BN31" i="19" s="1"/>
  <c r="BP31" i="19" s="1"/>
  <c r="BG10" i="19"/>
  <c r="BN10" i="19" s="1"/>
  <c r="BE27" i="19"/>
  <c r="BG27" i="19" s="1"/>
  <c r="BN27" i="19" s="1"/>
  <c r="BP27" i="19" s="1"/>
  <c r="BG29" i="19"/>
  <c r="BN29" i="19" s="1"/>
  <c r="BP29" i="19" s="1"/>
  <c r="BE21" i="19"/>
  <c r="BG21" i="19" s="1"/>
  <c r="BN21" i="19" s="1"/>
  <c r="BP21" i="19" s="1"/>
  <c r="BE22" i="19"/>
  <c r="BG22" i="19" s="1"/>
  <c r="BN22" i="19" s="1"/>
  <c r="BP22" i="19" s="1"/>
  <c r="BE23" i="19"/>
  <c r="BG23" i="19" s="1"/>
  <c r="BN23" i="19" s="1"/>
  <c r="BP23" i="19" s="1"/>
  <c r="BE33" i="19" l="1"/>
  <c r="BG33" i="19" s="1"/>
  <c r="BN33" i="19" s="1"/>
  <c r="BP33" i="19" s="1"/>
  <c r="BQ33" i="19" s="1"/>
  <c r="BR33" i="19" s="1"/>
  <c r="BQ29" i="19"/>
  <c r="BR29" i="19" s="1"/>
  <c r="BQ24" i="19"/>
  <c r="BR24" i="19" s="1"/>
  <c r="BQ30" i="19"/>
  <c r="BR30" i="19" s="1"/>
  <c r="BQ18" i="19"/>
  <c r="BR18" i="19" s="1"/>
  <c r="BQ23" i="19"/>
  <c r="BR23" i="19" s="1"/>
  <c r="BQ22" i="19"/>
  <c r="BR22" i="19" s="1"/>
  <c r="BQ20" i="19"/>
  <c r="BR20" i="19" s="1"/>
  <c r="BQ27" i="19"/>
  <c r="BR27" i="19" s="1"/>
  <c r="BQ31" i="19"/>
  <c r="BR31" i="19" s="1"/>
  <c r="BQ37" i="19"/>
  <c r="BR37" i="19" s="1"/>
  <c r="BQ36" i="19"/>
  <c r="BR36" i="19" s="1"/>
  <c r="BQ28" i="19"/>
  <c r="BR28" i="19" s="1"/>
  <c r="BQ19" i="19"/>
  <c r="BR19" i="19" s="1"/>
  <c r="BQ35" i="19"/>
  <c r="BR35" i="19" s="1"/>
  <c r="BQ26" i="19"/>
  <c r="BR26" i="19" s="1"/>
  <c r="BQ21" i="19"/>
  <c r="BR21" i="19" s="1"/>
  <c r="BQ11" i="19"/>
  <c r="BR11" i="19" s="1"/>
  <c r="BP10" i="19"/>
  <c r="BQ39" i="19"/>
  <c r="BR39" i="19" s="1"/>
  <c r="BN44" i="19" l="1"/>
  <c r="BP44" i="19"/>
  <c r="H3" i="19" s="1"/>
  <c r="BQ10" i="19"/>
  <c r="BQ44" i="19" s="1"/>
  <c r="H4" i="19" s="1"/>
  <c r="BR10" i="19" l="1"/>
  <c r="BR44" i="19" s="1"/>
  <c r="H5" i="19" s="1"/>
</calcChain>
</file>

<file path=xl/sharedStrings.xml><?xml version="1.0" encoding="utf-8"?>
<sst xmlns="http://schemas.openxmlformats.org/spreadsheetml/2006/main" count="1214" uniqueCount="249">
  <si>
    <t>NIP</t>
  </si>
  <si>
    <t>C12a</t>
  </si>
  <si>
    <t>G12w</t>
  </si>
  <si>
    <t>G11</t>
  </si>
  <si>
    <t>Lp.</t>
  </si>
  <si>
    <t>Kod</t>
  </si>
  <si>
    <t>Miejscowość</t>
  </si>
  <si>
    <t>Adres</t>
  </si>
  <si>
    <t>Nr lokalu</t>
  </si>
  <si>
    <t>Ulica</t>
  </si>
  <si>
    <t>Poczta</t>
  </si>
  <si>
    <t>1A</t>
  </si>
  <si>
    <t>Zamkowa</t>
  </si>
  <si>
    <t>1a</t>
  </si>
  <si>
    <t>Sikorskiego</t>
  </si>
  <si>
    <t>C11</t>
  </si>
  <si>
    <t>C21</t>
  </si>
  <si>
    <t>Ilość miesięcy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</si>
  <si>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</si>
  <si>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</si>
  <si>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</si>
  <si>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</si>
  <si>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</si>
  <si>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</si>
  <si>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Koszt opłaty kogeneracyjnej</t>
  </si>
  <si>
    <t>VAT</t>
  </si>
  <si>
    <t>Cena oferty brutto ogółem</t>
  </si>
  <si>
    <t>Cena oferty netto ogółem</t>
  </si>
  <si>
    <t>Cena jednostkowa stawki opłaty jakościowej [zł/kWh]</t>
  </si>
  <si>
    <t>Koszt  opłaty jakościowej</t>
  </si>
  <si>
    <t>Cena jednostkowa stawki opłaty kogeneracyjnej  [zł/kWh]</t>
  </si>
  <si>
    <t>Wskaźnik opłaty mocowej</t>
  </si>
  <si>
    <t>Koszt opłaty mocowej</t>
  </si>
  <si>
    <t>Koszty dystrybucji netto</t>
  </si>
  <si>
    <t>Koszt oferty netto</t>
  </si>
  <si>
    <t>Koszt oferty brutto</t>
  </si>
  <si>
    <t>Cena jednostkowa opłaty OZE [zł/kWh]</t>
  </si>
  <si>
    <t>Cena jednostkowa składnika zmiennego stawki sieciowej  [zł/kWh]                S1</t>
  </si>
  <si>
    <t>Koszt składnika zmiennego stawki sieciowej               S1</t>
  </si>
  <si>
    <t>Cena jednostkowa składnika zmiennego stawki sieciowej  [zł/kWh]                S2</t>
  </si>
  <si>
    <t>Koszt składnika zmiennego stawki sieciowej               S2</t>
  </si>
  <si>
    <t>Cena jednostkowa składnika zmiennego stawki sieciowej  [zł/kWh]                S3</t>
  </si>
  <si>
    <t>Koszt składnika zmiennego stawki sieciowej               S3</t>
  </si>
  <si>
    <t>Koszty energii netto</t>
  </si>
  <si>
    <t>1</t>
  </si>
  <si>
    <t>3</t>
  </si>
  <si>
    <t>15</t>
  </si>
  <si>
    <t>9</t>
  </si>
  <si>
    <t>7</t>
  </si>
  <si>
    <t>12</t>
  </si>
  <si>
    <t>19</t>
  </si>
  <si>
    <t>21</t>
  </si>
  <si>
    <t>17</t>
  </si>
  <si>
    <t>31</t>
  </si>
  <si>
    <t>Koszt opłaty OZE</t>
  </si>
  <si>
    <t>Cena jednostkowa opłaty mocowej  [zł/kWh] lub [zł/mc]</t>
  </si>
  <si>
    <t>ID firmy</t>
  </si>
  <si>
    <t>LP firmy</t>
  </si>
  <si>
    <t>Zamawiający/ Nabywca</t>
  </si>
  <si>
    <t>Odbiorca/Adresat faktury</t>
  </si>
  <si>
    <t>Dane PPE</t>
  </si>
  <si>
    <t>Nazwa</t>
  </si>
  <si>
    <t>Posesja</t>
  </si>
  <si>
    <t>Nazwa ppe</t>
  </si>
  <si>
    <t xml:space="preserve">Kod pocztowy
 </t>
  </si>
  <si>
    <t>Nr posesji</t>
  </si>
  <si>
    <t xml:space="preserve">Nazwa </t>
  </si>
  <si>
    <t xml:space="preserve">Kod pocztowy
</t>
  </si>
  <si>
    <t xml:space="preserve">Poczta </t>
  </si>
  <si>
    <t>Nr domu</t>
  </si>
  <si>
    <t>Numer PPE</t>
  </si>
  <si>
    <t>Taryfa dystrybucyjna</t>
  </si>
  <si>
    <t>Moc umowna         kW</t>
  </si>
  <si>
    <t>I strefa kWh</t>
  </si>
  <si>
    <t>II strefa kWh</t>
  </si>
  <si>
    <t>III strefa kWh</t>
  </si>
  <si>
    <t>IV strefa kWh</t>
  </si>
  <si>
    <t>Suma     kWh</t>
  </si>
  <si>
    <t>Suma     MWh</t>
  </si>
  <si>
    <t>VAT 23 %</t>
  </si>
  <si>
    <t>Przemysłowa</t>
  </si>
  <si>
    <t>W powyżej zaznaczonej komórce żółtym kolorem należy wpisać cenę jednostkową za 1 MWh zachowując format ceny.</t>
  </si>
  <si>
    <t>Powiat Ostrzeszowski</t>
  </si>
  <si>
    <t>63-500</t>
  </si>
  <si>
    <t>Ostrzeszów</t>
  </si>
  <si>
    <t>Powiatowe Centrum Pomocy Rodzinie</t>
  </si>
  <si>
    <t>Dom Pomocy Społecznej w Kobylej Górze</t>
  </si>
  <si>
    <t>63-507</t>
  </si>
  <si>
    <t>Kobyla Góra</t>
  </si>
  <si>
    <t>T. Sikorskiego</t>
  </si>
  <si>
    <t>Dom Pomocy Społecznej w Kochłowach</t>
  </si>
  <si>
    <t>Kochłowy</t>
  </si>
  <si>
    <t>Dom Pomocy Społecznej w Marszałkach</t>
  </si>
  <si>
    <t>63-520</t>
  </si>
  <si>
    <t/>
  </si>
  <si>
    <t>I Liceum Ogólnokształcące w Ostrzeszowie</t>
  </si>
  <si>
    <t>Specjalny Ośrodek Szkolno-Wychowawczy w Ostrzeszowie</t>
  </si>
  <si>
    <t>Zespół Szkół   nr 1 w Ostrzeszowie</t>
  </si>
  <si>
    <t xml:space="preserve">Gen. Sikorskiego </t>
  </si>
  <si>
    <t>Zespół Szkół Nr 2 w Ostrzeszowie</t>
  </si>
  <si>
    <t>Krańcowa</t>
  </si>
  <si>
    <t>Poradania Psychologiczno-Pedagogiczna w Ostrzeszowie</t>
  </si>
  <si>
    <t>Dom Dziecka w Ostrzeszowie</t>
  </si>
  <si>
    <t>Zakład Aktywności Zawodowej w Książenicach</t>
  </si>
  <si>
    <t>Książenice</t>
  </si>
  <si>
    <t>Dożynkowa</t>
  </si>
  <si>
    <t>Starostwo Powiatowe</t>
  </si>
  <si>
    <t>63-300</t>
  </si>
  <si>
    <t>Grabów Nad Prosną</t>
  </si>
  <si>
    <t>PCPR  Biura</t>
  </si>
  <si>
    <t>ENERGA Operator SA</t>
  </si>
  <si>
    <t>ENERGA Obrót SA</t>
  </si>
  <si>
    <t>Dom Pomocy Społecznej</t>
  </si>
  <si>
    <t>Tomasza Sikorskiego</t>
  </si>
  <si>
    <t>Mysliniew</t>
  </si>
  <si>
    <t>DPS Pralnia</t>
  </si>
  <si>
    <t>Grabów Nad Prasną</t>
  </si>
  <si>
    <t>I LO Szkoła</t>
  </si>
  <si>
    <t>SOSZW Szkoła</t>
  </si>
  <si>
    <t>Zespół Szkół Nr 1 im. Powstańców Wlkp. w Ostrzeszowie</t>
  </si>
  <si>
    <t>Warsztaty  ZS nr 2</t>
  </si>
  <si>
    <t>Szkoła  ZS  nr 2</t>
  </si>
  <si>
    <t>Biblioteka  ZS nr 2</t>
  </si>
  <si>
    <t>Zamkowa BC Zespół Szkół nr 2</t>
  </si>
  <si>
    <t>Zamkowa A Zespół Szkół nr 2</t>
  </si>
  <si>
    <t>OHP Zespół Szkół nr 2</t>
  </si>
  <si>
    <t>Norweska</t>
  </si>
  <si>
    <t>PLACÓWKA EDUKACYJNA Zespół Szkół Nr 2</t>
  </si>
  <si>
    <t>Poradnia Psych.</t>
  </si>
  <si>
    <t>Dom Dziecka w Książenicach</t>
  </si>
  <si>
    <t xml:space="preserve">Dożynkowa </t>
  </si>
  <si>
    <t>Zakład Aktywności Zawodowej</t>
  </si>
  <si>
    <t>Książenice, Dożynkowa</t>
  </si>
  <si>
    <t>Starostwo Powiatowe Sikorskiego 58a</t>
  </si>
  <si>
    <t>58a</t>
  </si>
  <si>
    <t>Starostwo Powiatowe Obwód drogowy</t>
  </si>
  <si>
    <t>Grabów-Wójtostwo</t>
  </si>
  <si>
    <t>osiedle Leśne</t>
  </si>
  <si>
    <t>27a</t>
  </si>
  <si>
    <t>63-500 Ostrzeszów Zamkowa 31</t>
  </si>
  <si>
    <t>Starostwo Powiatowe  Magazyn przeciwpowodziowy</t>
  </si>
  <si>
    <t>Kuźnica Bobrowska</t>
  </si>
  <si>
    <t>dz. 181/1</t>
  </si>
  <si>
    <t>Starostwo Klatka schodowa Sikorskiego 17</t>
  </si>
  <si>
    <t>Starostwo Powiatowe wydział Komunikacji</t>
  </si>
  <si>
    <t>Energa Operator SA</t>
  </si>
  <si>
    <t>Energa Obrót SA</t>
  </si>
  <si>
    <t>1 Maja</t>
  </si>
  <si>
    <t>3/a</t>
  </si>
  <si>
    <t>Energa Obrót Grupa ORLEN</t>
  </si>
  <si>
    <t>Marszalki</t>
  </si>
  <si>
    <t xml:space="preserve">Dom Pomocy Społecznej w Marszałkach </t>
  </si>
  <si>
    <t xml:space="preserve"> gospodarstwo </t>
  </si>
  <si>
    <t>OSD</t>
  </si>
  <si>
    <t>Aktualny Sprzedawca</t>
  </si>
  <si>
    <t>590243842025178833</t>
  </si>
  <si>
    <t>00022993</t>
  </si>
  <si>
    <t>590243842024999873</t>
  </si>
  <si>
    <t>00022951</t>
  </si>
  <si>
    <t>590243843025462083</t>
  </si>
  <si>
    <t>96984542</t>
  </si>
  <si>
    <t>590243843025582835</t>
  </si>
  <si>
    <t>30177475</t>
  </si>
  <si>
    <t>590243843025511194</t>
  </si>
  <si>
    <t>11651260</t>
  </si>
  <si>
    <t>590243843025768147</t>
  </si>
  <si>
    <t>98271787</t>
  </si>
  <si>
    <t>590243842024652532</t>
  </si>
  <si>
    <t>00158102</t>
  </si>
  <si>
    <t>590243842025128432</t>
  </si>
  <si>
    <t>96249670</t>
  </si>
  <si>
    <t>590243842025161385</t>
  </si>
  <si>
    <t>00123215</t>
  </si>
  <si>
    <t>590243842025167318</t>
  </si>
  <si>
    <t>00082456</t>
  </si>
  <si>
    <t>590243842024952397</t>
  </si>
  <si>
    <t>00066514</t>
  </si>
  <si>
    <t>590243842025052911</t>
  </si>
  <si>
    <t>00157386</t>
  </si>
  <si>
    <t>590243842024572038</t>
  </si>
  <si>
    <t>96250256</t>
  </si>
  <si>
    <t>590243842024611652</t>
  </si>
  <si>
    <t>00066261</t>
  </si>
  <si>
    <t>590243842024853083</t>
  </si>
  <si>
    <t>00157389</t>
  </si>
  <si>
    <t>590243842025110857</t>
  </si>
  <si>
    <t>00021247</t>
  </si>
  <si>
    <t>590243842025194185</t>
  </si>
  <si>
    <t>00126695</t>
  </si>
  <si>
    <t>590243842025012908</t>
  </si>
  <si>
    <t>00157352</t>
  </si>
  <si>
    <t>590243842024821549</t>
  </si>
  <si>
    <t>00083723</t>
  </si>
  <si>
    <t>590243842024767939</t>
  </si>
  <si>
    <t>00157470</t>
  </si>
  <si>
    <t>590243842042736726</t>
  </si>
  <si>
    <t>11795668</t>
  </si>
  <si>
    <t>590243842024618057</t>
  </si>
  <si>
    <t>00158131</t>
  </si>
  <si>
    <t>590243842024708468</t>
  </si>
  <si>
    <t>00149908</t>
  </si>
  <si>
    <t>590243842024798384</t>
  </si>
  <si>
    <t>90622526</t>
  </si>
  <si>
    <t>590243842024972272</t>
  </si>
  <si>
    <t>99865252</t>
  </si>
  <si>
    <t>590243842025007652</t>
  </si>
  <si>
    <t>00066391</t>
  </si>
  <si>
    <t>590243842024943531</t>
  </si>
  <si>
    <t>30053675</t>
  </si>
  <si>
    <t>590243842025316495</t>
  </si>
  <si>
    <t>00158683</t>
  </si>
  <si>
    <t>590243842024908622</t>
  </si>
  <si>
    <t>30247768</t>
  </si>
  <si>
    <t>590243842024895717</t>
  </si>
  <si>
    <t>00126450</t>
  </si>
  <si>
    <t>590243842025251109</t>
  </si>
  <si>
    <t>30504943</t>
  </si>
  <si>
    <t>590243842024885367</t>
  </si>
  <si>
    <t>97495449</t>
  </si>
  <si>
    <t>590243842024906895</t>
  </si>
  <si>
    <t>10064908</t>
  </si>
  <si>
    <t>590243842025299545</t>
  </si>
  <si>
    <t>30182255</t>
  </si>
  <si>
    <t>Nr licznika</t>
  </si>
  <si>
    <t xml:space="preserve">Moc instalacji wytwórczej </t>
  </si>
  <si>
    <t>39.15</t>
  </si>
  <si>
    <t>31.05</t>
  </si>
  <si>
    <t>39.6</t>
  </si>
  <si>
    <t>25.2</t>
  </si>
  <si>
    <t>49.05</t>
  </si>
  <si>
    <t>Umowa dla instalcji wytwórczej</t>
  </si>
  <si>
    <t>Prosument</t>
  </si>
  <si>
    <t>Id Odbiorcy</t>
  </si>
  <si>
    <t xml:space="preserve">Lp. Odbiorcy </t>
  </si>
  <si>
    <t>Nabywca</t>
  </si>
  <si>
    <t xml:space="preserve">NIP </t>
  </si>
  <si>
    <t>Odbiorca</t>
  </si>
  <si>
    <t>PPE</t>
  </si>
  <si>
    <t>Profil - planowane zużycie</t>
  </si>
  <si>
    <t>Suma  zużycia rocznego                kWh</t>
  </si>
  <si>
    <t>Planowane zużycie w okresie trwania umowy               (2 lata)                     kWh</t>
  </si>
  <si>
    <t>Planowane zużycie w okresie trwania umowy               (2 lata)                     MWh</t>
  </si>
  <si>
    <t>Cena jednostkowa netto energii elektrycznej w zł/ MWh za rok 2025</t>
  </si>
  <si>
    <t>Cena jednostkowa netto energii elektrycznej w zł/ MWh za rok 2026</t>
  </si>
  <si>
    <t>Cena energii elektrycznej w zł/MWh w roku 2025</t>
  </si>
  <si>
    <t>Koszt energii elektrycznej w roku 2025</t>
  </si>
  <si>
    <t>Cena energii elektrycznej w zł/MWh w roku 2026</t>
  </si>
  <si>
    <t>Koszt energii elektrycznej w roku 2026</t>
  </si>
  <si>
    <t xml:space="preserve">Załącznik Nr 2a do SWZ 
– arkusz kalkulacyjny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</si>
</sst>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zł&quot;_-;\-* #,##0.00\ &quot;zł&quot;_-;_-* &quot;-&quot;??\ &quot;zł&quot;_-;_-@_-"/>
    <numFmt numFmtId="164" formatCode="[$-415]General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rgb="FF92D050"/>
        <bgColor indexed="13"/>
      </patternFill>
    </fill>
    <fill>
      <patternFill patternType="solid">
        <fgColor rgb="FFFFC000"/>
        <bgColor indexed="13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2" fillId="0" borderId="0"/>
  </cellStyleXfs>
  <cellXfs count="75">
    <xf numFmtId="0" fontId="0" fillId="0" borderId="0" xfId="0"/>
    <xf numFmtId="0" fontId="7" fillId="0" borderId="0" xfId="2" applyNumberFormat="1" applyFont="1"/>
    <xf numFmtId="0" fontId="7" fillId="0" borderId="0" xfId="2" applyNumberFormat="1" applyFont="1" applyAlignment="1">
      <alignment horizontal="center"/>
    </xf>
    <xf numFmtId="0" fontId="7" fillId="0" borderId="0" xfId="2" applyNumberFormat="1" applyFont="1" applyAlignment="1">
      <alignment horizontal="right"/>
    </xf>
    <xf numFmtId="0" fontId="7" fillId="5" borderId="1" xfId="2" applyNumberFormat="1" applyFont="1" applyFill="1" applyBorder="1" applyAlignment="1">
      <alignment horizontal="center" vertical="center" wrapText="1"/>
    </xf>
    <xf numFmtId="0" fontId="7" fillId="5" borderId="1" xfId="2" applyNumberFormat="1" applyFont="1" applyFill="1" applyBorder="1" applyAlignment="1">
      <alignment vertical="center" wrapText="1"/>
    </xf>
    <xf numFmtId="0" fontId="7" fillId="6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Border="1"/>
    <xf numFmtId="44" fontId="4" fillId="0" borderId="1" xfId="1" applyFont="1" applyFill="1" applyBorder="1" applyAlignment="1"/>
    <xf numFmtId="44" fontId="4" fillId="0" borderId="1" xfId="1" applyFont="1" applyFill="1" applyBorder="1" applyAlignment="1">
      <alignment horizontal="right" wrapText="1"/>
    </xf>
    <xf numFmtId="44" fontId="4" fillId="0" borderId="1" xfId="1" applyFont="1" applyFill="1" applyBorder="1"/>
    <xf numFmtId="0" fontId="4" fillId="0" borderId="0" xfId="2" applyNumberFormat="1" applyFont="1"/>
    <xf numFmtId="44" fontId="7" fillId="0" borderId="0" xfId="1" applyFont="1"/>
    <xf numFmtId="44" fontId="8" fillId="0" borderId="10" xfId="1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4" fillId="0" borderId="0" xfId="0" applyFont="1"/>
    <xf numFmtId="44" fontId="4" fillId="2" borderId="1" xfId="1" applyFont="1" applyFill="1" applyBorder="1" applyAlignment="1">
      <alignment wrapText="1"/>
    </xf>
    <xf numFmtId="44" fontId="4" fillId="0" borderId="1" xfId="1" applyFont="1" applyBorder="1" applyAlignment="1">
      <alignment wrapText="1"/>
    </xf>
    <xf numFmtId="44" fontId="4" fillId="3" borderId="1" xfId="1" applyFont="1" applyFill="1" applyBorder="1" applyAlignment="1">
      <alignment wrapText="1"/>
    </xf>
    <xf numFmtId="44" fontId="4" fillId="2" borderId="1" xfId="1" applyFont="1" applyFill="1" applyBorder="1" applyAlignment="1">
      <alignment horizontal="center" wrapText="1"/>
    </xf>
    <xf numFmtId="44" fontId="4" fillId="0" borderId="1" xfId="0" applyNumberFormat="1" applyFont="1" applyBorder="1"/>
    <xf numFmtId="44" fontId="4" fillId="0" borderId="6" xfId="0" applyNumberFormat="1" applyFont="1" applyBorder="1"/>
    <xf numFmtId="0" fontId="4" fillId="5" borderId="1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Alignment="1">
      <alignment horizontal="center"/>
    </xf>
    <xf numFmtId="0" fontId="4" fillId="3" borderId="1" xfId="0" applyFont="1" applyFill="1" applyBorder="1"/>
    <xf numFmtId="0" fontId="4" fillId="0" borderId="4" xfId="2" applyNumberFormat="1" applyFont="1" applyBorder="1"/>
    <xf numFmtId="0" fontId="7" fillId="6" borderId="6" xfId="2" applyNumberFormat="1" applyFont="1" applyFill="1" applyBorder="1" applyAlignment="1">
      <alignment horizontal="center" vertical="center" wrapText="1"/>
    </xf>
    <xf numFmtId="0" fontId="7" fillId="5" borderId="6" xfId="2" applyNumberFormat="1" applyFont="1" applyFill="1" applyBorder="1" applyAlignment="1">
      <alignment horizontal="center" vertical="center" wrapText="1"/>
    </xf>
    <xf numFmtId="0" fontId="4" fillId="9" borderId="1" xfId="2" applyNumberFormat="1" applyFont="1" applyFill="1" applyBorder="1"/>
    <xf numFmtId="0" fontId="3" fillId="9" borderId="1" xfId="0" applyFont="1" applyFill="1" applyBorder="1"/>
    <xf numFmtId="0" fontId="4" fillId="9" borderId="1" xfId="0" applyFont="1" applyFill="1" applyBorder="1"/>
    <xf numFmtId="44" fontId="4" fillId="9" borderId="1" xfId="1" applyFont="1" applyFill="1" applyBorder="1" applyAlignment="1"/>
    <xf numFmtId="44" fontId="4" fillId="9" borderId="1" xfId="1" applyFont="1" applyFill="1" applyBorder="1" applyAlignment="1">
      <alignment horizontal="right" wrapText="1"/>
    </xf>
    <xf numFmtId="44" fontId="4" fillId="9" borderId="1" xfId="1" applyFont="1" applyFill="1" applyBorder="1"/>
    <xf numFmtId="0" fontId="4" fillId="9" borderId="0" xfId="2" applyNumberFormat="1" applyFont="1" applyFill="1"/>
    <xf numFmtId="0" fontId="6" fillId="9" borderId="1" xfId="0" applyFont="1" applyFill="1" applyBorder="1"/>
    <xf numFmtId="0" fontId="6" fillId="9" borderId="0" xfId="2" applyNumberFormat="1" applyFont="1" applyFill="1"/>
    <xf numFmtId="0" fontId="4" fillId="9" borderId="0" xfId="0" applyFont="1" applyFill="1"/>
    <xf numFmtId="0" fontId="3" fillId="3" borderId="2" xfId="0" applyFont="1" applyFill="1" applyBorder="1"/>
    <xf numFmtId="0" fontId="9" fillId="0" borderId="1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2" xfId="0" applyFont="1" applyBorder="1"/>
    <xf numFmtId="0" fontId="3" fillId="9" borderId="2" xfId="0" applyFont="1" applyFill="1" applyBorder="1"/>
    <xf numFmtId="0" fontId="9" fillId="9" borderId="1" xfId="0" applyFont="1" applyFill="1" applyBorder="1" applyAlignment="1">
      <alignment vertical="center"/>
    </xf>
    <xf numFmtId="0" fontId="9" fillId="9" borderId="4" xfId="0" applyFont="1" applyFill="1" applyBorder="1" applyAlignment="1">
      <alignment vertical="center"/>
    </xf>
    <xf numFmtId="0" fontId="9" fillId="9" borderId="1" xfId="0" applyFont="1" applyFill="1" applyBorder="1" applyAlignment="1">
      <alignment horizontal="right" vertical="center"/>
    </xf>
    <xf numFmtId="0" fontId="10" fillId="0" borderId="1" xfId="0" applyFont="1" applyBorder="1"/>
    <xf numFmtId="0" fontId="10" fillId="0" borderId="0" xfId="0" applyFont="1"/>
    <xf numFmtId="0" fontId="3" fillId="0" borderId="4" xfId="0" applyFont="1" applyBorder="1"/>
    <xf numFmtId="44" fontId="6" fillId="3" borderId="1" xfId="1" applyFont="1" applyFill="1" applyBorder="1" applyAlignment="1">
      <alignment horizontal="right"/>
    </xf>
    <xf numFmtId="44" fontId="6" fillId="10" borderId="1" xfId="1" applyFont="1" applyFill="1" applyBorder="1" applyAlignment="1">
      <alignment horizontal="right"/>
    </xf>
    <xf numFmtId="44" fontId="4" fillId="10" borderId="1" xfId="1" applyFont="1" applyFill="1" applyBorder="1" applyAlignment="1">
      <alignment wrapText="1"/>
    </xf>
    <xf numFmtId="44" fontId="4" fillId="3" borderId="1" xfId="1" applyFont="1" applyFill="1" applyBorder="1" applyAlignment="1">
      <alignment horizontal="center" wrapText="1"/>
    </xf>
    <xf numFmtId="44" fontId="4" fillId="3" borderId="1" xfId="0" applyNumberFormat="1" applyFont="1" applyFill="1" applyBorder="1"/>
    <xf numFmtId="44" fontId="4" fillId="10" borderId="1" xfId="0" applyNumberFormat="1" applyFont="1" applyFill="1" applyBorder="1"/>
    <xf numFmtId="0" fontId="7" fillId="7" borderId="1" xfId="2" applyNumberFormat="1" applyFont="1" applyFill="1" applyBorder="1" applyAlignment="1">
      <alignment horizontal="center" vertical="center" wrapText="1"/>
    </xf>
    <xf numFmtId="0" fontId="7" fillId="8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/>
    </xf>
    <xf numFmtId="0" fontId="7" fillId="4" borderId="1" xfId="2" applyNumberFormat="1" applyFont="1" applyFill="1" applyBorder="1" applyAlignment="1">
      <alignment horizontal="center" vertical="center" wrapText="1"/>
    </xf>
    <xf numFmtId="0" fontId="7" fillId="6" borderId="2" xfId="2" applyNumberFormat="1" applyFont="1" applyFill="1" applyBorder="1" applyAlignment="1">
      <alignment horizontal="center" vertical="center"/>
    </xf>
    <xf numFmtId="0" fontId="7" fillId="6" borderId="3" xfId="2" applyNumberFormat="1" applyFont="1" applyFill="1" applyBorder="1" applyAlignment="1">
      <alignment horizontal="center" vertical="center"/>
    </xf>
    <xf numFmtId="0" fontId="7" fillId="6" borderId="4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A\A\A%20GDA&#323;SK\DO%20zg&#322;oszenia%20zmiany%20sprzedawcy\31-48\Z33%20Zarz&#261;d%20Dr&#243;g%20Wojew&#243;dzkich%20-%20energa%20i%20en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Lista OSD"/>
    </sheetNames>
    <sheetDataSet>
      <sheetData sheetId="0"/>
      <sheetData sheetId="1">
        <row r="2">
          <cell r="C2" t="str">
            <v>Elana-Energetyka Sp. z o.o.</v>
          </cell>
        </row>
        <row r="3">
          <cell r="C3" t="str">
            <v>ENEA Operator Sp. z o.o.</v>
          </cell>
        </row>
        <row r="4">
          <cell r="C4" t="str">
            <v>ENERGA-OPERATOR S.A.</v>
          </cell>
        </row>
        <row r="5">
          <cell r="C5" t="str">
            <v>Energetyka Wisłosan Sp. z o.o.</v>
          </cell>
        </row>
        <row r="6">
          <cell r="C6" t="str">
            <v>ESV</v>
          </cell>
        </row>
        <row r="7">
          <cell r="C7" t="str">
            <v>PGE Dystrybucja Bialystok Sp. z o.o.</v>
          </cell>
        </row>
        <row r="8">
          <cell r="C8" t="str">
            <v>PGE Dystrybucja Lódź-Miasto Sp. z o.o.</v>
          </cell>
        </row>
        <row r="9">
          <cell r="C9" t="str">
            <v>PGE Dystrybucja Lódź-Teren S.A.</v>
          </cell>
        </row>
        <row r="10">
          <cell r="C10" t="str">
            <v>PGE Dystrybucja LUBZEL Sp. z o.o. Lublin</v>
          </cell>
        </row>
        <row r="11">
          <cell r="C11" t="str">
            <v>PGE Dystrybucja Rzeszów Sp. z o.o.</v>
          </cell>
        </row>
        <row r="12">
          <cell r="C12" t="str">
            <v>PGE Dystrybucja S.A. Skarżysko-Kamienna</v>
          </cell>
        </row>
        <row r="13">
          <cell r="C13" t="str">
            <v>PGE Dystrybucja Warszawa-Teren Sp. z o.o.</v>
          </cell>
        </row>
        <row r="14">
          <cell r="C14" t="str">
            <v>PGE Dystrybucja Zamosc Sp. z o.o.</v>
          </cell>
        </row>
        <row r="15">
          <cell r="C15" t="str">
            <v>PGE ZEORK Dystrybucja Sp. z o.o.</v>
          </cell>
        </row>
        <row r="16">
          <cell r="C16" t="str">
            <v>PKP Energetyka S.A.</v>
          </cell>
        </row>
        <row r="17">
          <cell r="C17" t="str">
            <v>Polenergia Dystrybucja Sp. z o.o.</v>
          </cell>
        </row>
        <row r="18">
          <cell r="C18" t="str">
            <v>RWE Stoen Operator Sp. z o.o.</v>
          </cell>
        </row>
        <row r="19">
          <cell r="C19" t="str">
            <v>TAURON DYSTRYBUCJA - WROCŁAW</v>
          </cell>
        </row>
        <row r="20">
          <cell r="C20" t="str">
            <v>TAURON DYSTRYBUCJA S.A. - KRAKÓW</v>
          </cell>
        </row>
        <row r="21">
          <cell r="C21" t="str">
            <v>Vattenfall Distribution Poland S.A.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44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D6"/>
    </sheetView>
  </sheetViews>
  <sheetFormatPr defaultColWidth="9.21875" defaultRowHeight="12.75" customHeight="1" x14ac:dyDescent="0.3"/>
  <cols>
    <col min="1" max="3" width="9.21875" style="1"/>
    <col min="4" max="4" width="28.21875" style="1" customWidth="1"/>
    <col min="5" max="5" width="20.77734375" style="1" customWidth="1"/>
    <col min="6" max="6" width="15.21875" style="1" customWidth="1"/>
    <col min="7" max="7" width="16.77734375" style="1" customWidth="1"/>
    <col min="8" max="8" width="15.21875" style="1" customWidth="1"/>
    <col min="9" max="9" width="19.21875" style="1" customWidth="1"/>
    <col min="10" max="10" width="7.21875" style="26" customWidth="1"/>
    <col min="11" max="11" width="12" style="1" customWidth="1"/>
    <col min="12" max="12" width="79.33203125" style="1" customWidth="1"/>
    <col min="13" max="14" width="26.77734375" style="1" customWidth="1"/>
    <col min="15" max="15" width="9.5546875" style="1" customWidth="1"/>
    <col min="16" max="16" width="15.21875" style="1" customWidth="1"/>
    <col min="17" max="17" width="19.88671875" style="1" customWidth="1"/>
    <col min="18" max="18" width="9.21875" style="2"/>
    <col min="19" max="19" width="9.21875" style="1"/>
    <col min="20" max="20" width="65.44140625" style="1" customWidth="1"/>
    <col min="21" max="21" width="9.21875" style="1"/>
    <col min="22" max="22" width="17.21875" style="1" customWidth="1"/>
    <col min="23" max="23" width="26.21875" style="1" customWidth="1"/>
    <col min="24" max="24" width="28.21875" style="1" customWidth="1"/>
    <col min="25" max="26" width="9.21875" style="1"/>
    <col min="27" max="28" width="24.77734375" style="3" customWidth="1"/>
    <col min="29" max="29" width="12.21875" style="3" customWidth="1"/>
    <col min="30" max="30" width="11.5546875" style="3" customWidth="1"/>
    <col min="31" max="31" width="11.21875" style="3" customWidth="1"/>
    <col min="32" max="32" width="6.5546875" style="3" customWidth="1"/>
    <col min="33" max="36" width="6.5546875" style="1" customWidth="1"/>
    <col min="37" max="37" width="8.21875" style="1" customWidth="1"/>
    <col min="38" max="38" width="9.88671875" style="1" customWidth="1"/>
    <col min="39" max="39" width="10.6640625" style="1" customWidth="1"/>
    <col min="40" max="40" width="8.109375" style="1" customWidth="1"/>
    <col min="41" max="41" width="12.5546875" style="1" customWidth="1"/>
    <col min="42" max="42" width="11.21875" style="12" customWidth="1"/>
    <col min="43" max="43" width="12.5546875" style="1" customWidth="1"/>
    <col min="44" max="44" width="11.21875" style="12" customWidth="1"/>
    <col min="45" max="45" width="8.109375" style="1" customWidth="1"/>
    <col min="46" max="46" width="8.109375" style="12" customWidth="1"/>
    <col min="47" max="47" width="9.88671875" style="1" customWidth="1"/>
    <col min="48" max="48" width="10.109375" style="12" customWidth="1"/>
    <col min="49" max="49" width="10.88671875" style="1" customWidth="1"/>
    <col min="50" max="50" width="14.21875" style="12" customWidth="1"/>
    <col min="51" max="51" width="9.33203125" style="1" customWidth="1"/>
    <col min="52" max="52" width="10.109375" style="12" customWidth="1"/>
    <col min="53" max="53" width="9.33203125" style="1" customWidth="1"/>
    <col min="54" max="54" width="12.109375" style="12" customWidth="1"/>
    <col min="55" max="55" width="9.33203125" style="1" customWidth="1"/>
    <col min="56" max="56" width="12.109375" style="12" customWidth="1"/>
    <col min="57" max="57" width="9.33203125" style="3" customWidth="1"/>
    <col min="58" max="58" width="9.33203125" style="1" customWidth="1"/>
    <col min="59" max="59" width="11.5546875" style="12" customWidth="1"/>
    <col min="60" max="60" width="14" style="1" customWidth="1"/>
    <col min="61" max="61" width="12.77734375" style="12" customWidth="1"/>
    <col min="62" max="62" width="10.77734375" style="1" customWidth="1"/>
    <col min="63" max="63" width="14" style="12" customWidth="1"/>
    <col min="64" max="64" width="9.33203125" style="1" customWidth="1"/>
    <col min="65" max="65" width="13.88671875" style="12" customWidth="1"/>
    <col min="66" max="66" width="13.44140625" style="12" customWidth="1"/>
    <col min="67" max="67" width="14.5546875" style="12" customWidth="1"/>
    <col min="68" max="68" width="14.44140625" style="12" customWidth="1"/>
    <col min="69" max="70" width="13.21875" style="12" customWidth="1"/>
    <col min="71" max="74" width="9.21875" style="1"/>
    <col min="75" max="75" width="9.88671875" style="1" bestFit="1" customWidth="1"/>
    <col min="76" max="76" width="10.77734375" style="1" bestFit="1" customWidth="1"/>
    <col min="77" max="16384" width="9.21875" style="1"/>
  </cols>
  <sheetData>
    <row r="1" spans="1:70" ht="12" customHeight="1" x14ac:dyDescent="0.3">
      <c r="A1" s="66" t="s">
        <v>248</v>
      </c>
      <c r="B1" s="66"/>
      <c r="C1" s="66"/>
      <c r="D1" s="66"/>
      <c r="E1" s="68" t="s">
        <v>242</v>
      </c>
      <c r="F1" s="69"/>
      <c r="G1" s="70"/>
      <c r="H1" s="53"/>
    </row>
    <row r="2" spans="1:70" ht="12" customHeight="1" x14ac:dyDescent="0.3">
      <c r="A2" s="66"/>
      <c r="B2" s="66"/>
      <c r="C2" s="66"/>
      <c r="D2" s="66"/>
      <c r="E2" s="68" t="s">
        <v>243</v>
      </c>
      <c r="F2" s="69"/>
      <c r="G2" s="70"/>
      <c r="H2" s="54"/>
    </row>
    <row r="3" spans="1:70" ht="13.8" x14ac:dyDescent="0.3">
      <c r="A3" s="66"/>
      <c r="B3" s="66"/>
      <c r="C3" s="66"/>
      <c r="D3" s="66"/>
      <c r="E3" s="68" t="s">
        <v>27</v>
      </c>
      <c r="F3" s="69"/>
      <c r="G3" s="70"/>
      <c r="H3" s="23">
        <f>BP44</f>
        <v>801186.83395999996</v>
      </c>
    </row>
    <row r="4" spans="1:70" ht="13.8" x14ac:dyDescent="0.3">
      <c r="A4" s="66"/>
      <c r="B4" s="66"/>
      <c r="C4" s="66"/>
      <c r="D4" s="66"/>
      <c r="E4" s="68" t="s">
        <v>25</v>
      </c>
      <c r="F4" s="69"/>
      <c r="G4" s="70"/>
      <c r="H4" s="23">
        <f>BQ44</f>
        <v>184272.97181079997</v>
      </c>
    </row>
    <row r="5" spans="1:70" ht="13.8" x14ac:dyDescent="0.3">
      <c r="A5" s="66"/>
      <c r="B5" s="66"/>
      <c r="C5" s="66"/>
      <c r="D5" s="66"/>
      <c r="E5" s="71" t="s">
        <v>26</v>
      </c>
      <c r="F5" s="72"/>
      <c r="G5" s="73"/>
      <c r="H5" s="24">
        <f>BR44</f>
        <v>985459.80577080022</v>
      </c>
    </row>
    <row r="6" spans="1:70" ht="13.8" x14ac:dyDescent="0.3">
      <c r="A6" s="67"/>
      <c r="B6" s="67"/>
      <c r="C6" s="67"/>
      <c r="D6" s="67"/>
      <c r="E6" s="74" t="s">
        <v>81</v>
      </c>
      <c r="F6" s="74"/>
      <c r="G6" s="74"/>
      <c r="H6" s="74"/>
      <c r="I6" s="74"/>
      <c r="J6" s="74"/>
      <c r="K6" s="74"/>
    </row>
    <row r="7" spans="1:70" ht="13.05" x14ac:dyDescent="0.3"/>
    <row r="8" spans="1:70" ht="27" customHeight="1" x14ac:dyDescent="0.3">
      <c r="A8" s="62" t="s">
        <v>4</v>
      </c>
      <c r="B8" s="62" t="s">
        <v>56</v>
      </c>
      <c r="C8" s="62" t="s">
        <v>57</v>
      </c>
      <c r="D8" s="62" t="s">
        <v>58</v>
      </c>
      <c r="E8" s="62"/>
      <c r="F8" s="62"/>
      <c r="G8" s="62"/>
      <c r="H8" s="62"/>
      <c r="I8" s="62"/>
      <c r="J8" s="62"/>
      <c r="K8" s="62"/>
      <c r="L8" s="59" t="s">
        <v>59</v>
      </c>
      <c r="M8" s="59"/>
      <c r="N8" s="59"/>
      <c r="O8" s="59"/>
      <c r="P8" s="59"/>
      <c r="Q8" s="59"/>
      <c r="R8" s="59"/>
      <c r="S8" s="59"/>
      <c r="T8" s="60" t="s">
        <v>60</v>
      </c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3" t="s">
        <v>238</v>
      </c>
      <c r="AH8" s="64"/>
      <c r="AI8" s="64"/>
      <c r="AJ8" s="64"/>
      <c r="AK8" s="64"/>
      <c r="AL8" s="64"/>
      <c r="AM8" s="65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</row>
    <row r="9" spans="1:70" ht="103.5" customHeight="1" x14ac:dyDescent="0.3">
      <c r="A9" s="62"/>
      <c r="B9" s="62"/>
      <c r="C9" s="62"/>
      <c r="D9" s="4" t="s">
        <v>61</v>
      </c>
      <c r="E9" s="4" t="s">
        <v>0</v>
      </c>
      <c r="F9" s="4" t="s">
        <v>5</v>
      </c>
      <c r="G9" s="4" t="s">
        <v>10</v>
      </c>
      <c r="H9" s="4" t="s">
        <v>6</v>
      </c>
      <c r="I9" s="4" t="s">
        <v>7</v>
      </c>
      <c r="J9" s="25" t="s">
        <v>62</v>
      </c>
      <c r="K9" s="4" t="s">
        <v>8</v>
      </c>
      <c r="L9" s="4" t="s">
        <v>63</v>
      </c>
      <c r="M9" s="4" t="s">
        <v>153</v>
      </c>
      <c r="N9" s="4" t="s">
        <v>154</v>
      </c>
      <c r="O9" s="4" t="s">
        <v>64</v>
      </c>
      <c r="P9" s="4" t="s">
        <v>6</v>
      </c>
      <c r="Q9" s="4" t="s">
        <v>9</v>
      </c>
      <c r="R9" s="4" t="s">
        <v>65</v>
      </c>
      <c r="S9" s="4" t="s">
        <v>8</v>
      </c>
      <c r="T9" s="4" t="s">
        <v>66</v>
      </c>
      <c r="U9" s="4" t="s">
        <v>67</v>
      </c>
      <c r="V9" s="4" t="s">
        <v>68</v>
      </c>
      <c r="W9" s="4" t="s">
        <v>6</v>
      </c>
      <c r="X9" s="4" t="s">
        <v>9</v>
      </c>
      <c r="Y9" s="4" t="s">
        <v>69</v>
      </c>
      <c r="Z9" s="4" t="s">
        <v>8</v>
      </c>
      <c r="AA9" s="5" t="s">
        <v>70</v>
      </c>
      <c r="AB9" s="5" t="s">
        <v>223</v>
      </c>
      <c r="AC9" s="5" t="s">
        <v>224</v>
      </c>
      <c r="AD9" s="5" t="s">
        <v>230</v>
      </c>
      <c r="AE9" s="5" t="s">
        <v>71</v>
      </c>
      <c r="AF9" s="29" t="s">
        <v>72</v>
      </c>
      <c r="AG9" s="30" t="s">
        <v>73</v>
      </c>
      <c r="AH9" s="30" t="s">
        <v>74</v>
      </c>
      <c r="AI9" s="30" t="s">
        <v>75</v>
      </c>
      <c r="AJ9" s="30" t="s">
        <v>76</v>
      </c>
      <c r="AK9" s="6" t="s">
        <v>239</v>
      </c>
      <c r="AL9" s="6" t="s">
        <v>240</v>
      </c>
      <c r="AM9" s="6" t="s">
        <v>241</v>
      </c>
      <c r="AN9" s="15" t="s">
        <v>17</v>
      </c>
      <c r="AO9" s="16" t="s">
        <v>244</v>
      </c>
      <c r="AP9" s="56" t="s">
        <v>245</v>
      </c>
      <c r="AQ9" s="16" t="s">
        <v>246</v>
      </c>
      <c r="AR9" s="55" t="s">
        <v>247</v>
      </c>
      <c r="AS9" s="15" t="s">
        <v>18</v>
      </c>
      <c r="AT9" s="19" t="s">
        <v>19</v>
      </c>
      <c r="AU9" s="15" t="s">
        <v>20</v>
      </c>
      <c r="AV9" s="19" t="s">
        <v>21</v>
      </c>
      <c r="AW9" s="15" t="s">
        <v>22</v>
      </c>
      <c r="AX9" s="19" t="s">
        <v>23</v>
      </c>
      <c r="AY9" s="15" t="s">
        <v>36</v>
      </c>
      <c r="AZ9" s="19" t="s">
        <v>54</v>
      </c>
      <c r="BA9" s="15" t="s">
        <v>28</v>
      </c>
      <c r="BB9" s="19" t="s">
        <v>29</v>
      </c>
      <c r="BC9" s="15" t="s">
        <v>30</v>
      </c>
      <c r="BD9" s="19" t="s">
        <v>24</v>
      </c>
      <c r="BE9" s="16" t="s">
        <v>55</v>
      </c>
      <c r="BF9" s="15" t="s">
        <v>31</v>
      </c>
      <c r="BG9" s="19" t="s">
        <v>32</v>
      </c>
      <c r="BH9" s="16" t="s">
        <v>37</v>
      </c>
      <c r="BI9" s="22" t="s">
        <v>38</v>
      </c>
      <c r="BJ9" s="16" t="s">
        <v>39</v>
      </c>
      <c r="BK9" s="22" t="s">
        <v>40</v>
      </c>
      <c r="BL9" s="16" t="s">
        <v>41</v>
      </c>
      <c r="BM9" s="22" t="s">
        <v>42</v>
      </c>
      <c r="BN9" s="19" t="s">
        <v>33</v>
      </c>
      <c r="BO9" s="21" t="s">
        <v>43</v>
      </c>
      <c r="BP9" s="20" t="s">
        <v>34</v>
      </c>
      <c r="BQ9" s="19" t="s">
        <v>79</v>
      </c>
      <c r="BR9" s="20" t="s">
        <v>35</v>
      </c>
    </row>
    <row r="10" spans="1:70" s="11" customFormat="1" ht="13.2" customHeight="1" x14ac:dyDescent="0.3">
      <c r="A10" s="7">
        <v>1</v>
      </c>
      <c r="B10" s="17">
        <v>1</v>
      </c>
      <c r="C10" s="17">
        <v>1</v>
      </c>
      <c r="D10" s="17" t="s">
        <v>82</v>
      </c>
      <c r="E10" s="17">
        <v>5140137902</v>
      </c>
      <c r="F10" s="17" t="s">
        <v>83</v>
      </c>
      <c r="G10" s="17" t="s">
        <v>84</v>
      </c>
      <c r="H10" s="17" t="s">
        <v>84</v>
      </c>
      <c r="I10" s="17" t="s">
        <v>12</v>
      </c>
      <c r="J10" s="17" t="s">
        <v>53</v>
      </c>
      <c r="K10" s="17"/>
      <c r="L10" s="17" t="s">
        <v>85</v>
      </c>
      <c r="M10" s="17" t="s">
        <v>110</v>
      </c>
      <c r="N10" s="17" t="s">
        <v>111</v>
      </c>
      <c r="O10" s="17" t="s">
        <v>83</v>
      </c>
      <c r="P10" s="17" t="s">
        <v>84</v>
      </c>
      <c r="Q10" s="17" t="s">
        <v>12</v>
      </c>
      <c r="R10" s="17" t="s">
        <v>52</v>
      </c>
      <c r="S10" s="14"/>
      <c r="T10" s="17" t="s">
        <v>109</v>
      </c>
      <c r="U10" s="17" t="s">
        <v>83</v>
      </c>
      <c r="V10" s="17" t="s">
        <v>84</v>
      </c>
      <c r="W10" s="17" t="s">
        <v>84</v>
      </c>
      <c r="X10" s="17" t="s">
        <v>12</v>
      </c>
      <c r="Y10" s="17" t="s">
        <v>52</v>
      </c>
      <c r="Z10" s="17"/>
      <c r="AA10" s="17" t="s">
        <v>155</v>
      </c>
      <c r="AB10" s="17" t="s">
        <v>156</v>
      </c>
      <c r="AC10" s="17" t="s">
        <v>94</v>
      </c>
      <c r="AD10" s="17"/>
      <c r="AE10" s="41" t="s">
        <v>1</v>
      </c>
      <c r="AF10" s="42">
        <v>32.5</v>
      </c>
      <c r="AG10" s="43">
        <v>6168</v>
      </c>
      <c r="AH10" s="44">
        <v>11644</v>
      </c>
      <c r="AI10" s="17"/>
      <c r="AJ10" s="17"/>
      <c r="AK10" s="52">
        <f>SUM(AG10:AJ10)</f>
        <v>17812</v>
      </c>
      <c r="AL10" s="28">
        <f>AK10*2</f>
        <v>35624</v>
      </c>
      <c r="AM10" s="7">
        <f>AL10/1000</f>
        <v>35.624000000000002</v>
      </c>
      <c r="AN10" s="14">
        <v>24</v>
      </c>
      <c r="AO10" s="57">
        <f>H$1</f>
        <v>0</v>
      </c>
      <c r="AP10" s="8">
        <f>AK10*AO10/1000</f>
        <v>0</v>
      </c>
      <c r="AQ10" s="58">
        <f>H$2</f>
        <v>0</v>
      </c>
      <c r="AR10" s="8">
        <f>AK10*AQ10/1000</f>
        <v>0</v>
      </c>
      <c r="AS10" s="27">
        <v>5.8</v>
      </c>
      <c r="AT10" s="8">
        <f>AN10*AS10</f>
        <v>139.19999999999999</v>
      </c>
      <c r="AU10" s="27">
        <v>0.08</v>
      </c>
      <c r="AV10" s="8">
        <f>AU10*AN10*AF10</f>
        <v>62.4</v>
      </c>
      <c r="AW10" s="27">
        <v>7.48</v>
      </c>
      <c r="AX10" s="8">
        <f>AW10*AN10*AF10</f>
        <v>5834.4000000000005</v>
      </c>
      <c r="AY10" s="17">
        <v>0</v>
      </c>
      <c r="AZ10" s="8">
        <f>AY10*AL10</f>
        <v>0</v>
      </c>
      <c r="BA10" s="27">
        <v>3.1399999999999997E-2</v>
      </c>
      <c r="BB10" s="8">
        <f>BA10*AL10</f>
        <v>1118.5935999999999</v>
      </c>
      <c r="BC10" s="17">
        <f>6.18/1000</f>
        <v>6.1799999999999997E-3</v>
      </c>
      <c r="BD10" s="9">
        <f t="shared" ref="BD10" si="0">BC10*AL10</f>
        <v>220.15631999999999</v>
      </c>
      <c r="BE10" s="45">
        <v>0.12670000000000001</v>
      </c>
      <c r="BF10" s="14">
        <v>0.8</v>
      </c>
      <c r="BG10" s="8">
        <f>BF10*BE10*AL10</f>
        <v>3610.8486400000002</v>
      </c>
      <c r="BH10" s="27">
        <v>0.47699999999999998</v>
      </c>
      <c r="BI10" s="8">
        <f>BH10*AG10*2</f>
        <v>5884.2719999999999</v>
      </c>
      <c r="BJ10" s="27">
        <v>0.13919999999999999</v>
      </c>
      <c r="BK10" s="8">
        <f>BJ10*AH10*2</f>
        <v>3241.6895999999997</v>
      </c>
      <c r="BL10" s="27">
        <v>0</v>
      </c>
      <c r="BM10" s="8">
        <f>BL10*AI10*2</f>
        <v>0</v>
      </c>
      <c r="BN10" s="10">
        <f t="shared" ref="BN10:BN43" si="1">BM10+BK10+BI10+BG10+BD10+BB10+AZ10+AX10+AV10+AT10</f>
        <v>20111.560160000001</v>
      </c>
      <c r="BO10" s="10">
        <f>AP10+AR10</f>
        <v>0</v>
      </c>
      <c r="BP10" s="10">
        <f t="shared" ref="BP10" si="2">BN10+BO10</f>
        <v>20111.560160000001</v>
      </c>
      <c r="BQ10" s="10">
        <f>BP10*0.23</f>
        <v>4625.6588368000002</v>
      </c>
      <c r="BR10" s="10">
        <f t="shared" ref="BR10" si="3">BP10+BQ10</f>
        <v>24737.218996800002</v>
      </c>
    </row>
    <row r="11" spans="1:70" s="11" customFormat="1" ht="13.2" customHeight="1" x14ac:dyDescent="0.3">
      <c r="A11" s="7">
        <v>2</v>
      </c>
      <c r="B11" s="17">
        <v>1</v>
      </c>
      <c r="C11" s="17">
        <v>2</v>
      </c>
      <c r="D11" s="17" t="s">
        <v>82</v>
      </c>
      <c r="E11" s="17">
        <v>5140137902</v>
      </c>
      <c r="F11" s="17" t="s">
        <v>83</v>
      </c>
      <c r="G11" s="17" t="s">
        <v>84</v>
      </c>
      <c r="H11" s="17" t="s">
        <v>84</v>
      </c>
      <c r="I11" s="17" t="s">
        <v>12</v>
      </c>
      <c r="J11" s="17" t="s">
        <v>53</v>
      </c>
      <c r="K11" s="17"/>
      <c r="L11" s="17" t="s">
        <v>85</v>
      </c>
      <c r="M11" s="17" t="s">
        <v>110</v>
      </c>
      <c r="N11" s="17" t="s">
        <v>111</v>
      </c>
      <c r="O11" s="17" t="s">
        <v>83</v>
      </c>
      <c r="P11" s="17" t="s">
        <v>84</v>
      </c>
      <c r="Q11" s="17" t="s">
        <v>12</v>
      </c>
      <c r="R11" s="17" t="s">
        <v>52</v>
      </c>
      <c r="S11" s="14"/>
      <c r="T11" s="17" t="s">
        <v>109</v>
      </c>
      <c r="U11" s="17" t="s">
        <v>83</v>
      </c>
      <c r="V11" s="17" t="s">
        <v>84</v>
      </c>
      <c r="W11" s="17" t="s">
        <v>84</v>
      </c>
      <c r="X11" s="17" t="s">
        <v>12</v>
      </c>
      <c r="Y11" s="17" t="s">
        <v>52</v>
      </c>
      <c r="Z11" s="17"/>
      <c r="AA11" s="17" t="s">
        <v>157</v>
      </c>
      <c r="AB11" s="17" t="s">
        <v>158</v>
      </c>
      <c r="AC11" s="17" t="s">
        <v>94</v>
      </c>
      <c r="AD11" s="17"/>
      <c r="AE11" s="45" t="str">
        <f>AE$10</f>
        <v>C12a</v>
      </c>
      <c r="AF11" s="44">
        <v>21</v>
      </c>
      <c r="AG11" s="43">
        <v>2082</v>
      </c>
      <c r="AH11" s="44">
        <v>4613</v>
      </c>
      <c r="AI11" s="17"/>
      <c r="AJ11" s="17"/>
      <c r="AK11" s="52">
        <f t="shared" ref="AK11:AK43" si="4">SUM(AG11:AJ11)</f>
        <v>6695</v>
      </c>
      <c r="AL11" s="28">
        <f t="shared" ref="AL11:AL43" si="5">AK11*2</f>
        <v>13390</v>
      </c>
      <c r="AM11" s="7">
        <f t="shared" ref="AM11:AM43" si="6">AL11/1000</f>
        <v>13.39</v>
      </c>
      <c r="AN11" s="14">
        <v>24</v>
      </c>
      <c r="AO11" s="57">
        <f t="shared" ref="AO11:AO43" si="7">H$1</f>
        <v>0</v>
      </c>
      <c r="AP11" s="8">
        <f t="shared" ref="AP11:AP43" si="8">AK11*AO11/1000</f>
        <v>0</v>
      </c>
      <c r="AQ11" s="58">
        <f t="shared" ref="AQ11:AQ43" si="9">H$2</f>
        <v>0</v>
      </c>
      <c r="AR11" s="8">
        <f t="shared" ref="AR11:AR43" si="10">AK11*AQ11/1000</f>
        <v>0</v>
      </c>
      <c r="AS11" s="17">
        <f>AS$10</f>
        <v>5.8</v>
      </c>
      <c r="AT11" s="8">
        <f t="shared" ref="AT11:AT43" si="11">AN11*AS11</f>
        <v>139.19999999999999</v>
      </c>
      <c r="AU11" s="17">
        <f>AU$10</f>
        <v>0.08</v>
      </c>
      <c r="AV11" s="8">
        <f t="shared" ref="AV11:AV43" si="12">AU11*AN11*AF11</f>
        <v>40.32</v>
      </c>
      <c r="AW11" s="17">
        <f>AW$10</f>
        <v>7.48</v>
      </c>
      <c r="AX11" s="8">
        <f>AW11*AN11*AF11</f>
        <v>3769.92</v>
      </c>
      <c r="AY11" s="17">
        <v>0</v>
      </c>
      <c r="AZ11" s="8">
        <f t="shared" ref="AZ11:AZ43" si="13">AY11*AL11</f>
        <v>0</v>
      </c>
      <c r="BA11" s="17">
        <f>BA$10</f>
        <v>3.1399999999999997E-2</v>
      </c>
      <c r="BB11" s="8">
        <f t="shared" ref="BB11:BB43" si="14">BA11*AL11</f>
        <v>420.44599999999997</v>
      </c>
      <c r="BC11" s="17">
        <f>6.18/1000</f>
        <v>6.1799999999999997E-3</v>
      </c>
      <c r="BD11" s="9">
        <f t="shared" ref="BD11:BD43" si="15">BC11*AL11</f>
        <v>82.750199999999992</v>
      </c>
      <c r="BE11" s="45">
        <f>BE$10</f>
        <v>0.12670000000000001</v>
      </c>
      <c r="BF11" s="14">
        <v>0.8</v>
      </c>
      <c r="BG11" s="8">
        <f>BF11*BE11*AL11</f>
        <v>1357.2104000000002</v>
      </c>
      <c r="BH11" s="17">
        <f>BH$10</f>
        <v>0.47699999999999998</v>
      </c>
      <c r="BI11" s="8">
        <f t="shared" ref="BI11:BI43" si="16">BH11*AG11*2</f>
        <v>1986.2279999999998</v>
      </c>
      <c r="BJ11" s="17">
        <f>BJ$10</f>
        <v>0.13919999999999999</v>
      </c>
      <c r="BK11" s="8">
        <f t="shared" ref="BK11:BK43" si="17">BJ11*AH11*2</f>
        <v>1284.2592</v>
      </c>
      <c r="BL11" s="17">
        <f>BL$10</f>
        <v>0</v>
      </c>
      <c r="BM11" s="8">
        <f t="shared" ref="BM11:BM43" si="18">BL11*AI11*2</f>
        <v>0</v>
      </c>
      <c r="BN11" s="10">
        <f t="shared" si="1"/>
        <v>9080.3338000000003</v>
      </c>
      <c r="BO11" s="10">
        <f t="shared" ref="BO11:BO43" si="19">AP11+AR11</f>
        <v>0</v>
      </c>
      <c r="BP11" s="10">
        <f t="shared" ref="BP11:BP43" si="20">BN11+BO11</f>
        <v>9080.3338000000003</v>
      </c>
      <c r="BQ11" s="10">
        <f t="shared" ref="BQ11:BQ43" si="21">BP11*0.23</f>
        <v>2088.4767740000002</v>
      </c>
      <c r="BR11" s="10">
        <f t="shared" ref="BR11:BR43" si="22">BP11+BQ11</f>
        <v>11168.810574000001</v>
      </c>
    </row>
    <row r="12" spans="1:70" s="37" customFormat="1" ht="13.2" customHeight="1" x14ac:dyDescent="0.3">
      <c r="A12" s="31">
        <v>3</v>
      </c>
      <c r="B12" s="32">
        <v>2</v>
      </c>
      <c r="C12" s="32">
        <v>1</v>
      </c>
      <c r="D12" s="32" t="s">
        <v>82</v>
      </c>
      <c r="E12" s="32">
        <v>5140137902</v>
      </c>
      <c r="F12" s="32" t="s">
        <v>83</v>
      </c>
      <c r="G12" s="32" t="s">
        <v>84</v>
      </c>
      <c r="H12" s="32" t="s">
        <v>84</v>
      </c>
      <c r="I12" s="32" t="s">
        <v>12</v>
      </c>
      <c r="J12" s="32" t="s">
        <v>53</v>
      </c>
      <c r="K12" s="32"/>
      <c r="L12" s="32" t="s">
        <v>86</v>
      </c>
      <c r="M12" s="32" t="s">
        <v>110</v>
      </c>
      <c r="N12" s="32" t="s">
        <v>111</v>
      </c>
      <c r="O12" s="32" t="s">
        <v>87</v>
      </c>
      <c r="P12" s="32" t="s">
        <v>88</v>
      </c>
      <c r="Q12" s="32" t="s">
        <v>89</v>
      </c>
      <c r="R12" s="32" t="s">
        <v>44</v>
      </c>
      <c r="S12" s="33"/>
      <c r="T12" s="32" t="s">
        <v>112</v>
      </c>
      <c r="U12" s="32" t="s">
        <v>87</v>
      </c>
      <c r="V12" s="32" t="s">
        <v>88</v>
      </c>
      <c r="W12" s="32" t="s">
        <v>88</v>
      </c>
      <c r="X12" s="32" t="s">
        <v>113</v>
      </c>
      <c r="Y12" s="32" t="s">
        <v>94</v>
      </c>
      <c r="Z12" s="32"/>
      <c r="AA12" s="32" t="s">
        <v>159</v>
      </c>
      <c r="AB12" s="32" t="s">
        <v>160</v>
      </c>
      <c r="AC12" s="32" t="s">
        <v>94</v>
      </c>
      <c r="AD12" s="32"/>
      <c r="AE12" s="46" t="s">
        <v>2</v>
      </c>
      <c r="AF12" s="47">
        <v>40</v>
      </c>
      <c r="AG12" s="48">
        <v>32927</v>
      </c>
      <c r="AH12" s="47">
        <v>32025</v>
      </c>
      <c r="AI12" s="32"/>
      <c r="AJ12" s="32"/>
      <c r="AK12" s="52">
        <f t="shared" si="4"/>
        <v>64952</v>
      </c>
      <c r="AL12" s="28">
        <f t="shared" si="5"/>
        <v>129904</v>
      </c>
      <c r="AM12" s="31">
        <f t="shared" si="6"/>
        <v>129.904</v>
      </c>
      <c r="AN12" s="14">
        <v>24</v>
      </c>
      <c r="AO12" s="57">
        <f t="shared" si="7"/>
        <v>0</v>
      </c>
      <c r="AP12" s="8">
        <f t="shared" si="8"/>
        <v>0</v>
      </c>
      <c r="AQ12" s="58">
        <f t="shared" si="9"/>
        <v>0</v>
      </c>
      <c r="AR12" s="8">
        <f t="shared" si="10"/>
        <v>0</v>
      </c>
      <c r="AS12" s="33">
        <v>4.5599999999999996</v>
      </c>
      <c r="AT12" s="34">
        <f t="shared" si="11"/>
        <v>109.44</v>
      </c>
      <c r="AU12" s="33">
        <v>0.33</v>
      </c>
      <c r="AV12" s="34">
        <f>AU12*AN12</f>
        <v>7.92</v>
      </c>
      <c r="AW12" s="33">
        <v>19.77</v>
      </c>
      <c r="AX12" s="34">
        <f>AW12*AN12</f>
        <v>474.48</v>
      </c>
      <c r="AY12" s="32">
        <v>0</v>
      </c>
      <c r="AZ12" s="34">
        <f t="shared" si="13"/>
        <v>0</v>
      </c>
      <c r="BA12" s="33">
        <v>3.1399999999999997E-2</v>
      </c>
      <c r="BB12" s="34">
        <f t="shared" si="14"/>
        <v>4078.9855999999995</v>
      </c>
      <c r="BC12" s="32">
        <f>BC$10</f>
        <v>6.1799999999999997E-3</v>
      </c>
      <c r="BD12" s="35">
        <f t="shared" si="15"/>
        <v>802.80671999999993</v>
      </c>
      <c r="BE12" s="33">
        <v>14.9</v>
      </c>
      <c r="BF12" s="33">
        <v>12</v>
      </c>
      <c r="BG12" s="34">
        <f t="shared" ref="BG12:BG17" si="23">BF12*BE12</f>
        <v>178.8</v>
      </c>
      <c r="BH12" s="27">
        <v>0.40110000000000001</v>
      </c>
      <c r="BI12" s="8">
        <f t="shared" si="16"/>
        <v>26414.039400000001</v>
      </c>
      <c r="BJ12" s="27">
        <v>8.4500000000000006E-2</v>
      </c>
      <c r="BK12" s="8">
        <f t="shared" si="17"/>
        <v>5412.2250000000004</v>
      </c>
      <c r="BL12" s="33">
        <v>0</v>
      </c>
      <c r="BM12" s="8">
        <f t="shared" si="18"/>
        <v>0</v>
      </c>
      <c r="BN12" s="36">
        <f t="shared" si="1"/>
        <v>37478.69672</v>
      </c>
      <c r="BO12" s="36">
        <f t="shared" si="19"/>
        <v>0</v>
      </c>
      <c r="BP12" s="36">
        <f t="shared" si="20"/>
        <v>37478.69672</v>
      </c>
      <c r="BQ12" s="36">
        <f t="shared" si="21"/>
        <v>8620.1002456000006</v>
      </c>
      <c r="BR12" s="36">
        <f t="shared" si="22"/>
        <v>46098.796965599999</v>
      </c>
    </row>
    <row r="13" spans="1:70" s="37" customFormat="1" ht="13.2" customHeight="1" x14ac:dyDescent="0.3">
      <c r="A13" s="31">
        <v>4</v>
      </c>
      <c r="B13" s="32">
        <v>2</v>
      </c>
      <c r="C13" s="32">
        <v>2</v>
      </c>
      <c r="D13" s="32" t="s">
        <v>82</v>
      </c>
      <c r="E13" s="32">
        <v>5140137902</v>
      </c>
      <c r="F13" s="32" t="s">
        <v>83</v>
      </c>
      <c r="G13" s="32" t="s">
        <v>84</v>
      </c>
      <c r="H13" s="32" t="s">
        <v>84</v>
      </c>
      <c r="I13" s="32" t="s">
        <v>12</v>
      </c>
      <c r="J13" s="32" t="s">
        <v>53</v>
      </c>
      <c r="K13" s="32"/>
      <c r="L13" s="32" t="s">
        <v>86</v>
      </c>
      <c r="M13" s="32" t="s">
        <v>110</v>
      </c>
      <c r="N13" s="32" t="s">
        <v>111</v>
      </c>
      <c r="O13" s="32" t="s">
        <v>87</v>
      </c>
      <c r="P13" s="32" t="s">
        <v>88</v>
      </c>
      <c r="Q13" s="32" t="s">
        <v>89</v>
      </c>
      <c r="R13" s="32" t="s">
        <v>44</v>
      </c>
      <c r="S13" s="33"/>
      <c r="T13" s="32" t="s">
        <v>112</v>
      </c>
      <c r="U13" s="32" t="s">
        <v>87</v>
      </c>
      <c r="V13" s="32" t="s">
        <v>88</v>
      </c>
      <c r="W13" s="32" t="s">
        <v>88</v>
      </c>
      <c r="X13" s="32" t="s">
        <v>114</v>
      </c>
      <c r="Y13" s="32" t="s">
        <v>44</v>
      </c>
      <c r="Z13" s="32"/>
      <c r="AA13" s="32" t="s">
        <v>161</v>
      </c>
      <c r="AB13" s="32" t="s">
        <v>162</v>
      </c>
      <c r="AC13" s="32" t="s">
        <v>94</v>
      </c>
      <c r="AD13" s="32"/>
      <c r="AE13" s="46" t="s">
        <v>3</v>
      </c>
      <c r="AF13" s="47">
        <v>17</v>
      </c>
      <c r="AG13" s="48">
        <v>125</v>
      </c>
      <c r="AH13" s="32"/>
      <c r="AI13" s="32"/>
      <c r="AJ13" s="32"/>
      <c r="AK13" s="52">
        <f t="shared" si="4"/>
        <v>125</v>
      </c>
      <c r="AL13" s="28">
        <f t="shared" si="5"/>
        <v>250</v>
      </c>
      <c r="AM13" s="31">
        <f t="shared" si="6"/>
        <v>0.25</v>
      </c>
      <c r="AN13" s="14">
        <v>24</v>
      </c>
      <c r="AO13" s="57">
        <f t="shared" si="7"/>
        <v>0</v>
      </c>
      <c r="AP13" s="8">
        <f t="shared" si="8"/>
        <v>0</v>
      </c>
      <c r="AQ13" s="58">
        <f t="shared" si="9"/>
        <v>0</v>
      </c>
      <c r="AR13" s="8">
        <f t="shared" si="10"/>
        <v>0</v>
      </c>
      <c r="AS13" s="33">
        <v>4.5599999999999996</v>
      </c>
      <c r="AT13" s="34">
        <f t="shared" si="11"/>
        <v>109.44</v>
      </c>
      <c r="AU13" s="33">
        <v>0.02</v>
      </c>
      <c r="AV13" s="34">
        <f t="shared" ref="AV13" si="24">AU13*AN13</f>
        <v>0.48</v>
      </c>
      <c r="AW13" s="33">
        <v>11.54</v>
      </c>
      <c r="AX13" s="34">
        <f t="shared" ref="AX13" si="25">AW13*AN13</f>
        <v>276.95999999999998</v>
      </c>
      <c r="AY13" s="32">
        <v>0</v>
      </c>
      <c r="AZ13" s="34">
        <f t="shared" si="13"/>
        <v>0</v>
      </c>
      <c r="BA13" s="33">
        <v>3.1399999999999997E-2</v>
      </c>
      <c r="BB13" s="34">
        <f t="shared" si="14"/>
        <v>7.85</v>
      </c>
      <c r="BC13" s="32">
        <f t="shared" ref="BC13:BC43" si="26">BC$10</f>
        <v>6.1799999999999997E-3</v>
      </c>
      <c r="BD13" s="35">
        <f t="shared" si="15"/>
        <v>1.5449999999999999</v>
      </c>
      <c r="BE13" s="33">
        <v>2.66</v>
      </c>
      <c r="BF13" s="33">
        <v>12</v>
      </c>
      <c r="BG13" s="34">
        <f t="shared" si="23"/>
        <v>31.92</v>
      </c>
      <c r="BH13" s="27">
        <v>0.34689999999999999</v>
      </c>
      <c r="BI13" s="8">
        <f t="shared" si="16"/>
        <v>86.724999999999994</v>
      </c>
      <c r="BJ13" s="33">
        <v>0</v>
      </c>
      <c r="BK13" s="8">
        <f t="shared" si="17"/>
        <v>0</v>
      </c>
      <c r="BL13" s="33">
        <v>0</v>
      </c>
      <c r="BM13" s="8">
        <f t="shared" si="18"/>
        <v>0</v>
      </c>
      <c r="BN13" s="36">
        <f t="shared" si="1"/>
        <v>514.92000000000007</v>
      </c>
      <c r="BO13" s="36">
        <f t="shared" si="19"/>
        <v>0</v>
      </c>
      <c r="BP13" s="36">
        <f t="shared" si="20"/>
        <v>514.92000000000007</v>
      </c>
      <c r="BQ13" s="36">
        <f t="shared" si="21"/>
        <v>118.43160000000002</v>
      </c>
      <c r="BR13" s="36">
        <f t="shared" si="22"/>
        <v>633.35160000000008</v>
      </c>
    </row>
    <row r="14" spans="1:70" s="37" customFormat="1" ht="13.2" customHeight="1" x14ac:dyDescent="0.3">
      <c r="A14" s="31">
        <v>5</v>
      </c>
      <c r="B14" s="32">
        <v>2</v>
      </c>
      <c r="C14" s="32">
        <v>3</v>
      </c>
      <c r="D14" s="32" t="s">
        <v>82</v>
      </c>
      <c r="E14" s="32">
        <v>5140137902</v>
      </c>
      <c r="F14" s="32" t="s">
        <v>83</v>
      </c>
      <c r="G14" s="32" t="s">
        <v>84</v>
      </c>
      <c r="H14" s="32" t="s">
        <v>84</v>
      </c>
      <c r="I14" s="32" t="s">
        <v>12</v>
      </c>
      <c r="J14" s="32" t="s">
        <v>53</v>
      </c>
      <c r="K14" s="32"/>
      <c r="L14" s="32" t="s">
        <v>86</v>
      </c>
      <c r="M14" s="32" t="s">
        <v>110</v>
      </c>
      <c r="N14" s="32" t="s">
        <v>111</v>
      </c>
      <c r="O14" s="32" t="s">
        <v>87</v>
      </c>
      <c r="P14" s="32" t="s">
        <v>88</v>
      </c>
      <c r="Q14" s="32" t="s">
        <v>89</v>
      </c>
      <c r="R14" s="32" t="s">
        <v>44</v>
      </c>
      <c r="S14" s="33"/>
      <c r="T14" s="32" t="s">
        <v>115</v>
      </c>
      <c r="U14" s="32" t="s">
        <v>87</v>
      </c>
      <c r="V14" s="32" t="s">
        <v>88</v>
      </c>
      <c r="W14" s="32" t="s">
        <v>88</v>
      </c>
      <c r="X14" s="32" t="s">
        <v>113</v>
      </c>
      <c r="Y14" s="32" t="s">
        <v>44</v>
      </c>
      <c r="Z14" s="32"/>
      <c r="AA14" s="32" t="s">
        <v>163</v>
      </c>
      <c r="AB14" s="32" t="s">
        <v>164</v>
      </c>
      <c r="AC14" s="32" t="s">
        <v>225</v>
      </c>
      <c r="AD14" s="32" t="s">
        <v>231</v>
      </c>
      <c r="AE14" s="46" t="str">
        <f>AE$13</f>
        <v>G11</v>
      </c>
      <c r="AF14" s="47">
        <v>40</v>
      </c>
      <c r="AG14" s="48">
        <v>41821</v>
      </c>
      <c r="AH14" s="32"/>
      <c r="AI14" s="32"/>
      <c r="AJ14" s="32"/>
      <c r="AK14" s="52">
        <f t="shared" si="4"/>
        <v>41821</v>
      </c>
      <c r="AL14" s="28">
        <f t="shared" si="5"/>
        <v>83642</v>
      </c>
      <c r="AM14" s="31">
        <f t="shared" si="6"/>
        <v>83.641999999999996</v>
      </c>
      <c r="AN14" s="14">
        <v>24</v>
      </c>
      <c r="AO14" s="57">
        <f t="shared" si="7"/>
        <v>0</v>
      </c>
      <c r="AP14" s="8">
        <f t="shared" si="8"/>
        <v>0</v>
      </c>
      <c r="AQ14" s="58">
        <f t="shared" si="9"/>
        <v>0</v>
      </c>
      <c r="AR14" s="8">
        <f t="shared" si="10"/>
        <v>0</v>
      </c>
      <c r="AS14" s="32">
        <f>AS$13</f>
        <v>4.5599999999999996</v>
      </c>
      <c r="AT14" s="34">
        <f t="shared" si="11"/>
        <v>109.44</v>
      </c>
      <c r="AU14" s="32">
        <f>AU12</f>
        <v>0.33</v>
      </c>
      <c r="AV14" s="34">
        <f t="shared" si="12"/>
        <v>316.8</v>
      </c>
      <c r="AW14" s="32">
        <f>AW$13</f>
        <v>11.54</v>
      </c>
      <c r="AX14" s="34">
        <f t="shared" ref="AX14:AX43" si="27">AW14*AN14*AF14</f>
        <v>11078.4</v>
      </c>
      <c r="AY14" s="32">
        <v>0</v>
      </c>
      <c r="AZ14" s="34">
        <f t="shared" si="13"/>
        <v>0</v>
      </c>
      <c r="BA14" s="32">
        <f>BA$13</f>
        <v>3.1399999999999997E-2</v>
      </c>
      <c r="BB14" s="34">
        <f t="shared" si="14"/>
        <v>2626.3588</v>
      </c>
      <c r="BC14" s="32">
        <f t="shared" si="26"/>
        <v>6.1799999999999997E-3</v>
      </c>
      <c r="BD14" s="35">
        <f t="shared" si="15"/>
        <v>516.90755999999999</v>
      </c>
      <c r="BE14" s="46">
        <f>BE12</f>
        <v>14.9</v>
      </c>
      <c r="BF14" s="33">
        <v>12</v>
      </c>
      <c r="BG14" s="34">
        <f t="shared" si="23"/>
        <v>178.8</v>
      </c>
      <c r="BH14" s="32">
        <f>BH$13</f>
        <v>0.34689999999999999</v>
      </c>
      <c r="BI14" s="8">
        <f t="shared" si="16"/>
        <v>29015.409799999998</v>
      </c>
      <c r="BJ14" s="32">
        <f>BJ$13</f>
        <v>0</v>
      </c>
      <c r="BK14" s="8">
        <f t="shared" si="17"/>
        <v>0</v>
      </c>
      <c r="BL14" s="32">
        <f>BL$13</f>
        <v>0</v>
      </c>
      <c r="BM14" s="8">
        <f t="shared" si="18"/>
        <v>0</v>
      </c>
      <c r="BN14" s="36">
        <f t="shared" si="1"/>
        <v>43842.116160000005</v>
      </c>
      <c r="BO14" s="36">
        <f t="shared" si="19"/>
        <v>0</v>
      </c>
      <c r="BP14" s="36">
        <f t="shared" si="20"/>
        <v>43842.116160000005</v>
      </c>
      <c r="BQ14" s="36">
        <f t="shared" si="21"/>
        <v>10083.686716800001</v>
      </c>
      <c r="BR14" s="36">
        <f t="shared" si="22"/>
        <v>53925.802876800008</v>
      </c>
    </row>
    <row r="15" spans="1:70" s="37" customFormat="1" ht="13.2" customHeight="1" x14ac:dyDescent="0.3">
      <c r="A15" s="31">
        <v>6</v>
      </c>
      <c r="B15" s="32">
        <v>2</v>
      </c>
      <c r="C15" s="32">
        <v>4</v>
      </c>
      <c r="D15" s="32" t="s">
        <v>82</v>
      </c>
      <c r="E15" s="32">
        <v>5140137902</v>
      </c>
      <c r="F15" s="32" t="s">
        <v>83</v>
      </c>
      <c r="G15" s="32" t="s">
        <v>84</v>
      </c>
      <c r="H15" s="32" t="s">
        <v>84</v>
      </c>
      <c r="I15" s="32" t="s">
        <v>12</v>
      </c>
      <c r="J15" s="32" t="s">
        <v>53</v>
      </c>
      <c r="K15" s="32"/>
      <c r="L15" s="32" t="s">
        <v>86</v>
      </c>
      <c r="M15" s="32" t="s">
        <v>110</v>
      </c>
      <c r="N15" s="32" t="s">
        <v>111</v>
      </c>
      <c r="O15" s="32" t="s">
        <v>87</v>
      </c>
      <c r="P15" s="32" t="s">
        <v>88</v>
      </c>
      <c r="Q15" s="32" t="s">
        <v>89</v>
      </c>
      <c r="R15" s="32" t="s">
        <v>44</v>
      </c>
      <c r="S15" s="31"/>
      <c r="T15" s="32" t="s">
        <v>112</v>
      </c>
      <c r="U15" s="32" t="s">
        <v>87</v>
      </c>
      <c r="V15" s="32" t="s">
        <v>88</v>
      </c>
      <c r="W15" s="32" t="s">
        <v>88</v>
      </c>
      <c r="X15" s="32" t="s">
        <v>114</v>
      </c>
      <c r="Y15" s="32" t="s">
        <v>44</v>
      </c>
      <c r="Z15" s="32"/>
      <c r="AA15" s="32" t="s">
        <v>165</v>
      </c>
      <c r="AB15" s="32" t="s">
        <v>166</v>
      </c>
      <c r="AC15" s="32" t="s">
        <v>94</v>
      </c>
      <c r="AD15" s="32"/>
      <c r="AE15" s="46" t="str">
        <f>AE$13</f>
        <v>G11</v>
      </c>
      <c r="AF15" s="47">
        <v>17</v>
      </c>
      <c r="AG15" s="48">
        <v>8371</v>
      </c>
      <c r="AH15" s="32"/>
      <c r="AI15" s="32"/>
      <c r="AJ15" s="32"/>
      <c r="AK15" s="52">
        <f t="shared" si="4"/>
        <v>8371</v>
      </c>
      <c r="AL15" s="28">
        <f t="shared" si="5"/>
        <v>16742</v>
      </c>
      <c r="AM15" s="31">
        <f t="shared" si="6"/>
        <v>16.742000000000001</v>
      </c>
      <c r="AN15" s="14">
        <v>24</v>
      </c>
      <c r="AO15" s="57">
        <f t="shared" si="7"/>
        <v>0</v>
      </c>
      <c r="AP15" s="8">
        <f t="shared" si="8"/>
        <v>0</v>
      </c>
      <c r="AQ15" s="58">
        <f t="shared" si="9"/>
        <v>0</v>
      </c>
      <c r="AR15" s="8">
        <f t="shared" si="10"/>
        <v>0</v>
      </c>
      <c r="AS15" s="32">
        <f>AS$13</f>
        <v>4.5599999999999996</v>
      </c>
      <c r="AT15" s="34">
        <f t="shared" si="11"/>
        <v>109.44</v>
      </c>
      <c r="AU15" s="32">
        <f>AU14</f>
        <v>0.33</v>
      </c>
      <c r="AV15" s="34">
        <f t="shared" si="12"/>
        <v>134.63999999999999</v>
      </c>
      <c r="AW15" s="32">
        <f>AW$13</f>
        <v>11.54</v>
      </c>
      <c r="AX15" s="34">
        <f t="shared" si="27"/>
        <v>4708.32</v>
      </c>
      <c r="AY15" s="32">
        <v>0</v>
      </c>
      <c r="AZ15" s="34">
        <f t="shared" si="13"/>
        <v>0</v>
      </c>
      <c r="BA15" s="32">
        <f>BA$13</f>
        <v>3.1399999999999997E-2</v>
      </c>
      <c r="BB15" s="34">
        <f t="shared" si="14"/>
        <v>525.69880000000001</v>
      </c>
      <c r="BC15" s="32">
        <f t="shared" si="26"/>
        <v>6.1799999999999997E-3</v>
      </c>
      <c r="BD15" s="35">
        <f t="shared" si="15"/>
        <v>103.46556</v>
      </c>
      <c r="BE15" s="46">
        <f>BE12</f>
        <v>14.9</v>
      </c>
      <c r="BF15" s="33">
        <v>12</v>
      </c>
      <c r="BG15" s="34">
        <f t="shared" si="23"/>
        <v>178.8</v>
      </c>
      <c r="BH15" s="32">
        <f>BH$13</f>
        <v>0.34689999999999999</v>
      </c>
      <c r="BI15" s="8">
        <f t="shared" si="16"/>
        <v>5807.7997999999998</v>
      </c>
      <c r="BJ15" s="32">
        <f>BJ$13</f>
        <v>0</v>
      </c>
      <c r="BK15" s="8">
        <f t="shared" si="17"/>
        <v>0</v>
      </c>
      <c r="BL15" s="32">
        <f>BL$13</f>
        <v>0</v>
      </c>
      <c r="BM15" s="8">
        <f t="shared" si="18"/>
        <v>0</v>
      </c>
      <c r="BN15" s="36">
        <f t="shared" si="1"/>
        <v>11568.164159999998</v>
      </c>
      <c r="BO15" s="36">
        <f t="shared" si="19"/>
        <v>0</v>
      </c>
      <c r="BP15" s="36">
        <f t="shared" si="20"/>
        <v>11568.164159999998</v>
      </c>
      <c r="BQ15" s="36">
        <f t="shared" si="21"/>
        <v>2660.6777567999998</v>
      </c>
      <c r="BR15" s="36">
        <f t="shared" si="22"/>
        <v>14228.841916799998</v>
      </c>
    </row>
    <row r="16" spans="1:70" s="11" customFormat="1" ht="13.2" customHeight="1" x14ac:dyDescent="0.3">
      <c r="A16" s="7">
        <v>7</v>
      </c>
      <c r="B16" s="17">
        <v>3</v>
      </c>
      <c r="C16" s="17">
        <v>1</v>
      </c>
      <c r="D16" s="17" t="s">
        <v>82</v>
      </c>
      <c r="E16" s="17">
        <v>5140137902</v>
      </c>
      <c r="F16" s="17" t="s">
        <v>83</v>
      </c>
      <c r="G16" s="17" t="s">
        <v>84</v>
      </c>
      <c r="H16" s="17" t="s">
        <v>84</v>
      </c>
      <c r="I16" s="17" t="s">
        <v>12</v>
      </c>
      <c r="J16" s="17" t="s">
        <v>53</v>
      </c>
      <c r="K16" s="17"/>
      <c r="L16" s="17" t="s">
        <v>90</v>
      </c>
      <c r="M16" s="17" t="s">
        <v>110</v>
      </c>
      <c r="N16" s="17" t="s">
        <v>111</v>
      </c>
      <c r="O16" s="17" t="s">
        <v>83</v>
      </c>
      <c r="P16" s="17" t="s">
        <v>84</v>
      </c>
      <c r="Q16" s="17" t="s">
        <v>91</v>
      </c>
      <c r="R16" s="17" t="s">
        <v>44</v>
      </c>
      <c r="S16" s="7"/>
      <c r="T16" s="17" t="s">
        <v>112</v>
      </c>
      <c r="U16" s="17" t="s">
        <v>83</v>
      </c>
      <c r="V16" s="17" t="s">
        <v>84</v>
      </c>
      <c r="W16" s="17" t="s">
        <v>84</v>
      </c>
      <c r="X16" s="17" t="s">
        <v>91</v>
      </c>
      <c r="Y16" s="17" t="s">
        <v>44</v>
      </c>
      <c r="Z16" s="17"/>
      <c r="AA16" s="17" t="s">
        <v>167</v>
      </c>
      <c r="AB16" s="17" t="s">
        <v>168</v>
      </c>
      <c r="AC16" s="17" t="s">
        <v>226</v>
      </c>
      <c r="AD16" s="17" t="s">
        <v>231</v>
      </c>
      <c r="AE16" s="45" t="str">
        <f>AE$12</f>
        <v>G12w</v>
      </c>
      <c r="AF16" s="44">
        <v>35</v>
      </c>
      <c r="AG16" s="43">
        <v>31885</v>
      </c>
      <c r="AH16" s="44">
        <v>31327</v>
      </c>
      <c r="AI16" s="17"/>
      <c r="AJ16" s="17"/>
      <c r="AK16" s="52">
        <f t="shared" si="4"/>
        <v>63212</v>
      </c>
      <c r="AL16" s="28">
        <f t="shared" si="5"/>
        <v>126424</v>
      </c>
      <c r="AM16" s="7">
        <f t="shared" si="6"/>
        <v>126.42400000000001</v>
      </c>
      <c r="AN16" s="14">
        <v>24</v>
      </c>
      <c r="AO16" s="57">
        <f t="shared" si="7"/>
        <v>0</v>
      </c>
      <c r="AP16" s="8">
        <f t="shared" si="8"/>
        <v>0</v>
      </c>
      <c r="AQ16" s="58">
        <f t="shared" si="9"/>
        <v>0</v>
      </c>
      <c r="AR16" s="8">
        <f t="shared" si="10"/>
        <v>0</v>
      </c>
      <c r="AS16" s="17">
        <f>AS$12</f>
        <v>4.5599999999999996</v>
      </c>
      <c r="AT16" s="8">
        <f t="shared" si="11"/>
        <v>109.44</v>
      </c>
      <c r="AU16" s="17">
        <f>AU$12</f>
        <v>0.33</v>
      </c>
      <c r="AV16" s="8">
        <f t="shared" si="12"/>
        <v>277.2</v>
      </c>
      <c r="AW16" s="17">
        <f>AW$12</f>
        <v>19.77</v>
      </c>
      <c r="AX16" s="8">
        <f t="shared" si="27"/>
        <v>16606.8</v>
      </c>
      <c r="AY16" s="17">
        <v>0</v>
      </c>
      <c r="AZ16" s="8">
        <f t="shared" si="13"/>
        <v>0</v>
      </c>
      <c r="BA16" s="17">
        <f>BA$12</f>
        <v>3.1399999999999997E-2</v>
      </c>
      <c r="BB16" s="8">
        <f t="shared" si="14"/>
        <v>3969.7135999999996</v>
      </c>
      <c r="BC16" s="17">
        <f t="shared" si="26"/>
        <v>6.1799999999999997E-3</v>
      </c>
      <c r="BD16" s="9">
        <f t="shared" si="15"/>
        <v>781.30031999999994</v>
      </c>
      <c r="BE16" s="45">
        <f>BE$12</f>
        <v>14.9</v>
      </c>
      <c r="BF16" s="14">
        <v>12</v>
      </c>
      <c r="BG16" s="8">
        <f t="shared" si="23"/>
        <v>178.8</v>
      </c>
      <c r="BH16" s="17">
        <f>BH$12</f>
        <v>0.40110000000000001</v>
      </c>
      <c r="BI16" s="8">
        <f t="shared" si="16"/>
        <v>25578.147000000001</v>
      </c>
      <c r="BJ16" s="17">
        <f>BJ$12</f>
        <v>8.4500000000000006E-2</v>
      </c>
      <c r="BK16" s="8">
        <f t="shared" si="17"/>
        <v>5294.2629999999999</v>
      </c>
      <c r="BL16" s="17">
        <f>BL$12</f>
        <v>0</v>
      </c>
      <c r="BM16" s="8">
        <f t="shared" si="18"/>
        <v>0</v>
      </c>
      <c r="BN16" s="10">
        <f t="shared" si="1"/>
        <v>52795.663919999992</v>
      </c>
      <c r="BO16" s="10">
        <f t="shared" si="19"/>
        <v>0</v>
      </c>
      <c r="BP16" s="10">
        <f t="shared" si="20"/>
        <v>52795.663919999992</v>
      </c>
      <c r="BQ16" s="10">
        <f t="shared" si="21"/>
        <v>12143.002701599999</v>
      </c>
      <c r="BR16" s="10">
        <f t="shared" si="22"/>
        <v>64938.666621599987</v>
      </c>
    </row>
    <row r="17" spans="1:70" s="37" customFormat="1" ht="13.2" customHeight="1" x14ac:dyDescent="0.3">
      <c r="A17" s="31">
        <v>9</v>
      </c>
      <c r="B17" s="32">
        <v>4</v>
      </c>
      <c r="C17" s="32">
        <v>1</v>
      </c>
      <c r="D17" s="32" t="s">
        <v>82</v>
      </c>
      <c r="E17" s="32">
        <v>5140137902</v>
      </c>
      <c r="F17" s="32" t="s">
        <v>83</v>
      </c>
      <c r="G17" s="32" t="s">
        <v>84</v>
      </c>
      <c r="H17" s="32" t="s">
        <v>84</v>
      </c>
      <c r="I17" s="32" t="s">
        <v>12</v>
      </c>
      <c r="J17" s="32" t="s">
        <v>53</v>
      </c>
      <c r="K17" s="32"/>
      <c r="L17" s="32" t="s">
        <v>95</v>
      </c>
      <c r="M17" s="32" t="s">
        <v>110</v>
      </c>
      <c r="N17" s="32" t="s">
        <v>111</v>
      </c>
      <c r="O17" s="32" t="s">
        <v>83</v>
      </c>
      <c r="P17" s="32" t="s">
        <v>84</v>
      </c>
      <c r="Q17" s="32" t="s">
        <v>12</v>
      </c>
      <c r="R17" s="32" t="s">
        <v>51</v>
      </c>
      <c r="S17" s="33"/>
      <c r="T17" s="32" t="s">
        <v>117</v>
      </c>
      <c r="U17" s="32" t="s">
        <v>83</v>
      </c>
      <c r="V17" s="32" t="s">
        <v>84</v>
      </c>
      <c r="W17" s="32" t="s">
        <v>84</v>
      </c>
      <c r="X17" s="32" t="s">
        <v>12</v>
      </c>
      <c r="Y17" s="32" t="s">
        <v>51</v>
      </c>
      <c r="Z17" s="32"/>
      <c r="AA17" s="32" t="s">
        <v>171</v>
      </c>
      <c r="AB17" s="32" t="s">
        <v>172</v>
      </c>
      <c r="AC17" s="32" t="s">
        <v>94</v>
      </c>
      <c r="AD17" s="32"/>
      <c r="AE17" s="46" t="s">
        <v>15</v>
      </c>
      <c r="AF17" s="47">
        <v>4</v>
      </c>
      <c r="AG17" s="48">
        <v>0</v>
      </c>
      <c r="AH17" s="32"/>
      <c r="AI17" s="32"/>
      <c r="AJ17" s="32"/>
      <c r="AK17" s="52">
        <f t="shared" si="4"/>
        <v>0</v>
      </c>
      <c r="AL17" s="28">
        <f t="shared" si="5"/>
        <v>0</v>
      </c>
      <c r="AM17" s="31">
        <f t="shared" si="6"/>
        <v>0</v>
      </c>
      <c r="AN17" s="14">
        <v>24</v>
      </c>
      <c r="AO17" s="57">
        <f t="shared" si="7"/>
        <v>0</v>
      </c>
      <c r="AP17" s="8">
        <f t="shared" si="8"/>
        <v>0</v>
      </c>
      <c r="AQ17" s="58">
        <f t="shared" si="9"/>
        <v>0</v>
      </c>
      <c r="AR17" s="8">
        <f t="shared" si="10"/>
        <v>0</v>
      </c>
      <c r="AS17" s="33">
        <v>5.8</v>
      </c>
      <c r="AT17" s="34">
        <f t="shared" si="11"/>
        <v>139.19999999999999</v>
      </c>
      <c r="AU17" s="33">
        <v>0.08</v>
      </c>
      <c r="AV17" s="34">
        <f t="shared" si="12"/>
        <v>7.68</v>
      </c>
      <c r="AW17" s="33">
        <v>7.48</v>
      </c>
      <c r="AX17" s="34">
        <f t="shared" si="27"/>
        <v>718.08</v>
      </c>
      <c r="AY17" s="32">
        <v>0</v>
      </c>
      <c r="AZ17" s="34">
        <f t="shared" si="13"/>
        <v>0</v>
      </c>
      <c r="BA17" s="33">
        <v>3.1399999999999997E-2</v>
      </c>
      <c r="BB17" s="34">
        <f t="shared" si="14"/>
        <v>0</v>
      </c>
      <c r="BC17" s="32">
        <f t="shared" si="26"/>
        <v>6.1799999999999997E-3</v>
      </c>
      <c r="BD17" s="35">
        <f t="shared" si="15"/>
        <v>0</v>
      </c>
      <c r="BE17" s="33">
        <v>2.66</v>
      </c>
      <c r="BF17" s="33">
        <v>12</v>
      </c>
      <c r="BG17" s="34">
        <f t="shared" si="23"/>
        <v>31.92</v>
      </c>
      <c r="BH17" s="27">
        <v>0.38150000000000001</v>
      </c>
      <c r="BI17" s="8">
        <f t="shared" si="16"/>
        <v>0</v>
      </c>
      <c r="BJ17" s="33">
        <v>0</v>
      </c>
      <c r="BK17" s="8">
        <f t="shared" si="17"/>
        <v>0</v>
      </c>
      <c r="BL17" s="33">
        <v>0</v>
      </c>
      <c r="BM17" s="8">
        <f t="shared" si="18"/>
        <v>0</v>
      </c>
      <c r="BN17" s="36">
        <f t="shared" si="1"/>
        <v>896.87999999999988</v>
      </c>
      <c r="BO17" s="36">
        <f t="shared" si="19"/>
        <v>0</v>
      </c>
      <c r="BP17" s="36">
        <f t="shared" si="20"/>
        <v>896.87999999999988</v>
      </c>
      <c r="BQ17" s="36">
        <f t="shared" si="21"/>
        <v>206.2824</v>
      </c>
      <c r="BR17" s="36">
        <f t="shared" si="22"/>
        <v>1103.1623999999999</v>
      </c>
    </row>
    <row r="18" spans="1:70" s="37" customFormat="1" ht="13.2" customHeight="1" x14ac:dyDescent="0.3">
      <c r="A18" s="31">
        <v>10</v>
      </c>
      <c r="B18" s="32">
        <v>4</v>
      </c>
      <c r="C18" s="32">
        <v>2</v>
      </c>
      <c r="D18" s="32" t="s">
        <v>82</v>
      </c>
      <c r="E18" s="32">
        <v>5140137902</v>
      </c>
      <c r="F18" s="32" t="s">
        <v>83</v>
      </c>
      <c r="G18" s="32" t="s">
        <v>84</v>
      </c>
      <c r="H18" s="32" t="s">
        <v>84</v>
      </c>
      <c r="I18" s="32" t="s">
        <v>12</v>
      </c>
      <c r="J18" s="32" t="s">
        <v>53</v>
      </c>
      <c r="K18" s="32"/>
      <c r="L18" s="32" t="s">
        <v>95</v>
      </c>
      <c r="M18" s="32" t="s">
        <v>110</v>
      </c>
      <c r="N18" s="32" t="s">
        <v>111</v>
      </c>
      <c r="O18" s="32" t="s">
        <v>83</v>
      </c>
      <c r="P18" s="32" t="s">
        <v>84</v>
      </c>
      <c r="Q18" s="32" t="s">
        <v>12</v>
      </c>
      <c r="R18" s="32" t="s">
        <v>51</v>
      </c>
      <c r="S18" s="33"/>
      <c r="T18" s="32" t="s">
        <v>117</v>
      </c>
      <c r="U18" s="32" t="s">
        <v>83</v>
      </c>
      <c r="V18" s="32" t="s">
        <v>84</v>
      </c>
      <c r="W18" s="32" t="s">
        <v>84</v>
      </c>
      <c r="X18" s="32" t="s">
        <v>12</v>
      </c>
      <c r="Y18" s="32" t="s">
        <v>51</v>
      </c>
      <c r="Z18" s="32"/>
      <c r="AA18" s="32" t="s">
        <v>173</v>
      </c>
      <c r="AB18" s="32" t="s">
        <v>174</v>
      </c>
      <c r="AC18" s="32" t="s">
        <v>94</v>
      </c>
      <c r="AD18" s="32"/>
      <c r="AE18" s="46" t="str">
        <f t="shared" ref="AE18:AE20" si="28">AE$10</f>
        <v>C12a</v>
      </c>
      <c r="AF18" s="47">
        <v>21</v>
      </c>
      <c r="AG18" s="48">
        <v>1574</v>
      </c>
      <c r="AH18" s="47">
        <v>1603</v>
      </c>
      <c r="AI18" s="32"/>
      <c r="AJ18" s="32"/>
      <c r="AK18" s="52">
        <f t="shared" si="4"/>
        <v>3177</v>
      </c>
      <c r="AL18" s="28">
        <f t="shared" si="5"/>
        <v>6354</v>
      </c>
      <c r="AM18" s="31">
        <f t="shared" si="6"/>
        <v>6.3540000000000001</v>
      </c>
      <c r="AN18" s="14">
        <v>24</v>
      </c>
      <c r="AO18" s="57">
        <f t="shared" si="7"/>
        <v>0</v>
      </c>
      <c r="AP18" s="8">
        <f t="shared" si="8"/>
        <v>0</v>
      </c>
      <c r="AQ18" s="58">
        <f t="shared" si="9"/>
        <v>0</v>
      </c>
      <c r="AR18" s="8">
        <f t="shared" si="10"/>
        <v>0</v>
      </c>
      <c r="AS18" s="32">
        <f t="shared" ref="AS18:AS20" si="29">AS$10</f>
        <v>5.8</v>
      </c>
      <c r="AT18" s="34">
        <f t="shared" si="11"/>
        <v>139.19999999999999</v>
      </c>
      <c r="AU18" s="32">
        <f t="shared" ref="AU18:AU20" si="30">AU$10</f>
        <v>0.08</v>
      </c>
      <c r="AV18" s="34">
        <f t="shared" si="12"/>
        <v>40.32</v>
      </c>
      <c r="AW18" s="32">
        <f t="shared" ref="AW18:AW20" si="31">AW$10</f>
        <v>7.48</v>
      </c>
      <c r="AX18" s="34">
        <f t="shared" si="27"/>
        <v>3769.92</v>
      </c>
      <c r="AY18" s="32">
        <v>0</v>
      </c>
      <c r="AZ18" s="34">
        <f t="shared" si="13"/>
        <v>0</v>
      </c>
      <c r="BA18" s="32">
        <f t="shared" ref="BA18:BA20" si="32">BA$10</f>
        <v>3.1399999999999997E-2</v>
      </c>
      <c r="BB18" s="34">
        <f t="shared" si="14"/>
        <v>199.51559999999998</v>
      </c>
      <c r="BC18" s="32">
        <f t="shared" si="26"/>
        <v>6.1799999999999997E-3</v>
      </c>
      <c r="BD18" s="35">
        <f t="shared" si="15"/>
        <v>39.267719999999997</v>
      </c>
      <c r="BE18" s="46">
        <f>BE10</f>
        <v>0.12670000000000001</v>
      </c>
      <c r="BF18" s="33">
        <v>0.8</v>
      </c>
      <c r="BG18" s="34">
        <f t="shared" ref="BG18:BG24" si="33">BF18*BE18*AL18</f>
        <v>644.04144000000008</v>
      </c>
      <c r="BH18" s="32">
        <f t="shared" ref="BH18:BH20" si="34">BH$10</f>
        <v>0.47699999999999998</v>
      </c>
      <c r="BI18" s="8">
        <f t="shared" si="16"/>
        <v>1501.596</v>
      </c>
      <c r="BJ18" s="32">
        <f t="shared" ref="BJ18:BJ20" si="35">BJ$10</f>
        <v>0.13919999999999999</v>
      </c>
      <c r="BK18" s="8">
        <f t="shared" si="17"/>
        <v>446.27519999999998</v>
      </c>
      <c r="BL18" s="32">
        <f t="shared" ref="BL18:BL20" si="36">BL$10</f>
        <v>0</v>
      </c>
      <c r="BM18" s="8">
        <f t="shared" si="18"/>
        <v>0</v>
      </c>
      <c r="BN18" s="36">
        <f t="shared" si="1"/>
        <v>6780.1359599999996</v>
      </c>
      <c r="BO18" s="36">
        <f t="shared" si="19"/>
        <v>0</v>
      </c>
      <c r="BP18" s="36">
        <f t="shared" si="20"/>
        <v>6780.1359599999996</v>
      </c>
      <c r="BQ18" s="36">
        <f t="shared" si="21"/>
        <v>1559.4312708</v>
      </c>
      <c r="BR18" s="36">
        <f t="shared" si="22"/>
        <v>8339.5672307999994</v>
      </c>
    </row>
    <row r="19" spans="1:70" s="37" customFormat="1" ht="13.2" customHeight="1" x14ac:dyDescent="0.3">
      <c r="A19" s="31">
        <v>11</v>
      </c>
      <c r="B19" s="32">
        <v>4</v>
      </c>
      <c r="C19" s="32">
        <v>3</v>
      </c>
      <c r="D19" s="32" t="s">
        <v>82</v>
      </c>
      <c r="E19" s="32">
        <v>5140137902</v>
      </c>
      <c r="F19" s="32" t="s">
        <v>83</v>
      </c>
      <c r="G19" s="32" t="s">
        <v>84</v>
      </c>
      <c r="H19" s="32" t="s">
        <v>84</v>
      </c>
      <c r="I19" s="32" t="s">
        <v>12</v>
      </c>
      <c r="J19" s="32" t="s">
        <v>53</v>
      </c>
      <c r="K19" s="32"/>
      <c r="L19" s="32" t="s">
        <v>95</v>
      </c>
      <c r="M19" s="32" t="s">
        <v>110</v>
      </c>
      <c r="N19" s="32" t="s">
        <v>111</v>
      </c>
      <c r="O19" s="32" t="s">
        <v>83</v>
      </c>
      <c r="P19" s="32" t="s">
        <v>84</v>
      </c>
      <c r="Q19" s="32" t="s">
        <v>12</v>
      </c>
      <c r="R19" s="32" t="s">
        <v>51</v>
      </c>
      <c r="S19" s="33"/>
      <c r="T19" s="32" t="s">
        <v>117</v>
      </c>
      <c r="U19" s="32" t="s">
        <v>83</v>
      </c>
      <c r="V19" s="32" t="s">
        <v>84</v>
      </c>
      <c r="W19" s="32" t="s">
        <v>84</v>
      </c>
      <c r="X19" s="32" t="s">
        <v>12</v>
      </c>
      <c r="Y19" s="32" t="s">
        <v>51</v>
      </c>
      <c r="Z19" s="32"/>
      <c r="AA19" s="32" t="s">
        <v>175</v>
      </c>
      <c r="AB19" s="32" t="s">
        <v>176</v>
      </c>
      <c r="AC19" s="32" t="s">
        <v>227</v>
      </c>
      <c r="AD19" s="32" t="s">
        <v>231</v>
      </c>
      <c r="AE19" s="46" t="str">
        <f t="shared" si="28"/>
        <v>C12a</v>
      </c>
      <c r="AF19" s="47">
        <v>26</v>
      </c>
      <c r="AG19" s="48">
        <v>9296</v>
      </c>
      <c r="AH19" s="47">
        <v>15624</v>
      </c>
      <c r="AI19" s="32"/>
      <c r="AJ19" s="32"/>
      <c r="AK19" s="52">
        <f t="shared" si="4"/>
        <v>24920</v>
      </c>
      <c r="AL19" s="28">
        <f t="shared" si="5"/>
        <v>49840</v>
      </c>
      <c r="AM19" s="31">
        <f t="shared" si="6"/>
        <v>49.84</v>
      </c>
      <c r="AN19" s="14">
        <v>24</v>
      </c>
      <c r="AO19" s="57">
        <f t="shared" si="7"/>
        <v>0</v>
      </c>
      <c r="AP19" s="8">
        <f t="shared" si="8"/>
        <v>0</v>
      </c>
      <c r="AQ19" s="58">
        <f t="shared" si="9"/>
        <v>0</v>
      </c>
      <c r="AR19" s="8">
        <f t="shared" si="10"/>
        <v>0</v>
      </c>
      <c r="AS19" s="32">
        <f t="shared" si="29"/>
        <v>5.8</v>
      </c>
      <c r="AT19" s="34">
        <f t="shared" si="11"/>
        <v>139.19999999999999</v>
      </c>
      <c r="AU19" s="32">
        <f t="shared" si="30"/>
        <v>0.08</v>
      </c>
      <c r="AV19" s="34">
        <f t="shared" si="12"/>
        <v>49.92</v>
      </c>
      <c r="AW19" s="32">
        <f t="shared" si="31"/>
        <v>7.48</v>
      </c>
      <c r="AX19" s="34">
        <f t="shared" si="27"/>
        <v>4667.5200000000004</v>
      </c>
      <c r="AY19" s="32">
        <v>0</v>
      </c>
      <c r="AZ19" s="34">
        <f t="shared" si="13"/>
        <v>0</v>
      </c>
      <c r="BA19" s="32">
        <f t="shared" si="32"/>
        <v>3.1399999999999997E-2</v>
      </c>
      <c r="BB19" s="34">
        <f t="shared" si="14"/>
        <v>1564.9759999999999</v>
      </c>
      <c r="BC19" s="32">
        <f t="shared" si="26"/>
        <v>6.1799999999999997E-3</v>
      </c>
      <c r="BD19" s="35">
        <f t="shared" si="15"/>
        <v>308.01119999999997</v>
      </c>
      <c r="BE19" s="46">
        <f t="shared" ref="BE19:BE24" si="37">BE$10</f>
        <v>0.12670000000000001</v>
      </c>
      <c r="BF19" s="33">
        <v>0.8</v>
      </c>
      <c r="BG19" s="34">
        <f t="shared" si="33"/>
        <v>5051.7824000000001</v>
      </c>
      <c r="BH19" s="32">
        <f t="shared" si="34"/>
        <v>0.47699999999999998</v>
      </c>
      <c r="BI19" s="8">
        <f t="shared" si="16"/>
        <v>8868.384</v>
      </c>
      <c r="BJ19" s="32">
        <f t="shared" si="35"/>
        <v>0.13919999999999999</v>
      </c>
      <c r="BK19" s="8">
        <f t="shared" si="17"/>
        <v>4349.7215999999999</v>
      </c>
      <c r="BL19" s="32">
        <f t="shared" si="36"/>
        <v>0</v>
      </c>
      <c r="BM19" s="8">
        <f t="shared" si="18"/>
        <v>0</v>
      </c>
      <c r="BN19" s="36">
        <f t="shared" si="1"/>
        <v>24999.515199999998</v>
      </c>
      <c r="BO19" s="36">
        <f t="shared" si="19"/>
        <v>0</v>
      </c>
      <c r="BP19" s="36">
        <f t="shared" si="20"/>
        <v>24999.515199999998</v>
      </c>
      <c r="BQ19" s="36">
        <f t="shared" si="21"/>
        <v>5749.8884959999996</v>
      </c>
      <c r="BR19" s="36">
        <f t="shared" si="22"/>
        <v>30749.403695999998</v>
      </c>
    </row>
    <row r="20" spans="1:70" s="11" customFormat="1" ht="13.2" customHeight="1" x14ac:dyDescent="0.3">
      <c r="A20" s="7">
        <v>12</v>
      </c>
      <c r="B20" s="17">
        <v>5</v>
      </c>
      <c r="C20" s="17">
        <v>1</v>
      </c>
      <c r="D20" s="17" t="s">
        <v>82</v>
      </c>
      <c r="E20" s="17">
        <v>5140137902</v>
      </c>
      <c r="F20" s="17" t="s">
        <v>83</v>
      </c>
      <c r="G20" s="17" t="s">
        <v>84</v>
      </c>
      <c r="H20" s="17" t="s">
        <v>84</v>
      </c>
      <c r="I20" s="17" t="s">
        <v>12</v>
      </c>
      <c r="J20" s="17" t="s">
        <v>53</v>
      </c>
      <c r="K20" s="17"/>
      <c r="L20" s="17" t="s">
        <v>96</v>
      </c>
      <c r="M20" s="17" t="s">
        <v>110</v>
      </c>
      <c r="N20" s="17" t="s">
        <v>111</v>
      </c>
      <c r="O20" s="17" t="s">
        <v>83</v>
      </c>
      <c r="P20" s="17" t="s">
        <v>84</v>
      </c>
      <c r="Q20" s="17" t="s">
        <v>14</v>
      </c>
      <c r="R20" s="17" t="s">
        <v>50</v>
      </c>
      <c r="S20" s="14"/>
      <c r="T20" s="17" t="s">
        <v>118</v>
      </c>
      <c r="U20" s="17" t="s">
        <v>83</v>
      </c>
      <c r="V20" s="17" t="s">
        <v>84</v>
      </c>
      <c r="W20" s="17" t="s">
        <v>84</v>
      </c>
      <c r="X20" s="17" t="s">
        <v>14</v>
      </c>
      <c r="Y20" s="17" t="s">
        <v>50</v>
      </c>
      <c r="Z20" s="17"/>
      <c r="AA20" s="17" t="s">
        <v>177</v>
      </c>
      <c r="AB20" s="17" t="s">
        <v>178</v>
      </c>
      <c r="AC20" s="17" t="s">
        <v>228</v>
      </c>
      <c r="AD20" s="17" t="s">
        <v>231</v>
      </c>
      <c r="AE20" s="45" t="str">
        <f t="shared" si="28"/>
        <v>C12a</v>
      </c>
      <c r="AF20" s="44">
        <v>26</v>
      </c>
      <c r="AG20" s="43">
        <v>3565</v>
      </c>
      <c r="AH20" s="44">
        <v>7045</v>
      </c>
      <c r="AI20" s="17"/>
      <c r="AJ20" s="17"/>
      <c r="AK20" s="52">
        <f t="shared" si="4"/>
        <v>10610</v>
      </c>
      <c r="AL20" s="28">
        <f t="shared" si="5"/>
        <v>21220</v>
      </c>
      <c r="AM20" s="7">
        <f t="shared" si="6"/>
        <v>21.22</v>
      </c>
      <c r="AN20" s="14">
        <v>24</v>
      </c>
      <c r="AO20" s="57">
        <f t="shared" si="7"/>
        <v>0</v>
      </c>
      <c r="AP20" s="8">
        <f t="shared" si="8"/>
        <v>0</v>
      </c>
      <c r="AQ20" s="58">
        <f t="shared" si="9"/>
        <v>0</v>
      </c>
      <c r="AR20" s="8">
        <f t="shared" si="10"/>
        <v>0</v>
      </c>
      <c r="AS20" s="17">
        <f t="shared" si="29"/>
        <v>5.8</v>
      </c>
      <c r="AT20" s="8">
        <f t="shared" si="11"/>
        <v>139.19999999999999</v>
      </c>
      <c r="AU20" s="17">
        <f t="shared" si="30"/>
        <v>0.08</v>
      </c>
      <c r="AV20" s="8">
        <f t="shared" si="12"/>
        <v>49.92</v>
      </c>
      <c r="AW20" s="17">
        <f t="shared" si="31"/>
        <v>7.48</v>
      </c>
      <c r="AX20" s="8">
        <f t="shared" si="27"/>
        <v>4667.5200000000004</v>
      </c>
      <c r="AY20" s="17">
        <v>0</v>
      </c>
      <c r="AZ20" s="8">
        <f t="shared" si="13"/>
        <v>0</v>
      </c>
      <c r="BA20" s="17">
        <f t="shared" si="32"/>
        <v>3.1399999999999997E-2</v>
      </c>
      <c r="BB20" s="8">
        <f t="shared" si="14"/>
        <v>666.30799999999999</v>
      </c>
      <c r="BC20" s="17">
        <f t="shared" si="26"/>
        <v>6.1799999999999997E-3</v>
      </c>
      <c r="BD20" s="9">
        <f t="shared" si="15"/>
        <v>131.1396</v>
      </c>
      <c r="BE20" s="45">
        <f t="shared" si="37"/>
        <v>0.12670000000000001</v>
      </c>
      <c r="BF20" s="14">
        <v>0.8</v>
      </c>
      <c r="BG20" s="8">
        <f t="shared" si="33"/>
        <v>2150.8592000000003</v>
      </c>
      <c r="BH20" s="17">
        <f t="shared" si="34"/>
        <v>0.47699999999999998</v>
      </c>
      <c r="BI20" s="8">
        <f t="shared" si="16"/>
        <v>3401.0099999999998</v>
      </c>
      <c r="BJ20" s="17">
        <f t="shared" si="35"/>
        <v>0.13919999999999999</v>
      </c>
      <c r="BK20" s="8">
        <f t="shared" si="17"/>
        <v>1961.328</v>
      </c>
      <c r="BL20" s="17">
        <f t="shared" si="36"/>
        <v>0</v>
      </c>
      <c r="BM20" s="8">
        <f t="shared" si="18"/>
        <v>0</v>
      </c>
      <c r="BN20" s="10">
        <f t="shared" si="1"/>
        <v>13167.284800000003</v>
      </c>
      <c r="BO20" s="10">
        <f t="shared" si="19"/>
        <v>0</v>
      </c>
      <c r="BP20" s="10">
        <f t="shared" si="20"/>
        <v>13167.284800000003</v>
      </c>
      <c r="BQ20" s="10">
        <f t="shared" si="21"/>
        <v>3028.4755040000009</v>
      </c>
      <c r="BR20" s="10">
        <f t="shared" si="22"/>
        <v>16195.760304000003</v>
      </c>
    </row>
    <row r="21" spans="1:70" s="39" customFormat="1" ht="13.2" customHeight="1" x14ac:dyDescent="0.3">
      <c r="A21" s="31">
        <v>13</v>
      </c>
      <c r="B21" s="32">
        <v>6</v>
      </c>
      <c r="C21" s="32">
        <v>1</v>
      </c>
      <c r="D21" s="32" t="s">
        <v>82</v>
      </c>
      <c r="E21" s="32">
        <v>5140137902</v>
      </c>
      <c r="F21" s="32" t="s">
        <v>83</v>
      </c>
      <c r="G21" s="32" t="s">
        <v>84</v>
      </c>
      <c r="H21" s="32" t="s">
        <v>84</v>
      </c>
      <c r="I21" s="32" t="s">
        <v>12</v>
      </c>
      <c r="J21" s="32" t="s">
        <v>53</v>
      </c>
      <c r="K21" s="32"/>
      <c r="L21" s="32" t="s">
        <v>97</v>
      </c>
      <c r="M21" s="32" t="s">
        <v>110</v>
      </c>
      <c r="N21" s="32" t="s">
        <v>111</v>
      </c>
      <c r="O21" s="32" t="s">
        <v>83</v>
      </c>
      <c r="P21" s="32" t="s">
        <v>84</v>
      </c>
      <c r="Q21" s="32" t="s">
        <v>98</v>
      </c>
      <c r="R21" s="32" t="s">
        <v>47</v>
      </c>
      <c r="S21" s="38"/>
      <c r="T21" s="32" t="s">
        <v>119</v>
      </c>
      <c r="U21" s="32" t="s">
        <v>83</v>
      </c>
      <c r="V21" s="32" t="s">
        <v>84</v>
      </c>
      <c r="W21" s="32" t="s">
        <v>84</v>
      </c>
      <c r="X21" s="32" t="s">
        <v>14</v>
      </c>
      <c r="Y21" s="32" t="s">
        <v>47</v>
      </c>
      <c r="Z21" s="32"/>
      <c r="AA21" s="32" t="s">
        <v>179</v>
      </c>
      <c r="AB21" s="32" t="s">
        <v>180</v>
      </c>
      <c r="AC21" s="32" t="s">
        <v>229</v>
      </c>
      <c r="AD21" s="32" t="s">
        <v>231</v>
      </c>
      <c r="AE21" s="46" t="s">
        <v>16</v>
      </c>
      <c r="AF21" s="47">
        <v>104</v>
      </c>
      <c r="AG21" s="48">
        <v>61355</v>
      </c>
      <c r="AH21" s="32"/>
      <c r="AI21" s="32"/>
      <c r="AJ21" s="32"/>
      <c r="AK21" s="52">
        <f t="shared" si="4"/>
        <v>61355</v>
      </c>
      <c r="AL21" s="28">
        <f t="shared" si="5"/>
        <v>122710</v>
      </c>
      <c r="AM21" s="31">
        <f t="shared" si="6"/>
        <v>122.71</v>
      </c>
      <c r="AN21" s="14">
        <v>24</v>
      </c>
      <c r="AO21" s="57">
        <f t="shared" si="7"/>
        <v>0</v>
      </c>
      <c r="AP21" s="8">
        <f t="shared" si="8"/>
        <v>0</v>
      </c>
      <c r="AQ21" s="58">
        <f t="shared" si="9"/>
        <v>0</v>
      </c>
      <c r="AR21" s="8">
        <f t="shared" si="10"/>
        <v>0</v>
      </c>
      <c r="AS21" s="33">
        <v>7.25</v>
      </c>
      <c r="AT21" s="34">
        <f t="shared" si="11"/>
        <v>174</v>
      </c>
      <c r="AU21" s="33">
        <v>0.08</v>
      </c>
      <c r="AV21" s="34">
        <f t="shared" si="12"/>
        <v>199.68</v>
      </c>
      <c r="AW21" s="33">
        <v>32.479999999999997</v>
      </c>
      <c r="AX21" s="34">
        <f t="shared" si="27"/>
        <v>81070.080000000002</v>
      </c>
      <c r="AY21" s="32">
        <v>0</v>
      </c>
      <c r="AZ21" s="34">
        <f t="shared" si="13"/>
        <v>0</v>
      </c>
      <c r="BA21" s="33">
        <v>3.1399999999999997E-2</v>
      </c>
      <c r="BB21" s="34">
        <f t="shared" si="14"/>
        <v>3853.0939999999996</v>
      </c>
      <c r="BC21" s="32">
        <f t="shared" si="26"/>
        <v>6.1799999999999997E-3</v>
      </c>
      <c r="BD21" s="35">
        <f t="shared" si="15"/>
        <v>758.34780000000001</v>
      </c>
      <c r="BE21" s="46">
        <f t="shared" si="37"/>
        <v>0.12670000000000001</v>
      </c>
      <c r="BF21" s="33">
        <v>0.8</v>
      </c>
      <c r="BG21" s="34">
        <f t="shared" si="33"/>
        <v>12437.885600000001</v>
      </c>
      <c r="BH21" s="27">
        <v>0.2727</v>
      </c>
      <c r="BI21" s="8">
        <f t="shared" si="16"/>
        <v>33463.017</v>
      </c>
      <c r="BJ21" s="33">
        <v>0</v>
      </c>
      <c r="BK21" s="8">
        <f t="shared" si="17"/>
        <v>0</v>
      </c>
      <c r="BL21" s="33">
        <v>0</v>
      </c>
      <c r="BM21" s="8">
        <f t="shared" si="18"/>
        <v>0</v>
      </c>
      <c r="BN21" s="36">
        <f t="shared" si="1"/>
        <v>131956.10440000001</v>
      </c>
      <c r="BO21" s="36">
        <f t="shared" si="19"/>
        <v>0</v>
      </c>
      <c r="BP21" s="36">
        <f t="shared" si="20"/>
        <v>131956.10440000001</v>
      </c>
      <c r="BQ21" s="36">
        <f t="shared" si="21"/>
        <v>30349.904012000003</v>
      </c>
      <c r="BR21" s="36">
        <f t="shared" si="22"/>
        <v>162306.00841200002</v>
      </c>
    </row>
    <row r="22" spans="1:70" s="37" customFormat="1" ht="13.2" customHeight="1" x14ac:dyDescent="0.3">
      <c r="A22" s="31">
        <v>14</v>
      </c>
      <c r="B22" s="32">
        <v>6</v>
      </c>
      <c r="C22" s="32">
        <v>2</v>
      </c>
      <c r="D22" s="32" t="s">
        <v>82</v>
      </c>
      <c r="E22" s="32">
        <v>5140137902</v>
      </c>
      <c r="F22" s="32" t="s">
        <v>83</v>
      </c>
      <c r="G22" s="32" t="s">
        <v>84</v>
      </c>
      <c r="H22" s="32" t="s">
        <v>84</v>
      </c>
      <c r="I22" s="32" t="s">
        <v>12</v>
      </c>
      <c r="J22" s="32" t="s">
        <v>53</v>
      </c>
      <c r="K22" s="32"/>
      <c r="L22" s="32" t="s">
        <v>97</v>
      </c>
      <c r="M22" s="32" t="s">
        <v>110</v>
      </c>
      <c r="N22" s="32" t="s">
        <v>111</v>
      </c>
      <c r="O22" s="32" t="s">
        <v>83</v>
      </c>
      <c r="P22" s="32" t="s">
        <v>84</v>
      </c>
      <c r="Q22" s="32" t="s">
        <v>98</v>
      </c>
      <c r="R22" s="32" t="s">
        <v>47</v>
      </c>
      <c r="S22" s="33"/>
      <c r="T22" s="32" t="s">
        <v>119</v>
      </c>
      <c r="U22" s="32" t="s">
        <v>83</v>
      </c>
      <c r="V22" s="32" t="s">
        <v>84</v>
      </c>
      <c r="W22" s="32" t="s">
        <v>84</v>
      </c>
      <c r="X22" s="32" t="s">
        <v>14</v>
      </c>
      <c r="Y22" s="32" t="s">
        <v>47</v>
      </c>
      <c r="Z22" s="32"/>
      <c r="AA22" s="32" t="s">
        <v>181</v>
      </c>
      <c r="AB22" s="32" t="s">
        <v>182</v>
      </c>
      <c r="AC22" s="32" t="s">
        <v>94</v>
      </c>
      <c r="AD22" s="32"/>
      <c r="AE22" s="46" t="str">
        <f t="shared" ref="AE22:AE23" si="38">AE$10</f>
        <v>C12a</v>
      </c>
      <c r="AF22" s="47">
        <v>40</v>
      </c>
      <c r="AG22" s="48">
        <v>7341</v>
      </c>
      <c r="AH22" s="47">
        <v>11288</v>
      </c>
      <c r="AI22" s="32"/>
      <c r="AJ22" s="32"/>
      <c r="AK22" s="52">
        <f t="shared" si="4"/>
        <v>18629</v>
      </c>
      <c r="AL22" s="28">
        <f t="shared" si="5"/>
        <v>37258</v>
      </c>
      <c r="AM22" s="31">
        <f t="shared" si="6"/>
        <v>37.258000000000003</v>
      </c>
      <c r="AN22" s="14">
        <v>24</v>
      </c>
      <c r="AO22" s="57">
        <f t="shared" si="7"/>
        <v>0</v>
      </c>
      <c r="AP22" s="8">
        <f t="shared" si="8"/>
        <v>0</v>
      </c>
      <c r="AQ22" s="58">
        <f t="shared" si="9"/>
        <v>0</v>
      </c>
      <c r="AR22" s="8">
        <f t="shared" si="10"/>
        <v>0</v>
      </c>
      <c r="AS22" s="32">
        <f t="shared" ref="AS22:AS23" si="39">AS$10</f>
        <v>5.8</v>
      </c>
      <c r="AT22" s="34">
        <f t="shared" si="11"/>
        <v>139.19999999999999</v>
      </c>
      <c r="AU22" s="32">
        <f t="shared" ref="AU22:AU23" si="40">AU$10</f>
        <v>0.08</v>
      </c>
      <c r="AV22" s="34">
        <f t="shared" si="12"/>
        <v>76.8</v>
      </c>
      <c r="AW22" s="32">
        <f t="shared" ref="AW22:AW23" si="41">AW$10</f>
        <v>7.48</v>
      </c>
      <c r="AX22" s="34">
        <f t="shared" si="27"/>
        <v>7180.8</v>
      </c>
      <c r="AY22" s="32">
        <v>0</v>
      </c>
      <c r="AZ22" s="34">
        <f t="shared" si="13"/>
        <v>0</v>
      </c>
      <c r="BA22" s="32">
        <f t="shared" ref="BA22:BA23" si="42">BA$10</f>
        <v>3.1399999999999997E-2</v>
      </c>
      <c r="BB22" s="34">
        <f t="shared" si="14"/>
        <v>1169.9011999999998</v>
      </c>
      <c r="BC22" s="32">
        <f t="shared" si="26"/>
        <v>6.1799999999999997E-3</v>
      </c>
      <c r="BD22" s="35">
        <f t="shared" si="15"/>
        <v>230.25443999999999</v>
      </c>
      <c r="BE22" s="46">
        <f t="shared" si="37"/>
        <v>0.12670000000000001</v>
      </c>
      <c r="BF22" s="33">
        <v>0.8</v>
      </c>
      <c r="BG22" s="34">
        <f t="shared" si="33"/>
        <v>3776.4708800000003</v>
      </c>
      <c r="BH22" s="32">
        <f t="shared" ref="BH22:BH23" si="43">BH$10</f>
        <v>0.47699999999999998</v>
      </c>
      <c r="BI22" s="8">
        <f t="shared" si="16"/>
        <v>7003.3139999999994</v>
      </c>
      <c r="BJ22" s="32">
        <f t="shared" ref="BJ22:BJ23" si="44">BJ$10</f>
        <v>0.13919999999999999</v>
      </c>
      <c r="BK22" s="8">
        <f t="shared" si="17"/>
        <v>3142.5791999999997</v>
      </c>
      <c r="BL22" s="32">
        <f t="shared" ref="BL22:BL23" si="45">BL$10</f>
        <v>0</v>
      </c>
      <c r="BM22" s="8">
        <f t="shared" si="18"/>
        <v>0</v>
      </c>
      <c r="BN22" s="36">
        <f t="shared" si="1"/>
        <v>22719.31972</v>
      </c>
      <c r="BO22" s="36">
        <f t="shared" si="19"/>
        <v>0</v>
      </c>
      <c r="BP22" s="36">
        <f t="shared" si="20"/>
        <v>22719.31972</v>
      </c>
      <c r="BQ22" s="36">
        <f t="shared" si="21"/>
        <v>5225.4435356000004</v>
      </c>
      <c r="BR22" s="36">
        <f t="shared" si="22"/>
        <v>27944.763255599999</v>
      </c>
    </row>
    <row r="23" spans="1:70" s="11" customFormat="1" ht="13.2" customHeight="1" x14ac:dyDescent="0.3">
      <c r="A23" s="7">
        <v>15</v>
      </c>
      <c r="B23" s="17">
        <v>7</v>
      </c>
      <c r="C23" s="17">
        <v>1</v>
      </c>
      <c r="D23" s="17" t="s">
        <v>82</v>
      </c>
      <c r="E23" s="17">
        <v>5140137902</v>
      </c>
      <c r="F23" s="17" t="s">
        <v>83</v>
      </c>
      <c r="G23" s="17" t="s">
        <v>84</v>
      </c>
      <c r="H23" s="17" t="s">
        <v>84</v>
      </c>
      <c r="I23" s="17" t="s">
        <v>12</v>
      </c>
      <c r="J23" s="17" t="s">
        <v>53</v>
      </c>
      <c r="K23" s="17"/>
      <c r="L23" s="17" t="s">
        <v>99</v>
      </c>
      <c r="M23" s="17" t="s">
        <v>110</v>
      </c>
      <c r="N23" s="17" t="s">
        <v>111</v>
      </c>
      <c r="O23" s="17" t="s">
        <v>83</v>
      </c>
      <c r="P23" s="17" t="s">
        <v>84</v>
      </c>
      <c r="Q23" s="17" t="s">
        <v>100</v>
      </c>
      <c r="R23" s="17" t="s">
        <v>48</v>
      </c>
      <c r="S23" s="14"/>
      <c r="T23" s="17" t="s">
        <v>120</v>
      </c>
      <c r="U23" s="17" t="s">
        <v>83</v>
      </c>
      <c r="V23" s="17" t="s">
        <v>84</v>
      </c>
      <c r="W23" s="17" t="s">
        <v>84</v>
      </c>
      <c r="X23" s="17" t="s">
        <v>100</v>
      </c>
      <c r="Y23" s="17" t="s">
        <v>48</v>
      </c>
      <c r="Z23" s="17"/>
      <c r="AA23" s="17" t="s">
        <v>183</v>
      </c>
      <c r="AB23" s="17" t="s">
        <v>184</v>
      </c>
      <c r="AC23" s="17" t="s">
        <v>228</v>
      </c>
      <c r="AD23" s="17" t="s">
        <v>231</v>
      </c>
      <c r="AE23" s="45" t="str">
        <f t="shared" si="38"/>
        <v>C12a</v>
      </c>
      <c r="AF23" s="44"/>
      <c r="AG23" s="43">
        <v>10557</v>
      </c>
      <c r="AH23" s="44">
        <v>15658</v>
      </c>
      <c r="AI23" s="17"/>
      <c r="AJ23" s="17"/>
      <c r="AK23" s="52">
        <f t="shared" si="4"/>
        <v>26215</v>
      </c>
      <c r="AL23" s="28">
        <f t="shared" si="5"/>
        <v>52430</v>
      </c>
      <c r="AM23" s="7">
        <f t="shared" si="6"/>
        <v>52.43</v>
      </c>
      <c r="AN23" s="14">
        <v>24</v>
      </c>
      <c r="AO23" s="57">
        <f t="shared" si="7"/>
        <v>0</v>
      </c>
      <c r="AP23" s="8">
        <f t="shared" si="8"/>
        <v>0</v>
      </c>
      <c r="AQ23" s="58">
        <f t="shared" si="9"/>
        <v>0</v>
      </c>
      <c r="AR23" s="8">
        <f t="shared" si="10"/>
        <v>0</v>
      </c>
      <c r="AS23" s="17">
        <f t="shared" si="39"/>
        <v>5.8</v>
      </c>
      <c r="AT23" s="8">
        <f t="shared" si="11"/>
        <v>139.19999999999999</v>
      </c>
      <c r="AU23" s="17">
        <f t="shared" si="40"/>
        <v>0.08</v>
      </c>
      <c r="AV23" s="8">
        <f>AU23*AN23</f>
        <v>1.92</v>
      </c>
      <c r="AW23" s="17">
        <f t="shared" si="41"/>
        <v>7.48</v>
      </c>
      <c r="AX23" s="8">
        <f>AW23*AN23</f>
        <v>179.52</v>
      </c>
      <c r="AY23" s="17">
        <v>0</v>
      </c>
      <c r="AZ23" s="8">
        <f t="shared" si="13"/>
        <v>0</v>
      </c>
      <c r="BA23" s="17">
        <f t="shared" si="42"/>
        <v>3.1399999999999997E-2</v>
      </c>
      <c r="BB23" s="8">
        <f t="shared" si="14"/>
        <v>1646.3019999999999</v>
      </c>
      <c r="BC23" s="17">
        <f t="shared" si="26"/>
        <v>6.1799999999999997E-3</v>
      </c>
      <c r="BD23" s="9">
        <f t="shared" si="15"/>
        <v>324.01740000000001</v>
      </c>
      <c r="BE23" s="45">
        <f t="shared" si="37"/>
        <v>0.12670000000000001</v>
      </c>
      <c r="BF23" s="14">
        <v>0.8</v>
      </c>
      <c r="BG23" s="8">
        <f t="shared" si="33"/>
        <v>5314.3047999999999</v>
      </c>
      <c r="BH23" s="17">
        <f t="shared" si="43"/>
        <v>0.47699999999999998</v>
      </c>
      <c r="BI23" s="8">
        <f t="shared" si="16"/>
        <v>10071.377999999999</v>
      </c>
      <c r="BJ23" s="17">
        <f t="shared" si="44"/>
        <v>0.13919999999999999</v>
      </c>
      <c r="BK23" s="8">
        <f t="shared" si="17"/>
        <v>4359.1871999999994</v>
      </c>
      <c r="BL23" s="17">
        <f t="shared" si="45"/>
        <v>0</v>
      </c>
      <c r="BM23" s="8">
        <f t="shared" si="18"/>
        <v>0</v>
      </c>
      <c r="BN23" s="10">
        <f t="shared" si="1"/>
        <v>22035.829399999995</v>
      </c>
      <c r="BO23" s="10">
        <f t="shared" si="19"/>
        <v>0</v>
      </c>
      <c r="BP23" s="10">
        <f t="shared" si="20"/>
        <v>22035.829399999995</v>
      </c>
      <c r="BQ23" s="10">
        <f t="shared" si="21"/>
        <v>5068.2407619999994</v>
      </c>
      <c r="BR23" s="10">
        <f t="shared" si="22"/>
        <v>27104.070161999996</v>
      </c>
    </row>
    <row r="24" spans="1:70" s="11" customFormat="1" ht="13.2" customHeight="1" x14ac:dyDescent="0.3">
      <c r="A24" s="7">
        <v>16</v>
      </c>
      <c r="B24" s="17">
        <v>7</v>
      </c>
      <c r="C24" s="17">
        <v>2</v>
      </c>
      <c r="D24" s="17" t="s">
        <v>82</v>
      </c>
      <c r="E24" s="17">
        <v>5140137902</v>
      </c>
      <c r="F24" s="17" t="s">
        <v>83</v>
      </c>
      <c r="G24" s="17" t="s">
        <v>84</v>
      </c>
      <c r="H24" s="17" t="s">
        <v>84</v>
      </c>
      <c r="I24" s="17" t="s">
        <v>12</v>
      </c>
      <c r="J24" s="17" t="s">
        <v>53</v>
      </c>
      <c r="K24" s="17"/>
      <c r="L24" s="17" t="s">
        <v>99</v>
      </c>
      <c r="M24" s="17" t="s">
        <v>110</v>
      </c>
      <c r="N24" s="17" t="s">
        <v>111</v>
      </c>
      <c r="O24" s="17" t="s">
        <v>83</v>
      </c>
      <c r="P24" s="17" t="s">
        <v>84</v>
      </c>
      <c r="Q24" s="17" t="s">
        <v>100</v>
      </c>
      <c r="R24" s="17" t="s">
        <v>48</v>
      </c>
      <c r="S24" s="14"/>
      <c r="T24" s="17" t="s">
        <v>121</v>
      </c>
      <c r="U24" s="17" t="s">
        <v>83</v>
      </c>
      <c r="V24" s="17" t="s">
        <v>84</v>
      </c>
      <c r="W24" s="17" t="s">
        <v>84</v>
      </c>
      <c r="X24" s="17" t="s">
        <v>100</v>
      </c>
      <c r="Y24" s="17" t="s">
        <v>48</v>
      </c>
      <c r="Z24" s="17"/>
      <c r="AA24" s="17" t="s">
        <v>185</v>
      </c>
      <c r="AB24" s="17" t="s">
        <v>186</v>
      </c>
      <c r="AC24" s="17" t="s">
        <v>94</v>
      </c>
      <c r="AD24" s="17"/>
      <c r="AE24" s="45" t="str">
        <f>AE$17</f>
        <v>C11</v>
      </c>
      <c r="AF24" s="44">
        <v>40</v>
      </c>
      <c r="AG24" s="43">
        <v>22849</v>
      </c>
      <c r="AH24" s="17"/>
      <c r="AI24" s="17"/>
      <c r="AJ24" s="17"/>
      <c r="AK24" s="52">
        <f t="shared" si="4"/>
        <v>22849</v>
      </c>
      <c r="AL24" s="28">
        <f t="shared" si="5"/>
        <v>45698</v>
      </c>
      <c r="AM24" s="7">
        <f t="shared" si="6"/>
        <v>45.698</v>
      </c>
      <c r="AN24" s="14">
        <v>24</v>
      </c>
      <c r="AO24" s="57">
        <f t="shared" si="7"/>
        <v>0</v>
      </c>
      <c r="AP24" s="8">
        <f t="shared" si="8"/>
        <v>0</v>
      </c>
      <c r="AQ24" s="58">
        <f t="shared" si="9"/>
        <v>0</v>
      </c>
      <c r="AR24" s="8">
        <f t="shared" si="10"/>
        <v>0</v>
      </c>
      <c r="AS24" s="17">
        <f>AS$17</f>
        <v>5.8</v>
      </c>
      <c r="AT24" s="8">
        <f t="shared" si="11"/>
        <v>139.19999999999999</v>
      </c>
      <c r="AU24" s="17">
        <f>AU$17</f>
        <v>0.08</v>
      </c>
      <c r="AV24" s="8">
        <f t="shared" si="12"/>
        <v>76.8</v>
      </c>
      <c r="AW24" s="17">
        <f>AW$17</f>
        <v>7.48</v>
      </c>
      <c r="AX24" s="8">
        <f t="shared" si="27"/>
        <v>7180.8</v>
      </c>
      <c r="AY24" s="17">
        <v>0</v>
      </c>
      <c r="AZ24" s="8">
        <f t="shared" si="13"/>
        <v>0</v>
      </c>
      <c r="BA24" s="17">
        <f>BA$17</f>
        <v>3.1399999999999997E-2</v>
      </c>
      <c r="BB24" s="8">
        <f t="shared" si="14"/>
        <v>1434.9171999999999</v>
      </c>
      <c r="BC24" s="17">
        <f t="shared" si="26"/>
        <v>6.1799999999999997E-3</v>
      </c>
      <c r="BD24" s="9">
        <f t="shared" si="15"/>
        <v>282.41363999999999</v>
      </c>
      <c r="BE24" s="45">
        <f t="shared" si="37"/>
        <v>0.12670000000000001</v>
      </c>
      <c r="BF24" s="14">
        <v>0.8</v>
      </c>
      <c r="BG24" s="8">
        <f t="shared" si="33"/>
        <v>4631.9492799999998</v>
      </c>
      <c r="BH24" s="17">
        <f>BH$17</f>
        <v>0.38150000000000001</v>
      </c>
      <c r="BI24" s="8">
        <f t="shared" si="16"/>
        <v>17433.787</v>
      </c>
      <c r="BJ24" s="17">
        <f>BJ$17</f>
        <v>0</v>
      </c>
      <c r="BK24" s="8">
        <f t="shared" si="17"/>
        <v>0</v>
      </c>
      <c r="BL24" s="17">
        <f>BL$17</f>
        <v>0</v>
      </c>
      <c r="BM24" s="8">
        <f t="shared" si="18"/>
        <v>0</v>
      </c>
      <c r="BN24" s="10">
        <f t="shared" si="1"/>
        <v>31179.867119999999</v>
      </c>
      <c r="BO24" s="10">
        <f t="shared" si="19"/>
        <v>0</v>
      </c>
      <c r="BP24" s="10">
        <f t="shared" si="20"/>
        <v>31179.867119999999</v>
      </c>
      <c r="BQ24" s="10">
        <f t="shared" si="21"/>
        <v>7171.3694376000003</v>
      </c>
      <c r="BR24" s="10">
        <f t="shared" si="22"/>
        <v>38351.236557600001</v>
      </c>
    </row>
    <row r="25" spans="1:70" s="11" customFormat="1" ht="13.2" customHeight="1" x14ac:dyDescent="0.3">
      <c r="A25" s="7">
        <v>17</v>
      </c>
      <c r="B25" s="17">
        <v>7</v>
      </c>
      <c r="C25" s="17">
        <v>3</v>
      </c>
      <c r="D25" s="17" t="s">
        <v>82</v>
      </c>
      <c r="E25" s="17">
        <v>5140137902</v>
      </c>
      <c r="F25" s="17" t="s">
        <v>83</v>
      </c>
      <c r="G25" s="17" t="s">
        <v>84</v>
      </c>
      <c r="H25" s="17" t="s">
        <v>84</v>
      </c>
      <c r="I25" s="17" t="s">
        <v>12</v>
      </c>
      <c r="J25" s="17" t="s">
        <v>53</v>
      </c>
      <c r="K25" s="17"/>
      <c r="L25" s="17" t="s">
        <v>99</v>
      </c>
      <c r="M25" s="17" t="s">
        <v>110</v>
      </c>
      <c r="N25" s="17" t="s">
        <v>111</v>
      </c>
      <c r="O25" s="17" t="s">
        <v>83</v>
      </c>
      <c r="P25" s="17" t="s">
        <v>84</v>
      </c>
      <c r="Q25" s="17" t="s">
        <v>100</v>
      </c>
      <c r="R25" s="17" t="s">
        <v>48</v>
      </c>
      <c r="S25" s="14"/>
      <c r="T25" s="17" t="s">
        <v>122</v>
      </c>
      <c r="U25" s="17" t="s">
        <v>83</v>
      </c>
      <c r="V25" s="17" t="s">
        <v>84</v>
      </c>
      <c r="W25" s="17" t="s">
        <v>84</v>
      </c>
      <c r="X25" s="17" t="s">
        <v>80</v>
      </c>
      <c r="Y25" s="17" t="s">
        <v>48</v>
      </c>
      <c r="Z25" s="17"/>
      <c r="AA25" s="17" t="s">
        <v>187</v>
      </c>
      <c r="AB25" s="17" t="s">
        <v>188</v>
      </c>
      <c r="AC25" s="17" t="s">
        <v>94</v>
      </c>
      <c r="AD25" s="17"/>
      <c r="AE25" s="45" t="str">
        <f>AE$13</f>
        <v>G11</v>
      </c>
      <c r="AF25" s="44">
        <v>4</v>
      </c>
      <c r="AG25" s="43">
        <v>934</v>
      </c>
      <c r="AH25" s="17"/>
      <c r="AI25" s="17"/>
      <c r="AJ25" s="17"/>
      <c r="AK25" s="52">
        <f t="shared" si="4"/>
        <v>934</v>
      </c>
      <c r="AL25" s="28">
        <f t="shared" si="5"/>
        <v>1868</v>
      </c>
      <c r="AM25" s="7">
        <f t="shared" si="6"/>
        <v>1.8680000000000001</v>
      </c>
      <c r="AN25" s="14">
        <v>24</v>
      </c>
      <c r="AO25" s="57">
        <f t="shared" si="7"/>
        <v>0</v>
      </c>
      <c r="AP25" s="8">
        <f t="shared" si="8"/>
        <v>0</v>
      </c>
      <c r="AQ25" s="58">
        <f t="shared" si="9"/>
        <v>0</v>
      </c>
      <c r="AR25" s="8">
        <f t="shared" si="10"/>
        <v>0</v>
      </c>
      <c r="AS25" s="17">
        <f>AS$13</f>
        <v>4.5599999999999996</v>
      </c>
      <c r="AT25" s="8">
        <f t="shared" si="11"/>
        <v>109.44</v>
      </c>
      <c r="AU25" s="17">
        <v>0.1</v>
      </c>
      <c r="AV25" s="8">
        <f t="shared" si="12"/>
        <v>9.6000000000000014</v>
      </c>
      <c r="AW25" s="17">
        <f>AW$13</f>
        <v>11.54</v>
      </c>
      <c r="AX25" s="8">
        <f t="shared" si="27"/>
        <v>1107.8399999999999</v>
      </c>
      <c r="AY25" s="17">
        <v>0</v>
      </c>
      <c r="AZ25" s="8">
        <f t="shared" si="13"/>
        <v>0</v>
      </c>
      <c r="BA25" s="17">
        <f>BA$13</f>
        <v>3.1399999999999997E-2</v>
      </c>
      <c r="BB25" s="8">
        <f t="shared" si="14"/>
        <v>58.655199999999994</v>
      </c>
      <c r="BC25" s="17">
        <f t="shared" si="26"/>
        <v>6.1799999999999997E-3</v>
      </c>
      <c r="BD25" s="9">
        <f t="shared" si="15"/>
        <v>11.54424</v>
      </c>
      <c r="BE25" s="45">
        <v>6.39</v>
      </c>
      <c r="BF25" s="14">
        <v>12</v>
      </c>
      <c r="BG25" s="8">
        <f>BF25*BE25</f>
        <v>76.679999999999993</v>
      </c>
      <c r="BH25" s="17">
        <f>BH$13</f>
        <v>0.34689999999999999</v>
      </c>
      <c r="BI25" s="8">
        <f t="shared" si="16"/>
        <v>648.00919999999996</v>
      </c>
      <c r="BJ25" s="17">
        <f>BJ$13</f>
        <v>0</v>
      </c>
      <c r="BK25" s="8">
        <f t="shared" si="17"/>
        <v>0</v>
      </c>
      <c r="BL25" s="17">
        <f>BL$13</f>
        <v>0</v>
      </c>
      <c r="BM25" s="8">
        <f t="shared" si="18"/>
        <v>0</v>
      </c>
      <c r="BN25" s="10">
        <f t="shared" si="1"/>
        <v>2021.7686399999998</v>
      </c>
      <c r="BO25" s="10">
        <f t="shared" si="19"/>
        <v>0</v>
      </c>
      <c r="BP25" s="10">
        <f t="shared" si="20"/>
        <v>2021.7686399999998</v>
      </c>
      <c r="BQ25" s="10">
        <f t="shared" si="21"/>
        <v>465.00678719999996</v>
      </c>
      <c r="BR25" s="10">
        <f t="shared" si="22"/>
        <v>2486.7754271999997</v>
      </c>
    </row>
    <row r="26" spans="1:70" s="11" customFormat="1" ht="13.2" customHeight="1" x14ac:dyDescent="0.3">
      <c r="A26" s="7">
        <v>18</v>
      </c>
      <c r="B26" s="17">
        <v>7</v>
      </c>
      <c r="C26" s="17">
        <v>4</v>
      </c>
      <c r="D26" s="17" t="s">
        <v>82</v>
      </c>
      <c r="E26" s="17">
        <v>5140137902</v>
      </c>
      <c r="F26" s="17" t="s">
        <v>83</v>
      </c>
      <c r="G26" s="17" t="s">
        <v>84</v>
      </c>
      <c r="H26" s="17" t="s">
        <v>84</v>
      </c>
      <c r="I26" s="17" t="s">
        <v>12</v>
      </c>
      <c r="J26" s="17" t="s">
        <v>53</v>
      </c>
      <c r="K26" s="17"/>
      <c r="L26" s="17" t="s">
        <v>99</v>
      </c>
      <c r="M26" s="17" t="s">
        <v>110</v>
      </c>
      <c r="N26" s="17" t="s">
        <v>111</v>
      </c>
      <c r="O26" s="17" t="s">
        <v>83</v>
      </c>
      <c r="P26" s="17" t="s">
        <v>84</v>
      </c>
      <c r="Q26" s="17" t="s">
        <v>100</v>
      </c>
      <c r="R26" s="17" t="s">
        <v>48</v>
      </c>
      <c r="S26" s="14"/>
      <c r="T26" s="17" t="s">
        <v>123</v>
      </c>
      <c r="U26" s="17" t="s">
        <v>83</v>
      </c>
      <c r="V26" s="17" t="s">
        <v>84</v>
      </c>
      <c r="W26" s="17" t="s">
        <v>84</v>
      </c>
      <c r="X26" s="17" t="s">
        <v>12</v>
      </c>
      <c r="Y26" s="17" t="s">
        <v>49</v>
      </c>
      <c r="Z26" s="17"/>
      <c r="AA26" s="17" t="s">
        <v>189</v>
      </c>
      <c r="AB26" s="17" t="s">
        <v>190</v>
      </c>
      <c r="AC26" s="17" t="s">
        <v>94</v>
      </c>
      <c r="AD26" s="17"/>
      <c r="AE26" s="45" t="str">
        <f>AE$17</f>
        <v>C11</v>
      </c>
      <c r="AF26" s="44">
        <v>21</v>
      </c>
      <c r="AG26" s="43">
        <v>12498</v>
      </c>
      <c r="AH26" s="17"/>
      <c r="AI26" s="17"/>
      <c r="AJ26" s="17"/>
      <c r="AK26" s="52">
        <f t="shared" si="4"/>
        <v>12498</v>
      </c>
      <c r="AL26" s="28">
        <f t="shared" si="5"/>
        <v>24996</v>
      </c>
      <c r="AM26" s="7">
        <f t="shared" si="6"/>
        <v>24.995999999999999</v>
      </c>
      <c r="AN26" s="14">
        <v>24</v>
      </c>
      <c r="AO26" s="57">
        <f t="shared" si="7"/>
        <v>0</v>
      </c>
      <c r="AP26" s="8">
        <f t="shared" si="8"/>
        <v>0</v>
      </c>
      <c r="AQ26" s="58">
        <f t="shared" si="9"/>
        <v>0</v>
      </c>
      <c r="AR26" s="8">
        <f t="shared" si="10"/>
        <v>0</v>
      </c>
      <c r="AS26" s="17">
        <f>AS$17</f>
        <v>5.8</v>
      </c>
      <c r="AT26" s="8">
        <f t="shared" si="11"/>
        <v>139.19999999999999</v>
      </c>
      <c r="AU26" s="17">
        <f>AU$17</f>
        <v>0.08</v>
      </c>
      <c r="AV26" s="8">
        <f t="shared" si="12"/>
        <v>40.32</v>
      </c>
      <c r="AW26" s="17">
        <f>AW$17</f>
        <v>7.48</v>
      </c>
      <c r="AX26" s="8">
        <f t="shared" si="27"/>
        <v>3769.92</v>
      </c>
      <c r="AY26" s="17">
        <v>0</v>
      </c>
      <c r="AZ26" s="8">
        <f t="shared" si="13"/>
        <v>0</v>
      </c>
      <c r="BA26" s="17">
        <f>BA$17</f>
        <v>3.1399999999999997E-2</v>
      </c>
      <c r="BB26" s="8">
        <f t="shared" si="14"/>
        <v>784.87439999999992</v>
      </c>
      <c r="BC26" s="17">
        <f t="shared" si="26"/>
        <v>6.1799999999999997E-3</v>
      </c>
      <c r="BD26" s="9">
        <f t="shared" si="15"/>
        <v>154.47528</v>
      </c>
      <c r="BE26" s="45">
        <f>BE$10</f>
        <v>0.12670000000000001</v>
      </c>
      <c r="BF26" s="14">
        <v>0.8</v>
      </c>
      <c r="BG26" s="8">
        <f>BF26*BE26*AL26</f>
        <v>2533.59456</v>
      </c>
      <c r="BH26" s="17">
        <f>BH$17</f>
        <v>0.38150000000000001</v>
      </c>
      <c r="BI26" s="8">
        <f t="shared" si="16"/>
        <v>9535.9740000000002</v>
      </c>
      <c r="BJ26" s="17">
        <f>BJ$17</f>
        <v>0</v>
      </c>
      <c r="BK26" s="8">
        <f t="shared" si="17"/>
        <v>0</v>
      </c>
      <c r="BL26" s="17">
        <f>BL$17</f>
        <v>0</v>
      </c>
      <c r="BM26" s="8">
        <f t="shared" si="18"/>
        <v>0</v>
      </c>
      <c r="BN26" s="10">
        <f t="shared" si="1"/>
        <v>16958.358240000001</v>
      </c>
      <c r="BO26" s="10">
        <f t="shared" si="19"/>
        <v>0</v>
      </c>
      <c r="BP26" s="10">
        <f t="shared" si="20"/>
        <v>16958.358240000001</v>
      </c>
      <c r="BQ26" s="10">
        <f t="shared" si="21"/>
        <v>3900.4223952000007</v>
      </c>
      <c r="BR26" s="10">
        <f t="shared" si="22"/>
        <v>20858.780635200001</v>
      </c>
    </row>
    <row r="27" spans="1:70" s="11" customFormat="1" ht="13.2" customHeight="1" x14ac:dyDescent="0.3">
      <c r="A27" s="7">
        <v>19</v>
      </c>
      <c r="B27" s="17">
        <v>7</v>
      </c>
      <c r="C27" s="17">
        <v>5</v>
      </c>
      <c r="D27" s="17" t="s">
        <v>82</v>
      </c>
      <c r="E27" s="17">
        <v>5140137902</v>
      </c>
      <c r="F27" s="17" t="s">
        <v>83</v>
      </c>
      <c r="G27" s="17" t="s">
        <v>84</v>
      </c>
      <c r="H27" s="17" t="s">
        <v>84</v>
      </c>
      <c r="I27" s="17" t="s">
        <v>12</v>
      </c>
      <c r="J27" s="17" t="s">
        <v>53</v>
      </c>
      <c r="K27" s="17"/>
      <c r="L27" s="17" t="s">
        <v>99</v>
      </c>
      <c r="M27" s="17" t="s">
        <v>110</v>
      </c>
      <c r="N27" s="17" t="s">
        <v>111</v>
      </c>
      <c r="O27" s="17" t="s">
        <v>83</v>
      </c>
      <c r="P27" s="17" t="s">
        <v>84</v>
      </c>
      <c r="Q27" s="17" t="s">
        <v>100</v>
      </c>
      <c r="R27" s="17" t="s">
        <v>48</v>
      </c>
      <c r="S27" s="14"/>
      <c r="T27" s="17" t="s">
        <v>124</v>
      </c>
      <c r="U27" s="17" t="s">
        <v>83</v>
      </c>
      <c r="V27" s="17" t="s">
        <v>84</v>
      </c>
      <c r="W27" s="17" t="s">
        <v>84</v>
      </c>
      <c r="X27" s="17" t="s">
        <v>12</v>
      </c>
      <c r="Y27" s="17" t="s">
        <v>49</v>
      </c>
      <c r="Z27" s="17"/>
      <c r="AA27" s="17" t="s">
        <v>191</v>
      </c>
      <c r="AB27" s="17" t="s">
        <v>192</v>
      </c>
      <c r="AC27" s="17" t="s">
        <v>94</v>
      </c>
      <c r="AD27" s="17"/>
      <c r="AE27" s="45" t="str">
        <f>AE$10</f>
        <v>C12a</v>
      </c>
      <c r="AF27" s="44">
        <v>21</v>
      </c>
      <c r="AG27" s="43">
        <v>5187</v>
      </c>
      <c r="AH27" s="44">
        <v>9771</v>
      </c>
      <c r="AI27" s="17"/>
      <c r="AJ27" s="17"/>
      <c r="AK27" s="52">
        <f t="shared" si="4"/>
        <v>14958</v>
      </c>
      <c r="AL27" s="28">
        <f t="shared" si="5"/>
        <v>29916</v>
      </c>
      <c r="AM27" s="7">
        <f t="shared" si="6"/>
        <v>29.916</v>
      </c>
      <c r="AN27" s="14">
        <v>24</v>
      </c>
      <c r="AO27" s="57">
        <f t="shared" si="7"/>
        <v>0</v>
      </c>
      <c r="AP27" s="8">
        <f t="shared" si="8"/>
        <v>0</v>
      </c>
      <c r="AQ27" s="58">
        <f t="shared" si="9"/>
        <v>0</v>
      </c>
      <c r="AR27" s="8">
        <f t="shared" si="10"/>
        <v>0</v>
      </c>
      <c r="AS27" s="17">
        <f>AS$10</f>
        <v>5.8</v>
      </c>
      <c r="AT27" s="8">
        <f t="shared" si="11"/>
        <v>139.19999999999999</v>
      </c>
      <c r="AU27" s="17">
        <f>AU$10</f>
        <v>0.08</v>
      </c>
      <c r="AV27" s="8">
        <f t="shared" si="12"/>
        <v>40.32</v>
      </c>
      <c r="AW27" s="17">
        <f>AW$10</f>
        <v>7.48</v>
      </c>
      <c r="AX27" s="8">
        <f t="shared" si="27"/>
        <v>3769.92</v>
      </c>
      <c r="AY27" s="17">
        <v>0</v>
      </c>
      <c r="AZ27" s="8">
        <f t="shared" si="13"/>
        <v>0</v>
      </c>
      <c r="BA27" s="17">
        <f>BA$10</f>
        <v>3.1399999999999997E-2</v>
      </c>
      <c r="BB27" s="8">
        <f t="shared" si="14"/>
        <v>939.36239999999987</v>
      </c>
      <c r="BC27" s="17">
        <f t="shared" si="26"/>
        <v>6.1799999999999997E-3</v>
      </c>
      <c r="BD27" s="9">
        <f t="shared" si="15"/>
        <v>184.88087999999999</v>
      </c>
      <c r="BE27" s="45">
        <f>BE$10</f>
        <v>0.12670000000000001</v>
      </c>
      <c r="BF27" s="14">
        <v>0.8</v>
      </c>
      <c r="BG27" s="8">
        <f>BF27*BE27*AL27</f>
        <v>3032.2857600000002</v>
      </c>
      <c r="BH27" s="17">
        <f>BH$10</f>
        <v>0.47699999999999998</v>
      </c>
      <c r="BI27" s="8">
        <f t="shared" si="16"/>
        <v>4948.3980000000001</v>
      </c>
      <c r="BJ27" s="17">
        <f>BJ$10</f>
        <v>0.13919999999999999</v>
      </c>
      <c r="BK27" s="8">
        <f t="shared" si="17"/>
        <v>2720.2464</v>
      </c>
      <c r="BL27" s="17">
        <f>BL$10</f>
        <v>0</v>
      </c>
      <c r="BM27" s="8">
        <f t="shared" si="18"/>
        <v>0</v>
      </c>
      <c r="BN27" s="10">
        <f t="shared" si="1"/>
        <v>15774.613440000001</v>
      </c>
      <c r="BO27" s="10">
        <f t="shared" si="19"/>
        <v>0</v>
      </c>
      <c r="BP27" s="10">
        <f t="shared" si="20"/>
        <v>15774.613440000001</v>
      </c>
      <c r="BQ27" s="10">
        <f t="shared" si="21"/>
        <v>3628.1610912000006</v>
      </c>
      <c r="BR27" s="10">
        <f t="shared" si="22"/>
        <v>19402.774531200001</v>
      </c>
    </row>
    <row r="28" spans="1:70" s="11" customFormat="1" ht="13.2" customHeight="1" x14ac:dyDescent="0.3">
      <c r="A28" s="7">
        <v>20</v>
      </c>
      <c r="B28" s="17">
        <v>7</v>
      </c>
      <c r="C28" s="17">
        <v>6</v>
      </c>
      <c r="D28" s="17" t="s">
        <v>82</v>
      </c>
      <c r="E28" s="17">
        <v>5140137902</v>
      </c>
      <c r="F28" s="17" t="s">
        <v>83</v>
      </c>
      <c r="G28" s="17" t="s">
        <v>84</v>
      </c>
      <c r="H28" s="17" t="s">
        <v>84</v>
      </c>
      <c r="I28" s="17" t="s">
        <v>12</v>
      </c>
      <c r="J28" s="17" t="s">
        <v>53</v>
      </c>
      <c r="K28" s="17"/>
      <c r="L28" s="17" t="s">
        <v>99</v>
      </c>
      <c r="M28" s="17" t="s">
        <v>110</v>
      </c>
      <c r="N28" s="17" t="s">
        <v>111</v>
      </c>
      <c r="O28" s="17" t="s">
        <v>83</v>
      </c>
      <c r="P28" s="17" t="s">
        <v>84</v>
      </c>
      <c r="Q28" s="17" t="s">
        <v>100</v>
      </c>
      <c r="R28" s="17" t="s">
        <v>48</v>
      </c>
      <c r="S28" s="14"/>
      <c r="T28" s="17" t="s">
        <v>125</v>
      </c>
      <c r="U28" s="17" t="s">
        <v>83</v>
      </c>
      <c r="V28" s="17" t="s">
        <v>84</v>
      </c>
      <c r="W28" s="17" t="s">
        <v>84</v>
      </c>
      <c r="X28" s="17" t="s">
        <v>126</v>
      </c>
      <c r="Y28" s="17" t="s">
        <v>45</v>
      </c>
      <c r="Z28" s="17"/>
      <c r="AA28" s="17" t="s">
        <v>193</v>
      </c>
      <c r="AB28" s="17" t="s">
        <v>194</v>
      </c>
      <c r="AC28" s="17" t="s">
        <v>94</v>
      </c>
      <c r="AD28" s="17"/>
      <c r="AE28" s="45" t="str">
        <f>AE$17</f>
        <v>C11</v>
      </c>
      <c r="AF28" s="42">
        <v>12.5</v>
      </c>
      <c r="AG28" s="43">
        <v>1134</v>
      </c>
      <c r="AH28" s="17"/>
      <c r="AI28" s="17"/>
      <c r="AJ28" s="17"/>
      <c r="AK28" s="52">
        <f t="shared" si="4"/>
        <v>1134</v>
      </c>
      <c r="AL28" s="28">
        <f t="shared" si="5"/>
        <v>2268</v>
      </c>
      <c r="AM28" s="7">
        <f t="shared" si="6"/>
        <v>2.2679999999999998</v>
      </c>
      <c r="AN28" s="14">
        <v>24</v>
      </c>
      <c r="AO28" s="57">
        <f t="shared" si="7"/>
        <v>0</v>
      </c>
      <c r="AP28" s="8">
        <f t="shared" si="8"/>
        <v>0</v>
      </c>
      <c r="AQ28" s="58">
        <f t="shared" si="9"/>
        <v>0</v>
      </c>
      <c r="AR28" s="8">
        <f t="shared" si="10"/>
        <v>0</v>
      </c>
      <c r="AS28" s="17">
        <f>AS$17</f>
        <v>5.8</v>
      </c>
      <c r="AT28" s="8">
        <f t="shared" si="11"/>
        <v>139.19999999999999</v>
      </c>
      <c r="AU28" s="17">
        <f>AU$17</f>
        <v>0.08</v>
      </c>
      <c r="AV28" s="8">
        <f t="shared" si="12"/>
        <v>24</v>
      </c>
      <c r="AW28" s="17">
        <f>AW$17</f>
        <v>7.48</v>
      </c>
      <c r="AX28" s="8">
        <f t="shared" si="27"/>
        <v>2244</v>
      </c>
      <c r="AY28" s="17">
        <v>0</v>
      </c>
      <c r="AZ28" s="8">
        <f t="shared" si="13"/>
        <v>0</v>
      </c>
      <c r="BA28" s="17">
        <f>BA$17</f>
        <v>3.1399999999999997E-2</v>
      </c>
      <c r="BB28" s="8">
        <f t="shared" si="14"/>
        <v>71.215199999999996</v>
      </c>
      <c r="BC28" s="17">
        <f t="shared" si="26"/>
        <v>6.1799999999999997E-3</v>
      </c>
      <c r="BD28" s="9">
        <f t="shared" si="15"/>
        <v>14.01624</v>
      </c>
      <c r="BE28" s="45">
        <v>10.64</v>
      </c>
      <c r="BF28" s="14">
        <v>12</v>
      </c>
      <c r="BG28" s="8">
        <f>BF28*BE28</f>
        <v>127.68</v>
      </c>
      <c r="BH28" s="17">
        <f>BH$17</f>
        <v>0.38150000000000001</v>
      </c>
      <c r="BI28" s="8">
        <f t="shared" si="16"/>
        <v>865.24199999999996</v>
      </c>
      <c r="BJ28" s="17">
        <f>BJ$17</f>
        <v>0</v>
      </c>
      <c r="BK28" s="8">
        <f t="shared" si="17"/>
        <v>0</v>
      </c>
      <c r="BL28" s="17">
        <f>BL$17</f>
        <v>0</v>
      </c>
      <c r="BM28" s="8">
        <f t="shared" si="18"/>
        <v>0</v>
      </c>
      <c r="BN28" s="10">
        <f t="shared" si="1"/>
        <v>3485.3534399999999</v>
      </c>
      <c r="BO28" s="10">
        <f t="shared" si="19"/>
        <v>0</v>
      </c>
      <c r="BP28" s="10">
        <f t="shared" si="20"/>
        <v>3485.3534399999999</v>
      </c>
      <c r="BQ28" s="10">
        <f t="shared" si="21"/>
        <v>801.63129119999996</v>
      </c>
      <c r="BR28" s="10">
        <f t="shared" si="22"/>
        <v>4286.9847312000002</v>
      </c>
    </row>
    <row r="29" spans="1:70" s="11" customFormat="1" ht="13.2" customHeight="1" x14ac:dyDescent="0.3">
      <c r="A29" s="7">
        <v>21</v>
      </c>
      <c r="B29" s="17">
        <v>7</v>
      </c>
      <c r="C29" s="17">
        <v>7</v>
      </c>
      <c r="D29" s="17" t="s">
        <v>82</v>
      </c>
      <c r="E29" s="17">
        <v>5140137902</v>
      </c>
      <c r="F29" s="17" t="s">
        <v>83</v>
      </c>
      <c r="G29" s="17" t="s">
        <v>84</v>
      </c>
      <c r="H29" s="17" t="s">
        <v>84</v>
      </c>
      <c r="I29" s="17" t="s">
        <v>12</v>
      </c>
      <c r="J29" s="17" t="s">
        <v>53</v>
      </c>
      <c r="K29" s="17"/>
      <c r="L29" s="17" t="s">
        <v>99</v>
      </c>
      <c r="M29" s="17" t="s">
        <v>110</v>
      </c>
      <c r="N29" s="17" t="s">
        <v>111</v>
      </c>
      <c r="O29" s="17" t="s">
        <v>83</v>
      </c>
      <c r="P29" s="17" t="s">
        <v>84</v>
      </c>
      <c r="Q29" s="17" t="s">
        <v>100</v>
      </c>
      <c r="R29" s="17" t="s">
        <v>48</v>
      </c>
      <c r="S29" s="14"/>
      <c r="T29" s="17" t="s">
        <v>127</v>
      </c>
      <c r="U29" s="17" t="s">
        <v>83</v>
      </c>
      <c r="V29" s="17" t="s">
        <v>84</v>
      </c>
      <c r="W29" s="17" t="s">
        <v>84</v>
      </c>
      <c r="X29" s="17" t="s">
        <v>100</v>
      </c>
      <c r="Y29" s="17" t="s">
        <v>48</v>
      </c>
      <c r="Z29" s="17"/>
      <c r="AA29" s="17" t="s">
        <v>195</v>
      </c>
      <c r="AB29" s="17" t="s">
        <v>196</v>
      </c>
      <c r="AC29" s="17" t="s">
        <v>94</v>
      </c>
      <c r="AD29" s="17"/>
      <c r="AE29" s="45" t="str">
        <f>AE$17</f>
        <v>C11</v>
      </c>
      <c r="AF29" s="44"/>
      <c r="AG29" s="43">
        <v>13827</v>
      </c>
      <c r="AH29" s="17"/>
      <c r="AI29" s="17"/>
      <c r="AJ29" s="17"/>
      <c r="AK29" s="52">
        <f t="shared" si="4"/>
        <v>13827</v>
      </c>
      <c r="AL29" s="28">
        <f t="shared" si="5"/>
        <v>27654</v>
      </c>
      <c r="AM29" s="7">
        <f t="shared" si="6"/>
        <v>27.654</v>
      </c>
      <c r="AN29" s="14">
        <v>24</v>
      </c>
      <c r="AO29" s="57">
        <f t="shared" si="7"/>
        <v>0</v>
      </c>
      <c r="AP29" s="8">
        <f t="shared" si="8"/>
        <v>0</v>
      </c>
      <c r="AQ29" s="58">
        <f t="shared" si="9"/>
        <v>0</v>
      </c>
      <c r="AR29" s="8">
        <f t="shared" si="10"/>
        <v>0</v>
      </c>
      <c r="AS29" s="17">
        <f>AS$17</f>
        <v>5.8</v>
      </c>
      <c r="AT29" s="8">
        <f t="shared" si="11"/>
        <v>139.19999999999999</v>
      </c>
      <c r="AU29" s="17">
        <f>AU$17</f>
        <v>0.08</v>
      </c>
      <c r="AV29" s="8">
        <f t="shared" si="12"/>
        <v>0</v>
      </c>
      <c r="AW29" s="17">
        <f>AW$17</f>
        <v>7.48</v>
      </c>
      <c r="AX29" s="8">
        <f t="shared" si="27"/>
        <v>0</v>
      </c>
      <c r="AY29" s="17">
        <v>0</v>
      </c>
      <c r="AZ29" s="8">
        <f t="shared" si="13"/>
        <v>0</v>
      </c>
      <c r="BA29" s="17">
        <f>BA$17</f>
        <v>3.1399999999999997E-2</v>
      </c>
      <c r="BB29" s="8">
        <f t="shared" si="14"/>
        <v>868.33559999999989</v>
      </c>
      <c r="BC29" s="17">
        <f t="shared" si="26"/>
        <v>6.1799999999999997E-3</v>
      </c>
      <c r="BD29" s="9">
        <f t="shared" si="15"/>
        <v>170.90171999999998</v>
      </c>
      <c r="BE29" s="45">
        <v>13.35</v>
      </c>
      <c r="BF29" s="14">
        <v>12</v>
      </c>
      <c r="BG29" s="8">
        <f>BF29*BE29</f>
        <v>160.19999999999999</v>
      </c>
      <c r="BH29" s="17">
        <f>BH$17</f>
        <v>0.38150000000000001</v>
      </c>
      <c r="BI29" s="8">
        <f t="shared" si="16"/>
        <v>10550.001</v>
      </c>
      <c r="BJ29" s="17">
        <f>BJ$17</f>
        <v>0</v>
      </c>
      <c r="BK29" s="8">
        <f t="shared" si="17"/>
        <v>0</v>
      </c>
      <c r="BL29" s="17">
        <f>BL$17</f>
        <v>0</v>
      </c>
      <c r="BM29" s="8">
        <f t="shared" si="18"/>
        <v>0</v>
      </c>
      <c r="BN29" s="10">
        <f t="shared" si="1"/>
        <v>11888.638320000002</v>
      </c>
      <c r="BO29" s="10">
        <f t="shared" si="19"/>
        <v>0</v>
      </c>
      <c r="BP29" s="10">
        <f t="shared" si="20"/>
        <v>11888.638320000002</v>
      </c>
      <c r="BQ29" s="10">
        <f t="shared" si="21"/>
        <v>2734.3868136000006</v>
      </c>
      <c r="BR29" s="10">
        <f t="shared" si="22"/>
        <v>14623.025133600002</v>
      </c>
    </row>
    <row r="30" spans="1:70" s="37" customFormat="1" ht="13.2" customHeight="1" x14ac:dyDescent="0.3">
      <c r="A30" s="31">
        <v>22</v>
      </c>
      <c r="B30" s="32">
        <v>8</v>
      </c>
      <c r="C30" s="32">
        <v>1</v>
      </c>
      <c r="D30" s="32" t="s">
        <v>82</v>
      </c>
      <c r="E30" s="32">
        <v>5140137902</v>
      </c>
      <c r="F30" s="32" t="s">
        <v>83</v>
      </c>
      <c r="G30" s="32" t="s">
        <v>84</v>
      </c>
      <c r="H30" s="32" t="s">
        <v>84</v>
      </c>
      <c r="I30" s="32" t="s">
        <v>12</v>
      </c>
      <c r="J30" s="32" t="s">
        <v>53</v>
      </c>
      <c r="K30" s="32"/>
      <c r="L30" s="32" t="s">
        <v>101</v>
      </c>
      <c r="M30" s="32" t="s">
        <v>110</v>
      </c>
      <c r="N30" s="32" t="s">
        <v>111</v>
      </c>
      <c r="O30" s="32" t="s">
        <v>83</v>
      </c>
      <c r="P30" s="32" t="s">
        <v>84</v>
      </c>
      <c r="Q30" s="32" t="s">
        <v>14</v>
      </c>
      <c r="R30" s="32" t="s">
        <v>50</v>
      </c>
      <c r="S30" s="33"/>
      <c r="T30" s="32" t="s">
        <v>128</v>
      </c>
      <c r="U30" s="32" t="s">
        <v>83</v>
      </c>
      <c r="V30" s="32" t="s">
        <v>84</v>
      </c>
      <c r="W30" s="32" t="s">
        <v>84</v>
      </c>
      <c r="X30" s="32" t="s">
        <v>14</v>
      </c>
      <c r="Y30" s="32" t="s">
        <v>50</v>
      </c>
      <c r="Z30" s="32"/>
      <c r="AA30" s="32" t="s">
        <v>197</v>
      </c>
      <c r="AB30" s="32" t="s">
        <v>198</v>
      </c>
      <c r="AC30" s="32" t="s">
        <v>94</v>
      </c>
      <c r="AD30" s="32"/>
      <c r="AE30" s="46" t="str">
        <f>AE$17</f>
        <v>C11</v>
      </c>
      <c r="AF30" s="47">
        <v>16</v>
      </c>
      <c r="AG30" s="48">
        <v>3710</v>
      </c>
      <c r="AH30" s="32"/>
      <c r="AI30" s="32"/>
      <c r="AJ30" s="32"/>
      <c r="AK30" s="52">
        <f t="shared" si="4"/>
        <v>3710</v>
      </c>
      <c r="AL30" s="28">
        <f t="shared" si="5"/>
        <v>7420</v>
      </c>
      <c r="AM30" s="31">
        <f t="shared" si="6"/>
        <v>7.42</v>
      </c>
      <c r="AN30" s="14">
        <v>24</v>
      </c>
      <c r="AO30" s="57">
        <f t="shared" si="7"/>
        <v>0</v>
      </c>
      <c r="AP30" s="8">
        <f t="shared" si="8"/>
        <v>0</v>
      </c>
      <c r="AQ30" s="58">
        <f t="shared" si="9"/>
        <v>0</v>
      </c>
      <c r="AR30" s="8">
        <f t="shared" si="10"/>
        <v>0</v>
      </c>
      <c r="AS30" s="32">
        <f>AS$17</f>
        <v>5.8</v>
      </c>
      <c r="AT30" s="34">
        <f t="shared" si="11"/>
        <v>139.19999999999999</v>
      </c>
      <c r="AU30" s="32">
        <f>AU$17</f>
        <v>0.08</v>
      </c>
      <c r="AV30" s="34">
        <f t="shared" si="12"/>
        <v>30.72</v>
      </c>
      <c r="AW30" s="32">
        <f>AW$17</f>
        <v>7.48</v>
      </c>
      <c r="AX30" s="34">
        <f t="shared" si="27"/>
        <v>2872.32</v>
      </c>
      <c r="AY30" s="32">
        <v>0</v>
      </c>
      <c r="AZ30" s="34">
        <f t="shared" si="13"/>
        <v>0</v>
      </c>
      <c r="BA30" s="32">
        <f>BA$17</f>
        <v>3.1399999999999997E-2</v>
      </c>
      <c r="BB30" s="34">
        <f t="shared" si="14"/>
        <v>232.98799999999997</v>
      </c>
      <c r="BC30" s="32">
        <f t="shared" si="26"/>
        <v>6.1799999999999997E-3</v>
      </c>
      <c r="BD30" s="35">
        <f t="shared" si="15"/>
        <v>45.855599999999995</v>
      </c>
      <c r="BE30" s="46">
        <v>13.35</v>
      </c>
      <c r="BF30" s="33">
        <v>12</v>
      </c>
      <c r="BG30" s="34">
        <f>BF30*BE30</f>
        <v>160.19999999999999</v>
      </c>
      <c r="BH30" s="32">
        <f>BH$17</f>
        <v>0.38150000000000001</v>
      </c>
      <c r="BI30" s="8">
        <f t="shared" si="16"/>
        <v>2830.73</v>
      </c>
      <c r="BJ30" s="32">
        <f>BJ$17</f>
        <v>0</v>
      </c>
      <c r="BK30" s="8">
        <f t="shared" si="17"/>
        <v>0</v>
      </c>
      <c r="BL30" s="32">
        <f>BL$17</f>
        <v>0</v>
      </c>
      <c r="BM30" s="8">
        <f t="shared" si="18"/>
        <v>0</v>
      </c>
      <c r="BN30" s="36">
        <f t="shared" si="1"/>
        <v>6312.0136000000002</v>
      </c>
      <c r="BO30" s="36">
        <f t="shared" si="19"/>
        <v>0</v>
      </c>
      <c r="BP30" s="36">
        <f t="shared" si="20"/>
        <v>6312.0136000000002</v>
      </c>
      <c r="BQ30" s="36">
        <f t="shared" si="21"/>
        <v>1451.7631280000001</v>
      </c>
      <c r="BR30" s="36">
        <f t="shared" si="22"/>
        <v>7763.7767280000007</v>
      </c>
    </row>
    <row r="31" spans="1:70" s="11" customFormat="1" ht="13.2" customHeight="1" x14ac:dyDescent="0.3">
      <c r="A31" s="7">
        <v>23</v>
      </c>
      <c r="B31" s="17">
        <v>9</v>
      </c>
      <c r="C31" s="17">
        <v>1</v>
      </c>
      <c r="D31" s="17" t="s">
        <v>82</v>
      </c>
      <c r="E31" s="17">
        <v>5140137902</v>
      </c>
      <c r="F31" s="17" t="s">
        <v>83</v>
      </c>
      <c r="G31" s="17" t="s">
        <v>84</v>
      </c>
      <c r="H31" s="17" t="s">
        <v>84</v>
      </c>
      <c r="I31" s="17" t="s">
        <v>12</v>
      </c>
      <c r="J31" s="17" t="s">
        <v>53</v>
      </c>
      <c r="K31" s="17"/>
      <c r="L31" s="17" t="s">
        <v>102</v>
      </c>
      <c r="M31" s="17" t="s">
        <v>110</v>
      </c>
      <c r="N31" s="17" t="s">
        <v>111</v>
      </c>
      <c r="O31" s="17" t="s">
        <v>83</v>
      </c>
      <c r="P31" s="17" t="s">
        <v>84</v>
      </c>
      <c r="Q31" s="17" t="s">
        <v>14</v>
      </c>
      <c r="R31" s="17" t="s">
        <v>50</v>
      </c>
      <c r="S31" s="14"/>
      <c r="T31" s="17" t="s">
        <v>102</v>
      </c>
      <c r="U31" s="17" t="s">
        <v>83</v>
      </c>
      <c r="V31" s="17" t="s">
        <v>84</v>
      </c>
      <c r="W31" s="17" t="s">
        <v>84</v>
      </c>
      <c r="X31" s="17" t="s">
        <v>14</v>
      </c>
      <c r="Y31" s="17" t="s">
        <v>50</v>
      </c>
      <c r="Z31" s="17"/>
      <c r="AA31" s="17" t="s">
        <v>199</v>
      </c>
      <c r="AB31" s="17" t="s">
        <v>200</v>
      </c>
      <c r="AC31" s="17" t="s">
        <v>94</v>
      </c>
      <c r="AD31" s="17"/>
      <c r="AE31" s="45" t="str">
        <f>AE$10</f>
        <v>C12a</v>
      </c>
      <c r="AF31" s="44">
        <v>16</v>
      </c>
      <c r="AG31" s="43">
        <v>3210</v>
      </c>
      <c r="AH31" s="44">
        <v>8144</v>
      </c>
      <c r="AI31" s="17"/>
      <c r="AJ31" s="17"/>
      <c r="AK31" s="52">
        <f t="shared" si="4"/>
        <v>11354</v>
      </c>
      <c r="AL31" s="28">
        <f t="shared" si="5"/>
        <v>22708</v>
      </c>
      <c r="AM31" s="7">
        <f t="shared" si="6"/>
        <v>22.707999999999998</v>
      </c>
      <c r="AN31" s="14">
        <v>24</v>
      </c>
      <c r="AO31" s="57">
        <f t="shared" si="7"/>
        <v>0</v>
      </c>
      <c r="AP31" s="8">
        <f t="shared" si="8"/>
        <v>0</v>
      </c>
      <c r="AQ31" s="58">
        <f t="shared" si="9"/>
        <v>0</v>
      </c>
      <c r="AR31" s="8">
        <f t="shared" si="10"/>
        <v>0</v>
      </c>
      <c r="AS31" s="17">
        <f>AS$10</f>
        <v>5.8</v>
      </c>
      <c r="AT31" s="8">
        <f t="shared" si="11"/>
        <v>139.19999999999999</v>
      </c>
      <c r="AU31" s="17">
        <f>AU$10</f>
        <v>0.08</v>
      </c>
      <c r="AV31" s="8">
        <f t="shared" si="12"/>
        <v>30.72</v>
      </c>
      <c r="AW31" s="17">
        <f>AW$10</f>
        <v>7.48</v>
      </c>
      <c r="AX31" s="8">
        <f t="shared" si="27"/>
        <v>2872.32</v>
      </c>
      <c r="AY31" s="17">
        <v>0</v>
      </c>
      <c r="AZ31" s="8">
        <f t="shared" si="13"/>
        <v>0</v>
      </c>
      <c r="BA31" s="17">
        <f>BA$10</f>
        <v>3.1399999999999997E-2</v>
      </c>
      <c r="BB31" s="8">
        <f t="shared" si="14"/>
        <v>713.0311999999999</v>
      </c>
      <c r="BC31" s="17">
        <f t="shared" si="26"/>
        <v>6.1799999999999997E-3</v>
      </c>
      <c r="BD31" s="9">
        <f t="shared" si="15"/>
        <v>140.33544000000001</v>
      </c>
      <c r="BE31" s="45">
        <v>13.35</v>
      </c>
      <c r="BF31" s="14">
        <v>12</v>
      </c>
      <c r="BG31" s="8">
        <f>BF31*BE31</f>
        <v>160.19999999999999</v>
      </c>
      <c r="BH31" s="17">
        <f>BH$10</f>
        <v>0.47699999999999998</v>
      </c>
      <c r="BI31" s="8">
        <f t="shared" si="16"/>
        <v>3062.3399999999997</v>
      </c>
      <c r="BJ31" s="17">
        <f>BJ$10</f>
        <v>0.13919999999999999</v>
      </c>
      <c r="BK31" s="8">
        <f t="shared" si="17"/>
        <v>2267.2896000000001</v>
      </c>
      <c r="BL31" s="17">
        <f>BL$10</f>
        <v>0</v>
      </c>
      <c r="BM31" s="8">
        <f t="shared" si="18"/>
        <v>0</v>
      </c>
      <c r="BN31" s="10">
        <f t="shared" si="1"/>
        <v>9385.4362399999991</v>
      </c>
      <c r="BO31" s="10">
        <f t="shared" si="19"/>
        <v>0</v>
      </c>
      <c r="BP31" s="10">
        <f t="shared" si="20"/>
        <v>9385.4362399999991</v>
      </c>
      <c r="BQ31" s="10">
        <f t="shared" si="21"/>
        <v>2158.6503352</v>
      </c>
      <c r="BR31" s="10">
        <f t="shared" si="22"/>
        <v>11544.086575199999</v>
      </c>
    </row>
    <row r="32" spans="1:70" s="11" customFormat="1" ht="13.2" customHeight="1" x14ac:dyDescent="0.3">
      <c r="A32" s="7">
        <v>24</v>
      </c>
      <c r="B32" s="17">
        <v>9</v>
      </c>
      <c r="C32" s="17">
        <v>2</v>
      </c>
      <c r="D32" s="17" t="s">
        <v>82</v>
      </c>
      <c r="E32" s="17">
        <v>5140137902</v>
      </c>
      <c r="F32" s="17" t="s">
        <v>83</v>
      </c>
      <c r="G32" s="17" t="s">
        <v>84</v>
      </c>
      <c r="H32" s="17" t="s">
        <v>84</v>
      </c>
      <c r="I32" s="17" t="s">
        <v>12</v>
      </c>
      <c r="J32" s="17" t="s">
        <v>53</v>
      </c>
      <c r="K32" s="17"/>
      <c r="L32" s="17" t="s">
        <v>102</v>
      </c>
      <c r="M32" s="17" t="s">
        <v>110</v>
      </c>
      <c r="N32" s="17" t="s">
        <v>111</v>
      </c>
      <c r="O32" s="17" t="s">
        <v>83</v>
      </c>
      <c r="P32" s="17" t="s">
        <v>84</v>
      </c>
      <c r="Q32" s="17" t="s">
        <v>14</v>
      </c>
      <c r="R32" s="17" t="s">
        <v>50</v>
      </c>
      <c r="S32" s="14"/>
      <c r="T32" s="17" t="s">
        <v>129</v>
      </c>
      <c r="U32" s="17" t="s">
        <v>93</v>
      </c>
      <c r="V32" s="17" t="s">
        <v>116</v>
      </c>
      <c r="W32" s="17" t="s">
        <v>104</v>
      </c>
      <c r="X32" s="17" t="s">
        <v>130</v>
      </c>
      <c r="Y32" s="17" t="s">
        <v>11</v>
      </c>
      <c r="Z32" s="17"/>
      <c r="AA32" s="17" t="s">
        <v>201</v>
      </c>
      <c r="AB32" s="17" t="s">
        <v>202</v>
      </c>
      <c r="AC32" s="17" t="s">
        <v>94</v>
      </c>
      <c r="AD32" s="17"/>
      <c r="AE32" s="45" t="str">
        <f>AE$12</f>
        <v>G12w</v>
      </c>
      <c r="AF32" s="44">
        <v>16</v>
      </c>
      <c r="AG32" s="43">
        <v>1783</v>
      </c>
      <c r="AH32" s="44">
        <v>2315</v>
      </c>
      <c r="AI32" s="17"/>
      <c r="AJ32" s="17"/>
      <c r="AK32" s="52">
        <f t="shared" si="4"/>
        <v>4098</v>
      </c>
      <c r="AL32" s="28">
        <f t="shared" si="5"/>
        <v>8196</v>
      </c>
      <c r="AM32" s="7">
        <f t="shared" si="6"/>
        <v>8.1959999999999997</v>
      </c>
      <c r="AN32" s="14">
        <v>24</v>
      </c>
      <c r="AO32" s="57">
        <f t="shared" si="7"/>
        <v>0</v>
      </c>
      <c r="AP32" s="8">
        <f t="shared" si="8"/>
        <v>0</v>
      </c>
      <c r="AQ32" s="58">
        <f t="shared" si="9"/>
        <v>0</v>
      </c>
      <c r="AR32" s="8">
        <f t="shared" si="10"/>
        <v>0</v>
      </c>
      <c r="AS32" s="17">
        <f>AS$12</f>
        <v>4.5599999999999996</v>
      </c>
      <c r="AT32" s="8">
        <f t="shared" si="11"/>
        <v>109.44</v>
      </c>
      <c r="AU32" s="17">
        <f>AU$12</f>
        <v>0.33</v>
      </c>
      <c r="AV32" s="8">
        <f t="shared" si="12"/>
        <v>126.72</v>
      </c>
      <c r="AW32" s="17">
        <f>AW$12</f>
        <v>19.77</v>
      </c>
      <c r="AX32" s="8">
        <f t="shared" si="27"/>
        <v>7591.68</v>
      </c>
      <c r="AY32" s="17">
        <v>0</v>
      </c>
      <c r="AZ32" s="8">
        <f t="shared" si="13"/>
        <v>0</v>
      </c>
      <c r="BA32" s="17">
        <f>BA$12</f>
        <v>3.1399999999999997E-2</v>
      </c>
      <c r="BB32" s="8">
        <f t="shared" si="14"/>
        <v>257.3544</v>
      </c>
      <c r="BC32" s="17">
        <f t="shared" si="26"/>
        <v>6.1799999999999997E-3</v>
      </c>
      <c r="BD32" s="9">
        <f t="shared" si="15"/>
        <v>50.65128</v>
      </c>
      <c r="BE32" s="45">
        <f>BE$12</f>
        <v>14.9</v>
      </c>
      <c r="BF32" s="14">
        <v>12</v>
      </c>
      <c r="BG32" s="8">
        <f>BF32*BE32</f>
        <v>178.8</v>
      </c>
      <c r="BH32" s="17">
        <f>BH$12</f>
        <v>0.40110000000000001</v>
      </c>
      <c r="BI32" s="8">
        <f t="shared" si="16"/>
        <v>1430.3226</v>
      </c>
      <c r="BJ32" s="17">
        <f>BJ$12</f>
        <v>8.4500000000000006E-2</v>
      </c>
      <c r="BK32" s="8">
        <f t="shared" si="17"/>
        <v>391.23500000000001</v>
      </c>
      <c r="BL32" s="17">
        <f>BL$12</f>
        <v>0</v>
      </c>
      <c r="BM32" s="8">
        <f t="shared" si="18"/>
        <v>0</v>
      </c>
      <c r="BN32" s="10">
        <f t="shared" si="1"/>
        <v>10136.20328</v>
      </c>
      <c r="BO32" s="10">
        <f t="shared" si="19"/>
        <v>0</v>
      </c>
      <c r="BP32" s="10">
        <f t="shared" si="20"/>
        <v>10136.20328</v>
      </c>
      <c r="BQ32" s="10">
        <f t="shared" si="21"/>
        <v>2331.3267544</v>
      </c>
      <c r="BR32" s="10">
        <f t="shared" si="22"/>
        <v>12467.530034399999</v>
      </c>
    </row>
    <row r="33" spans="1:70" s="40" customFormat="1" ht="13.2" customHeight="1" x14ac:dyDescent="0.3">
      <c r="A33" s="31">
        <v>25</v>
      </c>
      <c r="B33" s="32">
        <v>10</v>
      </c>
      <c r="C33" s="32">
        <v>1</v>
      </c>
      <c r="D33" s="32" t="s">
        <v>82</v>
      </c>
      <c r="E33" s="32">
        <v>5140137902</v>
      </c>
      <c r="F33" s="32" t="s">
        <v>83</v>
      </c>
      <c r="G33" s="32" t="s">
        <v>84</v>
      </c>
      <c r="H33" s="32" t="s">
        <v>84</v>
      </c>
      <c r="I33" s="32" t="s">
        <v>12</v>
      </c>
      <c r="J33" s="32" t="s">
        <v>53</v>
      </c>
      <c r="K33" s="32"/>
      <c r="L33" s="32" t="s">
        <v>103</v>
      </c>
      <c r="M33" s="32" t="s">
        <v>110</v>
      </c>
      <c r="N33" s="32" t="s">
        <v>111</v>
      </c>
      <c r="O33" s="32" t="s">
        <v>93</v>
      </c>
      <c r="P33" s="32" t="s">
        <v>104</v>
      </c>
      <c r="Q33" s="32" t="s">
        <v>105</v>
      </c>
      <c r="R33" s="32" t="s">
        <v>13</v>
      </c>
      <c r="S33" s="33"/>
      <c r="T33" s="32" t="s">
        <v>131</v>
      </c>
      <c r="U33" s="32" t="s">
        <v>93</v>
      </c>
      <c r="V33" s="32" t="s">
        <v>108</v>
      </c>
      <c r="W33" s="32" t="s">
        <v>108</v>
      </c>
      <c r="X33" s="32" t="s">
        <v>132</v>
      </c>
      <c r="Y33" s="32" t="s">
        <v>13</v>
      </c>
      <c r="Z33" s="32"/>
      <c r="AA33" s="32" t="s">
        <v>203</v>
      </c>
      <c r="AB33" s="32" t="s">
        <v>204</v>
      </c>
      <c r="AC33" s="32" t="s">
        <v>229</v>
      </c>
      <c r="AD33" s="32" t="s">
        <v>231</v>
      </c>
      <c r="AE33" s="46" t="str">
        <f>AE21</f>
        <v>C21</v>
      </c>
      <c r="AF33" s="47">
        <v>100</v>
      </c>
      <c r="AG33" s="48">
        <v>39290</v>
      </c>
      <c r="AH33" s="32"/>
      <c r="AI33" s="32"/>
      <c r="AJ33" s="32"/>
      <c r="AK33" s="52">
        <f t="shared" si="4"/>
        <v>39290</v>
      </c>
      <c r="AL33" s="28">
        <f t="shared" si="5"/>
        <v>78580</v>
      </c>
      <c r="AM33" s="31">
        <f t="shared" si="6"/>
        <v>78.58</v>
      </c>
      <c r="AN33" s="14">
        <v>24</v>
      </c>
      <c r="AO33" s="57">
        <f t="shared" si="7"/>
        <v>0</v>
      </c>
      <c r="AP33" s="8">
        <f t="shared" si="8"/>
        <v>0</v>
      </c>
      <c r="AQ33" s="58">
        <f t="shared" si="9"/>
        <v>0</v>
      </c>
      <c r="AR33" s="8">
        <f t="shared" si="10"/>
        <v>0</v>
      </c>
      <c r="AS33" s="32">
        <f>AS21</f>
        <v>7.25</v>
      </c>
      <c r="AT33" s="34">
        <f t="shared" si="11"/>
        <v>174</v>
      </c>
      <c r="AU33" s="32">
        <f>AU21</f>
        <v>0.08</v>
      </c>
      <c r="AV33" s="34">
        <f t="shared" si="12"/>
        <v>192</v>
      </c>
      <c r="AW33" s="32">
        <f>AW21</f>
        <v>32.479999999999997</v>
      </c>
      <c r="AX33" s="34">
        <f t="shared" si="27"/>
        <v>77952</v>
      </c>
      <c r="AY33" s="32">
        <v>0</v>
      </c>
      <c r="AZ33" s="34">
        <f t="shared" si="13"/>
        <v>0</v>
      </c>
      <c r="BA33" s="32">
        <f>BA21</f>
        <v>3.1399999999999997E-2</v>
      </c>
      <c r="BB33" s="34">
        <f t="shared" si="14"/>
        <v>2467.4119999999998</v>
      </c>
      <c r="BC33" s="32">
        <f t="shared" si="26"/>
        <v>6.1799999999999997E-3</v>
      </c>
      <c r="BD33" s="35">
        <f t="shared" si="15"/>
        <v>485.62439999999998</v>
      </c>
      <c r="BE33" s="46">
        <f>BE21</f>
        <v>0.12670000000000001</v>
      </c>
      <c r="BF33" s="33">
        <v>0.8</v>
      </c>
      <c r="BG33" s="34">
        <f>BF33*BE33*AL33</f>
        <v>7964.8688000000002</v>
      </c>
      <c r="BH33" s="32">
        <f>BH21</f>
        <v>0.2727</v>
      </c>
      <c r="BI33" s="8">
        <f t="shared" si="16"/>
        <v>21428.766</v>
      </c>
      <c r="BJ33" s="32">
        <f>BJ21</f>
        <v>0</v>
      </c>
      <c r="BK33" s="8">
        <f t="shared" si="17"/>
        <v>0</v>
      </c>
      <c r="BL33" s="32">
        <f>BL21</f>
        <v>0</v>
      </c>
      <c r="BM33" s="8">
        <f t="shared" si="18"/>
        <v>0</v>
      </c>
      <c r="BN33" s="36">
        <f t="shared" si="1"/>
        <v>110664.6712</v>
      </c>
      <c r="BO33" s="36">
        <f t="shared" si="19"/>
        <v>0</v>
      </c>
      <c r="BP33" s="36">
        <f t="shared" si="20"/>
        <v>110664.6712</v>
      </c>
      <c r="BQ33" s="36">
        <f t="shared" si="21"/>
        <v>25452.874376</v>
      </c>
      <c r="BR33" s="36">
        <f t="shared" si="22"/>
        <v>136117.545576</v>
      </c>
    </row>
    <row r="34" spans="1:70" s="18" customFormat="1" ht="13.2" customHeight="1" x14ac:dyDescent="0.3">
      <c r="A34" s="7">
        <v>26</v>
      </c>
      <c r="B34" s="17">
        <v>11</v>
      </c>
      <c r="C34" s="17">
        <v>1</v>
      </c>
      <c r="D34" s="17" t="s">
        <v>82</v>
      </c>
      <c r="E34" s="17">
        <v>5140137902</v>
      </c>
      <c r="F34" s="17" t="s">
        <v>83</v>
      </c>
      <c r="G34" s="17" t="s">
        <v>84</v>
      </c>
      <c r="H34" s="17" t="s">
        <v>84</v>
      </c>
      <c r="I34" s="17" t="s">
        <v>12</v>
      </c>
      <c r="J34" s="17" t="s">
        <v>53</v>
      </c>
      <c r="K34" s="17"/>
      <c r="L34" s="17" t="s">
        <v>106</v>
      </c>
      <c r="M34" s="17" t="s">
        <v>110</v>
      </c>
      <c r="N34" s="17" t="s">
        <v>111</v>
      </c>
      <c r="O34" s="17" t="s">
        <v>107</v>
      </c>
      <c r="P34" s="17" t="s">
        <v>84</v>
      </c>
      <c r="Q34" s="17" t="s">
        <v>12</v>
      </c>
      <c r="R34" s="17" t="s">
        <v>53</v>
      </c>
      <c r="S34" s="14"/>
      <c r="T34" s="17" t="s">
        <v>133</v>
      </c>
      <c r="U34" s="17" t="s">
        <v>83</v>
      </c>
      <c r="V34" s="17" t="s">
        <v>84</v>
      </c>
      <c r="W34" s="17" t="s">
        <v>84</v>
      </c>
      <c r="X34" s="17" t="s">
        <v>14</v>
      </c>
      <c r="Y34" s="17" t="s">
        <v>134</v>
      </c>
      <c r="Z34" s="17"/>
      <c r="AA34" s="17" t="s">
        <v>205</v>
      </c>
      <c r="AB34" s="17" t="s">
        <v>206</v>
      </c>
      <c r="AC34" s="17" t="s">
        <v>94</v>
      </c>
      <c r="AD34" s="17"/>
      <c r="AE34" s="45" t="str">
        <f>AE$17</f>
        <v>C11</v>
      </c>
      <c r="AF34" s="44">
        <v>16</v>
      </c>
      <c r="AG34" s="43">
        <v>2657</v>
      </c>
      <c r="AH34" s="17"/>
      <c r="AI34" s="17"/>
      <c r="AJ34" s="17"/>
      <c r="AK34" s="52">
        <f t="shared" si="4"/>
        <v>2657</v>
      </c>
      <c r="AL34" s="28">
        <f t="shared" si="5"/>
        <v>5314</v>
      </c>
      <c r="AM34" s="7">
        <f t="shared" si="6"/>
        <v>5.3140000000000001</v>
      </c>
      <c r="AN34" s="14">
        <v>24</v>
      </c>
      <c r="AO34" s="57">
        <f t="shared" si="7"/>
        <v>0</v>
      </c>
      <c r="AP34" s="8">
        <f t="shared" si="8"/>
        <v>0</v>
      </c>
      <c r="AQ34" s="58">
        <f t="shared" si="9"/>
        <v>0</v>
      </c>
      <c r="AR34" s="8">
        <f t="shared" si="10"/>
        <v>0</v>
      </c>
      <c r="AS34" s="17">
        <f>AS$17</f>
        <v>5.8</v>
      </c>
      <c r="AT34" s="8">
        <f t="shared" si="11"/>
        <v>139.19999999999999</v>
      </c>
      <c r="AU34" s="17">
        <f>AU$17</f>
        <v>0.08</v>
      </c>
      <c r="AV34" s="8">
        <f t="shared" si="12"/>
        <v>30.72</v>
      </c>
      <c r="AW34" s="17">
        <f>AW$17</f>
        <v>7.48</v>
      </c>
      <c r="AX34" s="8">
        <f t="shared" si="27"/>
        <v>2872.32</v>
      </c>
      <c r="AY34" s="17">
        <v>0</v>
      </c>
      <c r="AZ34" s="8">
        <f t="shared" si="13"/>
        <v>0</v>
      </c>
      <c r="BA34" s="17">
        <f>BA$17</f>
        <v>3.1399999999999997E-2</v>
      </c>
      <c r="BB34" s="8">
        <f t="shared" si="14"/>
        <v>166.85959999999997</v>
      </c>
      <c r="BC34" s="17">
        <f t="shared" si="26"/>
        <v>6.1799999999999997E-3</v>
      </c>
      <c r="BD34" s="9">
        <f t="shared" si="15"/>
        <v>32.840519999999998</v>
      </c>
      <c r="BE34" s="45">
        <v>10.64</v>
      </c>
      <c r="BF34" s="14">
        <v>12</v>
      </c>
      <c r="BG34" s="8">
        <f>BF34*BE34</f>
        <v>127.68</v>
      </c>
      <c r="BH34" s="17">
        <f>BH$17</f>
        <v>0.38150000000000001</v>
      </c>
      <c r="BI34" s="8">
        <f t="shared" si="16"/>
        <v>2027.2909999999999</v>
      </c>
      <c r="BJ34" s="17">
        <f>BJ$17</f>
        <v>0</v>
      </c>
      <c r="BK34" s="8">
        <f t="shared" si="17"/>
        <v>0</v>
      </c>
      <c r="BL34" s="17">
        <f>BL$17</f>
        <v>0</v>
      </c>
      <c r="BM34" s="8">
        <f t="shared" si="18"/>
        <v>0</v>
      </c>
      <c r="BN34" s="10">
        <f t="shared" si="1"/>
        <v>5396.9111200000007</v>
      </c>
      <c r="BO34" s="10">
        <f t="shared" si="19"/>
        <v>0</v>
      </c>
      <c r="BP34" s="10">
        <f t="shared" si="20"/>
        <v>5396.9111200000007</v>
      </c>
      <c r="BQ34" s="10">
        <f t="shared" si="21"/>
        <v>1241.2895576000003</v>
      </c>
      <c r="BR34" s="10">
        <f t="shared" si="22"/>
        <v>6638.2006776000007</v>
      </c>
    </row>
    <row r="35" spans="1:70" s="11" customFormat="1" ht="13.2" customHeight="1" x14ac:dyDescent="0.3">
      <c r="A35" s="7">
        <v>27</v>
      </c>
      <c r="B35" s="17">
        <v>11</v>
      </c>
      <c r="C35" s="17">
        <v>2</v>
      </c>
      <c r="D35" s="17" t="s">
        <v>82</v>
      </c>
      <c r="E35" s="17">
        <v>5140137902</v>
      </c>
      <c r="F35" s="17" t="s">
        <v>83</v>
      </c>
      <c r="G35" s="17" t="s">
        <v>84</v>
      </c>
      <c r="H35" s="17" t="s">
        <v>84</v>
      </c>
      <c r="I35" s="17" t="s">
        <v>12</v>
      </c>
      <c r="J35" s="17" t="s">
        <v>53</v>
      </c>
      <c r="K35" s="17"/>
      <c r="L35" s="17" t="s">
        <v>106</v>
      </c>
      <c r="M35" s="17" t="s">
        <v>110</v>
      </c>
      <c r="N35" s="17" t="s">
        <v>111</v>
      </c>
      <c r="O35" s="17" t="s">
        <v>107</v>
      </c>
      <c r="P35" s="17" t="s">
        <v>84</v>
      </c>
      <c r="Q35" s="17" t="s">
        <v>12</v>
      </c>
      <c r="R35" s="17" t="s">
        <v>53</v>
      </c>
      <c r="S35" s="14"/>
      <c r="T35" s="17" t="s">
        <v>135</v>
      </c>
      <c r="U35" s="17" t="s">
        <v>93</v>
      </c>
      <c r="V35" s="17" t="s">
        <v>116</v>
      </c>
      <c r="W35" s="17" t="s">
        <v>136</v>
      </c>
      <c r="X35" s="17" t="s">
        <v>137</v>
      </c>
      <c r="Y35" s="17" t="s">
        <v>138</v>
      </c>
      <c r="Z35" s="17"/>
      <c r="AA35" s="17" t="s">
        <v>207</v>
      </c>
      <c r="AB35" s="17" t="s">
        <v>208</v>
      </c>
      <c r="AC35" s="17" t="s">
        <v>94</v>
      </c>
      <c r="AD35" s="17"/>
      <c r="AE35" s="45" t="str">
        <f>AE$17</f>
        <v>C11</v>
      </c>
      <c r="AF35" s="44">
        <v>21</v>
      </c>
      <c r="AG35" s="43">
        <v>4147</v>
      </c>
      <c r="AH35" s="17"/>
      <c r="AI35" s="17"/>
      <c r="AJ35" s="17"/>
      <c r="AK35" s="52">
        <f t="shared" si="4"/>
        <v>4147</v>
      </c>
      <c r="AL35" s="28">
        <f t="shared" si="5"/>
        <v>8294</v>
      </c>
      <c r="AM35" s="7">
        <f t="shared" si="6"/>
        <v>8.2940000000000005</v>
      </c>
      <c r="AN35" s="14">
        <v>24</v>
      </c>
      <c r="AO35" s="57">
        <f t="shared" si="7"/>
        <v>0</v>
      </c>
      <c r="AP35" s="8">
        <f t="shared" si="8"/>
        <v>0</v>
      </c>
      <c r="AQ35" s="58">
        <f t="shared" si="9"/>
        <v>0</v>
      </c>
      <c r="AR35" s="8">
        <f t="shared" si="10"/>
        <v>0</v>
      </c>
      <c r="AS35" s="17">
        <f>AS$17</f>
        <v>5.8</v>
      </c>
      <c r="AT35" s="8">
        <f t="shared" si="11"/>
        <v>139.19999999999999</v>
      </c>
      <c r="AU35" s="17">
        <f>AU$17</f>
        <v>0.08</v>
      </c>
      <c r="AV35" s="8">
        <f t="shared" si="12"/>
        <v>40.32</v>
      </c>
      <c r="AW35" s="17">
        <f>AW$17</f>
        <v>7.48</v>
      </c>
      <c r="AX35" s="8">
        <f t="shared" si="27"/>
        <v>3769.92</v>
      </c>
      <c r="AY35" s="17">
        <v>0</v>
      </c>
      <c r="AZ35" s="8">
        <f t="shared" si="13"/>
        <v>0</v>
      </c>
      <c r="BA35" s="17">
        <f>BA$17</f>
        <v>3.1399999999999997E-2</v>
      </c>
      <c r="BB35" s="8">
        <f t="shared" si="14"/>
        <v>260.4316</v>
      </c>
      <c r="BC35" s="17">
        <f t="shared" si="26"/>
        <v>6.1799999999999997E-3</v>
      </c>
      <c r="BD35" s="9">
        <f t="shared" si="15"/>
        <v>51.256920000000001</v>
      </c>
      <c r="BE35" s="45">
        <f>BE$10</f>
        <v>0.12670000000000001</v>
      </c>
      <c r="BF35" s="14">
        <v>0.8</v>
      </c>
      <c r="BG35" s="8">
        <f>BF35*BE35*AL35</f>
        <v>840.67984000000001</v>
      </c>
      <c r="BH35" s="17">
        <f>BH$17</f>
        <v>0.38150000000000001</v>
      </c>
      <c r="BI35" s="8">
        <f t="shared" si="16"/>
        <v>3164.1610000000001</v>
      </c>
      <c r="BJ35" s="17">
        <f>BJ$17</f>
        <v>0</v>
      </c>
      <c r="BK35" s="8">
        <f t="shared" si="17"/>
        <v>0</v>
      </c>
      <c r="BL35" s="17">
        <f>BL$17</f>
        <v>0</v>
      </c>
      <c r="BM35" s="8">
        <f t="shared" si="18"/>
        <v>0</v>
      </c>
      <c r="BN35" s="10">
        <f t="shared" si="1"/>
        <v>8265.9693599999991</v>
      </c>
      <c r="BO35" s="10">
        <f t="shared" si="19"/>
        <v>0</v>
      </c>
      <c r="BP35" s="10">
        <f t="shared" si="20"/>
        <v>8265.9693599999991</v>
      </c>
      <c r="BQ35" s="10">
        <f t="shared" si="21"/>
        <v>1901.1729527999998</v>
      </c>
      <c r="BR35" s="10">
        <f t="shared" si="22"/>
        <v>10167.142312799999</v>
      </c>
    </row>
    <row r="36" spans="1:70" s="11" customFormat="1" ht="13.2" customHeight="1" x14ac:dyDescent="0.3">
      <c r="A36" s="7">
        <v>28</v>
      </c>
      <c r="B36" s="17">
        <v>11</v>
      </c>
      <c r="C36" s="17">
        <v>3</v>
      </c>
      <c r="D36" s="17" t="s">
        <v>82</v>
      </c>
      <c r="E36" s="17">
        <v>5140137902</v>
      </c>
      <c r="F36" s="17" t="s">
        <v>83</v>
      </c>
      <c r="G36" s="17" t="s">
        <v>84</v>
      </c>
      <c r="H36" s="17" t="s">
        <v>84</v>
      </c>
      <c r="I36" s="17" t="s">
        <v>12</v>
      </c>
      <c r="J36" s="17" t="s">
        <v>53</v>
      </c>
      <c r="K36" s="17"/>
      <c r="L36" s="17" t="s">
        <v>106</v>
      </c>
      <c r="M36" s="17" t="s">
        <v>110</v>
      </c>
      <c r="N36" s="17" t="s">
        <v>111</v>
      </c>
      <c r="O36" s="17" t="s">
        <v>107</v>
      </c>
      <c r="P36" s="17" t="s">
        <v>84</v>
      </c>
      <c r="Q36" s="17" t="s">
        <v>12</v>
      </c>
      <c r="R36" s="17" t="s">
        <v>53</v>
      </c>
      <c r="S36" s="14"/>
      <c r="T36" s="17" t="s">
        <v>106</v>
      </c>
      <c r="U36" s="17" t="s">
        <v>83</v>
      </c>
      <c r="V36" s="17" t="s">
        <v>84</v>
      </c>
      <c r="W36" s="17" t="s">
        <v>84</v>
      </c>
      <c r="X36" s="17" t="s">
        <v>139</v>
      </c>
      <c r="Y36" s="17" t="s">
        <v>53</v>
      </c>
      <c r="Z36" s="17"/>
      <c r="AA36" s="17" t="s">
        <v>209</v>
      </c>
      <c r="AB36" s="17" t="s">
        <v>210</v>
      </c>
      <c r="AC36" s="17" t="s">
        <v>226</v>
      </c>
      <c r="AD36" s="17" t="s">
        <v>231</v>
      </c>
      <c r="AE36" s="45" t="str">
        <f>AE$10</f>
        <v>C12a</v>
      </c>
      <c r="AF36" s="44">
        <v>33</v>
      </c>
      <c r="AG36" s="43">
        <v>15616</v>
      </c>
      <c r="AH36" s="44">
        <v>41683</v>
      </c>
      <c r="AI36" s="17"/>
      <c r="AJ36" s="17"/>
      <c r="AK36" s="52">
        <f t="shared" si="4"/>
        <v>57299</v>
      </c>
      <c r="AL36" s="28">
        <f t="shared" si="5"/>
        <v>114598</v>
      </c>
      <c r="AM36" s="7">
        <f t="shared" si="6"/>
        <v>114.598</v>
      </c>
      <c r="AN36" s="14">
        <v>24</v>
      </c>
      <c r="AO36" s="57">
        <f t="shared" si="7"/>
        <v>0</v>
      </c>
      <c r="AP36" s="8">
        <f t="shared" si="8"/>
        <v>0</v>
      </c>
      <c r="AQ36" s="58">
        <f t="shared" si="9"/>
        <v>0</v>
      </c>
      <c r="AR36" s="8">
        <f t="shared" si="10"/>
        <v>0</v>
      </c>
      <c r="AS36" s="17">
        <f>AS$10</f>
        <v>5.8</v>
      </c>
      <c r="AT36" s="8">
        <f t="shared" si="11"/>
        <v>139.19999999999999</v>
      </c>
      <c r="AU36" s="17">
        <f>AU$10</f>
        <v>0.08</v>
      </c>
      <c r="AV36" s="8">
        <f t="shared" si="12"/>
        <v>63.36</v>
      </c>
      <c r="AW36" s="17">
        <f>AW$10</f>
        <v>7.48</v>
      </c>
      <c r="AX36" s="8">
        <f t="shared" si="27"/>
        <v>5924.1600000000008</v>
      </c>
      <c r="AY36" s="17">
        <v>0</v>
      </c>
      <c r="AZ36" s="8">
        <f t="shared" si="13"/>
        <v>0</v>
      </c>
      <c r="BA36" s="17">
        <f>BA$10</f>
        <v>3.1399999999999997E-2</v>
      </c>
      <c r="BB36" s="8">
        <f t="shared" si="14"/>
        <v>3598.3771999999999</v>
      </c>
      <c r="BC36" s="17">
        <f t="shared" si="26"/>
        <v>6.1799999999999997E-3</v>
      </c>
      <c r="BD36" s="9">
        <f t="shared" si="15"/>
        <v>708.21564000000001</v>
      </c>
      <c r="BE36" s="45">
        <f>BE$10</f>
        <v>0.12670000000000001</v>
      </c>
      <c r="BF36" s="14">
        <v>0.8</v>
      </c>
      <c r="BG36" s="8">
        <f>BF36*BE36*AL36</f>
        <v>11615.65328</v>
      </c>
      <c r="BH36" s="17">
        <f>BH$10</f>
        <v>0.47699999999999998</v>
      </c>
      <c r="BI36" s="8">
        <f t="shared" si="16"/>
        <v>14897.663999999999</v>
      </c>
      <c r="BJ36" s="17">
        <f>BJ$10</f>
        <v>0.13919999999999999</v>
      </c>
      <c r="BK36" s="8">
        <f t="shared" si="17"/>
        <v>11604.547199999999</v>
      </c>
      <c r="BL36" s="17">
        <f>BL$10</f>
        <v>0</v>
      </c>
      <c r="BM36" s="8">
        <f t="shared" si="18"/>
        <v>0</v>
      </c>
      <c r="BN36" s="10">
        <f t="shared" si="1"/>
        <v>48551.177320000003</v>
      </c>
      <c r="BO36" s="10">
        <f t="shared" si="19"/>
        <v>0</v>
      </c>
      <c r="BP36" s="10">
        <f t="shared" si="20"/>
        <v>48551.177320000003</v>
      </c>
      <c r="BQ36" s="10">
        <f t="shared" si="21"/>
        <v>11166.770783600001</v>
      </c>
      <c r="BR36" s="10">
        <f t="shared" si="22"/>
        <v>59717.948103600007</v>
      </c>
    </row>
    <row r="37" spans="1:70" s="11" customFormat="1" ht="13.2" customHeight="1" x14ac:dyDescent="0.3">
      <c r="A37" s="7">
        <v>29</v>
      </c>
      <c r="B37" s="17">
        <v>11</v>
      </c>
      <c r="C37" s="17">
        <v>4</v>
      </c>
      <c r="D37" s="17" t="s">
        <v>82</v>
      </c>
      <c r="E37" s="17">
        <v>5140137902</v>
      </c>
      <c r="F37" s="17" t="s">
        <v>83</v>
      </c>
      <c r="G37" s="17" t="s">
        <v>84</v>
      </c>
      <c r="H37" s="17" t="s">
        <v>84</v>
      </c>
      <c r="I37" s="17" t="s">
        <v>12</v>
      </c>
      <c r="J37" s="17" t="s">
        <v>53</v>
      </c>
      <c r="K37" s="17"/>
      <c r="L37" s="17" t="s">
        <v>106</v>
      </c>
      <c r="M37" s="17" t="s">
        <v>110</v>
      </c>
      <c r="N37" s="17" t="s">
        <v>111</v>
      </c>
      <c r="O37" s="17" t="s">
        <v>107</v>
      </c>
      <c r="P37" s="17" t="s">
        <v>84</v>
      </c>
      <c r="Q37" s="17" t="s">
        <v>12</v>
      </c>
      <c r="R37" s="17" t="s">
        <v>53</v>
      </c>
      <c r="S37" s="14"/>
      <c r="T37" s="17" t="s">
        <v>140</v>
      </c>
      <c r="U37" s="17" t="s">
        <v>93</v>
      </c>
      <c r="V37" s="17" t="s">
        <v>116</v>
      </c>
      <c r="W37" s="17" t="s">
        <v>141</v>
      </c>
      <c r="X37" s="17" t="s">
        <v>94</v>
      </c>
      <c r="Y37" s="17" t="s">
        <v>142</v>
      </c>
      <c r="Z37" s="17"/>
      <c r="AA37" s="17" t="s">
        <v>211</v>
      </c>
      <c r="AB37" s="17" t="s">
        <v>212</v>
      </c>
      <c r="AC37" s="17" t="s">
        <v>94</v>
      </c>
      <c r="AD37" s="17"/>
      <c r="AE37" s="45" t="str">
        <f>AE$17</f>
        <v>C11</v>
      </c>
      <c r="AF37" s="44">
        <v>16</v>
      </c>
      <c r="AG37" s="43">
        <v>0</v>
      </c>
      <c r="AH37" s="17"/>
      <c r="AI37" s="17"/>
      <c r="AJ37" s="17"/>
      <c r="AK37" s="52">
        <f t="shared" si="4"/>
        <v>0</v>
      </c>
      <c r="AL37" s="28">
        <f t="shared" si="5"/>
        <v>0</v>
      </c>
      <c r="AM37" s="7">
        <f t="shared" si="6"/>
        <v>0</v>
      </c>
      <c r="AN37" s="14">
        <v>24</v>
      </c>
      <c r="AO37" s="57">
        <f t="shared" si="7"/>
        <v>0</v>
      </c>
      <c r="AP37" s="8">
        <f t="shared" si="8"/>
        <v>0</v>
      </c>
      <c r="AQ37" s="58">
        <f t="shared" si="9"/>
        <v>0</v>
      </c>
      <c r="AR37" s="8">
        <f t="shared" si="10"/>
        <v>0</v>
      </c>
      <c r="AS37" s="17">
        <f>AS$17</f>
        <v>5.8</v>
      </c>
      <c r="AT37" s="8">
        <f t="shared" si="11"/>
        <v>139.19999999999999</v>
      </c>
      <c r="AU37" s="17">
        <f>AU$17</f>
        <v>0.08</v>
      </c>
      <c r="AV37" s="8">
        <f t="shared" si="12"/>
        <v>30.72</v>
      </c>
      <c r="AW37" s="17">
        <f>AW$17</f>
        <v>7.48</v>
      </c>
      <c r="AX37" s="8">
        <f t="shared" si="27"/>
        <v>2872.32</v>
      </c>
      <c r="AY37" s="17">
        <v>0</v>
      </c>
      <c r="AZ37" s="8">
        <f t="shared" si="13"/>
        <v>0</v>
      </c>
      <c r="BA37" s="17">
        <f>BA$17</f>
        <v>3.1399999999999997E-2</v>
      </c>
      <c r="BB37" s="8">
        <f t="shared" si="14"/>
        <v>0</v>
      </c>
      <c r="BC37" s="17">
        <f t="shared" si="26"/>
        <v>6.1799999999999997E-3</v>
      </c>
      <c r="BD37" s="9">
        <f t="shared" si="15"/>
        <v>0</v>
      </c>
      <c r="BE37" s="45">
        <v>2.66</v>
      </c>
      <c r="BF37" s="14">
        <v>12</v>
      </c>
      <c r="BG37" s="8">
        <f>BF37*BE37</f>
        <v>31.92</v>
      </c>
      <c r="BH37" s="17">
        <f>BH$17</f>
        <v>0.38150000000000001</v>
      </c>
      <c r="BI37" s="8">
        <f t="shared" si="16"/>
        <v>0</v>
      </c>
      <c r="BJ37" s="17">
        <f>BJ$17</f>
        <v>0</v>
      </c>
      <c r="BK37" s="8">
        <f t="shared" si="17"/>
        <v>0</v>
      </c>
      <c r="BL37" s="17">
        <f>BL$17</f>
        <v>0</v>
      </c>
      <c r="BM37" s="8">
        <f t="shared" si="18"/>
        <v>0</v>
      </c>
      <c r="BN37" s="10">
        <f t="shared" si="1"/>
        <v>3074.16</v>
      </c>
      <c r="BO37" s="10">
        <f t="shared" si="19"/>
        <v>0</v>
      </c>
      <c r="BP37" s="10">
        <f t="shared" si="20"/>
        <v>3074.16</v>
      </c>
      <c r="BQ37" s="10">
        <f t="shared" si="21"/>
        <v>707.05679999999995</v>
      </c>
      <c r="BR37" s="10">
        <f t="shared" si="22"/>
        <v>3781.2167999999997</v>
      </c>
    </row>
    <row r="38" spans="1:70" s="11" customFormat="1" ht="13.2" customHeight="1" x14ac:dyDescent="0.3">
      <c r="A38" s="7">
        <v>30</v>
      </c>
      <c r="B38" s="17">
        <v>11</v>
      </c>
      <c r="C38" s="17">
        <v>5</v>
      </c>
      <c r="D38" s="17" t="s">
        <v>82</v>
      </c>
      <c r="E38" s="17">
        <v>5140137902</v>
      </c>
      <c r="F38" s="17" t="s">
        <v>83</v>
      </c>
      <c r="G38" s="17" t="s">
        <v>84</v>
      </c>
      <c r="H38" s="17" t="s">
        <v>84</v>
      </c>
      <c r="I38" s="17" t="s">
        <v>12</v>
      </c>
      <c r="J38" s="17" t="s">
        <v>53</v>
      </c>
      <c r="K38" s="17"/>
      <c r="L38" s="17" t="s">
        <v>106</v>
      </c>
      <c r="M38" s="17" t="s">
        <v>110</v>
      </c>
      <c r="N38" s="17" t="s">
        <v>111</v>
      </c>
      <c r="O38" s="17" t="s">
        <v>107</v>
      </c>
      <c r="P38" s="17" t="s">
        <v>84</v>
      </c>
      <c r="Q38" s="17" t="s">
        <v>12</v>
      </c>
      <c r="R38" s="17" t="s">
        <v>53</v>
      </c>
      <c r="S38" s="14"/>
      <c r="T38" s="17" t="s">
        <v>143</v>
      </c>
      <c r="U38" s="17" t="s">
        <v>83</v>
      </c>
      <c r="V38" s="17" t="s">
        <v>84</v>
      </c>
      <c r="W38" s="17" t="s">
        <v>84</v>
      </c>
      <c r="X38" s="17" t="s">
        <v>14</v>
      </c>
      <c r="Y38" s="17" t="s">
        <v>52</v>
      </c>
      <c r="Z38" s="17"/>
      <c r="AA38" s="17" t="s">
        <v>213</v>
      </c>
      <c r="AB38" s="17" t="s">
        <v>214</v>
      </c>
      <c r="AC38" s="17" t="s">
        <v>94</v>
      </c>
      <c r="AD38" s="17"/>
      <c r="AE38" s="45" t="str">
        <f>AE$13</f>
        <v>G11</v>
      </c>
      <c r="AF38" s="44">
        <v>4</v>
      </c>
      <c r="AG38" s="43">
        <v>681</v>
      </c>
      <c r="AH38" s="17"/>
      <c r="AI38" s="17"/>
      <c r="AJ38" s="17"/>
      <c r="AK38" s="52">
        <f t="shared" si="4"/>
        <v>681</v>
      </c>
      <c r="AL38" s="28">
        <f t="shared" si="5"/>
        <v>1362</v>
      </c>
      <c r="AM38" s="7">
        <f t="shared" si="6"/>
        <v>1.3620000000000001</v>
      </c>
      <c r="AN38" s="14">
        <v>24</v>
      </c>
      <c r="AO38" s="57">
        <f t="shared" si="7"/>
        <v>0</v>
      </c>
      <c r="AP38" s="8">
        <f t="shared" si="8"/>
        <v>0</v>
      </c>
      <c r="AQ38" s="58">
        <f t="shared" si="9"/>
        <v>0</v>
      </c>
      <c r="AR38" s="8">
        <f t="shared" si="10"/>
        <v>0</v>
      </c>
      <c r="AS38" s="17">
        <f>AS$13</f>
        <v>4.5599999999999996</v>
      </c>
      <c r="AT38" s="8">
        <f t="shared" si="11"/>
        <v>109.44</v>
      </c>
      <c r="AU38" s="17">
        <v>0.1</v>
      </c>
      <c r="AV38" s="8">
        <f t="shared" si="12"/>
        <v>9.6000000000000014</v>
      </c>
      <c r="AW38" s="17">
        <f>AW$13</f>
        <v>11.54</v>
      </c>
      <c r="AX38" s="8">
        <f t="shared" si="27"/>
        <v>1107.8399999999999</v>
      </c>
      <c r="AY38" s="17">
        <v>0</v>
      </c>
      <c r="AZ38" s="8">
        <f t="shared" si="13"/>
        <v>0</v>
      </c>
      <c r="BA38" s="17">
        <f>BA$13</f>
        <v>3.1399999999999997E-2</v>
      </c>
      <c r="BB38" s="8">
        <f t="shared" si="14"/>
        <v>42.766799999999996</v>
      </c>
      <c r="BC38" s="17">
        <f t="shared" si="26"/>
        <v>6.1799999999999997E-3</v>
      </c>
      <c r="BD38" s="9">
        <f t="shared" si="15"/>
        <v>8.4171599999999991</v>
      </c>
      <c r="BE38" s="45">
        <v>6.39</v>
      </c>
      <c r="BF38" s="14">
        <v>12</v>
      </c>
      <c r="BG38" s="8">
        <f>BF38*BE38</f>
        <v>76.679999999999993</v>
      </c>
      <c r="BH38" s="17">
        <f>BH$13</f>
        <v>0.34689999999999999</v>
      </c>
      <c r="BI38" s="8">
        <f t="shared" si="16"/>
        <v>472.4778</v>
      </c>
      <c r="BJ38" s="17">
        <f>BJ$13</f>
        <v>0</v>
      </c>
      <c r="BK38" s="8">
        <f t="shared" si="17"/>
        <v>0</v>
      </c>
      <c r="BL38" s="17">
        <f>BL$13</f>
        <v>0</v>
      </c>
      <c r="BM38" s="8">
        <f t="shared" si="18"/>
        <v>0</v>
      </c>
      <c r="BN38" s="10">
        <f t="shared" si="1"/>
        <v>1827.2217599999999</v>
      </c>
      <c r="BO38" s="10">
        <f t="shared" si="19"/>
        <v>0</v>
      </c>
      <c r="BP38" s="10">
        <f t="shared" si="20"/>
        <v>1827.2217599999999</v>
      </c>
      <c r="BQ38" s="10">
        <f t="shared" si="21"/>
        <v>420.26100480000002</v>
      </c>
      <c r="BR38" s="10">
        <f t="shared" si="22"/>
        <v>2247.4827648</v>
      </c>
    </row>
    <row r="39" spans="1:70" s="11" customFormat="1" ht="13.2" customHeight="1" x14ac:dyDescent="0.3">
      <c r="A39" s="7">
        <v>31</v>
      </c>
      <c r="B39" s="17">
        <v>11</v>
      </c>
      <c r="C39" s="17">
        <v>6</v>
      </c>
      <c r="D39" s="17" t="s">
        <v>82</v>
      </c>
      <c r="E39" s="17">
        <v>5140137902</v>
      </c>
      <c r="F39" s="17" t="s">
        <v>83</v>
      </c>
      <c r="G39" s="17" t="s">
        <v>84</v>
      </c>
      <c r="H39" s="17" t="s">
        <v>84</v>
      </c>
      <c r="I39" s="17" t="s">
        <v>12</v>
      </c>
      <c r="J39" s="17" t="s">
        <v>53</v>
      </c>
      <c r="K39" s="17"/>
      <c r="L39" s="17" t="s">
        <v>106</v>
      </c>
      <c r="M39" s="17" t="s">
        <v>145</v>
      </c>
      <c r="N39" s="17" t="s">
        <v>146</v>
      </c>
      <c r="O39" s="17" t="s">
        <v>107</v>
      </c>
      <c r="P39" s="17" t="s">
        <v>84</v>
      </c>
      <c r="Q39" s="17" t="s">
        <v>12</v>
      </c>
      <c r="R39" s="17" t="s">
        <v>53</v>
      </c>
      <c r="S39" s="14"/>
      <c r="T39" s="17" t="s">
        <v>144</v>
      </c>
      <c r="U39" s="17" t="s">
        <v>83</v>
      </c>
      <c r="V39" s="17" t="s">
        <v>84</v>
      </c>
      <c r="W39" s="17" t="s">
        <v>84</v>
      </c>
      <c r="X39" s="17" t="s">
        <v>147</v>
      </c>
      <c r="Y39" s="17" t="s">
        <v>148</v>
      </c>
      <c r="Z39" s="17"/>
      <c r="AA39" s="17" t="s">
        <v>215</v>
      </c>
      <c r="AB39" s="17" t="s">
        <v>216</v>
      </c>
      <c r="AC39" s="17" t="s">
        <v>94</v>
      </c>
      <c r="AD39" s="17"/>
      <c r="AE39" s="45" t="str">
        <f>AE$10</f>
        <v>C12a</v>
      </c>
      <c r="AF39" s="44">
        <v>20</v>
      </c>
      <c r="AG39" s="43">
        <v>612</v>
      </c>
      <c r="AH39" s="44">
        <v>3144</v>
      </c>
      <c r="AI39" s="17"/>
      <c r="AJ39" s="17"/>
      <c r="AK39" s="52">
        <f t="shared" si="4"/>
        <v>3756</v>
      </c>
      <c r="AL39" s="28">
        <f t="shared" si="5"/>
        <v>7512</v>
      </c>
      <c r="AM39" s="7">
        <f t="shared" si="6"/>
        <v>7.5119999999999996</v>
      </c>
      <c r="AN39" s="14">
        <v>24</v>
      </c>
      <c r="AO39" s="57">
        <f t="shared" si="7"/>
        <v>0</v>
      </c>
      <c r="AP39" s="8">
        <f t="shared" si="8"/>
        <v>0</v>
      </c>
      <c r="AQ39" s="58">
        <f t="shared" si="9"/>
        <v>0</v>
      </c>
      <c r="AR39" s="8">
        <f t="shared" si="10"/>
        <v>0</v>
      </c>
      <c r="AS39" s="17">
        <f>AS$10</f>
        <v>5.8</v>
      </c>
      <c r="AT39" s="8">
        <f t="shared" si="11"/>
        <v>139.19999999999999</v>
      </c>
      <c r="AU39" s="17">
        <f>AU$10</f>
        <v>0.08</v>
      </c>
      <c r="AV39" s="8">
        <f t="shared" ref="AV39:AV42" si="46">AU39*AN39</f>
        <v>1.92</v>
      </c>
      <c r="AW39" s="17">
        <f>AW$10</f>
        <v>7.48</v>
      </c>
      <c r="AX39" s="8">
        <f t="shared" ref="AX39:AX42" si="47">AW39*AN39</f>
        <v>179.52</v>
      </c>
      <c r="AY39" s="17">
        <v>0</v>
      </c>
      <c r="AZ39" s="8">
        <f t="shared" si="13"/>
        <v>0</v>
      </c>
      <c r="BA39" s="17">
        <f>BA$10</f>
        <v>3.1399999999999997E-2</v>
      </c>
      <c r="BB39" s="8">
        <f t="shared" si="14"/>
        <v>235.87679999999997</v>
      </c>
      <c r="BC39" s="17">
        <f t="shared" si="26"/>
        <v>6.1799999999999997E-3</v>
      </c>
      <c r="BD39" s="9">
        <f t="shared" si="15"/>
        <v>46.424160000000001</v>
      </c>
      <c r="BE39" s="45">
        <f>BE$10</f>
        <v>0.12670000000000001</v>
      </c>
      <c r="BF39" s="14">
        <v>0.8</v>
      </c>
      <c r="BG39" s="8">
        <f>BF39*BE39*AL39</f>
        <v>761.41632000000004</v>
      </c>
      <c r="BH39" s="17">
        <f>BH$10</f>
        <v>0.47699999999999998</v>
      </c>
      <c r="BI39" s="8">
        <f t="shared" si="16"/>
        <v>583.84799999999996</v>
      </c>
      <c r="BJ39" s="17">
        <f>BJ$10</f>
        <v>0.13919999999999999</v>
      </c>
      <c r="BK39" s="8">
        <f t="shared" si="17"/>
        <v>875.28959999999995</v>
      </c>
      <c r="BL39" s="17">
        <f>BL$10</f>
        <v>0</v>
      </c>
      <c r="BM39" s="8">
        <f t="shared" si="18"/>
        <v>0</v>
      </c>
      <c r="BN39" s="10">
        <f t="shared" si="1"/>
        <v>2823.4948800000002</v>
      </c>
      <c r="BO39" s="10">
        <f t="shared" si="19"/>
        <v>0</v>
      </c>
      <c r="BP39" s="10">
        <f t="shared" si="20"/>
        <v>2823.4948800000002</v>
      </c>
      <c r="BQ39" s="10">
        <f t="shared" si="21"/>
        <v>649.40382240000008</v>
      </c>
      <c r="BR39" s="10">
        <f t="shared" si="22"/>
        <v>3472.8987024000003</v>
      </c>
    </row>
    <row r="40" spans="1:70" s="37" customFormat="1" ht="13.2" customHeight="1" x14ac:dyDescent="0.3">
      <c r="A40" s="31">
        <v>32</v>
      </c>
      <c r="B40" s="32">
        <v>12</v>
      </c>
      <c r="C40" s="32">
        <v>1</v>
      </c>
      <c r="D40" s="32" t="s">
        <v>82</v>
      </c>
      <c r="E40" s="32">
        <v>5140137902</v>
      </c>
      <c r="F40" s="32" t="s">
        <v>83</v>
      </c>
      <c r="G40" s="32" t="s">
        <v>84</v>
      </c>
      <c r="H40" s="32" t="s">
        <v>84</v>
      </c>
      <c r="I40" s="32" t="s">
        <v>12</v>
      </c>
      <c r="J40" s="32" t="s">
        <v>53</v>
      </c>
      <c r="K40" s="32"/>
      <c r="L40" s="32" t="s">
        <v>92</v>
      </c>
      <c r="M40" s="32" t="s">
        <v>149</v>
      </c>
      <c r="N40" s="32" t="s">
        <v>146</v>
      </c>
      <c r="O40" s="32" t="s">
        <v>93</v>
      </c>
      <c r="P40" s="32" t="s">
        <v>108</v>
      </c>
      <c r="Q40" s="32" t="s">
        <v>94</v>
      </c>
      <c r="R40" s="32" t="s">
        <v>46</v>
      </c>
      <c r="S40" s="33"/>
      <c r="T40" s="32" t="s">
        <v>92</v>
      </c>
      <c r="U40" s="32" t="s">
        <v>93</v>
      </c>
      <c r="V40" s="32" t="s">
        <v>108</v>
      </c>
      <c r="W40" s="32" t="s">
        <v>150</v>
      </c>
      <c r="X40" s="32" t="s">
        <v>94</v>
      </c>
      <c r="Y40" s="32" t="s">
        <v>46</v>
      </c>
      <c r="Z40" s="32"/>
      <c r="AA40" s="32" t="s">
        <v>169</v>
      </c>
      <c r="AB40" s="32" t="s">
        <v>170</v>
      </c>
      <c r="AC40" s="32" t="s">
        <v>94</v>
      </c>
      <c r="AD40" s="32"/>
      <c r="AE40" s="46" t="str">
        <f t="shared" ref="AE40:AE41" si="48">AE$13</f>
        <v>G11</v>
      </c>
      <c r="AF40" s="47">
        <v>60</v>
      </c>
      <c r="AG40" s="48">
        <v>143227</v>
      </c>
      <c r="AH40" s="32"/>
      <c r="AI40" s="32"/>
      <c r="AJ40" s="32"/>
      <c r="AK40" s="52">
        <f t="shared" si="4"/>
        <v>143227</v>
      </c>
      <c r="AL40" s="28">
        <f t="shared" si="5"/>
        <v>286454</v>
      </c>
      <c r="AM40" s="31">
        <f t="shared" si="6"/>
        <v>286.45400000000001</v>
      </c>
      <c r="AN40" s="14">
        <v>24</v>
      </c>
      <c r="AO40" s="57">
        <f t="shared" si="7"/>
        <v>0</v>
      </c>
      <c r="AP40" s="8">
        <f t="shared" si="8"/>
        <v>0</v>
      </c>
      <c r="AQ40" s="58">
        <f t="shared" si="9"/>
        <v>0</v>
      </c>
      <c r="AR40" s="8">
        <f t="shared" si="10"/>
        <v>0</v>
      </c>
      <c r="AS40" s="32">
        <f t="shared" ref="AS40:AS41" si="49">AS$13</f>
        <v>4.5599999999999996</v>
      </c>
      <c r="AT40" s="34">
        <f t="shared" si="11"/>
        <v>109.44</v>
      </c>
      <c r="AU40" s="32">
        <v>0.33</v>
      </c>
      <c r="AV40" s="34">
        <f t="shared" si="46"/>
        <v>7.92</v>
      </c>
      <c r="AW40" s="32">
        <f t="shared" ref="AW40:AW41" si="50">AW$13</f>
        <v>11.54</v>
      </c>
      <c r="AX40" s="34">
        <f t="shared" si="47"/>
        <v>276.95999999999998</v>
      </c>
      <c r="AY40" s="32">
        <v>0</v>
      </c>
      <c r="AZ40" s="34">
        <f t="shared" si="13"/>
        <v>0</v>
      </c>
      <c r="BA40" s="32">
        <f t="shared" ref="BA40:BA41" si="51">BA$13</f>
        <v>3.1399999999999997E-2</v>
      </c>
      <c r="BB40" s="34">
        <f t="shared" si="14"/>
        <v>8994.6556</v>
      </c>
      <c r="BC40" s="32">
        <f t="shared" si="26"/>
        <v>6.1799999999999997E-3</v>
      </c>
      <c r="BD40" s="35">
        <f t="shared" si="15"/>
        <v>1770.2857199999999</v>
      </c>
      <c r="BE40" s="46">
        <v>14.9</v>
      </c>
      <c r="BF40" s="33">
        <v>12</v>
      </c>
      <c r="BG40" s="34">
        <f>BF40*BE40</f>
        <v>178.8</v>
      </c>
      <c r="BH40" s="32">
        <f t="shared" ref="BH40:BH41" si="52">BH$13</f>
        <v>0.34689999999999999</v>
      </c>
      <c r="BI40" s="8">
        <f t="shared" si="16"/>
        <v>99370.892599999992</v>
      </c>
      <c r="BJ40" s="32">
        <f t="shared" ref="BJ40:BJ41" si="53">BJ$13</f>
        <v>0</v>
      </c>
      <c r="BK40" s="8">
        <f t="shared" si="17"/>
        <v>0</v>
      </c>
      <c r="BL40" s="32">
        <f t="shared" ref="BL40:BL41" si="54">BL$13</f>
        <v>0</v>
      </c>
      <c r="BM40" s="8">
        <f t="shared" si="18"/>
        <v>0</v>
      </c>
      <c r="BN40" s="36">
        <f t="shared" si="1"/>
        <v>110708.95392</v>
      </c>
      <c r="BO40" s="36">
        <f t="shared" si="19"/>
        <v>0</v>
      </c>
      <c r="BP40" s="36">
        <f t="shared" si="20"/>
        <v>110708.95392</v>
      </c>
      <c r="BQ40" s="36">
        <f t="shared" si="21"/>
        <v>25463.0594016</v>
      </c>
      <c r="BR40" s="36">
        <f t="shared" si="22"/>
        <v>136172.01332160001</v>
      </c>
    </row>
    <row r="41" spans="1:70" s="37" customFormat="1" ht="13.2" customHeight="1" x14ac:dyDescent="0.3">
      <c r="A41" s="31">
        <v>33</v>
      </c>
      <c r="B41" s="32">
        <v>12</v>
      </c>
      <c r="C41" s="32">
        <v>2</v>
      </c>
      <c r="D41" s="32" t="s">
        <v>82</v>
      </c>
      <c r="E41" s="32">
        <v>5140137902</v>
      </c>
      <c r="F41" s="32" t="s">
        <v>83</v>
      </c>
      <c r="G41" s="32" t="s">
        <v>84</v>
      </c>
      <c r="H41" s="32" t="s">
        <v>84</v>
      </c>
      <c r="I41" s="32" t="s">
        <v>12</v>
      </c>
      <c r="J41" s="32" t="s">
        <v>53</v>
      </c>
      <c r="K41" s="32"/>
      <c r="L41" s="32" t="s">
        <v>92</v>
      </c>
      <c r="M41" s="32" t="s">
        <v>149</v>
      </c>
      <c r="N41" s="32" t="s">
        <v>146</v>
      </c>
      <c r="O41" s="32" t="s">
        <v>93</v>
      </c>
      <c r="P41" s="32" t="s">
        <v>108</v>
      </c>
      <c r="Q41" s="32" t="s">
        <v>94</v>
      </c>
      <c r="R41" s="32" t="s">
        <v>46</v>
      </c>
      <c r="S41" s="33"/>
      <c r="T41" s="32" t="s">
        <v>151</v>
      </c>
      <c r="U41" s="32" t="s">
        <v>93</v>
      </c>
      <c r="V41" s="32" t="s">
        <v>108</v>
      </c>
      <c r="W41" s="32" t="s">
        <v>150</v>
      </c>
      <c r="X41" s="32" t="s">
        <v>152</v>
      </c>
      <c r="Y41" s="32" t="s">
        <v>46</v>
      </c>
      <c r="Z41" s="32"/>
      <c r="AA41" s="32" t="s">
        <v>217</v>
      </c>
      <c r="AB41" s="32" t="s">
        <v>218</v>
      </c>
      <c r="AC41" s="32" t="s">
        <v>94</v>
      </c>
      <c r="AD41" s="32"/>
      <c r="AE41" s="46" t="str">
        <f t="shared" si="48"/>
        <v>G11</v>
      </c>
      <c r="AF41" s="49">
        <v>5.5</v>
      </c>
      <c r="AG41" s="48">
        <v>616</v>
      </c>
      <c r="AH41" s="32"/>
      <c r="AI41" s="32"/>
      <c r="AJ41" s="32"/>
      <c r="AK41" s="52">
        <f t="shared" si="4"/>
        <v>616</v>
      </c>
      <c r="AL41" s="28">
        <f t="shared" si="5"/>
        <v>1232</v>
      </c>
      <c r="AM41" s="31">
        <f t="shared" si="6"/>
        <v>1.232</v>
      </c>
      <c r="AN41" s="14">
        <v>24</v>
      </c>
      <c r="AO41" s="57">
        <f t="shared" si="7"/>
        <v>0</v>
      </c>
      <c r="AP41" s="8">
        <f t="shared" si="8"/>
        <v>0</v>
      </c>
      <c r="AQ41" s="58">
        <f t="shared" si="9"/>
        <v>0</v>
      </c>
      <c r="AR41" s="8">
        <f t="shared" si="10"/>
        <v>0</v>
      </c>
      <c r="AS41" s="32">
        <f t="shared" si="49"/>
        <v>4.5599999999999996</v>
      </c>
      <c r="AT41" s="34">
        <f t="shared" si="11"/>
        <v>109.44</v>
      </c>
      <c r="AU41" s="32">
        <v>0.1</v>
      </c>
      <c r="AV41" s="34">
        <f t="shared" si="46"/>
        <v>2.4000000000000004</v>
      </c>
      <c r="AW41" s="32">
        <f t="shared" si="50"/>
        <v>11.54</v>
      </c>
      <c r="AX41" s="34">
        <f t="shared" si="47"/>
        <v>276.95999999999998</v>
      </c>
      <c r="AY41" s="32">
        <v>0</v>
      </c>
      <c r="AZ41" s="34">
        <f t="shared" si="13"/>
        <v>0</v>
      </c>
      <c r="BA41" s="32">
        <f t="shared" si="51"/>
        <v>3.1399999999999997E-2</v>
      </c>
      <c r="BB41" s="34">
        <f t="shared" si="14"/>
        <v>38.684799999999996</v>
      </c>
      <c r="BC41" s="32">
        <f t="shared" si="26"/>
        <v>6.1799999999999997E-3</v>
      </c>
      <c r="BD41" s="35">
        <f t="shared" si="15"/>
        <v>7.6137600000000001</v>
      </c>
      <c r="BE41" s="46">
        <v>6.39</v>
      </c>
      <c r="BF41" s="33">
        <v>12</v>
      </c>
      <c r="BG41" s="34">
        <f>BF41*BE41</f>
        <v>76.679999999999993</v>
      </c>
      <c r="BH41" s="32">
        <f t="shared" si="52"/>
        <v>0.34689999999999999</v>
      </c>
      <c r="BI41" s="8">
        <f t="shared" si="16"/>
        <v>427.38079999999997</v>
      </c>
      <c r="BJ41" s="32">
        <f t="shared" si="53"/>
        <v>0</v>
      </c>
      <c r="BK41" s="8">
        <f t="shared" si="17"/>
        <v>0</v>
      </c>
      <c r="BL41" s="32">
        <f t="shared" si="54"/>
        <v>0</v>
      </c>
      <c r="BM41" s="8">
        <f t="shared" si="18"/>
        <v>0</v>
      </c>
      <c r="BN41" s="36">
        <f t="shared" si="1"/>
        <v>939.15935999999988</v>
      </c>
      <c r="BO41" s="36">
        <f t="shared" si="19"/>
        <v>0</v>
      </c>
      <c r="BP41" s="36">
        <f t="shared" si="20"/>
        <v>939.15935999999988</v>
      </c>
      <c r="BQ41" s="36">
        <f t="shared" si="21"/>
        <v>216.00665279999998</v>
      </c>
      <c r="BR41" s="36">
        <f t="shared" si="22"/>
        <v>1155.1660127999999</v>
      </c>
    </row>
    <row r="42" spans="1:70" s="37" customFormat="1" ht="13.2" customHeight="1" x14ac:dyDescent="0.3">
      <c r="A42" s="31">
        <v>34</v>
      </c>
      <c r="B42" s="32">
        <v>12</v>
      </c>
      <c r="C42" s="32">
        <v>3</v>
      </c>
      <c r="D42" s="32" t="s">
        <v>82</v>
      </c>
      <c r="E42" s="32">
        <v>5140137902</v>
      </c>
      <c r="F42" s="32" t="s">
        <v>83</v>
      </c>
      <c r="G42" s="32" t="s">
        <v>84</v>
      </c>
      <c r="H42" s="32" t="s">
        <v>84</v>
      </c>
      <c r="I42" s="32" t="s">
        <v>12</v>
      </c>
      <c r="J42" s="32" t="s">
        <v>53</v>
      </c>
      <c r="K42" s="32"/>
      <c r="L42" s="32" t="s">
        <v>92</v>
      </c>
      <c r="M42" s="32" t="s">
        <v>149</v>
      </c>
      <c r="N42" s="32" t="s">
        <v>146</v>
      </c>
      <c r="O42" s="32" t="s">
        <v>93</v>
      </c>
      <c r="P42" s="32" t="s">
        <v>108</v>
      </c>
      <c r="Q42" s="32" t="s">
        <v>94</v>
      </c>
      <c r="R42" s="32" t="s">
        <v>46</v>
      </c>
      <c r="S42" s="33"/>
      <c r="T42" s="32" t="s">
        <v>92</v>
      </c>
      <c r="U42" s="32" t="s">
        <v>93</v>
      </c>
      <c r="V42" s="32" t="s">
        <v>108</v>
      </c>
      <c r="W42" s="32" t="s">
        <v>150</v>
      </c>
      <c r="X42" s="32" t="s">
        <v>152</v>
      </c>
      <c r="Y42" s="32" t="s">
        <v>46</v>
      </c>
      <c r="Z42" s="32"/>
      <c r="AA42" s="32" t="s">
        <v>219</v>
      </c>
      <c r="AB42" s="32" t="s">
        <v>220</v>
      </c>
      <c r="AC42" s="32" t="s">
        <v>94</v>
      </c>
      <c r="AD42" s="32"/>
      <c r="AE42" s="46" t="str">
        <f>AE$17</f>
        <v>C11</v>
      </c>
      <c r="AF42" s="49">
        <v>3.5</v>
      </c>
      <c r="AG42" s="48">
        <v>1577</v>
      </c>
      <c r="AH42" s="32"/>
      <c r="AI42" s="32"/>
      <c r="AJ42" s="32"/>
      <c r="AK42" s="52">
        <f t="shared" si="4"/>
        <v>1577</v>
      </c>
      <c r="AL42" s="28">
        <f t="shared" si="5"/>
        <v>3154</v>
      </c>
      <c r="AM42" s="31">
        <f t="shared" si="6"/>
        <v>3.1539999999999999</v>
      </c>
      <c r="AN42" s="14">
        <v>24</v>
      </c>
      <c r="AO42" s="57">
        <f t="shared" si="7"/>
        <v>0</v>
      </c>
      <c r="AP42" s="8">
        <f t="shared" si="8"/>
        <v>0</v>
      </c>
      <c r="AQ42" s="58">
        <f t="shared" si="9"/>
        <v>0</v>
      </c>
      <c r="AR42" s="8">
        <f t="shared" si="10"/>
        <v>0</v>
      </c>
      <c r="AS42" s="32">
        <f>AS$17</f>
        <v>5.8</v>
      </c>
      <c r="AT42" s="34">
        <f t="shared" si="11"/>
        <v>139.19999999999999</v>
      </c>
      <c r="AU42" s="32">
        <f>AU$17</f>
        <v>0.08</v>
      </c>
      <c r="AV42" s="34">
        <f t="shared" si="46"/>
        <v>1.92</v>
      </c>
      <c r="AW42" s="32">
        <f>AW$17</f>
        <v>7.48</v>
      </c>
      <c r="AX42" s="34">
        <f t="shared" si="47"/>
        <v>179.52</v>
      </c>
      <c r="AY42" s="32">
        <v>0</v>
      </c>
      <c r="AZ42" s="34">
        <f t="shared" si="13"/>
        <v>0</v>
      </c>
      <c r="BA42" s="32">
        <f>BA$17</f>
        <v>3.1399999999999997E-2</v>
      </c>
      <c r="BB42" s="34">
        <f t="shared" si="14"/>
        <v>99.035599999999988</v>
      </c>
      <c r="BC42" s="32">
        <f t="shared" si="26"/>
        <v>6.1799999999999997E-3</v>
      </c>
      <c r="BD42" s="35">
        <f t="shared" si="15"/>
        <v>19.491720000000001</v>
      </c>
      <c r="BE42" s="46">
        <v>10.64</v>
      </c>
      <c r="BF42" s="33">
        <v>12</v>
      </c>
      <c r="BG42" s="34">
        <f>BF42*BE42</f>
        <v>127.68</v>
      </c>
      <c r="BH42" s="32">
        <f>BH$17</f>
        <v>0.38150000000000001</v>
      </c>
      <c r="BI42" s="8">
        <f t="shared" si="16"/>
        <v>1203.251</v>
      </c>
      <c r="BJ42" s="32">
        <f>BJ$17</f>
        <v>0</v>
      </c>
      <c r="BK42" s="8">
        <f t="shared" si="17"/>
        <v>0</v>
      </c>
      <c r="BL42" s="32">
        <f>BL$17</f>
        <v>0</v>
      </c>
      <c r="BM42" s="8">
        <f t="shared" si="18"/>
        <v>0</v>
      </c>
      <c r="BN42" s="36">
        <f t="shared" si="1"/>
        <v>1770.0983200000001</v>
      </c>
      <c r="BO42" s="36">
        <f t="shared" si="19"/>
        <v>0</v>
      </c>
      <c r="BP42" s="36">
        <f t="shared" si="20"/>
        <v>1770.0983200000001</v>
      </c>
      <c r="BQ42" s="36">
        <f t="shared" si="21"/>
        <v>407.12261360000002</v>
      </c>
      <c r="BR42" s="36">
        <f t="shared" si="22"/>
        <v>2177.2209336000001</v>
      </c>
    </row>
    <row r="43" spans="1:70" s="37" customFormat="1" ht="13.2" customHeight="1" x14ac:dyDescent="0.3">
      <c r="A43" s="31">
        <v>35</v>
      </c>
      <c r="B43" s="32">
        <v>12</v>
      </c>
      <c r="C43" s="32">
        <v>4</v>
      </c>
      <c r="D43" s="32" t="s">
        <v>82</v>
      </c>
      <c r="E43" s="32">
        <v>5140137902</v>
      </c>
      <c r="F43" s="32" t="s">
        <v>83</v>
      </c>
      <c r="G43" s="32" t="s">
        <v>84</v>
      </c>
      <c r="H43" s="32" t="s">
        <v>84</v>
      </c>
      <c r="I43" s="32" t="s">
        <v>12</v>
      </c>
      <c r="J43" s="32" t="s">
        <v>53</v>
      </c>
      <c r="K43" s="32"/>
      <c r="L43" s="32" t="s">
        <v>92</v>
      </c>
      <c r="M43" s="32" t="s">
        <v>149</v>
      </c>
      <c r="N43" s="32" t="s">
        <v>146</v>
      </c>
      <c r="O43" s="32" t="s">
        <v>93</v>
      </c>
      <c r="P43" s="32" t="s">
        <v>108</v>
      </c>
      <c r="Q43" s="32" t="s">
        <v>94</v>
      </c>
      <c r="R43" s="32" t="s">
        <v>46</v>
      </c>
      <c r="S43" s="33"/>
      <c r="T43" s="32" t="s">
        <v>92</v>
      </c>
      <c r="U43" s="32" t="s">
        <v>93</v>
      </c>
      <c r="V43" s="32" t="s">
        <v>108</v>
      </c>
      <c r="W43" s="32" t="s">
        <v>150</v>
      </c>
      <c r="X43" s="32" t="s">
        <v>152</v>
      </c>
      <c r="Y43" s="32" t="s">
        <v>46</v>
      </c>
      <c r="Z43" s="32"/>
      <c r="AA43" s="32" t="s">
        <v>221</v>
      </c>
      <c r="AB43" s="32" t="s">
        <v>222</v>
      </c>
      <c r="AC43" s="32" t="s">
        <v>94</v>
      </c>
      <c r="AD43" s="32"/>
      <c r="AE43" s="46" t="str">
        <f>AE$17</f>
        <v>C11</v>
      </c>
      <c r="AF43" s="49">
        <v>10.5</v>
      </c>
      <c r="AG43" s="48">
        <v>0</v>
      </c>
      <c r="AH43" s="32"/>
      <c r="AI43" s="32"/>
      <c r="AJ43" s="32"/>
      <c r="AK43" s="52">
        <f t="shared" si="4"/>
        <v>0</v>
      </c>
      <c r="AL43" s="28">
        <f t="shared" si="5"/>
        <v>0</v>
      </c>
      <c r="AM43" s="31">
        <f t="shared" si="6"/>
        <v>0</v>
      </c>
      <c r="AN43" s="14">
        <v>24</v>
      </c>
      <c r="AO43" s="57">
        <f t="shared" si="7"/>
        <v>0</v>
      </c>
      <c r="AP43" s="8">
        <f t="shared" si="8"/>
        <v>0</v>
      </c>
      <c r="AQ43" s="58">
        <f t="shared" si="9"/>
        <v>0</v>
      </c>
      <c r="AR43" s="8">
        <f t="shared" si="10"/>
        <v>0</v>
      </c>
      <c r="AS43" s="32">
        <f>AS$17</f>
        <v>5.8</v>
      </c>
      <c r="AT43" s="34">
        <f t="shared" si="11"/>
        <v>139.19999999999999</v>
      </c>
      <c r="AU43" s="32">
        <f>AU$17</f>
        <v>0.08</v>
      </c>
      <c r="AV43" s="34">
        <f t="shared" si="12"/>
        <v>20.16</v>
      </c>
      <c r="AW43" s="32">
        <f>AW$17</f>
        <v>7.48</v>
      </c>
      <c r="AX43" s="34">
        <f t="shared" si="27"/>
        <v>1884.96</v>
      </c>
      <c r="AY43" s="32">
        <v>0</v>
      </c>
      <c r="AZ43" s="34">
        <f t="shared" si="13"/>
        <v>0</v>
      </c>
      <c r="BA43" s="32">
        <f>BA$17</f>
        <v>3.1399999999999997E-2</v>
      </c>
      <c r="BB43" s="34">
        <f t="shared" si="14"/>
        <v>0</v>
      </c>
      <c r="BC43" s="32">
        <f t="shared" si="26"/>
        <v>6.1799999999999997E-3</v>
      </c>
      <c r="BD43" s="35">
        <f t="shared" si="15"/>
        <v>0</v>
      </c>
      <c r="BE43" s="46">
        <f t="shared" ref="BE43" si="55">BE$13</f>
        <v>2.66</v>
      </c>
      <c r="BF43" s="33">
        <v>12</v>
      </c>
      <c r="BG43" s="34">
        <f>BF43*BE43</f>
        <v>31.92</v>
      </c>
      <c r="BH43" s="32">
        <f>BH$17</f>
        <v>0.38150000000000001</v>
      </c>
      <c r="BI43" s="8">
        <f t="shared" si="16"/>
        <v>0</v>
      </c>
      <c r="BJ43" s="32">
        <f>BJ$17</f>
        <v>0</v>
      </c>
      <c r="BK43" s="8">
        <f t="shared" si="17"/>
        <v>0</v>
      </c>
      <c r="BL43" s="32">
        <f>BL$17</f>
        <v>0</v>
      </c>
      <c r="BM43" s="8">
        <f t="shared" si="18"/>
        <v>0</v>
      </c>
      <c r="BN43" s="36">
        <f t="shared" si="1"/>
        <v>2076.2400000000002</v>
      </c>
      <c r="BO43" s="36">
        <f t="shared" si="19"/>
        <v>0</v>
      </c>
      <c r="BP43" s="36">
        <f t="shared" si="20"/>
        <v>2076.2400000000002</v>
      </c>
      <c r="BQ43" s="36">
        <f t="shared" si="21"/>
        <v>477.53520000000009</v>
      </c>
      <c r="BR43" s="36">
        <f t="shared" si="22"/>
        <v>2553.7752000000005</v>
      </c>
    </row>
    <row r="44" spans="1:70" ht="12.75" customHeight="1" x14ac:dyDescent="0.3">
      <c r="AL44" s="1">
        <f t="shared" ref="AL44:AM44" si="56">SUM(AL10:AL43)</f>
        <v>1373012</v>
      </c>
      <c r="AM44" s="1">
        <f t="shared" si="56"/>
        <v>1373.0119999999999</v>
      </c>
      <c r="BN44" s="13">
        <f>SUM(BN10:BN43)</f>
        <v>801186.83395999996</v>
      </c>
      <c r="BO44" s="13">
        <f>SUM(BO10:BO43)</f>
        <v>0</v>
      </c>
      <c r="BP44" s="13">
        <f>SUM(BP10:BP43)</f>
        <v>801186.83395999996</v>
      </c>
      <c r="BQ44" s="13">
        <f>SUM(BQ10:BQ43)</f>
        <v>184272.97181079997</v>
      </c>
      <c r="BR44" s="13">
        <f>SUM(BR10:BR43)</f>
        <v>985459.80577080022</v>
      </c>
    </row>
  </sheetData>
  <sortState xmlns:xlrd2="http://schemas.microsoft.com/office/spreadsheetml/2017/richdata2" ref="A3:BQ43">
    <sortCondition ref="A1"/>
  </sortState>
  <mergeCells count="15">
    <mergeCell ref="A1:D6"/>
    <mergeCell ref="E1:G1"/>
    <mergeCell ref="E3:G3"/>
    <mergeCell ref="E4:G4"/>
    <mergeCell ref="E5:G5"/>
    <mergeCell ref="E6:K6"/>
    <mergeCell ref="E2:G2"/>
    <mergeCell ref="L8:S8"/>
    <mergeCell ref="T8:AF8"/>
    <mergeCell ref="AN8:BR8"/>
    <mergeCell ref="A8:A9"/>
    <mergeCell ref="B8:B9"/>
    <mergeCell ref="C8:C9"/>
    <mergeCell ref="D8:K8"/>
    <mergeCell ref="AG8:AM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A639F-D0AC-4E77-833F-2BC65CE71E77}">
  <dimension ref="A1:N35"/>
  <sheetViews>
    <sheetView workbookViewId="0">
      <selection activeCell="N35" sqref="A1:N35"/>
    </sheetView>
  </sheetViews>
  <sheetFormatPr defaultRowHeight="14.4" x14ac:dyDescent="0.3"/>
  <sheetData>
    <row r="1" spans="1:14" x14ac:dyDescent="0.3">
      <c r="A1" s="17" t="s">
        <v>66</v>
      </c>
      <c r="B1" s="17" t="s">
        <v>67</v>
      </c>
      <c r="C1" s="17" t="s">
        <v>68</v>
      </c>
      <c r="D1" s="17" t="s">
        <v>6</v>
      </c>
      <c r="E1" s="17" t="s">
        <v>9</v>
      </c>
      <c r="F1" s="17" t="s">
        <v>69</v>
      </c>
      <c r="G1" s="17" t="s">
        <v>70</v>
      </c>
      <c r="H1" s="17" t="s">
        <v>223</v>
      </c>
      <c r="I1" s="17" t="s">
        <v>224</v>
      </c>
      <c r="J1" s="17" t="s">
        <v>230</v>
      </c>
      <c r="K1" s="17" t="s">
        <v>71</v>
      </c>
      <c r="L1" s="17" t="s">
        <v>72</v>
      </c>
      <c r="M1" s="17" t="s">
        <v>77</v>
      </c>
      <c r="N1" s="17" t="s">
        <v>78</v>
      </c>
    </row>
    <row r="2" spans="1:14" x14ac:dyDescent="0.3">
      <c r="A2" s="17" t="s">
        <v>109</v>
      </c>
      <c r="B2" s="17" t="s">
        <v>83</v>
      </c>
      <c r="C2" s="17" t="s">
        <v>84</v>
      </c>
      <c r="D2" s="17" t="s">
        <v>84</v>
      </c>
      <c r="E2" s="17" t="s">
        <v>12</v>
      </c>
      <c r="F2" s="17" t="s">
        <v>52</v>
      </c>
      <c r="G2" s="17" t="s">
        <v>155</v>
      </c>
      <c r="H2" s="17" t="s">
        <v>156</v>
      </c>
      <c r="I2" s="17" t="s">
        <v>94</v>
      </c>
      <c r="J2" s="17"/>
      <c r="K2" s="17" t="s">
        <v>1</v>
      </c>
      <c r="L2" s="17">
        <v>32.5</v>
      </c>
      <c r="M2" s="17">
        <v>17812</v>
      </c>
      <c r="N2" s="17">
        <v>17.812000000000001</v>
      </c>
    </row>
    <row r="3" spans="1:14" x14ac:dyDescent="0.3">
      <c r="A3" s="17" t="s">
        <v>109</v>
      </c>
      <c r="B3" s="17" t="s">
        <v>83</v>
      </c>
      <c r="C3" s="17" t="s">
        <v>84</v>
      </c>
      <c r="D3" s="17" t="s">
        <v>84</v>
      </c>
      <c r="E3" s="17" t="s">
        <v>12</v>
      </c>
      <c r="F3" s="17" t="s">
        <v>52</v>
      </c>
      <c r="G3" s="17" t="s">
        <v>157</v>
      </c>
      <c r="H3" s="17" t="s">
        <v>158</v>
      </c>
      <c r="I3" s="17" t="s">
        <v>94</v>
      </c>
      <c r="J3" s="17"/>
      <c r="K3" s="17" t="s">
        <v>1</v>
      </c>
      <c r="L3" s="17">
        <v>21</v>
      </c>
      <c r="M3" s="17">
        <v>6695</v>
      </c>
      <c r="N3" s="17">
        <v>6.6950000000000003</v>
      </c>
    </row>
    <row r="4" spans="1:14" x14ac:dyDescent="0.3">
      <c r="A4" s="17" t="s">
        <v>112</v>
      </c>
      <c r="B4" s="17" t="s">
        <v>87</v>
      </c>
      <c r="C4" s="17" t="s">
        <v>88</v>
      </c>
      <c r="D4" s="17" t="s">
        <v>88</v>
      </c>
      <c r="E4" s="17" t="s">
        <v>113</v>
      </c>
      <c r="F4" s="17" t="s">
        <v>94</v>
      </c>
      <c r="G4" s="17" t="s">
        <v>159</v>
      </c>
      <c r="H4" s="17" t="s">
        <v>160</v>
      </c>
      <c r="I4" s="17" t="s">
        <v>94</v>
      </c>
      <c r="J4" s="17"/>
      <c r="K4" s="17" t="s">
        <v>2</v>
      </c>
      <c r="L4" s="17">
        <v>40</v>
      </c>
      <c r="M4" s="17">
        <v>64952</v>
      </c>
      <c r="N4" s="17">
        <v>64.951999999999998</v>
      </c>
    </row>
    <row r="5" spans="1:14" x14ac:dyDescent="0.3">
      <c r="A5" s="17" t="s">
        <v>112</v>
      </c>
      <c r="B5" s="17" t="s">
        <v>87</v>
      </c>
      <c r="C5" s="17" t="s">
        <v>88</v>
      </c>
      <c r="D5" s="17" t="s">
        <v>88</v>
      </c>
      <c r="E5" s="17" t="s">
        <v>114</v>
      </c>
      <c r="F5" s="17" t="s">
        <v>44</v>
      </c>
      <c r="G5" s="17" t="s">
        <v>161</v>
      </c>
      <c r="H5" s="17" t="s">
        <v>162</v>
      </c>
      <c r="I5" s="17" t="s">
        <v>94</v>
      </c>
      <c r="J5" s="17"/>
      <c r="K5" s="17" t="s">
        <v>3</v>
      </c>
      <c r="L5" s="17">
        <v>17</v>
      </c>
      <c r="M5" s="17">
        <v>125</v>
      </c>
      <c r="N5" s="17">
        <v>0.125</v>
      </c>
    </row>
    <row r="6" spans="1:14" x14ac:dyDescent="0.3">
      <c r="A6" s="17" t="s">
        <v>115</v>
      </c>
      <c r="B6" s="17" t="s">
        <v>87</v>
      </c>
      <c r="C6" s="17" t="s">
        <v>88</v>
      </c>
      <c r="D6" s="17" t="s">
        <v>88</v>
      </c>
      <c r="E6" s="17" t="s">
        <v>113</v>
      </c>
      <c r="F6" s="17" t="s">
        <v>44</v>
      </c>
      <c r="G6" s="17" t="s">
        <v>163</v>
      </c>
      <c r="H6" s="17" t="s">
        <v>164</v>
      </c>
      <c r="I6" s="17" t="s">
        <v>225</v>
      </c>
      <c r="J6" s="17" t="s">
        <v>231</v>
      </c>
      <c r="K6" s="17" t="s">
        <v>3</v>
      </c>
      <c r="L6" s="17">
        <v>40</v>
      </c>
      <c r="M6" s="17">
        <v>41821</v>
      </c>
      <c r="N6" s="17">
        <v>41.820999999999998</v>
      </c>
    </row>
    <row r="7" spans="1:14" x14ac:dyDescent="0.3">
      <c r="A7" s="17" t="s">
        <v>112</v>
      </c>
      <c r="B7" s="17" t="s">
        <v>87</v>
      </c>
      <c r="C7" s="17" t="s">
        <v>88</v>
      </c>
      <c r="D7" s="17" t="s">
        <v>88</v>
      </c>
      <c r="E7" s="17" t="s">
        <v>114</v>
      </c>
      <c r="F7" s="17" t="s">
        <v>44</v>
      </c>
      <c r="G7" s="17" t="s">
        <v>165</v>
      </c>
      <c r="H7" s="17" t="s">
        <v>166</v>
      </c>
      <c r="I7" s="17" t="s">
        <v>94</v>
      </c>
      <c r="J7" s="17"/>
      <c r="K7" s="17" t="s">
        <v>3</v>
      </c>
      <c r="L7" s="17">
        <v>17</v>
      </c>
      <c r="M7" s="17">
        <v>8371</v>
      </c>
      <c r="N7" s="17">
        <v>8.3710000000000004</v>
      </c>
    </row>
    <row r="8" spans="1:14" x14ac:dyDescent="0.3">
      <c r="A8" s="17" t="s">
        <v>112</v>
      </c>
      <c r="B8" s="17" t="s">
        <v>83</v>
      </c>
      <c r="C8" s="17" t="s">
        <v>84</v>
      </c>
      <c r="D8" s="17" t="s">
        <v>84</v>
      </c>
      <c r="E8" s="17" t="s">
        <v>91</v>
      </c>
      <c r="F8" s="17" t="s">
        <v>44</v>
      </c>
      <c r="G8" s="17" t="s">
        <v>167</v>
      </c>
      <c r="H8" s="17" t="s">
        <v>168</v>
      </c>
      <c r="I8" s="17" t="s">
        <v>226</v>
      </c>
      <c r="J8" s="17" t="s">
        <v>231</v>
      </c>
      <c r="K8" s="17" t="s">
        <v>2</v>
      </c>
      <c r="L8" s="17">
        <v>35</v>
      </c>
      <c r="M8" s="17">
        <v>63212</v>
      </c>
      <c r="N8" s="17">
        <v>63.212000000000003</v>
      </c>
    </row>
    <row r="9" spans="1:14" x14ac:dyDescent="0.3">
      <c r="A9" s="17" t="s">
        <v>117</v>
      </c>
      <c r="B9" s="17" t="s">
        <v>83</v>
      </c>
      <c r="C9" s="17" t="s">
        <v>84</v>
      </c>
      <c r="D9" s="17" t="s">
        <v>84</v>
      </c>
      <c r="E9" s="17" t="s">
        <v>12</v>
      </c>
      <c r="F9" s="17" t="s">
        <v>51</v>
      </c>
      <c r="G9" s="17" t="s">
        <v>171</v>
      </c>
      <c r="H9" s="17" t="s">
        <v>172</v>
      </c>
      <c r="I9" s="17" t="s">
        <v>94</v>
      </c>
      <c r="J9" s="17"/>
      <c r="K9" s="17" t="s">
        <v>15</v>
      </c>
      <c r="L9" s="17">
        <v>4</v>
      </c>
      <c r="M9" s="17">
        <v>0</v>
      </c>
      <c r="N9" s="17">
        <v>0</v>
      </c>
    </row>
    <row r="10" spans="1:14" x14ac:dyDescent="0.3">
      <c r="A10" s="17" t="s">
        <v>117</v>
      </c>
      <c r="B10" s="17" t="s">
        <v>83</v>
      </c>
      <c r="C10" s="17" t="s">
        <v>84</v>
      </c>
      <c r="D10" s="17" t="s">
        <v>84</v>
      </c>
      <c r="E10" s="17" t="s">
        <v>12</v>
      </c>
      <c r="F10" s="17" t="s">
        <v>51</v>
      </c>
      <c r="G10" s="17" t="s">
        <v>173</v>
      </c>
      <c r="H10" s="17" t="s">
        <v>174</v>
      </c>
      <c r="I10" s="17" t="s">
        <v>94</v>
      </c>
      <c r="J10" s="17"/>
      <c r="K10" s="17" t="s">
        <v>1</v>
      </c>
      <c r="L10" s="17">
        <v>21</v>
      </c>
      <c r="M10" s="17">
        <v>3177</v>
      </c>
      <c r="N10" s="17">
        <v>3.177</v>
      </c>
    </row>
    <row r="11" spans="1:14" x14ac:dyDescent="0.3">
      <c r="A11" s="17" t="s">
        <v>117</v>
      </c>
      <c r="B11" s="17" t="s">
        <v>83</v>
      </c>
      <c r="C11" s="17" t="s">
        <v>84</v>
      </c>
      <c r="D11" s="17" t="s">
        <v>84</v>
      </c>
      <c r="E11" s="17" t="s">
        <v>12</v>
      </c>
      <c r="F11" s="17" t="s">
        <v>51</v>
      </c>
      <c r="G11" s="17" t="s">
        <v>175</v>
      </c>
      <c r="H11" s="17" t="s">
        <v>176</v>
      </c>
      <c r="I11" s="17" t="s">
        <v>227</v>
      </c>
      <c r="J11" s="17" t="s">
        <v>231</v>
      </c>
      <c r="K11" s="17" t="s">
        <v>1</v>
      </c>
      <c r="L11" s="17">
        <v>26</v>
      </c>
      <c r="M11" s="17">
        <v>24920</v>
      </c>
      <c r="N11" s="17">
        <v>24.92</v>
      </c>
    </row>
    <row r="12" spans="1:14" x14ac:dyDescent="0.3">
      <c r="A12" s="17" t="s">
        <v>118</v>
      </c>
      <c r="B12" s="17" t="s">
        <v>83</v>
      </c>
      <c r="C12" s="17" t="s">
        <v>84</v>
      </c>
      <c r="D12" s="17" t="s">
        <v>84</v>
      </c>
      <c r="E12" s="17" t="s">
        <v>14</v>
      </c>
      <c r="F12" s="17" t="s">
        <v>50</v>
      </c>
      <c r="G12" s="17" t="s">
        <v>177</v>
      </c>
      <c r="H12" s="17" t="s">
        <v>178</v>
      </c>
      <c r="I12" s="17" t="s">
        <v>228</v>
      </c>
      <c r="J12" s="17" t="s">
        <v>231</v>
      </c>
      <c r="K12" s="17" t="s">
        <v>1</v>
      </c>
      <c r="L12" s="17">
        <v>26</v>
      </c>
      <c r="M12" s="17">
        <v>10610</v>
      </c>
      <c r="N12" s="17">
        <v>10.61</v>
      </c>
    </row>
    <row r="13" spans="1:14" x14ac:dyDescent="0.3">
      <c r="A13" s="17" t="s">
        <v>119</v>
      </c>
      <c r="B13" s="17" t="s">
        <v>83</v>
      </c>
      <c r="C13" s="17" t="s">
        <v>84</v>
      </c>
      <c r="D13" s="17" t="s">
        <v>84</v>
      </c>
      <c r="E13" s="17" t="s">
        <v>14</v>
      </c>
      <c r="F13" s="17" t="s">
        <v>47</v>
      </c>
      <c r="G13" s="17" t="s">
        <v>179</v>
      </c>
      <c r="H13" s="17" t="s">
        <v>180</v>
      </c>
      <c r="I13" s="17" t="s">
        <v>229</v>
      </c>
      <c r="J13" s="17" t="s">
        <v>231</v>
      </c>
      <c r="K13" s="17" t="s">
        <v>16</v>
      </c>
      <c r="L13" s="17">
        <v>104</v>
      </c>
      <c r="M13" s="17">
        <v>61355</v>
      </c>
      <c r="N13" s="17">
        <v>61.354999999999997</v>
      </c>
    </row>
    <row r="14" spans="1:14" x14ac:dyDescent="0.3">
      <c r="A14" s="17" t="s">
        <v>119</v>
      </c>
      <c r="B14" s="17" t="s">
        <v>83</v>
      </c>
      <c r="C14" s="17" t="s">
        <v>84</v>
      </c>
      <c r="D14" s="17" t="s">
        <v>84</v>
      </c>
      <c r="E14" s="17" t="s">
        <v>14</v>
      </c>
      <c r="F14" s="17" t="s">
        <v>47</v>
      </c>
      <c r="G14" s="17" t="s">
        <v>181</v>
      </c>
      <c r="H14" s="17" t="s">
        <v>182</v>
      </c>
      <c r="I14" s="17" t="s">
        <v>94</v>
      </c>
      <c r="J14" s="17"/>
      <c r="K14" s="17" t="s">
        <v>1</v>
      </c>
      <c r="L14" s="17">
        <v>40</v>
      </c>
      <c r="M14" s="17">
        <v>18629</v>
      </c>
      <c r="N14" s="17">
        <v>18.629000000000001</v>
      </c>
    </row>
    <row r="15" spans="1:14" x14ac:dyDescent="0.3">
      <c r="A15" s="17" t="s">
        <v>120</v>
      </c>
      <c r="B15" s="17" t="s">
        <v>83</v>
      </c>
      <c r="C15" s="17" t="s">
        <v>84</v>
      </c>
      <c r="D15" s="17" t="s">
        <v>84</v>
      </c>
      <c r="E15" s="17" t="s">
        <v>100</v>
      </c>
      <c r="F15" s="17" t="s">
        <v>48</v>
      </c>
      <c r="G15" s="17" t="s">
        <v>183</v>
      </c>
      <c r="H15" s="17" t="s">
        <v>184</v>
      </c>
      <c r="I15" s="17" t="s">
        <v>228</v>
      </c>
      <c r="J15" s="17" t="s">
        <v>231</v>
      </c>
      <c r="K15" s="17" t="s">
        <v>1</v>
      </c>
      <c r="L15" s="17"/>
      <c r="M15" s="17">
        <v>26215</v>
      </c>
      <c r="N15" s="17">
        <v>26.215</v>
      </c>
    </row>
    <row r="16" spans="1:14" x14ac:dyDescent="0.3">
      <c r="A16" s="17" t="s">
        <v>121</v>
      </c>
      <c r="B16" s="17" t="s">
        <v>83</v>
      </c>
      <c r="C16" s="17" t="s">
        <v>84</v>
      </c>
      <c r="D16" s="17" t="s">
        <v>84</v>
      </c>
      <c r="E16" s="17" t="s">
        <v>100</v>
      </c>
      <c r="F16" s="17" t="s">
        <v>48</v>
      </c>
      <c r="G16" s="17" t="s">
        <v>185</v>
      </c>
      <c r="H16" s="17" t="s">
        <v>186</v>
      </c>
      <c r="I16" s="17" t="s">
        <v>94</v>
      </c>
      <c r="J16" s="17"/>
      <c r="K16" s="17" t="s">
        <v>15</v>
      </c>
      <c r="L16" s="17">
        <v>40</v>
      </c>
      <c r="M16" s="17">
        <v>22849</v>
      </c>
      <c r="N16" s="17">
        <v>22.849</v>
      </c>
    </row>
    <row r="17" spans="1:14" x14ac:dyDescent="0.3">
      <c r="A17" s="17" t="s">
        <v>122</v>
      </c>
      <c r="B17" s="17" t="s">
        <v>83</v>
      </c>
      <c r="C17" s="17" t="s">
        <v>84</v>
      </c>
      <c r="D17" s="17" t="s">
        <v>84</v>
      </c>
      <c r="E17" s="17" t="s">
        <v>80</v>
      </c>
      <c r="F17" s="17" t="s">
        <v>48</v>
      </c>
      <c r="G17" s="17" t="s">
        <v>187</v>
      </c>
      <c r="H17" s="17" t="s">
        <v>188</v>
      </c>
      <c r="I17" s="17" t="s">
        <v>94</v>
      </c>
      <c r="J17" s="17"/>
      <c r="K17" s="17" t="s">
        <v>3</v>
      </c>
      <c r="L17" s="17">
        <v>4</v>
      </c>
      <c r="M17" s="17">
        <v>934</v>
      </c>
      <c r="N17" s="17">
        <v>0.93400000000000005</v>
      </c>
    </row>
    <row r="18" spans="1:14" x14ac:dyDescent="0.3">
      <c r="A18" s="17" t="s">
        <v>123</v>
      </c>
      <c r="B18" s="17" t="s">
        <v>83</v>
      </c>
      <c r="C18" s="17" t="s">
        <v>84</v>
      </c>
      <c r="D18" s="17" t="s">
        <v>84</v>
      </c>
      <c r="E18" s="17" t="s">
        <v>12</v>
      </c>
      <c r="F18" s="17" t="s">
        <v>49</v>
      </c>
      <c r="G18" s="17" t="s">
        <v>189</v>
      </c>
      <c r="H18" s="17" t="s">
        <v>190</v>
      </c>
      <c r="I18" s="17" t="s">
        <v>94</v>
      </c>
      <c r="J18" s="17"/>
      <c r="K18" s="17" t="s">
        <v>15</v>
      </c>
      <c r="L18" s="17">
        <v>21</v>
      </c>
      <c r="M18" s="17">
        <v>12498</v>
      </c>
      <c r="N18" s="17">
        <v>12.497999999999999</v>
      </c>
    </row>
    <row r="19" spans="1:14" x14ac:dyDescent="0.3">
      <c r="A19" s="17" t="s">
        <v>124</v>
      </c>
      <c r="B19" s="17" t="s">
        <v>83</v>
      </c>
      <c r="C19" s="17" t="s">
        <v>84</v>
      </c>
      <c r="D19" s="17" t="s">
        <v>84</v>
      </c>
      <c r="E19" s="17" t="s">
        <v>12</v>
      </c>
      <c r="F19" s="17" t="s">
        <v>49</v>
      </c>
      <c r="G19" s="17" t="s">
        <v>191</v>
      </c>
      <c r="H19" s="17" t="s">
        <v>192</v>
      </c>
      <c r="I19" s="17" t="s">
        <v>94</v>
      </c>
      <c r="J19" s="17"/>
      <c r="K19" s="17" t="s">
        <v>1</v>
      </c>
      <c r="L19" s="17">
        <v>21</v>
      </c>
      <c r="M19" s="17">
        <v>14958</v>
      </c>
      <c r="N19" s="17">
        <v>14.958</v>
      </c>
    </row>
    <row r="20" spans="1:14" x14ac:dyDescent="0.3">
      <c r="A20" s="17" t="s">
        <v>125</v>
      </c>
      <c r="B20" s="17" t="s">
        <v>83</v>
      </c>
      <c r="C20" s="17" t="s">
        <v>84</v>
      </c>
      <c r="D20" s="17" t="s">
        <v>84</v>
      </c>
      <c r="E20" s="17" t="s">
        <v>126</v>
      </c>
      <c r="F20" s="17" t="s">
        <v>45</v>
      </c>
      <c r="G20" s="17" t="s">
        <v>193</v>
      </c>
      <c r="H20" s="17" t="s">
        <v>194</v>
      </c>
      <c r="I20" s="17" t="s">
        <v>94</v>
      </c>
      <c r="J20" s="17"/>
      <c r="K20" s="17" t="s">
        <v>15</v>
      </c>
      <c r="L20" s="17">
        <v>12.5</v>
      </c>
      <c r="M20" s="17">
        <v>1134</v>
      </c>
      <c r="N20" s="17">
        <v>1.1339999999999999</v>
      </c>
    </row>
    <row r="21" spans="1:14" x14ac:dyDescent="0.3">
      <c r="A21" s="17" t="s">
        <v>127</v>
      </c>
      <c r="B21" s="17" t="s">
        <v>83</v>
      </c>
      <c r="C21" s="17" t="s">
        <v>84</v>
      </c>
      <c r="D21" s="17" t="s">
        <v>84</v>
      </c>
      <c r="E21" s="17" t="s">
        <v>100</v>
      </c>
      <c r="F21" s="17" t="s">
        <v>48</v>
      </c>
      <c r="G21" s="17" t="s">
        <v>195</v>
      </c>
      <c r="H21" s="17" t="s">
        <v>196</v>
      </c>
      <c r="I21" s="17" t="s">
        <v>94</v>
      </c>
      <c r="J21" s="17"/>
      <c r="K21" s="17" t="s">
        <v>15</v>
      </c>
      <c r="L21" s="17"/>
      <c r="M21" s="17">
        <v>13827</v>
      </c>
      <c r="N21" s="17">
        <v>13.827</v>
      </c>
    </row>
    <row r="22" spans="1:14" x14ac:dyDescent="0.3">
      <c r="A22" s="17" t="s">
        <v>128</v>
      </c>
      <c r="B22" s="17" t="s">
        <v>83</v>
      </c>
      <c r="C22" s="17" t="s">
        <v>84</v>
      </c>
      <c r="D22" s="17" t="s">
        <v>84</v>
      </c>
      <c r="E22" s="17" t="s">
        <v>14</v>
      </c>
      <c r="F22" s="17" t="s">
        <v>50</v>
      </c>
      <c r="G22" s="17" t="s">
        <v>197</v>
      </c>
      <c r="H22" s="17" t="s">
        <v>198</v>
      </c>
      <c r="I22" s="17" t="s">
        <v>94</v>
      </c>
      <c r="J22" s="17"/>
      <c r="K22" s="17" t="s">
        <v>15</v>
      </c>
      <c r="L22" s="17">
        <v>16</v>
      </c>
      <c r="M22" s="17">
        <v>3710</v>
      </c>
      <c r="N22" s="17">
        <v>3.71</v>
      </c>
    </row>
    <row r="23" spans="1:14" x14ac:dyDescent="0.3">
      <c r="A23" s="17" t="s">
        <v>102</v>
      </c>
      <c r="B23" s="17" t="s">
        <v>83</v>
      </c>
      <c r="C23" s="17" t="s">
        <v>84</v>
      </c>
      <c r="D23" s="17" t="s">
        <v>84</v>
      </c>
      <c r="E23" s="17" t="s">
        <v>14</v>
      </c>
      <c r="F23" s="17" t="s">
        <v>50</v>
      </c>
      <c r="G23" s="17" t="s">
        <v>199</v>
      </c>
      <c r="H23" s="17" t="s">
        <v>200</v>
      </c>
      <c r="I23" s="17" t="s">
        <v>94</v>
      </c>
      <c r="J23" s="17"/>
      <c r="K23" s="17" t="s">
        <v>1</v>
      </c>
      <c r="L23" s="17">
        <v>16</v>
      </c>
      <c r="M23" s="17">
        <v>11354</v>
      </c>
      <c r="N23" s="17">
        <v>11.353999999999999</v>
      </c>
    </row>
    <row r="24" spans="1:14" x14ac:dyDescent="0.3">
      <c r="A24" s="17" t="s">
        <v>129</v>
      </c>
      <c r="B24" s="17" t="s">
        <v>93</v>
      </c>
      <c r="C24" s="17" t="s">
        <v>116</v>
      </c>
      <c r="D24" s="17" t="s">
        <v>104</v>
      </c>
      <c r="E24" s="17" t="s">
        <v>130</v>
      </c>
      <c r="F24" s="17" t="s">
        <v>11</v>
      </c>
      <c r="G24" s="17" t="s">
        <v>201</v>
      </c>
      <c r="H24" s="17" t="s">
        <v>202</v>
      </c>
      <c r="I24" s="17" t="s">
        <v>94</v>
      </c>
      <c r="J24" s="17"/>
      <c r="K24" s="17" t="s">
        <v>2</v>
      </c>
      <c r="L24" s="17">
        <v>16</v>
      </c>
      <c r="M24" s="17">
        <v>4098</v>
      </c>
      <c r="N24" s="17">
        <v>4.0979999999999999</v>
      </c>
    </row>
    <row r="25" spans="1:14" x14ac:dyDescent="0.3">
      <c r="A25" s="17" t="s">
        <v>131</v>
      </c>
      <c r="B25" s="17" t="s">
        <v>93</v>
      </c>
      <c r="C25" s="17" t="s">
        <v>108</v>
      </c>
      <c r="D25" s="17" t="s">
        <v>108</v>
      </c>
      <c r="E25" s="17" t="s">
        <v>132</v>
      </c>
      <c r="F25" s="17" t="s">
        <v>13</v>
      </c>
      <c r="G25" s="17" t="s">
        <v>203</v>
      </c>
      <c r="H25" s="17" t="s">
        <v>204</v>
      </c>
      <c r="I25" s="17" t="s">
        <v>229</v>
      </c>
      <c r="J25" s="17" t="s">
        <v>231</v>
      </c>
      <c r="K25" s="17" t="s">
        <v>16</v>
      </c>
      <c r="L25" s="17">
        <v>100</v>
      </c>
      <c r="M25" s="17">
        <v>39290</v>
      </c>
      <c r="N25" s="17">
        <v>39.29</v>
      </c>
    </row>
    <row r="26" spans="1:14" x14ac:dyDescent="0.3">
      <c r="A26" s="17" t="s">
        <v>133</v>
      </c>
      <c r="B26" s="17" t="s">
        <v>83</v>
      </c>
      <c r="C26" s="17" t="s">
        <v>84</v>
      </c>
      <c r="D26" s="17" t="s">
        <v>84</v>
      </c>
      <c r="E26" s="17" t="s">
        <v>14</v>
      </c>
      <c r="F26" s="17" t="s">
        <v>134</v>
      </c>
      <c r="G26" s="17" t="s">
        <v>205</v>
      </c>
      <c r="H26" s="17" t="s">
        <v>206</v>
      </c>
      <c r="I26" s="17" t="s">
        <v>94</v>
      </c>
      <c r="J26" s="17"/>
      <c r="K26" s="17" t="s">
        <v>15</v>
      </c>
      <c r="L26" s="17">
        <v>16</v>
      </c>
      <c r="M26" s="17">
        <v>2657</v>
      </c>
      <c r="N26" s="17">
        <v>2.657</v>
      </c>
    </row>
    <row r="27" spans="1:14" x14ac:dyDescent="0.3">
      <c r="A27" s="17" t="s">
        <v>135</v>
      </c>
      <c r="B27" s="17" t="s">
        <v>93</v>
      </c>
      <c r="C27" s="17" t="s">
        <v>116</v>
      </c>
      <c r="D27" s="17" t="s">
        <v>136</v>
      </c>
      <c r="E27" s="17" t="s">
        <v>137</v>
      </c>
      <c r="F27" s="17" t="s">
        <v>138</v>
      </c>
      <c r="G27" s="17" t="s">
        <v>207</v>
      </c>
      <c r="H27" s="17" t="s">
        <v>208</v>
      </c>
      <c r="I27" s="17" t="s">
        <v>94</v>
      </c>
      <c r="J27" s="17"/>
      <c r="K27" s="17" t="s">
        <v>15</v>
      </c>
      <c r="L27" s="17">
        <v>21</v>
      </c>
      <c r="M27" s="17">
        <v>4147</v>
      </c>
      <c r="N27" s="17">
        <v>4.1470000000000002</v>
      </c>
    </row>
    <row r="28" spans="1:14" x14ac:dyDescent="0.3">
      <c r="A28" s="17" t="s">
        <v>106</v>
      </c>
      <c r="B28" s="17" t="s">
        <v>83</v>
      </c>
      <c r="C28" s="17" t="s">
        <v>84</v>
      </c>
      <c r="D28" s="17" t="s">
        <v>84</v>
      </c>
      <c r="E28" s="17" t="s">
        <v>139</v>
      </c>
      <c r="F28" s="17" t="s">
        <v>53</v>
      </c>
      <c r="G28" s="17" t="s">
        <v>209</v>
      </c>
      <c r="H28" s="17" t="s">
        <v>210</v>
      </c>
      <c r="I28" s="17" t="s">
        <v>226</v>
      </c>
      <c r="J28" s="17" t="s">
        <v>231</v>
      </c>
      <c r="K28" s="17" t="s">
        <v>1</v>
      </c>
      <c r="L28" s="17">
        <v>33</v>
      </c>
      <c r="M28" s="17">
        <v>57299</v>
      </c>
      <c r="N28" s="17">
        <v>57.298999999999999</v>
      </c>
    </row>
    <row r="29" spans="1:14" x14ac:dyDescent="0.3">
      <c r="A29" s="17" t="s">
        <v>140</v>
      </c>
      <c r="B29" s="17" t="s">
        <v>93</v>
      </c>
      <c r="C29" s="17" t="s">
        <v>116</v>
      </c>
      <c r="D29" s="17" t="s">
        <v>141</v>
      </c>
      <c r="E29" s="17" t="s">
        <v>94</v>
      </c>
      <c r="F29" s="17" t="s">
        <v>142</v>
      </c>
      <c r="G29" s="17" t="s">
        <v>211</v>
      </c>
      <c r="H29" s="17" t="s">
        <v>212</v>
      </c>
      <c r="I29" s="17" t="s">
        <v>94</v>
      </c>
      <c r="J29" s="17"/>
      <c r="K29" s="17" t="s">
        <v>15</v>
      </c>
      <c r="L29" s="17">
        <v>16</v>
      </c>
      <c r="M29" s="17">
        <v>0</v>
      </c>
      <c r="N29" s="17">
        <v>0</v>
      </c>
    </row>
    <row r="30" spans="1:14" x14ac:dyDescent="0.3">
      <c r="A30" s="17" t="s">
        <v>143</v>
      </c>
      <c r="B30" s="17" t="s">
        <v>83</v>
      </c>
      <c r="C30" s="17" t="s">
        <v>84</v>
      </c>
      <c r="D30" s="17" t="s">
        <v>84</v>
      </c>
      <c r="E30" s="17" t="s">
        <v>14</v>
      </c>
      <c r="F30" s="17" t="s">
        <v>52</v>
      </c>
      <c r="G30" s="17" t="s">
        <v>213</v>
      </c>
      <c r="H30" s="17" t="s">
        <v>214</v>
      </c>
      <c r="I30" s="17" t="s">
        <v>94</v>
      </c>
      <c r="J30" s="17"/>
      <c r="K30" s="17" t="s">
        <v>3</v>
      </c>
      <c r="L30" s="17">
        <v>4</v>
      </c>
      <c r="M30" s="17">
        <v>681</v>
      </c>
      <c r="N30" s="17">
        <v>0.68100000000000005</v>
      </c>
    </row>
    <row r="31" spans="1:14" x14ac:dyDescent="0.3">
      <c r="A31" s="17" t="s">
        <v>144</v>
      </c>
      <c r="B31" s="17" t="s">
        <v>83</v>
      </c>
      <c r="C31" s="17" t="s">
        <v>84</v>
      </c>
      <c r="D31" s="17" t="s">
        <v>84</v>
      </c>
      <c r="E31" s="17" t="s">
        <v>147</v>
      </c>
      <c r="F31" s="17" t="s">
        <v>148</v>
      </c>
      <c r="G31" s="17" t="s">
        <v>215</v>
      </c>
      <c r="H31" s="17" t="s">
        <v>216</v>
      </c>
      <c r="I31" s="17" t="s">
        <v>94</v>
      </c>
      <c r="J31" s="17"/>
      <c r="K31" s="17" t="s">
        <v>1</v>
      </c>
      <c r="L31" s="17">
        <v>20</v>
      </c>
      <c r="M31" s="17">
        <v>3756</v>
      </c>
      <c r="N31" s="17">
        <v>3.7559999999999998</v>
      </c>
    </row>
    <row r="32" spans="1:14" x14ac:dyDescent="0.3">
      <c r="A32" s="17" t="s">
        <v>92</v>
      </c>
      <c r="B32" s="17" t="s">
        <v>93</v>
      </c>
      <c r="C32" s="17" t="s">
        <v>108</v>
      </c>
      <c r="D32" s="17" t="s">
        <v>150</v>
      </c>
      <c r="E32" s="17" t="s">
        <v>94</v>
      </c>
      <c r="F32" s="17" t="s">
        <v>46</v>
      </c>
      <c r="G32" s="17" t="s">
        <v>169</v>
      </c>
      <c r="H32" s="17" t="s">
        <v>170</v>
      </c>
      <c r="I32" s="17" t="s">
        <v>94</v>
      </c>
      <c r="J32" s="17"/>
      <c r="K32" s="17" t="s">
        <v>3</v>
      </c>
      <c r="L32" s="17">
        <v>60</v>
      </c>
      <c r="M32" s="17">
        <v>143227</v>
      </c>
      <c r="N32" s="17">
        <v>143.227</v>
      </c>
    </row>
    <row r="33" spans="1:14" x14ac:dyDescent="0.3">
      <c r="A33" s="17" t="s">
        <v>151</v>
      </c>
      <c r="B33" s="17" t="s">
        <v>93</v>
      </c>
      <c r="C33" s="17" t="s">
        <v>108</v>
      </c>
      <c r="D33" s="17" t="s">
        <v>150</v>
      </c>
      <c r="E33" s="17" t="s">
        <v>152</v>
      </c>
      <c r="F33" s="17" t="s">
        <v>46</v>
      </c>
      <c r="G33" s="17" t="s">
        <v>217</v>
      </c>
      <c r="H33" s="17" t="s">
        <v>218</v>
      </c>
      <c r="I33" s="17" t="s">
        <v>94</v>
      </c>
      <c r="J33" s="17"/>
      <c r="K33" s="17" t="s">
        <v>3</v>
      </c>
      <c r="L33" s="17">
        <v>5.5</v>
      </c>
      <c r="M33" s="17">
        <v>616</v>
      </c>
      <c r="N33" s="17">
        <v>0.61599999999999999</v>
      </c>
    </row>
    <row r="34" spans="1:14" x14ac:dyDescent="0.3">
      <c r="A34" s="17" t="s">
        <v>92</v>
      </c>
      <c r="B34" s="17" t="s">
        <v>93</v>
      </c>
      <c r="C34" s="17" t="s">
        <v>108</v>
      </c>
      <c r="D34" s="17" t="s">
        <v>150</v>
      </c>
      <c r="E34" s="17" t="s">
        <v>152</v>
      </c>
      <c r="F34" s="17" t="s">
        <v>46</v>
      </c>
      <c r="G34" s="17" t="s">
        <v>219</v>
      </c>
      <c r="H34" s="17" t="s">
        <v>220</v>
      </c>
      <c r="I34" s="17" t="s">
        <v>94</v>
      </c>
      <c r="J34" s="17"/>
      <c r="K34" s="17" t="s">
        <v>15</v>
      </c>
      <c r="L34" s="17">
        <v>3.5</v>
      </c>
      <c r="M34" s="17">
        <v>1577</v>
      </c>
      <c r="N34" s="17">
        <v>1.577</v>
      </c>
    </row>
    <row r="35" spans="1:14" x14ac:dyDescent="0.3">
      <c r="A35" s="17" t="s">
        <v>92</v>
      </c>
      <c r="B35" s="17" t="s">
        <v>93</v>
      </c>
      <c r="C35" s="17" t="s">
        <v>108</v>
      </c>
      <c r="D35" s="17" t="s">
        <v>150</v>
      </c>
      <c r="E35" s="17" t="s">
        <v>152</v>
      </c>
      <c r="F35" s="17" t="s">
        <v>46</v>
      </c>
      <c r="G35" s="17" t="s">
        <v>221</v>
      </c>
      <c r="H35" s="17" t="s">
        <v>222</v>
      </c>
      <c r="I35" s="17" t="s">
        <v>94</v>
      </c>
      <c r="J35" s="17"/>
      <c r="K35" s="17" t="s">
        <v>15</v>
      </c>
      <c r="L35" s="17">
        <v>10.5</v>
      </c>
      <c r="M35" s="17">
        <v>0</v>
      </c>
      <c r="N35" s="17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42C68-7CB5-424B-AA71-F52D6EE53D98}">
  <dimension ref="A1:J35"/>
  <sheetViews>
    <sheetView topLeftCell="A25" workbookViewId="0">
      <selection activeCell="A35" sqref="A35"/>
    </sheetView>
  </sheetViews>
  <sheetFormatPr defaultColWidth="8.77734375" defaultRowHeight="10.199999999999999" x14ac:dyDescent="0.2"/>
  <cols>
    <col min="1" max="4" width="8.77734375" style="51"/>
    <col min="5" max="5" width="12.44140625" style="51" customWidth="1"/>
    <col min="6" max="16384" width="8.77734375" style="51"/>
  </cols>
  <sheetData>
    <row r="1" spans="1:10" x14ac:dyDescent="0.2">
      <c r="A1" s="50" t="s">
        <v>232</v>
      </c>
      <c r="B1" s="50" t="s">
        <v>233</v>
      </c>
      <c r="C1" s="50" t="s">
        <v>237</v>
      </c>
      <c r="D1" s="50" t="s">
        <v>234</v>
      </c>
      <c r="E1" s="50" t="s">
        <v>235</v>
      </c>
      <c r="F1" s="50" t="s">
        <v>236</v>
      </c>
      <c r="G1" s="50" t="s">
        <v>64</v>
      </c>
      <c r="H1" s="50" t="s">
        <v>6</v>
      </c>
      <c r="I1" s="50" t="s">
        <v>9</v>
      </c>
      <c r="J1" s="50" t="s">
        <v>65</v>
      </c>
    </row>
    <row r="2" spans="1:10" x14ac:dyDescent="0.2">
      <c r="A2" s="50">
        <f>'wykaz ppe '!B10</f>
        <v>1</v>
      </c>
      <c r="B2" s="50">
        <f>'wykaz ppe '!C10</f>
        <v>1</v>
      </c>
      <c r="C2" s="50" t="str">
        <f>'wykaz ppe '!AA10</f>
        <v>590243842025178833</v>
      </c>
      <c r="D2" s="50" t="str">
        <f>'wykaz ppe '!D10</f>
        <v>Powiat Ostrzeszowski</v>
      </c>
      <c r="E2" s="50">
        <f>'wykaz ppe '!E10</f>
        <v>5140137902</v>
      </c>
      <c r="F2" s="50" t="str">
        <f>'wykaz ppe '!L10</f>
        <v>Powiatowe Centrum Pomocy Rodzinie</v>
      </c>
      <c r="G2" s="50" t="str">
        <f>'wykaz ppe '!O10</f>
        <v>63-500</v>
      </c>
      <c r="H2" s="50" t="str">
        <f>'wykaz ppe '!P10</f>
        <v>Ostrzeszów</v>
      </c>
      <c r="I2" s="50" t="str">
        <f>'wykaz ppe '!Q10</f>
        <v>Zamkowa</v>
      </c>
      <c r="J2" s="50" t="str">
        <f>'wykaz ppe '!R10</f>
        <v>17</v>
      </c>
    </row>
    <row r="3" spans="1:10" x14ac:dyDescent="0.2">
      <c r="A3" s="50">
        <f>'wykaz ppe '!B11</f>
        <v>1</v>
      </c>
      <c r="B3" s="50">
        <f>'wykaz ppe '!C11</f>
        <v>2</v>
      </c>
      <c r="C3" s="50" t="str">
        <f>'wykaz ppe '!AA11</f>
        <v>590243842024999873</v>
      </c>
      <c r="D3" s="50" t="str">
        <f>'wykaz ppe '!D11</f>
        <v>Powiat Ostrzeszowski</v>
      </c>
      <c r="E3" s="50">
        <f>'wykaz ppe '!E11</f>
        <v>5140137902</v>
      </c>
      <c r="F3" s="50" t="str">
        <f>'wykaz ppe '!L11</f>
        <v>Powiatowe Centrum Pomocy Rodzinie</v>
      </c>
      <c r="G3" s="50" t="str">
        <f>'wykaz ppe '!O11</f>
        <v>63-500</v>
      </c>
      <c r="H3" s="50" t="str">
        <f>'wykaz ppe '!P11</f>
        <v>Ostrzeszów</v>
      </c>
      <c r="I3" s="50" t="str">
        <f>'wykaz ppe '!Q11</f>
        <v>Zamkowa</v>
      </c>
      <c r="J3" s="50" t="str">
        <f>'wykaz ppe '!R11</f>
        <v>17</v>
      </c>
    </row>
    <row r="4" spans="1:10" x14ac:dyDescent="0.2">
      <c r="A4" s="50">
        <f>'wykaz ppe '!B12</f>
        <v>2</v>
      </c>
      <c r="B4" s="50">
        <f>'wykaz ppe '!C12</f>
        <v>1</v>
      </c>
      <c r="C4" s="50" t="str">
        <f>'wykaz ppe '!AA12</f>
        <v>590243843025462083</v>
      </c>
      <c r="D4" s="50" t="str">
        <f>'wykaz ppe '!D12</f>
        <v>Powiat Ostrzeszowski</v>
      </c>
      <c r="E4" s="50">
        <f>'wykaz ppe '!E12</f>
        <v>5140137902</v>
      </c>
      <c r="F4" s="50" t="str">
        <f>'wykaz ppe '!L12</f>
        <v>Dom Pomocy Społecznej w Kobylej Górze</v>
      </c>
      <c r="G4" s="50" t="str">
        <f>'wykaz ppe '!O12</f>
        <v>63-507</v>
      </c>
      <c r="H4" s="50" t="str">
        <f>'wykaz ppe '!P12</f>
        <v>Kobyla Góra</v>
      </c>
      <c r="I4" s="50" t="str">
        <f>'wykaz ppe '!Q12</f>
        <v>T. Sikorskiego</v>
      </c>
      <c r="J4" s="50" t="str">
        <f>'wykaz ppe '!R12</f>
        <v>1</v>
      </c>
    </row>
    <row r="5" spans="1:10" x14ac:dyDescent="0.2">
      <c r="A5" s="50">
        <f>'wykaz ppe '!B13</f>
        <v>2</v>
      </c>
      <c r="B5" s="50">
        <f>'wykaz ppe '!C13</f>
        <v>2</v>
      </c>
      <c r="C5" s="50" t="str">
        <f>'wykaz ppe '!AA13</f>
        <v>590243843025582835</v>
      </c>
      <c r="D5" s="50" t="str">
        <f>'wykaz ppe '!D13</f>
        <v>Powiat Ostrzeszowski</v>
      </c>
      <c r="E5" s="50">
        <f>'wykaz ppe '!E13</f>
        <v>5140137902</v>
      </c>
      <c r="F5" s="50" t="str">
        <f>'wykaz ppe '!L13</f>
        <v>Dom Pomocy Społecznej w Kobylej Górze</v>
      </c>
      <c r="G5" s="50" t="str">
        <f>'wykaz ppe '!O13</f>
        <v>63-507</v>
      </c>
      <c r="H5" s="50" t="str">
        <f>'wykaz ppe '!P13</f>
        <v>Kobyla Góra</v>
      </c>
      <c r="I5" s="50" t="str">
        <f>'wykaz ppe '!Q13</f>
        <v>T. Sikorskiego</v>
      </c>
      <c r="J5" s="50" t="str">
        <f>'wykaz ppe '!R13</f>
        <v>1</v>
      </c>
    </row>
    <row r="6" spans="1:10" x14ac:dyDescent="0.2">
      <c r="A6" s="50">
        <f>'wykaz ppe '!B14</f>
        <v>2</v>
      </c>
      <c r="B6" s="50">
        <f>'wykaz ppe '!C14</f>
        <v>3</v>
      </c>
      <c r="C6" s="50" t="str">
        <f>'wykaz ppe '!AA14</f>
        <v>590243843025511194</v>
      </c>
      <c r="D6" s="50" t="str">
        <f>'wykaz ppe '!D14</f>
        <v>Powiat Ostrzeszowski</v>
      </c>
      <c r="E6" s="50">
        <f>'wykaz ppe '!E14</f>
        <v>5140137902</v>
      </c>
      <c r="F6" s="50" t="str">
        <f>'wykaz ppe '!L14</f>
        <v>Dom Pomocy Społecznej w Kobylej Górze</v>
      </c>
      <c r="G6" s="50" t="str">
        <f>'wykaz ppe '!O14</f>
        <v>63-507</v>
      </c>
      <c r="H6" s="50" t="str">
        <f>'wykaz ppe '!P14</f>
        <v>Kobyla Góra</v>
      </c>
      <c r="I6" s="50" t="str">
        <f>'wykaz ppe '!Q14</f>
        <v>T. Sikorskiego</v>
      </c>
      <c r="J6" s="50" t="str">
        <f>'wykaz ppe '!R14</f>
        <v>1</v>
      </c>
    </row>
    <row r="7" spans="1:10" x14ac:dyDescent="0.2">
      <c r="A7" s="50">
        <f>'wykaz ppe '!B15</f>
        <v>2</v>
      </c>
      <c r="B7" s="50">
        <f>'wykaz ppe '!C15</f>
        <v>4</v>
      </c>
      <c r="C7" s="50" t="str">
        <f>'wykaz ppe '!AA15</f>
        <v>590243843025768147</v>
      </c>
      <c r="D7" s="50" t="str">
        <f>'wykaz ppe '!D15</f>
        <v>Powiat Ostrzeszowski</v>
      </c>
      <c r="E7" s="50">
        <f>'wykaz ppe '!E15</f>
        <v>5140137902</v>
      </c>
      <c r="F7" s="50" t="str">
        <f>'wykaz ppe '!L15</f>
        <v>Dom Pomocy Społecznej w Kobylej Górze</v>
      </c>
      <c r="G7" s="50" t="str">
        <f>'wykaz ppe '!O15</f>
        <v>63-507</v>
      </c>
      <c r="H7" s="50" t="str">
        <f>'wykaz ppe '!P15</f>
        <v>Kobyla Góra</v>
      </c>
      <c r="I7" s="50" t="str">
        <f>'wykaz ppe '!Q15</f>
        <v>T. Sikorskiego</v>
      </c>
      <c r="J7" s="50" t="str">
        <f>'wykaz ppe '!R15</f>
        <v>1</v>
      </c>
    </row>
    <row r="8" spans="1:10" x14ac:dyDescent="0.2">
      <c r="A8" s="50">
        <f>'wykaz ppe '!B16</f>
        <v>3</v>
      </c>
      <c r="B8" s="50">
        <f>'wykaz ppe '!C16</f>
        <v>1</v>
      </c>
      <c r="C8" s="50" t="str">
        <f>'wykaz ppe '!AA16</f>
        <v>590243842024652532</v>
      </c>
      <c r="D8" s="50" t="str">
        <f>'wykaz ppe '!D16</f>
        <v>Powiat Ostrzeszowski</v>
      </c>
      <c r="E8" s="50">
        <f>'wykaz ppe '!E16</f>
        <v>5140137902</v>
      </c>
      <c r="F8" s="50" t="str">
        <f>'wykaz ppe '!L16</f>
        <v>Dom Pomocy Społecznej w Kochłowach</v>
      </c>
      <c r="G8" s="50" t="str">
        <f>'wykaz ppe '!O16</f>
        <v>63-500</v>
      </c>
      <c r="H8" s="50" t="str">
        <f>'wykaz ppe '!P16</f>
        <v>Ostrzeszów</v>
      </c>
      <c r="I8" s="50" t="str">
        <f>'wykaz ppe '!Q16</f>
        <v>Kochłowy</v>
      </c>
      <c r="J8" s="50" t="str">
        <f>'wykaz ppe '!R16</f>
        <v>1</v>
      </c>
    </row>
    <row r="9" spans="1:10" x14ac:dyDescent="0.2">
      <c r="A9" s="50">
        <f>'wykaz ppe '!B17</f>
        <v>4</v>
      </c>
      <c r="B9" s="50">
        <f>'wykaz ppe '!C17</f>
        <v>1</v>
      </c>
      <c r="C9" s="50" t="str">
        <f>'wykaz ppe '!AA17</f>
        <v>590243842025161385</v>
      </c>
      <c r="D9" s="50" t="str">
        <f>'wykaz ppe '!D17</f>
        <v>Powiat Ostrzeszowski</v>
      </c>
      <c r="E9" s="50">
        <f>'wykaz ppe '!E17</f>
        <v>5140137902</v>
      </c>
      <c r="F9" s="50" t="str">
        <f>'wykaz ppe '!L17</f>
        <v>I Liceum Ogólnokształcące w Ostrzeszowie</v>
      </c>
      <c r="G9" s="50" t="str">
        <f>'wykaz ppe '!O17</f>
        <v>63-500</v>
      </c>
      <c r="H9" s="50" t="str">
        <f>'wykaz ppe '!P17</f>
        <v>Ostrzeszów</v>
      </c>
      <c r="I9" s="50" t="str">
        <f>'wykaz ppe '!Q17</f>
        <v>Zamkowa</v>
      </c>
      <c r="J9" s="50" t="str">
        <f>'wykaz ppe '!R17</f>
        <v>21</v>
      </c>
    </row>
    <row r="10" spans="1:10" x14ac:dyDescent="0.2">
      <c r="A10" s="50">
        <f>'wykaz ppe '!B18</f>
        <v>4</v>
      </c>
      <c r="B10" s="50">
        <f>'wykaz ppe '!C18</f>
        <v>2</v>
      </c>
      <c r="C10" s="50" t="str">
        <f>'wykaz ppe '!AA18</f>
        <v>590243842025167318</v>
      </c>
      <c r="D10" s="50" t="str">
        <f>'wykaz ppe '!D18</f>
        <v>Powiat Ostrzeszowski</v>
      </c>
      <c r="E10" s="50">
        <f>'wykaz ppe '!E18</f>
        <v>5140137902</v>
      </c>
      <c r="F10" s="50" t="str">
        <f>'wykaz ppe '!L18</f>
        <v>I Liceum Ogólnokształcące w Ostrzeszowie</v>
      </c>
      <c r="G10" s="50" t="str">
        <f>'wykaz ppe '!O18</f>
        <v>63-500</v>
      </c>
      <c r="H10" s="50" t="str">
        <f>'wykaz ppe '!P18</f>
        <v>Ostrzeszów</v>
      </c>
      <c r="I10" s="50" t="str">
        <f>'wykaz ppe '!Q18</f>
        <v>Zamkowa</v>
      </c>
      <c r="J10" s="50" t="str">
        <f>'wykaz ppe '!R18</f>
        <v>21</v>
      </c>
    </row>
    <row r="11" spans="1:10" x14ac:dyDescent="0.2">
      <c r="A11" s="50">
        <f>'wykaz ppe '!B19</f>
        <v>4</v>
      </c>
      <c r="B11" s="50">
        <f>'wykaz ppe '!C19</f>
        <v>3</v>
      </c>
      <c r="C11" s="50" t="str">
        <f>'wykaz ppe '!AA19</f>
        <v>590243842024952397</v>
      </c>
      <c r="D11" s="50" t="str">
        <f>'wykaz ppe '!D19</f>
        <v>Powiat Ostrzeszowski</v>
      </c>
      <c r="E11" s="50">
        <f>'wykaz ppe '!E19</f>
        <v>5140137902</v>
      </c>
      <c r="F11" s="50" t="str">
        <f>'wykaz ppe '!L19</f>
        <v>I Liceum Ogólnokształcące w Ostrzeszowie</v>
      </c>
      <c r="G11" s="50" t="str">
        <f>'wykaz ppe '!O19</f>
        <v>63-500</v>
      </c>
      <c r="H11" s="50" t="str">
        <f>'wykaz ppe '!P19</f>
        <v>Ostrzeszów</v>
      </c>
      <c r="I11" s="50" t="str">
        <f>'wykaz ppe '!Q19</f>
        <v>Zamkowa</v>
      </c>
      <c r="J11" s="50" t="str">
        <f>'wykaz ppe '!R19</f>
        <v>21</v>
      </c>
    </row>
    <row r="12" spans="1:10" x14ac:dyDescent="0.2">
      <c r="A12" s="50">
        <f>'wykaz ppe '!B20</f>
        <v>5</v>
      </c>
      <c r="B12" s="50">
        <f>'wykaz ppe '!C20</f>
        <v>1</v>
      </c>
      <c r="C12" s="50" t="str">
        <f>'wykaz ppe '!AA20</f>
        <v>590243842025052911</v>
      </c>
      <c r="D12" s="50" t="str">
        <f>'wykaz ppe '!D20</f>
        <v>Powiat Ostrzeszowski</v>
      </c>
      <c r="E12" s="50">
        <f>'wykaz ppe '!E20</f>
        <v>5140137902</v>
      </c>
      <c r="F12" s="50" t="str">
        <f>'wykaz ppe '!L20</f>
        <v>Specjalny Ośrodek Szkolno-Wychowawczy w Ostrzeszowie</v>
      </c>
      <c r="G12" s="50" t="str">
        <f>'wykaz ppe '!O20</f>
        <v>63-500</v>
      </c>
      <c r="H12" s="50" t="str">
        <f>'wykaz ppe '!P20</f>
        <v>Ostrzeszów</v>
      </c>
      <c r="I12" s="50" t="str">
        <f>'wykaz ppe '!Q20</f>
        <v>Sikorskiego</v>
      </c>
      <c r="J12" s="50" t="str">
        <f>'wykaz ppe '!R20</f>
        <v>19</v>
      </c>
    </row>
    <row r="13" spans="1:10" x14ac:dyDescent="0.2">
      <c r="A13" s="50">
        <f>'wykaz ppe '!B21</f>
        <v>6</v>
      </c>
      <c r="B13" s="50">
        <f>'wykaz ppe '!C21</f>
        <v>1</v>
      </c>
      <c r="C13" s="50" t="str">
        <f>'wykaz ppe '!AA21</f>
        <v>590243842024572038</v>
      </c>
      <c r="D13" s="50" t="str">
        <f>'wykaz ppe '!D21</f>
        <v>Powiat Ostrzeszowski</v>
      </c>
      <c r="E13" s="50">
        <f>'wykaz ppe '!E21</f>
        <v>5140137902</v>
      </c>
      <c r="F13" s="50" t="str">
        <f>'wykaz ppe '!L21</f>
        <v>Zespół Szkół   nr 1 w Ostrzeszowie</v>
      </c>
      <c r="G13" s="50" t="str">
        <f>'wykaz ppe '!O21</f>
        <v>63-500</v>
      </c>
      <c r="H13" s="50" t="str">
        <f>'wykaz ppe '!P21</f>
        <v>Ostrzeszów</v>
      </c>
      <c r="I13" s="50" t="str">
        <f>'wykaz ppe '!Q21</f>
        <v xml:space="preserve">Gen. Sikorskiego </v>
      </c>
      <c r="J13" s="50" t="str">
        <f>'wykaz ppe '!R21</f>
        <v>9</v>
      </c>
    </row>
    <row r="14" spans="1:10" x14ac:dyDescent="0.2">
      <c r="A14" s="50">
        <f>'wykaz ppe '!B22</f>
        <v>6</v>
      </c>
      <c r="B14" s="50">
        <f>'wykaz ppe '!C22</f>
        <v>2</v>
      </c>
      <c r="C14" s="50" t="str">
        <f>'wykaz ppe '!AA22</f>
        <v>590243842024611652</v>
      </c>
      <c r="D14" s="50" t="str">
        <f>'wykaz ppe '!D22</f>
        <v>Powiat Ostrzeszowski</v>
      </c>
      <c r="E14" s="50">
        <f>'wykaz ppe '!E22</f>
        <v>5140137902</v>
      </c>
      <c r="F14" s="50" t="str">
        <f>'wykaz ppe '!L22</f>
        <v>Zespół Szkół   nr 1 w Ostrzeszowie</v>
      </c>
      <c r="G14" s="50" t="str">
        <f>'wykaz ppe '!O22</f>
        <v>63-500</v>
      </c>
      <c r="H14" s="50" t="str">
        <f>'wykaz ppe '!P22</f>
        <v>Ostrzeszów</v>
      </c>
      <c r="I14" s="50" t="str">
        <f>'wykaz ppe '!Q22</f>
        <v xml:space="preserve">Gen. Sikorskiego </v>
      </c>
      <c r="J14" s="50" t="str">
        <f>'wykaz ppe '!R22</f>
        <v>9</v>
      </c>
    </row>
    <row r="15" spans="1:10" x14ac:dyDescent="0.2">
      <c r="A15" s="50">
        <f>'wykaz ppe '!B23</f>
        <v>7</v>
      </c>
      <c r="B15" s="50">
        <f>'wykaz ppe '!C23</f>
        <v>1</v>
      </c>
      <c r="C15" s="50" t="str">
        <f>'wykaz ppe '!AA23</f>
        <v>590243842024853083</v>
      </c>
      <c r="D15" s="50" t="str">
        <f>'wykaz ppe '!D23</f>
        <v>Powiat Ostrzeszowski</v>
      </c>
      <c r="E15" s="50">
        <f>'wykaz ppe '!E23</f>
        <v>5140137902</v>
      </c>
      <c r="F15" s="50" t="str">
        <f>'wykaz ppe '!L23</f>
        <v>Zespół Szkół Nr 2 w Ostrzeszowie</v>
      </c>
      <c r="G15" s="50" t="str">
        <f>'wykaz ppe '!O23</f>
        <v>63-500</v>
      </c>
      <c r="H15" s="50" t="str">
        <f>'wykaz ppe '!P23</f>
        <v>Ostrzeszów</v>
      </c>
      <c r="I15" s="50" t="str">
        <f>'wykaz ppe '!Q23</f>
        <v>Krańcowa</v>
      </c>
      <c r="J15" s="50" t="str">
        <f>'wykaz ppe '!R23</f>
        <v>7</v>
      </c>
    </row>
    <row r="16" spans="1:10" x14ac:dyDescent="0.2">
      <c r="A16" s="50">
        <f>'wykaz ppe '!B24</f>
        <v>7</v>
      </c>
      <c r="B16" s="50">
        <f>'wykaz ppe '!C24</f>
        <v>2</v>
      </c>
      <c r="C16" s="50" t="str">
        <f>'wykaz ppe '!AA24</f>
        <v>590243842025110857</v>
      </c>
      <c r="D16" s="50" t="str">
        <f>'wykaz ppe '!D24</f>
        <v>Powiat Ostrzeszowski</v>
      </c>
      <c r="E16" s="50">
        <f>'wykaz ppe '!E24</f>
        <v>5140137902</v>
      </c>
      <c r="F16" s="50" t="str">
        <f>'wykaz ppe '!L24</f>
        <v>Zespół Szkół Nr 2 w Ostrzeszowie</v>
      </c>
      <c r="G16" s="50" t="str">
        <f>'wykaz ppe '!O24</f>
        <v>63-500</v>
      </c>
      <c r="H16" s="50" t="str">
        <f>'wykaz ppe '!P24</f>
        <v>Ostrzeszów</v>
      </c>
      <c r="I16" s="50" t="str">
        <f>'wykaz ppe '!Q24</f>
        <v>Krańcowa</v>
      </c>
      <c r="J16" s="50" t="str">
        <f>'wykaz ppe '!R24</f>
        <v>7</v>
      </c>
    </row>
    <row r="17" spans="1:10" x14ac:dyDescent="0.2">
      <c r="A17" s="50">
        <f>'wykaz ppe '!B25</f>
        <v>7</v>
      </c>
      <c r="B17" s="50">
        <f>'wykaz ppe '!C25</f>
        <v>3</v>
      </c>
      <c r="C17" s="50" t="str">
        <f>'wykaz ppe '!AA25</f>
        <v>590243842025194185</v>
      </c>
      <c r="D17" s="50" t="str">
        <f>'wykaz ppe '!D25</f>
        <v>Powiat Ostrzeszowski</v>
      </c>
      <c r="E17" s="50">
        <f>'wykaz ppe '!E25</f>
        <v>5140137902</v>
      </c>
      <c r="F17" s="50" t="str">
        <f>'wykaz ppe '!L25</f>
        <v>Zespół Szkół Nr 2 w Ostrzeszowie</v>
      </c>
      <c r="G17" s="50" t="str">
        <f>'wykaz ppe '!O25</f>
        <v>63-500</v>
      </c>
      <c r="H17" s="50" t="str">
        <f>'wykaz ppe '!P25</f>
        <v>Ostrzeszów</v>
      </c>
      <c r="I17" s="50" t="str">
        <f>'wykaz ppe '!Q25</f>
        <v>Krańcowa</v>
      </c>
      <c r="J17" s="50" t="str">
        <f>'wykaz ppe '!R25</f>
        <v>7</v>
      </c>
    </row>
    <row r="18" spans="1:10" x14ac:dyDescent="0.2">
      <c r="A18" s="50">
        <f>'wykaz ppe '!B26</f>
        <v>7</v>
      </c>
      <c r="B18" s="50">
        <f>'wykaz ppe '!C26</f>
        <v>4</v>
      </c>
      <c r="C18" s="50" t="str">
        <f>'wykaz ppe '!AA26</f>
        <v>590243842025012908</v>
      </c>
      <c r="D18" s="50" t="str">
        <f>'wykaz ppe '!D26</f>
        <v>Powiat Ostrzeszowski</v>
      </c>
      <c r="E18" s="50">
        <f>'wykaz ppe '!E26</f>
        <v>5140137902</v>
      </c>
      <c r="F18" s="50" t="str">
        <f>'wykaz ppe '!L26</f>
        <v>Zespół Szkół Nr 2 w Ostrzeszowie</v>
      </c>
      <c r="G18" s="50" t="str">
        <f>'wykaz ppe '!O26</f>
        <v>63-500</v>
      </c>
      <c r="H18" s="50" t="str">
        <f>'wykaz ppe '!P26</f>
        <v>Ostrzeszów</v>
      </c>
      <c r="I18" s="50" t="str">
        <f>'wykaz ppe '!Q26</f>
        <v>Krańcowa</v>
      </c>
      <c r="J18" s="50" t="str">
        <f>'wykaz ppe '!R26</f>
        <v>7</v>
      </c>
    </row>
    <row r="19" spans="1:10" x14ac:dyDescent="0.2">
      <c r="A19" s="50">
        <f>'wykaz ppe '!B27</f>
        <v>7</v>
      </c>
      <c r="B19" s="50">
        <f>'wykaz ppe '!C27</f>
        <v>5</v>
      </c>
      <c r="C19" s="50" t="str">
        <f>'wykaz ppe '!AA27</f>
        <v>590243842024821549</v>
      </c>
      <c r="D19" s="50" t="str">
        <f>'wykaz ppe '!D27</f>
        <v>Powiat Ostrzeszowski</v>
      </c>
      <c r="E19" s="50">
        <f>'wykaz ppe '!E27</f>
        <v>5140137902</v>
      </c>
      <c r="F19" s="50" t="str">
        <f>'wykaz ppe '!L27</f>
        <v>Zespół Szkół Nr 2 w Ostrzeszowie</v>
      </c>
      <c r="G19" s="50" t="str">
        <f>'wykaz ppe '!O27</f>
        <v>63-500</v>
      </c>
      <c r="H19" s="50" t="str">
        <f>'wykaz ppe '!P27</f>
        <v>Ostrzeszów</v>
      </c>
      <c r="I19" s="50" t="str">
        <f>'wykaz ppe '!Q27</f>
        <v>Krańcowa</v>
      </c>
      <c r="J19" s="50" t="str">
        <f>'wykaz ppe '!R27</f>
        <v>7</v>
      </c>
    </row>
    <row r="20" spans="1:10" x14ac:dyDescent="0.2">
      <c r="A20" s="50">
        <f>'wykaz ppe '!B28</f>
        <v>7</v>
      </c>
      <c r="B20" s="50">
        <f>'wykaz ppe '!C28</f>
        <v>6</v>
      </c>
      <c r="C20" s="50" t="str">
        <f>'wykaz ppe '!AA28</f>
        <v>590243842024767939</v>
      </c>
      <c r="D20" s="50" t="str">
        <f>'wykaz ppe '!D28</f>
        <v>Powiat Ostrzeszowski</v>
      </c>
      <c r="E20" s="50">
        <f>'wykaz ppe '!E28</f>
        <v>5140137902</v>
      </c>
      <c r="F20" s="50" t="str">
        <f>'wykaz ppe '!L28</f>
        <v>Zespół Szkół Nr 2 w Ostrzeszowie</v>
      </c>
      <c r="G20" s="50" t="str">
        <f>'wykaz ppe '!O28</f>
        <v>63-500</v>
      </c>
      <c r="H20" s="50" t="str">
        <f>'wykaz ppe '!P28</f>
        <v>Ostrzeszów</v>
      </c>
      <c r="I20" s="50" t="str">
        <f>'wykaz ppe '!Q28</f>
        <v>Krańcowa</v>
      </c>
      <c r="J20" s="50" t="str">
        <f>'wykaz ppe '!R28</f>
        <v>7</v>
      </c>
    </row>
    <row r="21" spans="1:10" x14ac:dyDescent="0.2">
      <c r="A21" s="50">
        <f>'wykaz ppe '!B29</f>
        <v>7</v>
      </c>
      <c r="B21" s="50">
        <f>'wykaz ppe '!C29</f>
        <v>7</v>
      </c>
      <c r="C21" s="50" t="str">
        <f>'wykaz ppe '!AA29</f>
        <v>590243842042736726</v>
      </c>
      <c r="D21" s="50" t="str">
        <f>'wykaz ppe '!D29</f>
        <v>Powiat Ostrzeszowski</v>
      </c>
      <c r="E21" s="50">
        <f>'wykaz ppe '!E29</f>
        <v>5140137902</v>
      </c>
      <c r="F21" s="50" t="str">
        <f>'wykaz ppe '!L29</f>
        <v>Zespół Szkół Nr 2 w Ostrzeszowie</v>
      </c>
      <c r="G21" s="50" t="str">
        <f>'wykaz ppe '!O29</f>
        <v>63-500</v>
      </c>
      <c r="H21" s="50" t="str">
        <f>'wykaz ppe '!P29</f>
        <v>Ostrzeszów</v>
      </c>
      <c r="I21" s="50" t="str">
        <f>'wykaz ppe '!Q29</f>
        <v>Krańcowa</v>
      </c>
      <c r="J21" s="50" t="str">
        <f>'wykaz ppe '!R29</f>
        <v>7</v>
      </c>
    </row>
    <row r="22" spans="1:10" x14ac:dyDescent="0.2">
      <c r="A22" s="50">
        <f>'wykaz ppe '!B30</f>
        <v>8</v>
      </c>
      <c r="B22" s="50">
        <f>'wykaz ppe '!C30</f>
        <v>1</v>
      </c>
      <c r="C22" s="50" t="str">
        <f>'wykaz ppe '!AA30</f>
        <v>590243842024618057</v>
      </c>
      <c r="D22" s="50" t="str">
        <f>'wykaz ppe '!D30</f>
        <v>Powiat Ostrzeszowski</v>
      </c>
      <c r="E22" s="50">
        <f>'wykaz ppe '!E30</f>
        <v>5140137902</v>
      </c>
      <c r="F22" s="50" t="str">
        <f>'wykaz ppe '!L30</f>
        <v>Poradania Psychologiczno-Pedagogiczna w Ostrzeszowie</v>
      </c>
      <c r="G22" s="50" t="str">
        <f>'wykaz ppe '!O30</f>
        <v>63-500</v>
      </c>
      <c r="H22" s="50" t="str">
        <f>'wykaz ppe '!P30</f>
        <v>Ostrzeszów</v>
      </c>
      <c r="I22" s="50" t="str">
        <f>'wykaz ppe '!Q30</f>
        <v>Sikorskiego</v>
      </c>
      <c r="J22" s="50" t="str">
        <f>'wykaz ppe '!R30</f>
        <v>19</v>
      </c>
    </row>
    <row r="23" spans="1:10" x14ac:dyDescent="0.2">
      <c r="A23" s="50">
        <f>'wykaz ppe '!B31</f>
        <v>9</v>
      </c>
      <c r="B23" s="50">
        <f>'wykaz ppe '!C31</f>
        <v>1</v>
      </c>
      <c r="C23" s="50" t="str">
        <f>'wykaz ppe '!AA31</f>
        <v>590243842024708468</v>
      </c>
      <c r="D23" s="50" t="str">
        <f>'wykaz ppe '!D31</f>
        <v>Powiat Ostrzeszowski</v>
      </c>
      <c r="E23" s="50">
        <f>'wykaz ppe '!E31</f>
        <v>5140137902</v>
      </c>
      <c r="F23" s="50" t="str">
        <f>'wykaz ppe '!L31</f>
        <v>Dom Dziecka w Ostrzeszowie</v>
      </c>
      <c r="G23" s="50" t="str">
        <f>'wykaz ppe '!O31</f>
        <v>63-500</v>
      </c>
      <c r="H23" s="50" t="str">
        <f>'wykaz ppe '!P31</f>
        <v>Ostrzeszów</v>
      </c>
      <c r="I23" s="50" t="str">
        <f>'wykaz ppe '!Q31</f>
        <v>Sikorskiego</v>
      </c>
      <c r="J23" s="50" t="str">
        <f>'wykaz ppe '!R31</f>
        <v>19</v>
      </c>
    </row>
    <row r="24" spans="1:10" x14ac:dyDescent="0.2">
      <c r="A24" s="50">
        <f>'wykaz ppe '!B32</f>
        <v>9</v>
      </c>
      <c r="B24" s="50">
        <f>'wykaz ppe '!C32</f>
        <v>2</v>
      </c>
      <c r="C24" s="50" t="str">
        <f>'wykaz ppe '!AA32</f>
        <v>590243842024798384</v>
      </c>
      <c r="D24" s="50" t="str">
        <f>'wykaz ppe '!D32</f>
        <v>Powiat Ostrzeszowski</v>
      </c>
      <c r="E24" s="50">
        <f>'wykaz ppe '!E32</f>
        <v>5140137902</v>
      </c>
      <c r="F24" s="50" t="str">
        <f>'wykaz ppe '!L32</f>
        <v>Dom Dziecka w Ostrzeszowie</v>
      </c>
      <c r="G24" s="50" t="str">
        <f>'wykaz ppe '!O32</f>
        <v>63-500</v>
      </c>
      <c r="H24" s="50" t="str">
        <f>'wykaz ppe '!P32</f>
        <v>Ostrzeszów</v>
      </c>
      <c r="I24" s="50" t="str">
        <f>'wykaz ppe '!Q32</f>
        <v>Sikorskiego</v>
      </c>
      <c r="J24" s="50" t="str">
        <f>'wykaz ppe '!R32</f>
        <v>19</v>
      </c>
    </row>
    <row r="25" spans="1:10" x14ac:dyDescent="0.2">
      <c r="A25" s="50">
        <f>'wykaz ppe '!B33</f>
        <v>10</v>
      </c>
      <c r="B25" s="50">
        <f>'wykaz ppe '!C33</f>
        <v>1</v>
      </c>
      <c r="C25" s="50" t="str">
        <f>'wykaz ppe '!AA33</f>
        <v>590243842024972272</v>
      </c>
      <c r="D25" s="50" t="str">
        <f>'wykaz ppe '!D33</f>
        <v>Powiat Ostrzeszowski</v>
      </c>
      <c r="E25" s="50">
        <f>'wykaz ppe '!E33</f>
        <v>5140137902</v>
      </c>
      <c r="F25" s="50" t="str">
        <f>'wykaz ppe '!L33</f>
        <v>Zakład Aktywności Zawodowej w Książenicach</v>
      </c>
      <c r="G25" s="50" t="str">
        <f>'wykaz ppe '!O33</f>
        <v>63-520</v>
      </c>
      <c r="H25" s="50" t="str">
        <f>'wykaz ppe '!P33</f>
        <v>Książenice</v>
      </c>
      <c r="I25" s="50" t="str">
        <f>'wykaz ppe '!Q33</f>
        <v>Dożynkowa</v>
      </c>
      <c r="J25" s="50" t="str">
        <f>'wykaz ppe '!R33</f>
        <v>1a</v>
      </c>
    </row>
    <row r="26" spans="1:10" x14ac:dyDescent="0.2">
      <c r="A26" s="50">
        <f>'wykaz ppe '!B34</f>
        <v>11</v>
      </c>
      <c r="B26" s="50">
        <f>'wykaz ppe '!C34</f>
        <v>1</v>
      </c>
      <c r="C26" s="50" t="str">
        <f>'wykaz ppe '!AA34</f>
        <v>590243842025007652</v>
      </c>
      <c r="D26" s="50" t="str">
        <f>'wykaz ppe '!D34</f>
        <v>Powiat Ostrzeszowski</v>
      </c>
      <c r="E26" s="50">
        <f>'wykaz ppe '!E34</f>
        <v>5140137902</v>
      </c>
      <c r="F26" s="50" t="str">
        <f>'wykaz ppe '!L34</f>
        <v>Starostwo Powiatowe</v>
      </c>
      <c r="G26" s="50" t="str">
        <f>'wykaz ppe '!O34</f>
        <v>63-300</v>
      </c>
      <c r="H26" s="50" t="str">
        <f>'wykaz ppe '!P34</f>
        <v>Ostrzeszów</v>
      </c>
      <c r="I26" s="50" t="str">
        <f>'wykaz ppe '!Q34</f>
        <v>Zamkowa</v>
      </c>
      <c r="J26" s="50" t="str">
        <f>'wykaz ppe '!R34</f>
        <v>31</v>
      </c>
    </row>
    <row r="27" spans="1:10" x14ac:dyDescent="0.2">
      <c r="A27" s="50">
        <f>'wykaz ppe '!B35</f>
        <v>11</v>
      </c>
      <c r="B27" s="50">
        <f>'wykaz ppe '!C35</f>
        <v>2</v>
      </c>
      <c r="C27" s="50" t="str">
        <f>'wykaz ppe '!AA35</f>
        <v>590243842024943531</v>
      </c>
      <c r="D27" s="50" t="str">
        <f>'wykaz ppe '!D35</f>
        <v>Powiat Ostrzeszowski</v>
      </c>
      <c r="E27" s="50">
        <f>'wykaz ppe '!E35</f>
        <v>5140137902</v>
      </c>
      <c r="F27" s="50" t="str">
        <f>'wykaz ppe '!L35</f>
        <v>Starostwo Powiatowe</v>
      </c>
      <c r="G27" s="50" t="str">
        <f>'wykaz ppe '!O35</f>
        <v>63-300</v>
      </c>
      <c r="H27" s="50" t="str">
        <f>'wykaz ppe '!P35</f>
        <v>Ostrzeszów</v>
      </c>
      <c r="I27" s="50" t="str">
        <f>'wykaz ppe '!Q35</f>
        <v>Zamkowa</v>
      </c>
      <c r="J27" s="50" t="str">
        <f>'wykaz ppe '!R35</f>
        <v>31</v>
      </c>
    </row>
    <row r="28" spans="1:10" x14ac:dyDescent="0.2">
      <c r="A28" s="50">
        <f>'wykaz ppe '!B36</f>
        <v>11</v>
      </c>
      <c r="B28" s="50">
        <f>'wykaz ppe '!C36</f>
        <v>3</v>
      </c>
      <c r="C28" s="50" t="str">
        <f>'wykaz ppe '!AA36</f>
        <v>590243842025316495</v>
      </c>
      <c r="D28" s="50" t="str">
        <f>'wykaz ppe '!D36</f>
        <v>Powiat Ostrzeszowski</v>
      </c>
      <c r="E28" s="50">
        <f>'wykaz ppe '!E36</f>
        <v>5140137902</v>
      </c>
      <c r="F28" s="50" t="str">
        <f>'wykaz ppe '!L36</f>
        <v>Starostwo Powiatowe</v>
      </c>
      <c r="G28" s="50" t="str">
        <f>'wykaz ppe '!O36</f>
        <v>63-300</v>
      </c>
      <c r="H28" s="50" t="str">
        <f>'wykaz ppe '!P36</f>
        <v>Ostrzeszów</v>
      </c>
      <c r="I28" s="50" t="str">
        <f>'wykaz ppe '!Q36</f>
        <v>Zamkowa</v>
      </c>
      <c r="J28" s="50" t="str">
        <f>'wykaz ppe '!R36</f>
        <v>31</v>
      </c>
    </row>
    <row r="29" spans="1:10" x14ac:dyDescent="0.2">
      <c r="A29" s="50">
        <f>'wykaz ppe '!B37</f>
        <v>11</v>
      </c>
      <c r="B29" s="50">
        <f>'wykaz ppe '!C37</f>
        <v>4</v>
      </c>
      <c r="C29" s="50" t="str">
        <f>'wykaz ppe '!AA37</f>
        <v>590243842024908622</v>
      </c>
      <c r="D29" s="50" t="str">
        <f>'wykaz ppe '!D37</f>
        <v>Powiat Ostrzeszowski</v>
      </c>
      <c r="E29" s="50">
        <f>'wykaz ppe '!E37</f>
        <v>5140137902</v>
      </c>
      <c r="F29" s="50" t="str">
        <f>'wykaz ppe '!L37</f>
        <v>Starostwo Powiatowe</v>
      </c>
      <c r="G29" s="50" t="str">
        <f>'wykaz ppe '!O37</f>
        <v>63-300</v>
      </c>
      <c r="H29" s="50" t="str">
        <f>'wykaz ppe '!P37</f>
        <v>Ostrzeszów</v>
      </c>
      <c r="I29" s="50" t="str">
        <f>'wykaz ppe '!Q37</f>
        <v>Zamkowa</v>
      </c>
      <c r="J29" s="50" t="str">
        <f>'wykaz ppe '!R37</f>
        <v>31</v>
      </c>
    </row>
    <row r="30" spans="1:10" x14ac:dyDescent="0.2">
      <c r="A30" s="50">
        <f>'wykaz ppe '!B38</f>
        <v>11</v>
      </c>
      <c r="B30" s="50">
        <f>'wykaz ppe '!C38</f>
        <v>5</v>
      </c>
      <c r="C30" s="50" t="str">
        <f>'wykaz ppe '!AA38</f>
        <v>590243842024895717</v>
      </c>
      <c r="D30" s="50" t="str">
        <f>'wykaz ppe '!D38</f>
        <v>Powiat Ostrzeszowski</v>
      </c>
      <c r="E30" s="50">
        <f>'wykaz ppe '!E38</f>
        <v>5140137902</v>
      </c>
      <c r="F30" s="50" t="str">
        <f>'wykaz ppe '!L38</f>
        <v>Starostwo Powiatowe</v>
      </c>
      <c r="G30" s="50" t="str">
        <f>'wykaz ppe '!O38</f>
        <v>63-300</v>
      </c>
      <c r="H30" s="50" t="str">
        <f>'wykaz ppe '!P38</f>
        <v>Ostrzeszów</v>
      </c>
      <c r="I30" s="50" t="str">
        <f>'wykaz ppe '!Q38</f>
        <v>Zamkowa</v>
      </c>
      <c r="J30" s="50" t="str">
        <f>'wykaz ppe '!R38</f>
        <v>31</v>
      </c>
    </row>
    <row r="31" spans="1:10" x14ac:dyDescent="0.2">
      <c r="A31" s="50">
        <f>'wykaz ppe '!B39</f>
        <v>11</v>
      </c>
      <c r="B31" s="50">
        <f>'wykaz ppe '!C39</f>
        <v>6</v>
      </c>
      <c r="C31" s="50" t="str">
        <f>'wykaz ppe '!AA39</f>
        <v>590243842025251109</v>
      </c>
      <c r="D31" s="50" t="str">
        <f>'wykaz ppe '!D39</f>
        <v>Powiat Ostrzeszowski</v>
      </c>
      <c r="E31" s="50">
        <f>'wykaz ppe '!E39</f>
        <v>5140137902</v>
      </c>
      <c r="F31" s="50" t="str">
        <f>'wykaz ppe '!L39</f>
        <v>Starostwo Powiatowe</v>
      </c>
      <c r="G31" s="50" t="str">
        <f>'wykaz ppe '!O39</f>
        <v>63-300</v>
      </c>
      <c r="H31" s="50" t="str">
        <f>'wykaz ppe '!P39</f>
        <v>Ostrzeszów</v>
      </c>
      <c r="I31" s="50" t="str">
        <f>'wykaz ppe '!Q39</f>
        <v>Zamkowa</v>
      </c>
      <c r="J31" s="50" t="str">
        <f>'wykaz ppe '!R39</f>
        <v>31</v>
      </c>
    </row>
    <row r="32" spans="1:10" x14ac:dyDescent="0.2">
      <c r="A32" s="50">
        <f>'wykaz ppe '!B40</f>
        <v>12</v>
      </c>
      <c r="B32" s="50">
        <f>'wykaz ppe '!C40</f>
        <v>1</v>
      </c>
      <c r="C32" s="50" t="str">
        <f>'wykaz ppe '!AA40</f>
        <v>590243842025128432</v>
      </c>
      <c r="D32" s="50" t="str">
        <f>'wykaz ppe '!D40</f>
        <v>Powiat Ostrzeszowski</v>
      </c>
      <c r="E32" s="50">
        <f>'wykaz ppe '!E40</f>
        <v>5140137902</v>
      </c>
      <c r="F32" s="50" t="str">
        <f>'wykaz ppe '!L40</f>
        <v>Dom Pomocy Społecznej w Marszałkach</v>
      </c>
      <c r="G32" s="50" t="str">
        <f>'wykaz ppe '!O40</f>
        <v>63-520</v>
      </c>
      <c r="H32" s="50" t="str">
        <f>'wykaz ppe '!P40</f>
        <v>Grabów Nad Prosną</v>
      </c>
      <c r="I32" s="50" t="str">
        <f>'wykaz ppe '!Q40</f>
        <v/>
      </c>
      <c r="J32" s="50" t="str">
        <f>'wykaz ppe '!R40</f>
        <v>15</v>
      </c>
    </row>
    <row r="33" spans="1:10" x14ac:dyDescent="0.2">
      <c r="A33" s="50">
        <f>'wykaz ppe '!B41</f>
        <v>12</v>
      </c>
      <c r="B33" s="50">
        <f>'wykaz ppe '!C41</f>
        <v>2</v>
      </c>
      <c r="C33" s="50" t="str">
        <f>'wykaz ppe '!AA41</f>
        <v>590243842024885367</v>
      </c>
      <c r="D33" s="50" t="str">
        <f>'wykaz ppe '!D41</f>
        <v>Powiat Ostrzeszowski</v>
      </c>
      <c r="E33" s="50">
        <f>'wykaz ppe '!E41</f>
        <v>5140137902</v>
      </c>
      <c r="F33" s="50" t="str">
        <f>'wykaz ppe '!L41</f>
        <v>Dom Pomocy Społecznej w Marszałkach</v>
      </c>
      <c r="G33" s="50" t="str">
        <f>'wykaz ppe '!O41</f>
        <v>63-520</v>
      </c>
      <c r="H33" s="50" t="str">
        <f>'wykaz ppe '!P41</f>
        <v>Grabów Nad Prosną</v>
      </c>
      <c r="I33" s="50" t="str">
        <f>'wykaz ppe '!Q41</f>
        <v/>
      </c>
      <c r="J33" s="50" t="str">
        <f>'wykaz ppe '!R41</f>
        <v>15</v>
      </c>
    </row>
    <row r="34" spans="1:10" x14ac:dyDescent="0.2">
      <c r="A34" s="50">
        <f>'wykaz ppe '!B42</f>
        <v>12</v>
      </c>
      <c r="B34" s="50">
        <f>'wykaz ppe '!C42</f>
        <v>3</v>
      </c>
      <c r="C34" s="50" t="str">
        <f>'wykaz ppe '!AA42</f>
        <v>590243842024906895</v>
      </c>
      <c r="D34" s="50" t="str">
        <f>'wykaz ppe '!D42</f>
        <v>Powiat Ostrzeszowski</v>
      </c>
      <c r="E34" s="50">
        <f>'wykaz ppe '!E42</f>
        <v>5140137902</v>
      </c>
      <c r="F34" s="50" t="str">
        <f>'wykaz ppe '!L42</f>
        <v>Dom Pomocy Społecznej w Marszałkach</v>
      </c>
      <c r="G34" s="50" t="str">
        <f>'wykaz ppe '!O42</f>
        <v>63-520</v>
      </c>
      <c r="H34" s="50" t="str">
        <f>'wykaz ppe '!P42</f>
        <v>Grabów Nad Prosną</v>
      </c>
      <c r="I34" s="50" t="str">
        <f>'wykaz ppe '!Q42</f>
        <v/>
      </c>
      <c r="J34" s="50" t="str">
        <f>'wykaz ppe '!R42</f>
        <v>15</v>
      </c>
    </row>
    <row r="35" spans="1:10" x14ac:dyDescent="0.2">
      <c r="A35" s="50">
        <f>'wykaz ppe '!B43</f>
        <v>12</v>
      </c>
      <c r="B35" s="50">
        <f>'wykaz ppe '!C43</f>
        <v>4</v>
      </c>
      <c r="C35" s="50" t="str">
        <f>'wykaz ppe '!AA43</f>
        <v>590243842025299545</v>
      </c>
      <c r="D35" s="50" t="str">
        <f>'wykaz ppe '!D43</f>
        <v>Powiat Ostrzeszowski</v>
      </c>
      <c r="E35" s="50">
        <f>'wykaz ppe '!E43</f>
        <v>5140137902</v>
      </c>
      <c r="F35" s="50" t="str">
        <f>'wykaz ppe '!L43</f>
        <v>Dom Pomocy Społecznej w Marszałkach</v>
      </c>
      <c r="G35" s="50" t="str">
        <f>'wykaz ppe '!O43</f>
        <v>63-520</v>
      </c>
      <c r="H35" s="50" t="str">
        <f>'wykaz ppe '!P43</f>
        <v>Grabów Nad Prosną</v>
      </c>
      <c r="I35" s="50" t="str">
        <f>'wykaz ppe '!Q43</f>
        <v/>
      </c>
      <c r="J35" s="50" t="str">
        <f>'wykaz ppe '!R43</f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ppe </vt:lpstr>
      <vt:lpstr>do umowy zał. 1</vt:lpstr>
      <vt:lpstr>do umowy zał.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2024-03-03T14:03:05Z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d66e69ad-adaa-459b-a2ab-2c8a0dd2ce86</vt:lpwstr>
  </property>
</Properties>
</file>