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088" activeTab="0"/>
  </bookViews>
  <sheets>
    <sheet name="Przedmiar_drogowy" sheetId="1" r:id="rId1"/>
    <sheet name="Ofertowy" sheetId="2" r:id="rId2"/>
  </sheets>
  <definedNames>
    <definedName name="Excel_BuiltIn_Print_Area_1_1" localSheetId="0">'Przedmiar_drogowy'!$A$1:$H$118</definedName>
    <definedName name="Excel_BuiltIn_Print_Area_1_1">#REF!</definedName>
    <definedName name="Excel_BuiltIn_Print_Area_1_1_1" localSheetId="0">'Przedmiar_drogowy'!$A$1:$H$118</definedName>
    <definedName name="Excel_BuiltIn_Print_Area_1_1_1">#REF!</definedName>
    <definedName name="Excel_BuiltIn_Print_Area_1_1_1_1" localSheetId="0">'Przedmiar_drogowy'!$A$1:$H$118</definedName>
    <definedName name="Excel_BuiltIn_Print_Area_1_1_1_1">#REF!</definedName>
    <definedName name="Excel_BuiltIn_Print_Area_1_1_1_1_1" localSheetId="0">'Przedmiar_drogowy'!$A$1:$F$121</definedName>
    <definedName name="Excel_BuiltIn_Print_Area_1_1_1_1_1">#REF!</definedName>
    <definedName name="Excel_BuiltIn_Print_Area_2_1" localSheetId="1">'Ofertowy'!$A$1:$H$261</definedName>
    <definedName name="Excel_BuiltIn_Print_Area_2_1">#REF!</definedName>
    <definedName name="Excel_BuiltIn_Print_Area_2_11">#REF!</definedName>
    <definedName name="_xlnm.Print_Area" localSheetId="1">'Ofertowy'!$A$1:$H$263</definedName>
    <definedName name="_xlnm.Print_Area" localSheetId="0">'Przedmiar_drogowy'!$A$1:$H$121</definedName>
  </definedNames>
  <calcPr fullCalcOnLoad="1"/>
</workbook>
</file>

<file path=xl/comments2.xml><?xml version="1.0" encoding="utf-8"?>
<comments xmlns="http://schemas.openxmlformats.org/spreadsheetml/2006/main">
  <authors>
    <author>Nachyła Grzegorz</author>
  </authors>
  <commentList>
    <comment ref="D177" authorId="0">
      <text>
        <r>
          <rPr>
            <b/>
            <sz val="8"/>
            <rFont val="Tahoma"/>
            <family val="2"/>
          </rPr>
          <t>Nachyła Grzegorz: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<sst xmlns="http://schemas.openxmlformats.org/spreadsheetml/2006/main" count="962" uniqueCount="296">
  <si>
    <t>Lp.</t>
  </si>
  <si>
    <t>Kod</t>
  </si>
  <si>
    <t>Numer</t>
  </si>
  <si>
    <t>Wyszczególnienie</t>
  </si>
  <si>
    <t>Jednostka</t>
  </si>
  <si>
    <t>Cena</t>
  </si>
  <si>
    <t>Wartość</t>
  </si>
  <si>
    <t>podstawy opisu robót</t>
  </si>
  <si>
    <t>Specyfikacji Technicznej</t>
  </si>
  <si>
    <t>Elementów rozliczeniowych</t>
  </si>
  <si>
    <t>Nazwa</t>
  </si>
  <si>
    <t>Ilość</t>
  </si>
  <si>
    <t>ZŁOTYCH</t>
  </si>
  <si>
    <t>2</t>
  </si>
  <si>
    <t>4</t>
  </si>
  <si>
    <t>___</t>
  </si>
  <si>
    <t>45100000-8</t>
  </si>
  <si>
    <t>D.01.00.00.</t>
  </si>
  <si>
    <t>ROBOTY PRZYGOTOWAWCZE</t>
  </si>
  <si>
    <t>D.01.01.01.</t>
  </si>
  <si>
    <t>Odtworzenie (wyznaczenie) trasy i punktów wysokościowych</t>
  </si>
  <si>
    <t>km</t>
  </si>
  <si>
    <t>D.04.00.00</t>
  </si>
  <si>
    <t>PODBUDOWY</t>
  </si>
  <si>
    <t>m2</t>
  </si>
  <si>
    <t>D.04.04.02.</t>
  </si>
  <si>
    <t>Podbudowa z kruszywa łamanego stabilizowanego mechanicznie</t>
  </si>
  <si>
    <t>45233000-9</t>
  </si>
  <si>
    <t>D.05.00.00</t>
  </si>
  <si>
    <t>NAWIERZCHNIE</t>
  </si>
  <si>
    <t xml:space="preserve">- odtworzenie przebiegu trasy drogi   </t>
  </si>
  <si>
    <t>RAZEM DZIAŁ 01.00.00</t>
  </si>
  <si>
    <t>RAZEM DZIAŁ 04.00.00</t>
  </si>
  <si>
    <t>RAZEM DZIAŁ 05.00.00</t>
  </si>
  <si>
    <t xml:space="preserve">OGÓŁEM </t>
  </si>
  <si>
    <t xml:space="preserve">OGÓŁEM   [BRUTTO] </t>
  </si>
  <si>
    <t>D.04.03.01</t>
  </si>
  <si>
    <t>Oczyszczenie i skropienie warstw konstrukcyjnych</t>
  </si>
  <si>
    <t>D.05.03.05</t>
  </si>
  <si>
    <t>D.04.01.01</t>
  </si>
  <si>
    <t>Profilowanie i zagęszczenie podłoża pod warstwy konstrukcyjne</t>
  </si>
  <si>
    <t>Nawierzchnia z betonu asfaltowego</t>
  </si>
  <si>
    <t xml:space="preserve">PODATEK VAT [23%] </t>
  </si>
  <si>
    <t>D.06.00.00</t>
  </si>
  <si>
    <t>ROBOTY WYKOŃCZENIOWE</t>
  </si>
  <si>
    <t>D.06.03.01</t>
  </si>
  <si>
    <t>Pobocza gruntowe</t>
  </si>
  <si>
    <t>RAZEM DZIAŁ 06.00.00</t>
  </si>
  <si>
    <t>szt.</t>
  </si>
  <si>
    <t>PRZYGOTOWANIE TERENU POD BUDOWĘ</t>
  </si>
  <si>
    <t>ROBOTY W ZAKRESIE KONSTRUOWANIA, FUNDAMENTOWANIA ORAZ WYKONYWANIA NAWIERZCHNI AUTOSTRAD, DRÓG</t>
  </si>
  <si>
    <t>m</t>
  </si>
  <si>
    <t>D.10.00.00</t>
  </si>
  <si>
    <t>INNE ROBOTY</t>
  </si>
  <si>
    <t>szt</t>
  </si>
  <si>
    <t>RAZEM DZIAŁ 10.00.00</t>
  </si>
  <si>
    <t xml:space="preserve"> - mechaniczne oczyszczenie warstw konstrukcyjnych nieulepszonych</t>
  </si>
  <si>
    <t xml:space="preserve"> - mechaniczne oczyszczenie warstw konstrukcyjnych bitumicznych</t>
  </si>
  <si>
    <t xml:space="preserve"> - mechaniczne skropienie warstw konstrukcyjnych niebitumicznych</t>
  </si>
  <si>
    <t xml:space="preserve"> - mechaniczne skropienie warstw konstrukcyjnych bitumicznych</t>
  </si>
  <si>
    <t xml:space="preserve"> - pobocza z mieszanki kruszywa łamanego, grubość warstwy 10cm</t>
  </si>
  <si>
    <t xml:space="preserve">  - ścinanie poboczy mechanicznie grubość do 10cm, materiał ze ścinki wywieziony poza teren budowy</t>
  </si>
  <si>
    <t>D.01.02.04.</t>
  </si>
  <si>
    <t>Rozbiórka elementów dróg i ulic</t>
  </si>
  <si>
    <t>Mg</t>
  </si>
  <si>
    <t xml:space="preserve"> - profilowanie i zagęszczenie pod warstwy konstrukcyjne
(lokalne odtworzenie nawierzchni w miejscach utraty nośności)</t>
  </si>
  <si>
    <t xml:space="preserve"> </t>
  </si>
  <si>
    <t>D.07.00.00</t>
  </si>
  <si>
    <t xml:space="preserve">URZĄDZENIA BEZPIECZEŃSTWA RUCHU                                                                                   </t>
  </si>
  <si>
    <t>RAZEM DZIAŁ 07.00.00</t>
  </si>
  <si>
    <t>D.07.01.01</t>
  </si>
  <si>
    <t>Oznakowanie poziome</t>
  </si>
  <si>
    <t>D.03.00.00</t>
  </si>
  <si>
    <t>ODWODNIENIE DRÓG</t>
  </si>
  <si>
    <t>D.08.00.00</t>
  </si>
  <si>
    <t>ELEMENTY ULIC</t>
  </si>
  <si>
    <t>D.08.01.01.</t>
  </si>
  <si>
    <t xml:space="preserve">Krawężniki betonowe </t>
  </si>
  <si>
    <t>RAZEM DZIAŁ 03.00.00</t>
  </si>
  <si>
    <t>D.08.02.02.</t>
  </si>
  <si>
    <t xml:space="preserve">Chodniki z betonowej kostki brukowej </t>
  </si>
  <si>
    <t>D.08.03.01</t>
  </si>
  <si>
    <t xml:space="preserve">Obrzeża betonowe </t>
  </si>
  <si>
    <t>D.01.02.01</t>
  </si>
  <si>
    <t>Usunięcie drzew, pni i krzewów</t>
  </si>
  <si>
    <t>D.07.02.01</t>
  </si>
  <si>
    <t>Oznakowanie pionowe</t>
  </si>
  <si>
    <t>- ustawienie słupków do znaków</t>
  </si>
  <si>
    <t>D.02.00.00</t>
  </si>
  <si>
    <t>ROBOTY ZIEMNE</t>
  </si>
  <si>
    <t>D.02.01.01</t>
  </si>
  <si>
    <t>Wykonanie wykopów i nasypów</t>
  </si>
  <si>
    <t>m3</t>
  </si>
  <si>
    <t>RAZEM DZIAŁ 02.00.00</t>
  </si>
  <si>
    <t>D.04.02.01.</t>
  </si>
  <si>
    <t>Warstwa odsączająca</t>
  </si>
  <si>
    <t>D.10.10.10</t>
  </si>
  <si>
    <t>Roboty dodatkowe</t>
  </si>
  <si>
    <t>ODWODNIENIE KORPUSU DROGOWEGO</t>
  </si>
  <si>
    <t xml:space="preserve"> - karczowanie krzaków, przycinanie gałezi drzew  wraz z wywiezieniem i spaleniem pozostałości po karczowaniu  </t>
  </si>
  <si>
    <t xml:space="preserve"> - rozbiórka obrzeży betonowych z wywozem materiału z rozbiórki poza teren budowy</t>
  </si>
  <si>
    <t>D.06.02.01</t>
  </si>
  <si>
    <t>D.03.01.01</t>
  </si>
  <si>
    <t>Przepusty pod koroną drogi</t>
  </si>
  <si>
    <t xml:space="preserve"> - wykonanie zakończeń kołnierzowych z prefabrykowanych elementów żelbetowych do rur o średnicy 40cm                                        </t>
  </si>
  <si>
    <t>D.06.04.01</t>
  </si>
  <si>
    <t>Rowy drogowe</t>
  </si>
  <si>
    <t xml:space="preserve"> - oczyszczenie rowów przydrożnych z namułów z profilowaniem dna i skarp oraz wywiezieniem gruntu poza teren budowy. </t>
  </si>
  <si>
    <t>D.10.07.01</t>
  </si>
  <si>
    <t>Zjazdy do gospodarstw</t>
  </si>
  <si>
    <t>kpl</t>
  </si>
  <si>
    <t xml:space="preserve"> - inwentaryzacja powykonawcza wykonanych robót
1</t>
  </si>
  <si>
    <t xml:space="preserve"> - inwentaryzacja powykonawcza wykonanych robót</t>
  </si>
  <si>
    <t xml:space="preserve"> - lokalna rozbiórka nawierzchni z betonu asfaltowego gr. do 4cm w miejscach utraty nośności wraz z wywozem materiału z rozbiórki poza teren budowy.</t>
  </si>
  <si>
    <t xml:space="preserve"> - lokalna rozbiórka podbudowy z kruszywa łamanego lub gruntu stabilizowanego cementem gr. 15cm w miejscach utraty nośności wraz z wywozem materiału z rozbiórki poza teren budowy.</t>
  </si>
  <si>
    <t xml:space="preserve"> - demontaż słupków do znaków drogowych wraz z przewozem w miejsce wskazane przez Inwestora</t>
  </si>
  <si>
    <t xml:space="preserve"> - warstwa podbudowy z kruszywa łamanego 0/31,5mm gr. 10cm 
(chodniki z kostki betonowej)</t>
  </si>
  <si>
    <t xml:space="preserve"> - profilowanie i zagęszczenie pod warstwy konstrukcyjne chodników</t>
  </si>
  <si>
    <t xml:space="preserve"> - warstwa odsączająca z piasku średniego grub. 10cm (chodniki)</t>
  </si>
  <si>
    <t xml:space="preserve"> - warstwa podbudowy z kruszywa łamanego 0/31,5mm gr. 15cm
(zjazdy indywidualne o nawierzchni bitumicznej)</t>
  </si>
  <si>
    <t xml:space="preserve"> -ustawienie obrzeży betonowych o wym. 8x30cm podsypce cementowo - piaskowej 1:4 gr 5cm</t>
  </si>
  <si>
    <t xml:space="preserve"> - wykonanie koryta pod konstrukcję chodnika na głębokość do 15cm z wywozem gruntu poza teren budowy</t>
  </si>
  <si>
    <t xml:space="preserve"> - wykonanie nasypu, regulacja korony drogi z gruntu uzyskanego z dokopu.</t>
  </si>
  <si>
    <t xml:space="preserve"> - profilowanie i zagęszczenie pod warstwy konstrukcyjne
(poszerzenia jezdni)</t>
  </si>
  <si>
    <t xml:space="preserve"> - warstwa odsączająca z piasku średniego grub. 10cm 
(poszerzenia jezdni)</t>
  </si>
  <si>
    <t xml:space="preserve"> - warstwa podbudowy z kruszywa łamanego 0/31,5mm gr. 25cm
(poszerzenie jezdni)</t>
  </si>
  <si>
    <t xml:space="preserve"> - warstwa wiążąca z betonu asfaltowego AC16W grub. 6 cm (KR2)
(poszerzenia jezdni) </t>
  </si>
  <si>
    <t>Przepusty pod zjazdami</t>
  </si>
  <si>
    <t xml:space="preserve"> - wykonanie kompletnego przepustu pod zjazdami z rur PVC o średnicy 40cm </t>
  </si>
  <si>
    <t xml:space="preserve"> - ustawienie krawężników betonowych ulicznych o wym.15x30x100cm na podsypce cementowo - piaskowej gr 3cm oraz na ławie betonowej z oporem C12/15</t>
  </si>
  <si>
    <t>D.07.05.01</t>
  </si>
  <si>
    <t>Bariery ochronne stalowe</t>
  </si>
  <si>
    <t>D.06.01.06</t>
  </si>
  <si>
    <t>Umocnienie powierzchniowe elementami prefabrykowanymi</t>
  </si>
  <si>
    <t xml:space="preserve"> - wykonanie koryta pod konstrukcję drogi na głębokość do 40cm z wywozem gruntu poza teren budowy 
(poszerzenia jezdni)</t>
  </si>
  <si>
    <t xml:space="preserve"> - wykonanie koryta pod konstrukcję drogi na głębokość do 25cm z wywozem gruntu poza teren budowy 
(lokalne odtworzenie nawierzchni w miejscach utraty nośności)</t>
  </si>
  <si>
    <t xml:space="preserve"> - wykonanie koryta pod konstrukcję zjazdów indywidualnych o nawierzchni bitumicznej na głębokość do 25cm z wywozem gruntu poza teren budowy</t>
  </si>
  <si>
    <t xml:space="preserve"> - profilowanie i zagęszczenie pod warstwy konstrukcyjne zjazdów indywidualnych o nawierzchni bitumicznej</t>
  </si>
  <si>
    <t xml:space="preserve"> - warstwa odsączająca z piasku średniego grub. 10cm 
(zjazdy indywidualne o nawierzchni bitumicznej)</t>
  </si>
  <si>
    <t xml:space="preserve"> - warstwa odsączająca z piasku średniego grub. 10cm 
lokalne odtworzenie nawierzchni w miejscach utraty nośności </t>
  </si>
  <si>
    <t xml:space="preserve"> - warstwa podbudowy z kruszywa łamanego 0/31,5mm gr. 25cm 
lokalne odtworzenie nawierzchni w miejscach utraty nośności </t>
  </si>
  <si>
    <t>- ustawienie barier ochronnych stalowych jednostronnych, bezprzekładkowych U-14a (N2W5) wraz z zakończeniami, rozstaw słupków co 2m,</t>
  </si>
  <si>
    <t xml:space="preserve"> - przebudowa zjazdów i chodników o nawierzchni z kostki betonowej (rozbiórka i ponowne odtworzenie z wykorzystaniem podsypki cementowo - piaskowej) </t>
  </si>
  <si>
    <t xml:space="preserve"> - przestawienie wiaty przystankowej o konstrukcji stalowej w nową lokalizację. </t>
  </si>
  <si>
    <t xml:space="preserve"> -ustawienie obrzeży betonowych o wym. 8x30cm podsypce cementowo - piaskowej 1:4 gr 5cm
(9+8+7+9+7+9)+(9+8+8+9+8)</t>
  </si>
  <si>
    <t xml:space="preserve"> - profilowanie i zagęszczenie pod warstwy konstrukcyjne chodników
66</t>
  </si>
  <si>
    <t xml:space="preserve"> - wykonanie koryta pod konstrukcję chodnika na głębokość do 15cm z wywozem gruntu poza teren budowy
66</t>
  </si>
  <si>
    <t xml:space="preserve"> - ustawienie krawężników betonowych ulicznych o wym.15x30x100cm na podsypce cementowo - piaskowej gr 3cm oraz na ławie betonowej z oporem C12/15
8+8+8+8</t>
  </si>
  <si>
    <t xml:space="preserve"> - przestawienie wiaty przystankowej o konstrukcji stalowej w nową lokalizację. 
3</t>
  </si>
  <si>
    <t>- zamocowanie tarcz znaków konwencjonalnych typu T-16a z grupy średnich, folia odblaskowa 2 typu
2</t>
  </si>
  <si>
    <t>- zamocowanie tarcz znaków konwencjonalnych typu T z treścią z grupy średnich, folia odblaskowa 2 typu
1</t>
  </si>
  <si>
    <t xml:space="preserve"> - montaż nowej wiaty przystankowej o konstrukcji stalowej, ocynkowanej, lakierowanej o wymiarach 200x100x240cm wraz z fundamentem. 
1</t>
  </si>
  <si>
    <t xml:space="preserve"> - demontaż barier stalowych wraz z wywozem materiału z rozbiórki poza teren budowy.
2</t>
  </si>
  <si>
    <t>- ustawienie barier ochronnych stalowych jednostronnych, bezprzekładkowych U-14a (N2W5) wraz z zakończeniami, rozstaw słupków co 2m,
(8+4)+(8+8)</t>
  </si>
  <si>
    <t xml:space="preserve"> - demontaż tarcz znaków konwencjonalnych wraz z przewozem w miejsce wskazane przez Inwestora (A-6b,A-6c)
1+1</t>
  </si>
  <si>
    <t xml:space="preserve"> - wykonanie kompletnego przepustu z rur karbowanych PEHD o średnicy 100cm (km 1+858)
sztuk 1
Zakres prac obejmuje:                                                                                 
- wykonanie robót ziemnych
  -  wykonanie ławy fundamentowej żwirowej gr. 25cm
- ułożenie rur PEHD
- wykonanie zasypki wraz z jej zagęszczeniem                                                                            
10</t>
  </si>
  <si>
    <t xml:space="preserve"> - zamontowanie ścianek czołowych z prefabrykowanych elementów żelbetowych do rur o średnicy 100cm.
Zakres prac obejmuje:
- wykonanie robót ziemnych
- ułożenie ścianek z elementów prefabrykowanych
 - wykonanie izolacji powierzchniowej
 - wykonanie ław fundamentowych żwirowych
2</t>
  </si>
  <si>
    <t xml:space="preserve"> - wykonanie kompletnego przepustu z rur karbowanych PEHD o średnicy 120cm (km 2+950)
sztuk 1
Zakres prac obejmuje:                                                                                 
- wykonanie robót ziemnych
  -  wykonanie ławy fundamentowej żwirowej gr. 25cm
- ułożenie rur PEHD
- wykonanie zasypki wraz z jej zagęszczeniem                                                                            
10</t>
  </si>
  <si>
    <t xml:space="preserve"> - zamontowanie ścianek czołowych z prefabrykowanych elementów żelbetowych do rur o średnicy 120cm.
Zakres prac obejmuje:
- wykonanie robót ziemnych
- ułożenie ścianek z elementów prefabrykowanych
 - wykonanie izolacji powierzchniowej
 - wykonanie ław fundamentowych żwirowych
2</t>
  </si>
  <si>
    <t xml:space="preserve"> - wykonanie chodnika z kostki brukowej betonowej kolorowej grub. 6cm ułożonej na podsypce cementowo-piaskowej 1:4 o grub. 3cm
9+4+6+4+9+4+4+9+4+9+4</t>
  </si>
  <si>
    <t xml:space="preserve"> - warstwa podbudowy z kruszywa łamanego 0/31,5mm gr. 10cm 
(chodniki z kostki betonowej)
9+4+6+4+9+4+4+9+4+9+4</t>
  </si>
  <si>
    <t xml:space="preserve"> - warstwa odsączająca z piasku średniego grub. 10cm (chodniki)
9+4+6+4+9+4+4+9+4+9+4</t>
  </si>
  <si>
    <t xml:space="preserve"> - przebudowa zjazdów i chodników o nawierzchni z kostki betonowej (rozbiórka i ponowne odtworzenie z wykorzystaniem podsypki cementowo - piaskowej) 
(25+29+13)+(23+21)</t>
  </si>
  <si>
    <t xml:space="preserve"> - wykonanie zjazdów indywidualnych o nawierzchni bitumicznej gr. 4cm (AC11S)
(20+14+18+16+12+17+14+22+15+14+14+16+18+16+23+18+20+18+17+17+16+18+9+11+18+16+18+12+11+19+18+15)+(13+25+21+18+17+17+18+20+16+16+22+20+21+22+22+23+22+20+33+22+19+20+23+25+19+16+18+18+13+11+15+21+22+22+20+17+18+18+17+18+17+17+19+21+17+14+13+14+24+18+14+19+17+19+18+18+17+18)</t>
  </si>
  <si>
    <t xml:space="preserve"> - warstwa podbudowy z kruszywa łamanego 0/31,5mm gr. 15cm
(zjazdy indywidualne o nawierzchni bitumicznej)
1612</t>
  </si>
  <si>
    <t xml:space="preserve"> - warstwa odsączająca z piasku średniego grub. 10cm 
(zjazdy indywidualne o nawierzchni bitumicznej)
1612</t>
  </si>
  <si>
    <t xml:space="preserve"> - profilowanie i zagęszczenie pod warstwy konstrukcyjne zjazdów indywidualnych o nawierzchni bitumicznej
1612</t>
  </si>
  <si>
    <t xml:space="preserve"> - wykonanie koryta pod konstrukcję zjazdów indywidualnych o nawierzchni bitumicznej na głębokość do 25cm z wywozem gruntu poza teren budowy
1612</t>
  </si>
  <si>
    <t xml:space="preserve"> - regulacja  pionowa studzienek rewizyjnych  
10</t>
  </si>
  <si>
    <t xml:space="preserve"> - regulacja  pionowa studzienek zasuw wodociągowych  
9</t>
  </si>
  <si>
    <t>- zamocowanie tarcz znaków konwencjonalnych typu D (D-1, D-15) z grupy średnich, folia odblaskowa 2 typu
4+8</t>
  </si>
  <si>
    <t>- zamocowanie tarcz znaków konwencjonalnych typu A (A-1, A-2, A-3, A-30) z grupy średnich, folia odblaskowa 2 typu
3+3+2+1</t>
  </si>
  <si>
    <t xml:space="preserve"> - warstwa wiążąca z betonu asfaltowego AC16W grub. 4cm
(wloty dróg bocznych i zjazdy publiczne - KR1)
(44+28+80)+(34+27+27+19+69+26+24+21+31+15)</t>
  </si>
  <si>
    <t xml:space="preserve"> - warstwa podbudowy z kruszywa łamanego 0/31,5mm gr. 20cm
(wloty dróg bocznych i zjazdy publiczne - KR1)
(44+28+80)+(34+27+27+19+69+26+24+21+31+15)</t>
  </si>
  <si>
    <t xml:space="preserve"> - wykonanie koryta pod konstrukcję wlotów dróg bocznych i zjazdów publicznych na głębokość do 30cm z wywozem gruntu poza teren budowy 
445</t>
  </si>
  <si>
    <t xml:space="preserve"> - profilowanie i zagęszczenie pod warstwy konstrukcyjne
(wloty dróg bocznych i zjazdy publiczne)
445</t>
  </si>
  <si>
    <t xml:space="preserve"> - warstwa odsączająca z piasku średniego grub. 10cm 
(wloty dróg bocznych i zjazdy publiczne)
(44+28+80)+(34+27+27+19+69+26+24+21+31+15)</t>
  </si>
  <si>
    <t xml:space="preserve"> - umocnienie skarpy rowu płytami ażurowymi, betonowymi, prefabrykowanymi 60x40x10cm ułożonymi na podsypce cementowo-piaskowej gr. 5cm (przy przepuście w km 2+950)
2*3,0*1,4</t>
  </si>
  <si>
    <t xml:space="preserve"> - lokalne umocnienie skarp rowu płytami ażurowymi, betonowymi, prefabrykowanymi 60x40x10cm ułożonymi na podsypce cementowo-piaskowej gr. 5cm
80*(0,8+0,8)</t>
  </si>
  <si>
    <t xml:space="preserve"> - warstwa wiążąca z betonu asfaltowego AC16W grub. 6 cm (KR2)
(poszerzenia jezdni) 
((93+3+784+245)+(239+2+4+2+11+11+4+4+7+9+36))*1,06</t>
  </si>
  <si>
    <t xml:space="preserve"> - warstwa podbudowy z kruszywa łamanego 0/31,5mm gr. 25cm
(poszerzenie jezdni)
((93+3+784+245)+(239+2+4+2+11+11+4+4+7+9+36))*1,15</t>
  </si>
  <si>
    <t xml:space="preserve"> - warstwa odsączająca z piasku średniego grub. 10cm 
(poszerzenia jezdni)
((93+3+784+245)+(239+2+4+2+11+11+4+4+7+9+36))*1,15</t>
  </si>
  <si>
    <t xml:space="preserve"> - profilowanie i zagęszczenie pod warstwy konstrukcyjne
(poszerzenia jezdni)
1672</t>
  </si>
  <si>
    <t xml:space="preserve"> - rozbiórka nawierzchni wlotów dróg bocznych z betonu asfaltowego gr. do 4cm w tym przycięcie piłą spalinową krawędzi istniejącej jezdni wraz z wywozem materiału z rozbiórki poza teren budowy. 
40+34+168</t>
  </si>
  <si>
    <t xml:space="preserve"> - rozbiórka podbudowy wlotów dróg bocznych z kruszywa łamanego lub gruntu stabilizowanego cementem gr. 15cm wraz z wywozem materiału z rozbiórki poza teren budowy. 
40+34+168</t>
  </si>
  <si>
    <t xml:space="preserve"> - rozbiórka przepustów o średnicy do 40cm usytuowanych pod zjazdami wraz ze ścianką czołową oraz z wywozem materiału z rozbiórki poza teren budowy.
9+6+7+6+7+10+5+7+10+7+9+20+7+7+6+5+6+9+9+6</t>
  </si>
  <si>
    <t xml:space="preserve"> - rozbiórka przepustów o średnicy 100-120cm usytuowanych pod koroną drogi wraz ze ścianką czołową oraz z wywozem materiału z rozbiórki poza teren budowy.
10+11</t>
  </si>
  <si>
    <t xml:space="preserve"> - rozbiórka nawierzchni zjazdów i peronu dla pieszych z betonu cementowego grubości 10cm wraz z wywozem materiału z rozbiróki poza teren budowy
(28+37+33+16+34)+9</t>
  </si>
  <si>
    <t xml:space="preserve"> - rozbiórka nawierzchni zjazdu z płyt betonowych drogowych wraz z wywozem materiału z rozbiróki poza teren budowy
27</t>
  </si>
  <si>
    <t xml:space="preserve"> - karczowanie krzaków, przycinanie gałezi drzew  wraz z wywiezieniem i spaleniem pozostałości po karczowaniu  
100*2,0</t>
  </si>
  <si>
    <t xml:space="preserve"> - rozbiórka obrzeży betonowych z wywozem materiału z rozbiórki poza teren budowy
14+15</t>
  </si>
  <si>
    <t xml:space="preserve"> - rozbiórka nawierzchni peronu z kostki betonowej wraz z wywozem materiału z rozbiróki poza teren budowy
10+12</t>
  </si>
  <si>
    <t xml:space="preserve"> - wykonanie nasypu, regulacja korony drogi z gruntu uzyskanego z dokopu.
700*0,50*0,30</t>
  </si>
  <si>
    <t xml:space="preserve"> - rozbiórka nawierzchni z betonu asfaltowego gr. do 4cm nad przepustami wraz z wywozem materiału z rozbiórki poza teren budowy.</t>
  </si>
  <si>
    <t xml:space="preserve"> - rozbiórka nawierzchni z betonu asfaltowego gr. do 4cm w tym przycięcie piłą spalinową krawędzi istniejącej jezdni wraz z wywozem materiału z rozbiórki poza teren budowy na odcinku od km 1+575 do km 1+660. </t>
  </si>
  <si>
    <t xml:space="preserve"> - rozbiórka nawierzchni wlotów dróg bocznych z betonu asfaltowego gr. do 4cm w tym przycięcie piłą spalinową krawędzi istniejącej jezdni wraz z wywozem materiału z rozbiórki poza teren budowy. </t>
  </si>
  <si>
    <t xml:space="preserve"> - rozbiórka podbudowy z kruszywa łamanego lub gruntu stabilizowanego cementem gr. 15cm nad przepustami wraz z wywozem materiału z rozbiórki poza teren budowy.</t>
  </si>
  <si>
    <t xml:space="preserve"> - rozbiórka podbudowy z kruszywa łamanego lub gruntu stabilizowanego cementem gr. 15cm wraz z wywozem materiału z rozbiórki poza teren budowy na odcinku od km 1+575 do km 1+660. </t>
  </si>
  <si>
    <t xml:space="preserve"> - rozbiórka podbudowy wlotów dróg bocznych z kruszywa łamanego lub gruntu stabilizowanego cementem gr. 15cm wraz z wywozem materiału z rozbiórki poza teren budowy. </t>
  </si>
  <si>
    <t xml:space="preserve"> - rozbiórka nawierzchni peronu z kostki betonowej wraz z wywozem materiału z rozbiróki poza teren budowy</t>
  </si>
  <si>
    <t xml:space="preserve"> - rozbiórka nawierzchni zjazdów i peronu dla pieszych z betonu cementowego grubości 10cm wraz z wywozem materiału z rozbiróki poza teren budowy</t>
  </si>
  <si>
    <t xml:space="preserve"> - rozbiórka nawierzchni zjazdu z płyt betonowych drogowych wraz z wywozem materiału z rozbiróki poza teren budowy</t>
  </si>
  <si>
    <t xml:space="preserve"> - rozbiórka przepustów o średnicy do 40cm usytuowanych pod zjazdami wraz ze ścianką czołową oraz z wywozem materiału z rozbiórki poza teren budowy.</t>
  </si>
  <si>
    <t xml:space="preserve"> - rozbiórka przepustów o średnicy 40cm usytuowanych pod koroną drogi wraz ze ścianką czołową oraz z wywozem materiału z rozbiórki poza teren budowy.</t>
  </si>
  <si>
    <t xml:space="preserve"> - rozbiórka przepustów o średnicy 100-120cm usytuowanych pod koroną drogi wraz ze ścianką czołową oraz z wywozem materiału z rozbiórki poza teren budowy.</t>
  </si>
  <si>
    <t xml:space="preserve"> - demontaż barier stalowych wraz z wywozem materiału z rozbiórki poza teren budowy.</t>
  </si>
  <si>
    <t xml:space="preserve"> - demontaż tarcz znaków konwencjonalnych wraz z przewozem w miejsce wskazane przez Inwestora (A-6b,A-6c)</t>
  </si>
  <si>
    <t xml:space="preserve"> - demontaż tarcz znaków konwencjonalnych przeznaczonych do ponownego ustawienia w obrębie budowy (D-42, D-43, E-17a, E-18a)</t>
  </si>
  <si>
    <t xml:space="preserve"> - wykonanie koryta pod konstrukcję wlotów dróg bocznych i zjazdów publicznych na głębokość do 30cm z wywozem gruntu poza teren budowy </t>
  </si>
  <si>
    <t xml:space="preserve"> - wykonanie koryta pod konstrukcję drogi na głębokość do 25cm z wywozem gruntu poza teren budowy 
(odtworzenie nawierzchni nad przepustami)</t>
  </si>
  <si>
    <t xml:space="preserve"> - wykonanie koryta pod konstrukcję drogi na głębokość do 25cm z wywozem gruntu poza teren budowy na odcinku od km 1+575 do km 1+660 </t>
  </si>
  <si>
    <t xml:space="preserve"> - wykonanie kompletnego przepustu z rur karbowanych PEHD o średnicy 100cm (km 1+858)</t>
  </si>
  <si>
    <t xml:space="preserve"> - wykonanie kompletnego przepustu z rur karbowanych PEHD o średnicy 120cm (km 2+950)</t>
  </si>
  <si>
    <t xml:space="preserve"> - zamontowanie ścianek czołowych z prefabrykowanych elementów żelbetowych do rur o średnicy 40cm.</t>
  </si>
  <si>
    <t xml:space="preserve"> - zamontowanie ścianek czołowych z prefabrykowanych elementów żelbetowych do rur o średnicy 100cm.</t>
  </si>
  <si>
    <t xml:space="preserve"> - zamontowanie ścianek czołowych z prefabrykowanych elementów żelbetowych do rur o średnicy 120cm.</t>
  </si>
  <si>
    <t xml:space="preserve"> - profilowanie i zagęszczenie pod warstwy konstrukcyjne
na odcinku od km 1+575 do km 1+660 </t>
  </si>
  <si>
    <t xml:space="preserve"> - profilowanie i zagęszczenie pod warstwy konstrukcyjne
(odtworzenie nawierzchni nad przepustami)</t>
  </si>
  <si>
    <t xml:space="preserve"> - profilowanie i zagęszczenie pod warstwy konstrukcyjne
(wloty dróg bocznych i zjazdy publiczne)</t>
  </si>
  <si>
    <t xml:space="preserve"> - warstwa odsączająca z piasku średniego grub. 10cm 
(wloty dróg bocznych i zjazdy publiczne)</t>
  </si>
  <si>
    <t xml:space="preserve"> - warstwa odsączająca z piasku średniego grub. 10cm 
na odcinku od km 1+575 do km 1+660 </t>
  </si>
  <si>
    <t xml:space="preserve"> - warstwa odsączająca z piasku średniego grub. 10cm 
(odtworzenie nawierzchni nad przepustami)</t>
  </si>
  <si>
    <t xml:space="preserve"> - warstwa podbudowy z kruszywa łamanego 0/31,5mm gr. 25cm 
na odcinku od km 1+575 do km 1+660 </t>
  </si>
  <si>
    <t xml:space="preserve"> - warstwa podbudowy z kruszywa łamanego 0/31,5mm gr. 25cm
(odtworzenie nawierzchni nad przepustami)</t>
  </si>
  <si>
    <t xml:space="preserve"> - warstwa podbudowy z kruszywa łamanego 0/31,5mm gr. 20cm
(wloty dróg bocznych i zjazdy publiczne - KR1)</t>
  </si>
  <si>
    <t xml:space="preserve"> - warstwa ścieralna z betonu asfaltowego AC11S grub. 4cm 
(jezdnia drogi - KR2)</t>
  </si>
  <si>
    <t xml:space="preserve"> - warstwa ścieralna z betonu asfaltowego AC11S grub. 4cm 
(wloty dróg bocznych i zjazdy publiczne - KR1)</t>
  </si>
  <si>
    <t xml:space="preserve"> - warstwa wiążąca z betonu asfaltowego AC16W grub. 6 cm (KR2)
lokalne odtworzenie nawierzchni w miejscach utraty nośności 
(6,0% nawierzchni istniejącej)   </t>
  </si>
  <si>
    <t xml:space="preserve"> - warstwa wiążąca z betonu asfaltowego AC16W grub. 6 cm (KR2)
na odcinku od km 1+575 do km 1+660 </t>
  </si>
  <si>
    <t xml:space="preserve"> - warstwa wiążąca z betonu asfaltowego AC16W grub. 6 cm (KR2)
odtworzenie nawierzchni nad przepustami</t>
  </si>
  <si>
    <t xml:space="preserve"> - warstwa wiążąca z betonu asfaltowego AC16W grub. 4cm
(wloty dróg bocznych i zjazdy publiczne - KR1)</t>
  </si>
  <si>
    <t xml:space="preserve"> - lokalne umocnienie skarp rowu płytami ażurowymi, betonowymi, prefabrykowanymi 60x40x10cm ułożonymi na podsypce cementowo-piaskowej gr. 5cm</t>
  </si>
  <si>
    <t xml:space="preserve"> - umocnienie skarpy rowu płytami ażurowymi, betonowymi, prefabrykowanymi 60x40x10cm ułożonymi na podsypce cementowo-piaskowej gr. 5cm (przy przepuście w km 2+950)</t>
  </si>
  <si>
    <t xml:space="preserve"> - oznakowanie poziome jezdni materiałami grubowarstwowymi, linie przerywane (P-7a, P-7c)        </t>
  </si>
  <si>
    <t xml:space="preserve"> - oznakowanie poziome jezdni materiałami grubowarstwowymi, linie ciągłe (P-7d, P-17)       </t>
  </si>
  <si>
    <t>- zamocowanie tarcz znaków konwencjonalnych typu A (A-1, A-2, A-3, A-30) z grupy średnich, folia odblaskowa 2 typu</t>
  </si>
  <si>
    <t>- zamocowanie tarcz znaków konwencjonalnych typu D (D-1, D-15) z grupy średnich, folia odblaskowa 2 typu</t>
  </si>
  <si>
    <t>- zamocowanie tarcz znaków konwencjonalnych typu T-16a z grupy średnich, folia odblaskowa 2 typu</t>
  </si>
  <si>
    <t>- zamocowanie tarcz znaków konwencjonalnych typu T z treścią z grupy średnich, folia odblaskowa 2 typu</t>
  </si>
  <si>
    <t>- zamocowanie tarcz znaków konwencjonalnych uzyskanych z rozbiórki
(D-42, D-43, E-17a, E-18a)</t>
  </si>
  <si>
    <t xml:space="preserve"> - wykonanie chodnika z kostki brukowej betonowej kolorowej grub. 6cm ułożonej na podsypce cementowo-piaskowej 1:4 o grub. 3cm</t>
  </si>
  <si>
    <t xml:space="preserve"> - wykonanie zjazdów indywidualnych o nawierzchni bitumicznej gr. 4cm (AC11S)</t>
  </si>
  <si>
    <t xml:space="preserve"> - montaż nowej wiaty przystankowej o konstrukcji stalowej, ocynkowanej, lakierowanej o wymiarach 200x100x240cm wraz z fundamentem. </t>
  </si>
  <si>
    <t xml:space="preserve"> - regulacja  pionowa studzienek rewizyjnych  </t>
  </si>
  <si>
    <t xml:space="preserve"> - regulacja  pionowa studzienek zasuw wodociągowych  </t>
  </si>
  <si>
    <t xml:space="preserve"> - wykonanie kompletnego przepustu z rur karbowanych PEHD o średnicy 40cm (km 2+870, 3+280)
sztuk 2
Zakres prac obejmuje:                                                                                 
- wykonanie robót ziemnych
  -  wykonanie ławy fundamentowej żwirowej gr. 25cm
- ułożenie rur PEHD
- wykonanie zasypki wraz z jej zagęszczeniem                                                                            
9+9</t>
  </si>
  <si>
    <t xml:space="preserve"> - wykonanie kompletnego przepustu z rur karbowanych PEHD o średnicy 40cm (km 2+870, 3+280) sztuk 2</t>
  </si>
  <si>
    <t xml:space="preserve"> - zamontowanie ścianek czołowych z prefabrykowanych elementów żelbetowych do rur o średnicy 40cm.
Zakres prac obejmuje:
- wykonanie robót ziemnych
- ułożenie ścianek z elementów prefabrykowanych
 - wykonanie izolacji powierzchniowej
 - wykonanie ław fundamentowych żwirowych
4</t>
  </si>
  <si>
    <t xml:space="preserve"> - warstwa wiążąca z betonu asfaltowego AC16W grub. 6 cm (KR2)
odtworzenie nawierzchni nad przepustami
(4,0*4,6)+(2,0*5,0)+(6,5*5,0)+(4,0*5,0)</t>
  </si>
  <si>
    <t xml:space="preserve"> - warstwa podbudowy z kruszywa łamanego 0/31,5mm gr. 25cm
(odtworzenie nawierzchni nad przepustami)
(4,0*4,6)+(2,0*5,0)+(6,5*5,0)+(4,0*5,0)</t>
  </si>
  <si>
    <t xml:space="preserve"> - warstwa odsączająca z piasku średniego grub. 10cm 
(odtworzenie nawierzchni nad przepustami)
(4,0*4,6)+(2,0*5,0)+(6,5*5,0)+(4,0*5,0)</t>
  </si>
  <si>
    <t xml:space="preserve"> - profilowanie i zagęszczenie pod warstwy konstrukcyjne
(odtworzenie nawierzchni nad przepustami)
81</t>
  </si>
  <si>
    <t xml:space="preserve"> - wykonanie koryta pod konstrukcję drogi na głębokość do 25cm z wywozem gruntu poza teren budowy 
(odtworzenie nawierzchni nad przepustami)
81</t>
  </si>
  <si>
    <t xml:space="preserve"> - rozbiórka przepustów o średnicy 40cm usytuowanych pod koroną drogi wraz ze ścianką czołową oraz z wywozem materiału z rozbiórki poza teren budowy.
8+8</t>
  </si>
  <si>
    <t xml:space="preserve"> - rozbiórka podbudowy z kruszywa łamanego lub gruntu stabilizowanego cementem gr. 15cm nad przepustami wraz z wywozem materiału z rozbiórki poza teren budowy.
81</t>
  </si>
  <si>
    <t xml:space="preserve"> - rozbiórka nawierzchni z betonu asfaltowego gr. do 4cm nad przepustami wraz z wywozem materiału z rozbiórki poza teren budowy.
81</t>
  </si>
  <si>
    <t xml:space="preserve"> - warstwa wyrównawcza z betonu asfaltowego AC16W grub. średnio 3cm (KR2)
powierzchnia wyrównania jezdni 12678-((93+3+784+245)+(239+2+4
+2+11+11+4+4+7+9+36))-(1660-1575)*5,5-81-642+366 = 10400m2
średnia grubość wyrównania 3cm
objętość wyrównania jezdni  10400*0,03 = 312,0m3</t>
  </si>
  <si>
    <t xml:space="preserve"> - warstwa ścieralna z betonu asfaltowego AC8S grub. 3cm 
(wloty dróg bocznych i zjazdy publiczne - KR1)
(44+28+80)+(34+27+27+19+69+26+24+21+31+15)+366</t>
  </si>
  <si>
    <t xml:space="preserve"> - odtworzenie przebiegu trasy drogi
(3880-1245)/1000</t>
  </si>
  <si>
    <t xml:space="preserve"> - warstwa ścieralna z betonu asfaltowego AC8S grub. 3cm 
(jezdnia drogi - KR2)
(3880,00-1245,00)*5,5</t>
  </si>
  <si>
    <t xml:space="preserve"> - pobocza z mieszanki kruszywa łamanego, grubość warstwy 10cm
2*(3880-1245)*0,75-4*6,0</t>
  </si>
  <si>
    <t xml:space="preserve">  - ścinanie poboczy mechanicznie grubość do 10cm, materiał ze ścinki wywieziony poza teren budowy
2*(3880-1245)*0,75-4*6,0</t>
  </si>
  <si>
    <t xml:space="preserve"> - oczyszczenie rowów przydrożnych z namułów z profilowaniem dna i skarp oraz wywiezieniem gruntu poza teren budowy. 
((2175-1245)+(2745-2436)+(3280-2790)+(3760-3325))+((3220-1245)+(3805-3370))</t>
  </si>
  <si>
    <t xml:space="preserve"> - wykonanie kompletnego przepustu pod zjazdami i drogami bocznymi z rur PVC o średnicy 40cm
Zakres prac obejmuje:                                                                                 
- wykonanie robót ziemnych                                                    
- ułożenie rur PVC
- wykonanie zasypki wraz z jej zagęszczeniem                                                                            
- wykonanie ław fundamentowych żwirowych 
(7+7+7+8+15+8+7+8+8+8+8+10+2+11+7+7+7+7+7+7+8+7+7+7+7+7+11+9+9+2+8+8+7+8+9+8+9)+(7+7+7+7+7+10+8+8+8+8+8+9+2+8+10+8+8+8+10+8+7+7+7+7+7+7+9+9+7+7+7+7+8+21+7+8+7+8+8+8+8+2+7+7+7+8+2+8+8+7+8+7+8+7+7+7+7+7+7+7+8+8+8+3+8+8+8+8+7+9)</t>
  </si>
  <si>
    <t xml:space="preserve"> - wykonanie zakończeń kołnierzowych z prefabrykowanych elementów żelbetowych do rur o średnicy 40cm                                        
107*2</t>
  </si>
  <si>
    <t xml:space="preserve"> - wykonanie zjazdów indywidualnych o nawierzchni z kruszywa łamanego stabilizowanego mechanicznie grubości 15cm 
(14+12)+(22+22+20+19+18)</t>
  </si>
  <si>
    <t>- zamocowanie tarcz znaków konwencjonalnych uzyskanych z rozbiórki
(D-42, D-43, E-17a, E-18a)
1+3+1+2</t>
  </si>
  <si>
    <t xml:space="preserve"> - demontaż tarcz znaków konwencjonalnych przeznaczonych do ponownego ustawienia w obrębie budowy (D-42, D-43, E-17a, E-18a)
1+3+1+2</t>
  </si>
  <si>
    <t xml:space="preserve"> - demontaż słupków do znaków drogowych wraz z przewozem w miejsce wskazane przez Inwestora
4</t>
  </si>
  <si>
    <t>- ustawienie słupków do znaków
23</t>
  </si>
  <si>
    <t>- zamocowanie tarcz znaków konwencjonalnych typu E-17a, E-18a z grupy średnich, folia odblaskowa 2 typu
2+1</t>
  </si>
  <si>
    <t xml:space="preserve"> - oznakowanie poziome jezdni materiałami grubowarstwowymi, linie przerywane (P-7a, P-7c)        
18*0,12+1209*0,06</t>
  </si>
  <si>
    <t xml:space="preserve"> - oznakowanie poziome jezdni materiałami grubowarstwowymi, linie ciągłe 
(P-7d, P-17)       
4038*0,12+(1,71/15)*80</t>
  </si>
  <si>
    <t xml:space="preserve"> - warstwa wiążąca z betonu asfaltowego AC16W grub. 6 cm (KR2)
na odcinku od km 1+245 do km 1+660 
(1660-1245)*(5,5+2*0,06)</t>
  </si>
  <si>
    <t xml:space="preserve"> - warstwa podbudowy z kruszywa łamanego 0/31,5mm gr. 25cm 
na odcinku od km 1+245 do km 1+660 
(1660-1245)*(5,5+2*0,15)</t>
  </si>
  <si>
    <t xml:space="preserve"> - warstwa odsączająca z piasku średniego grub. 10cm 
na odcinku od km 1+245 do km 1+660 
(1660-1245)*(5,5+2*0,15)</t>
  </si>
  <si>
    <t xml:space="preserve"> - profilowanie i zagęszczenie pod warstwy konstrukcyjne
na odcinku od km 1+245 do km 1+660 
2407</t>
  </si>
  <si>
    <t xml:space="preserve"> - wykonanie koryta pod konstrukcję drogi na głębokość do 25cm z wywozem gruntu poza teren budowy 
na odcinku od km 1+245 do km 1+660 
2407</t>
  </si>
  <si>
    <t xml:space="preserve"> - rozbiórka nawierzchni z betonu asfaltowego gr. do 4cm w tym przycięcie piłą spalinową krawędzi istniejącej jezdni wraz z wywozem materiału z rozbiórki poza teren budowy na odcinku od km 1+245 do km 1+660. 
1499+429</t>
  </si>
  <si>
    <t xml:space="preserve"> - rozbiórka podbudowy z kruszywa łamanego lub gruntu stabilizowanego cementem gr. 15cm wraz z wywozem materiału z rozbiórki poza teren budowy na odcinku od km 1+245 do km 1+660. 
1499+429</t>
  </si>
  <si>
    <t xml:space="preserve"> - wykonanie koryta pod konstrukcję drogi na głębokość do 40cm z wywozem gruntu poza teren budowy 
(poszerzenia jezdni)
1672</t>
  </si>
  <si>
    <t xml:space="preserve"> - warstwa wiążąca z betonu asfaltowego AC16W grub. 6 cm (KR2)
lokalne odtworzenie nawierzchni w miejscach utraty nośności 
(6,0% nawierzchni istniejącej)   
(14493-1541-2332-81)*0,06</t>
  </si>
  <si>
    <t xml:space="preserve"> - warstwa podbudowy z kruszywa łamanego 0/31,5mm gr. 25cm 
lokalne odtworzenie nawierzchni w miejscach utraty nośności 
632</t>
  </si>
  <si>
    <t xml:space="preserve"> - warstwa odsączająca z piasku średniego grub. 10cm 
lokalne odtworzenie nawierzchni w miejscach utraty nośności 
632</t>
  </si>
  <si>
    <t xml:space="preserve"> - profilowanie i zagęszczenie pod warstwy konstrukcyjne
(lokalne odtworzenie nawierzchni w miejscach utraty nośności)
632</t>
  </si>
  <si>
    <t xml:space="preserve"> - wykonanie koryta pod konstrukcję drogi na głębokość do 25cm z wywozem gruntu poza teren budowy 
(lokalne odtworzenie nawierzchni w miejscach utraty nośności)
632</t>
  </si>
  <si>
    <t xml:space="preserve"> - lokalna rozbiórka nawierzchni z betonu asfaltowego gr. do 4cm w miejscach utraty nośności wraz z wywozem materiału z rozbiórki poza teren budowy.
632</t>
  </si>
  <si>
    <t xml:space="preserve"> - lokalna rozbiórka podbudowy z kruszywa łamanego lub gruntu stabilizowanego cementem gr. 15cm w miejscach utraty nośności wraz z wywozem materiału z rozbiórki poza teren budowy.
632</t>
  </si>
  <si>
    <t xml:space="preserve"> - warstwa wyrównawcza z betonu asfaltowego AC16W grub. średnio 3cm (KR2)
powierzchnia wyrównania jezdni 14493-1541-632-2332-81 = 9907m2
średnia grubość wyrównania 3cm
objętość wyrównania jezdni  9907*0,03 = 297,21m3
297,21m3*2,5Mg/m3</t>
  </si>
  <si>
    <t xml:space="preserve"> - mechaniczne oczyszczenie warstw konstrukcyjnych bitumicznych
14493+811+9907</t>
  </si>
  <si>
    <t xml:space="preserve"> - mechaniczne skropienie warstw konstrukcyjnych bitumicznych
14493+811+9907</t>
  </si>
  <si>
    <t xml:space="preserve"> - mechaniczne oczyszczenie warstw konstrukcyjnych nieulepszonych
1541+632+2332+81+445+1612</t>
  </si>
  <si>
    <t xml:space="preserve"> - mechaniczne skropienie warstw konstrukcyjnych niebitumicznych
1541+632+2332+81+445+1612</t>
  </si>
  <si>
    <t>frezowanie nawierzchni bitumicznych na gr. do 4cm</t>
  </si>
  <si>
    <t>- zamocowanie tarcz znaków konwencjonalnych typu E-17a, E18a z grupy średnich, folia odblaskowa 2 typu</t>
  </si>
  <si>
    <t>wykonanie zjazdów indywidualnych z kruszywa łamanego stabilizowanego mechanicznie o gr. 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</si>
</sst>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0.0"/>
    <numFmt numFmtId="169" formatCode="#,##0.0000"/>
  </numFmts>
  <fonts count="57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E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0"/>
      <color rgb="FFFF0000"/>
      <name val="Arial CE"/>
      <family val="2"/>
    </font>
    <font>
      <b/>
      <sz val="8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16" xfId="0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4" fontId="6" fillId="34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11" fillId="0" borderId="0" xfId="54" applyFont="1">
      <alignment/>
      <protection/>
    </xf>
    <xf numFmtId="0" fontId="11" fillId="0" borderId="12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54" applyFont="1" applyAlignment="1">
      <alignment vertical="center"/>
      <protection/>
    </xf>
    <xf numFmtId="4" fontId="11" fillId="0" borderId="0" xfId="54" applyNumberFormat="1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4" fontId="11" fillId="0" borderId="0" xfId="54" applyNumberFormat="1" applyFont="1">
      <alignment/>
      <protection/>
    </xf>
    <xf numFmtId="0" fontId="6" fillId="0" borderId="0" xfId="52" applyFont="1" applyAlignment="1">
      <alignment vertical="center" wrapText="1"/>
      <protection/>
    </xf>
    <xf numFmtId="0" fontId="7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53" applyFont="1" applyBorder="1" applyAlignment="1">
      <alignment horizontal="center" vertical="center"/>
      <protection/>
    </xf>
    <xf numFmtId="0" fontId="8" fillId="0" borderId="17" xfId="0" applyFont="1" applyBorder="1" applyAlignment="1">
      <alignment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53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 wrapText="1"/>
      <protection/>
    </xf>
    <xf numFmtId="4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52" applyNumberFormat="1" applyFont="1" applyBorder="1" applyAlignment="1">
      <alignment horizontal="center" vertical="center" wrapText="1"/>
      <protection/>
    </xf>
    <xf numFmtId="3" fontId="6" fillId="35" borderId="13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 wrapText="1"/>
    </xf>
    <xf numFmtId="0" fontId="3" fillId="36" borderId="17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49" fontId="3" fillId="36" borderId="17" xfId="0" applyNumberFormat="1" applyFont="1" applyFill="1" applyBorder="1" applyAlignment="1">
      <alignment vertical="center" wrapText="1"/>
    </xf>
    <xf numFmtId="0" fontId="7" fillId="36" borderId="17" xfId="0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4" fontId="7" fillId="36" borderId="17" xfId="0" applyNumberFormat="1" applyFont="1" applyFill="1" applyBorder="1" applyAlignment="1">
      <alignment horizontal="center" vertical="center"/>
    </xf>
    <xf numFmtId="3" fontId="7" fillId="36" borderId="17" xfId="0" applyNumberFormat="1" applyFont="1" applyFill="1" applyBorder="1" applyAlignment="1">
      <alignment horizontal="center" vertical="center"/>
    </xf>
    <xf numFmtId="4" fontId="7" fillId="36" borderId="18" xfId="0" applyNumberFormat="1" applyFont="1" applyFill="1" applyBorder="1" applyAlignment="1">
      <alignment horizontal="center" vertical="center"/>
    </xf>
    <xf numFmtId="49" fontId="3" fillId="38" borderId="17" xfId="0" applyNumberFormat="1" applyFont="1" applyFill="1" applyBorder="1" applyAlignment="1">
      <alignment vertical="center" wrapText="1"/>
    </xf>
    <xf numFmtId="4" fontId="14" fillId="39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4" fillId="0" borderId="17" xfId="0" applyFont="1" applyBorder="1" applyAlignment="1">
      <alignment horizontal="center" vertical="center"/>
    </xf>
    <xf numFmtId="4" fontId="8" fillId="0" borderId="18" xfId="52" applyNumberFormat="1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4" fontId="3" fillId="0" borderId="31" xfId="52" applyNumberFormat="1" applyFont="1" applyBorder="1" applyAlignment="1">
      <alignment horizontal="center" vertical="center" wrapText="1"/>
      <protection/>
    </xf>
    <xf numFmtId="3" fontId="6" fillId="40" borderId="13" xfId="0" applyNumberFormat="1" applyFont="1" applyFill="1" applyBorder="1" applyAlignment="1">
      <alignment horizontal="center" vertical="center"/>
    </xf>
    <xf numFmtId="3" fontId="6" fillId="40" borderId="15" xfId="0" applyNumberFormat="1" applyFont="1" applyFill="1" applyBorder="1" applyAlignment="1">
      <alignment horizontal="center" vertical="center"/>
    </xf>
    <xf numFmtId="3" fontId="8" fillId="41" borderId="18" xfId="0" applyNumberFormat="1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39" borderId="17" xfId="0" applyNumberFormat="1" applyFont="1" applyFill="1" applyBorder="1" applyAlignment="1">
      <alignment vertical="center" wrapText="1"/>
    </xf>
    <xf numFmtId="3" fontId="14" fillId="37" borderId="18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>
      <alignment vertical="center" wrapText="1"/>
    </xf>
    <xf numFmtId="0" fontId="7" fillId="36" borderId="15" xfId="0" applyFont="1" applyFill="1" applyBorder="1" applyAlignment="1">
      <alignment horizontal="center" vertical="center"/>
    </xf>
    <xf numFmtId="3" fontId="7" fillId="36" borderId="32" xfId="0" applyNumberFormat="1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42" borderId="33" xfId="0" applyFont="1" applyFill="1" applyBorder="1" applyAlignment="1">
      <alignment horizontal="center" vertical="center"/>
    </xf>
    <xf numFmtId="0" fontId="3" fillId="42" borderId="15" xfId="53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center" vertical="center"/>
    </xf>
    <xf numFmtId="49" fontId="3" fillId="42" borderId="15" xfId="0" applyNumberFormat="1" applyFont="1" applyFill="1" applyBorder="1" applyAlignment="1">
      <alignment vertical="center" wrapText="1"/>
    </xf>
    <xf numFmtId="3" fontId="7" fillId="42" borderId="32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7" fillId="42" borderId="34" xfId="0" applyFont="1" applyFill="1" applyBorder="1" applyAlignment="1">
      <alignment horizontal="center" vertical="center"/>
    </xf>
    <xf numFmtId="3" fontId="7" fillId="42" borderId="17" xfId="0" applyNumberFormat="1" applyFont="1" applyFill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8" fillId="0" borderId="41" xfId="0" applyNumberFormat="1" applyFont="1" applyBorder="1" applyAlignment="1">
      <alignment vertical="center" wrapText="1"/>
    </xf>
    <xf numFmtId="0" fontId="3" fillId="37" borderId="17" xfId="0" applyFont="1" applyFill="1" applyBorder="1" applyAlignment="1">
      <alignment horizontal="center" vertical="center"/>
    </xf>
    <xf numFmtId="49" fontId="3" fillId="37" borderId="17" xfId="0" applyNumberFormat="1" applyFont="1" applyFill="1" applyBorder="1" applyAlignment="1">
      <alignment vertical="center" wrapText="1"/>
    </xf>
    <xf numFmtId="0" fontId="7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49" fontId="3" fillId="36" borderId="38" xfId="0" applyNumberFormat="1" applyFont="1" applyFill="1" applyBorder="1" applyAlignment="1">
      <alignment vertical="center" wrapText="1"/>
    </xf>
    <xf numFmtId="0" fontId="7" fillId="36" borderId="38" xfId="0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3" fontId="8" fillId="41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0" fillId="0" borderId="18" xfId="0" applyFont="1" applyFill="1" applyBorder="1" applyAlignment="1">
      <alignment/>
    </xf>
    <xf numFmtId="4" fontId="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4" fontId="8" fillId="0" borderId="42" xfId="0" applyNumberFormat="1" applyFont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8" fillId="0" borderId="17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3" fontId="8" fillId="41" borderId="43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53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0" fontId="3" fillId="0" borderId="27" xfId="53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/>
    </xf>
    <xf numFmtId="0" fontId="54" fillId="0" borderId="0" xfId="54" applyFont="1">
      <alignment/>
      <protection/>
    </xf>
    <xf numFmtId="0" fontId="7" fillId="0" borderId="33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3" fontId="7" fillId="0" borderId="3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vertical="center" wrapText="1"/>
    </xf>
    <xf numFmtId="0" fontId="7" fillId="36" borderId="35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8" fillId="0" borderId="55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0" fontId="17" fillId="0" borderId="56" xfId="0" applyFont="1" applyBorder="1" applyAlignment="1">
      <alignment horizontal="center" vertical="center"/>
    </xf>
    <xf numFmtId="2" fontId="8" fillId="0" borderId="57" xfId="0" applyNumberFormat="1" applyFont="1" applyBorder="1" applyAlignment="1">
      <alignment vertical="center" wrapText="1"/>
    </xf>
    <xf numFmtId="2" fontId="8" fillId="0" borderId="58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67" fontId="8" fillId="0" borderId="17" xfId="0" applyNumberFormat="1" applyFont="1" applyFill="1" applyBorder="1" applyAlignment="1">
      <alignment horizontal="center" vertical="center"/>
    </xf>
    <xf numFmtId="1" fontId="8" fillId="0" borderId="59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7" fillId="0" borderId="56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41" borderId="17" xfId="0" applyFont="1" applyFill="1" applyBorder="1" applyAlignment="1">
      <alignment vertical="center"/>
    </xf>
    <xf numFmtId="49" fontId="8" fillId="0" borderId="17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3" fontId="8" fillId="0" borderId="61" xfId="0" applyNumberFormat="1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167" fontId="8" fillId="0" borderId="63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/>
    </xf>
    <xf numFmtId="1" fontId="8" fillId="0" borderId="64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62" xfId="0" applyFill="1" applyBorder="1" applyAlignment="1">
      <alignment/>
    </xf>
    <xf numFmtId="0" fontId="8" fillId="0" borderId="58" xfId="0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52" applyFont="1" applyBorder="1" applyAlignment="1">
      <alignment horizontal="center" vertical="center" wrapText="1"/>
      <protection/>
    </xf>
    <xf numFmtId="0" fontId="3" fillId="0" borderId="68" xfId="52" applyFont="1" applyBorder="1" applyAlignment="1">
      <alignment horizontal="center" vertical="center" wrapText="1"/>
      <protection/>
    </xf>
    <xf numFmtId="0" fontId="3" fillId="0" borderId="69" xfId="52" applyFont="1" applyBorder="1" applyAlignment="1">
      <alignment horizontal="center" vertical="center" wrapText="1"/>
      <protection/>
    </xf>
    <xf numFmtId="4" fontId="8" fillId="0" borderId="30" xfId="52" applyNumberFormat="1" applyFont="1" applyBorder="1" applyAlignment="1">
      <alignment horizontal="center" vertical="center" wrapText="1"/>
      <protection/>
    </xf>
    <xf numFmtId="0" fontId="3" fillId="0" borderId="70" xfId="0" applyFont="1" applyBorder="1" applyAlignment="1">
      <alignment horizontal="center" vertical="center"/>
    </xf>
    <xf numFmtId="0" fontId="8" fillId="43" borderId="71" xfId="0" applyFont="1" applyFill="1" applyBorder="1" applyAlignment="1">
      <alignment vertical="center"/>
    </xf>
    <xf numFmtId="0" fontId="8" fillId="43" borderId="72" xfId="0" applyFont="1" applyFill="1" applyBorder="1" applyAlignment="1">
      <alignment vertical="center"/>
    </xf>
    <xf numFmtId="0" fontId="8" fillId="43" borderId="73" xfId="0" applyFont="1" applyFill="1" applyBorder="1" applyAlignment="1">
      <alignment vertical="center"/>
    </xf>
    <xf numFmtId="0" fontId="3" fillId="0" borderId="35" xfId="52" applyFont="1" applyBorder="1" applyAlignment="1">
      <alignment horizontal="center" vertical="center" wrapText="1"/>
      <protection/>
    </xf>
    <xf numFmtId="0" fontId="3" fillId="0" borderId="36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4" fontId="8" fillId="0" borderId="17" xfId="52" applyNumberFormat="1" applyFont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ne" xfId="51"/>
    <cellStyle name="Normalny_POL" xfId="52"/>
    <cellStyle name="Normalny_Przedmiar" xfId="53"/>
    <cellStyle name="Normalny_TER02" xfId="54"/>
    <cellStyle name="Obliczenia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tabSelected="1" zoomScalePageLayoutView="0" workbookViewId="0" topLeftCell="A1">
      <selection activeCell="D133" sqref="D133"/>
    </sheetView>
  </sheetViews>
  <sheetFormatPr defaultColWidth="9.00390625" defaultRowHeight="12.75"/>
  <cols>
    <col min="1" max="1" width="12.50390625" style="0" customWidth="1"/>
    <col min="2" max="2" width="22.375" style="0" customWidth="1"/>
    <col min="3" max="3" width="25.50390625" style="0" customWidth="1"/>
    <col min="4" max="4" width="67.125" style="0" customWidth="1"/>
    <col min="5" max="5" width="15.50390625" style="0" customWidth="1"/>
    <col min="6" max="6" width="17.50390625" style="0" customWidth="1"/>
    <col min="7" max="8" width="0" style="0" hidden="1" customWidth="1"/>
    <col min="9" max="255" width="9.125" style="0" customWidth="1"/>
  </cols>
  <sheetData>
    <row r="1" spans="1:256" s="3" customFormat="1" ht="15">
      <c r="A1" s="55" t="s">
        <v>0</v>
      </c>
      <c r="B1" s="56" t="s">
        <v>1</v>
      </c>
      <c r="C1" s="57" t="s">
        <v>2</v>
      </c>
      <c r="D1" s="58" t="s">
        <v>3</v>
      </c>
      <c r="E1" s="277" t="s">
        <v>4</v>
      </c>
      <c r="F1" s="278"/>
      <c r="G1" s="1" t="s">
        <v>5</v>
      </c>
      <c r="H1" s="2" t="s">
        <v>6</v>
      </c>
      <c r="IV1"/>
    </row>
    <row r="2" spans="1:8" ht="26.25">
      <c r="A2" s="59"/>
      <c r="B2" s="51" t="s">
        <v>7</v>
      </c>
      <c r="C2" s="52" t="s">
        <v>8</v>
      </c>
      <c r="D2" s="53" t="s">
        <v>9</v>
      </c>
      <c r="E2" s="54" t="s">
        <v>10</v>
      </c>
      <c r="F2" s="60" t="s">
        <v>11</v>
      </c>
      <c r="G2" s="4" t="s">
        <v>12</v>
      </c>
      <c r="H2" s="5" t="s">
        <v>12</v>
      </c>
    </row>
    <row r="3" spans="1:8" ht="19.5" customHeight="1">
      <c r="A3" s="61">
        <v>1</v>
      </c>
      <c r="B3" s="43" t="s">
        <v>13</v>
      </c>
      <c r="C3" s="44">
        <v>3</v>
      </c>
      <c r="D3" s="43" t="s">
        <v>14</v>
      </c>
      <c r="E3" s="44">
        <v>5</v>
      </c>
      <c r="F3" s="62">
        <v>6</v>
      </c>
      <c r="G3" s="6"/>
      <c r="H3" s="7"/>
    </row>
    <row r="4" spans="1:8" ht="37.5" customHeight="1">
      <c r="A4" s="132" t="s">
        <v>15</v>
      </c>
      <c r="B4" s="133" t="s">
        <v>16</v>
      </c>
      <c r="C4" s="134" t="s">
        <v>15</v>
      </c>
      <c r="D4" s="135" t="s">
        <v>49</v>
      </c>
      <c r="E4" s="134" t="s">
        <v>15</v>
      </c>
      <c r="F4" s="136" t="s">
        <v>15</v>
      </c>
      <c r="G4" s="6"/>
      <c r="H4" s="7"/>
    </row>
    <row r="5" spans="1:8" ht="37.5" customHeight="1">
      <c r="A5" s="94" t="s">
        <v>15</v>
      </c>
      <c r="B5" s="96" t="s">
        <v>15</v>
      </c>
      <c r="C5" s="93" t="s">
        <v>17</v>
      </c>
      <c r="D5" s="95" t="s">
        <v>18</v>
      </c>
      <c r="E5" s="96" t="s">
        <v>15</v>
      </c>
      <c r="F5" s="97" t="s">
        <v>15</v>
      </c>
      <c r="G5" s="8" t="s">
        <v>15</v>
      </c>
      <c r="H5" s="9" t="s">
        <v>15</v>
      </c>
    </row>
    <row r="6" spans="1:8" ht="37.5" customHeight="1">
      <c r="A6" s="63" t="s">
        <v>15</v>
      </c>
      <c r="B6" s="34" t="s">
        <v>15</v>
      </c>
      <c r="C6" s="38" t="s">
        <v>19</v>
      </c>
      <c r="D6" s="36" t="s">
        <v>20</v>
      </c>
      <c r="E6" s="34" t="s">
        <v>15</v>
      </c>
      <c r="F6" s="64" t="s">
        <v>15</v>
      </c>
      <c r="G6" s="6" t="s">
        <v>15</v>
      </c>
      <c r="H6" s="7" t="s">
        <v>15</v>
      </c>
    </row>
    <row r="7" spans="1:8" ht="37.5" customHeight="1">
      <c r="A7" s="65">
        <v>1</v>
      </c>
      <c r="B7" s="35"/>
      <c r="C7" s="38"/>
      <c r="D7" s="45" t="s">
        <v>258</v>
      </c>
      <c r="E7" s="38" t="s">
        <v>21</v>
      </c>
      <c r="F7" s="261">
        <f>ROUND((3880-1245)/1000,3)</f>
        <v>2.635</v>
      </c>
      <c r="G7" s="10"/>
      <c r="H7" s="11"/>
    </row>
    <row r="8" spans="1:8" ht="12.75" customHeight="1" hidden="1">
      <c r="A8" s="63"/>
      <c r="B8" s="34"/>
      <c r="C8" s="38"/>
      <c r="D8" s="36"/>
      <c r="E8" s="34"/>
      <c r="F8" s="158"/>
      <c r="G8" s="10"/>
      <c r="H8" s="11"/>
    </row>
    <row r="9" spans="1:8" ht="15" hidden="1">
      <c r="A9" s="65"/>
      <c r="B9" s="35"/>
      <c r="C9" s="38"/>
      <c r="D9" s="45"/>
      <c r="E9" s="38"/>
      <c r="F9" s="155"/>
      <c r="G9" s="10"/>
      <c r="H9" s="11"/>
    </row>
    <row r="10" spans="1:8" ht="12.75" customHeight="1" hidden="1">
      <c r="A10" s="63"/>
      <c r="B10" s="34"/>
      <c r="C10" s="38"/>
      <c r="D10" s="36"/>
      <c r="E10" s="46"/>
      <c r="F10" s="158"/>
      <c r="G10" s="10"/>
      <c r="H10" s="11"/>
    </row>
    <row r="11" spans="1:8" ht="12.75" customHeight="1" hidden="1">
      <c r="A11" s="65"/>
      <c r="B11" s="35"/>
      <c r="C11" s="38"/>
      <c r="D11" s="45"/>
      <c r="E11" s="38"/>
      <c r="F11" s="155"/>
      <c r="G11" s="10"/>
      <c r="H11" s="11"/>
    </row>
    <row r="12" spans="1:8" ht="12.75" customHeight="1" hidden="1">
      <c r="A12" s="68"/>
      <c r="B12" s="48"/>
      <c r="C12" s="48"/>
      <c r="D12" s="48"/>
      <c r="E12" s="48"/>
      <c r="F12" s="262"/>
      <c r="G12" s="88"/>
      <c r="H12" s="89"/>
    </row>
    <row r="13" spans="1:8" ht="12.75" customHeight="1" hidden="1">
      <c r="A13" s="68"/>
      <c r="B13" s="48"/>
      <c r="C13" s="48"/>
      <c r="D13" s="48"/>
      <c r="E13" s="48"/>
      <c r="F13" s="262"/>
      <c r="G13" s="88"/>
      <c r="H13" s="89"/>
    </row>
    <row r="14" spans="1:8" ht="12.75" customHeight="1" hidden="1">
      <c r="A14" s="68"/>
      <c r="B14" s="48"/>
      <c r="C14" s="48"/>
      <c r="D14" s="48"/>
      <c r="E14" s="48"/>
      <c r="F14" s="262"/>
      <c r="G14" s="88"/>
      <c r="H14" s="89"/>
    </row>
    <row r="15" spans="1:8" ht="12.75" customHeight="1" hidden="1">
      <c r="A15" s="68"/>
      <c r="B15" s="48"/>
      <c r="C15" s="48"/>
      <c r="D15" s="48"/>
      <c r="E15" s="48"/>
      <c r="F15" s="262"/>
      <c r="G15" s="88"/>
      <c r="H15" s="89"/>
    </row>
    <row r="16" spans="1:8" ht="12.75" customHeight="1" hidden="1">
      <c r="A16" s="68"/>
      <c r="B16" s="48"/>
      <c r="C16" s="48"/>
      <c r="D16" s="48"/>
      <c r="E16" s="48"/>
      <c r="F16" s="262"/>
      <c r="G16" s="88"/>
      <c r="H16" s="89"/>
    </row>
    <row r="17" spans="1:8" ht="12.75" hidden="1">
      <c r="A17" s="68"/>
      <c r="B17" s="48"/>
      <c r="C17" s="48"/>
      <c r="D17" s="48"/>
      <c r="E17" s="48"/>
      <c r="F17" s="262"/>
      <c r="G17" s="88"/>
      <c r="H17" s="89"/>
    </row>
    <row r="18" spans="1:8" ht="12.75" hidden="1">
      <c r="A18" s="68"/>
      <c r="B18" s="48"/>
      <c r="C18" s="48"/>
      <c r="D18" s="48"/>
      <c r="E18" s="48"/>
      <c r="F18" s="157"/>
      <c r="G18" s="12"/>
      <c r="H18" s="13"/>
    </row>
    <row r="19" spans="1:8" ht="37.5" customHeight="1">
      <c r="A19" s="65">
        <f>A7+1</f>
        <v>2</v>
      </c>
      <c r="B19" s="35"/>
      <c r="C19" s="38"/>
      <c r="D19" s="45" t="s">
        <v>111</v>
      </c>
      <c r="E19" s="38" t="s">
        <v>110</v>
      </c>
      <c r="F19" s="155">
        <v>1</v>
      </c>
      <c r="G19" s="12"/>
      <c r="H19" s="13"/>
    </row>
    <row r="20" spans="1:8" ht="37.5" customHeight="1">
      <c r="A20" s="161" t="s">
        <v>15</v>
      </c>
      <c r="B20" s="42" t="s">
        <v>15</v>
      </c>
      <c r="C20" s="176" t="s">
        <v>83</v>
      </c>
      <c r="D20" s="36" t="s">
        <v>84</v>
      </c>
      <c r="E20" s="15" t="s">
        <v>15</v>
      </c>
      <c r="F20" s="184" t="s">
        <v>15</v>
      </c>
      <c r="G20" s="12"/>
      <c r="H20" s="13"/>
    </row>
    <row r="21" spans="1:8" ht="46.5">
      <c r="A21" s="65">
        <f>A19+1</f>
        <v>3</v>
      </c>
      <c r="B21" s="35"/>
      <c r="C21" s="38"/>
      <c r="D21" s="153" t="s">
        <v>189</v>
      </c>
      <c r="E21" s="124" t="s">
        <v>24</v>
      </c>
      <c r="F21" s="244">
        <f>ROUND(100*2,0)</f>
        <v>200</v>
      </c>
      <c r="G21" s="12"/>
      <c r="H21" s="13"/>
    </row>
    <row r="22" spans="1:8" ht="37.5" customHeight="1">
      <c r="A22" s="148" t="s">
        <v>15</v>
      </c>
      <c r="B22" s="149" t="s">
        <v>15</v>
      </c>
      <c r="C22" s="150" t="s">
        <v>62</v>
      </c>
      <c r="D22" s="151" t="s">
        <v>63</v>
      </c>
      <c r="E22" s="152" t="s">
        <v>15</v>
      </c>
      <c r="F22" s="159" t="s">
        <v>15</v>
      </c>
      <c r="G22" s="12"/>
      <c r="H22" s="13"/>
    </row>
    <row r="23" spans="1:8" ht="62.25">
      <c r="A23" s="125">
        <f>A21+1</f>
        <v>4</v>
      </c>
      <c r="B23" s="126"/>
      <c r="C23" s="124"/>
      <c r="D23" s="37" t="s">
        <v>286</v>
      </c>
      <c r="E23" s="38" t="s">
        <v>24</v>
      </c>
      <c r="F23" s="244">
        <f>F68</f>
        <v>632</v>
      </c>
      <c r="G23" s="12"/>
      <c r="H23" s="13"/>
    </row>
    <row r="24" spans="1:8" ht="62.25">
      <c r="A24" s="125">
        <f aca="true" t="shared" si="0" ref="A24:A41">A23+1</f>
        <v>5</v>
      </c>
      <c r="B24" s="126"/>
      <c r="C24" s="124"/>
      <c r="D24" s="37" t="s">
        <v>287</v>
      </c>
      <c r="E24" s="38" t="s">
        <v>24</v>
      </c>
      <c r="F24" s="244">
        <f>F23</f>
        <v>632</v>
      </c>
      <c r="G24" s="12"/>
      <c r="H24" s="13"/>
    </row>
    <row r="25" spans="1:8" ht="46.5">
      <c r="A25" s="125">
        <f>A24+1</f>
        <v>6</v>
      </c>
      <c r="B25" s="126"/>
      <c r="C25" s="124"/>
      <c r="D25" s="37" t="s">
        <v>255</v>
      </c>
      <c r="E25" s="38" t="s">
        <v>24</v>
      </c>
      <c r="F25" s="244">
        <f>F49</f>
        <v>81</v>
      </c>
      <c r="G25" s="12"/>
      <c r="H25" s="13"/>
    </row>
    <row r="26" spans="1:8" ht="78">
      <c r="A26" s="125">
        <f>A25+1</f>
        <v>7</v>
      </c>
      <c r="B26" s="126"/>
      <c r="C26" s="124"/>
      <c r="D26" s="37" t="s">
        <v>278</v>
      </c>
      <c r="E26" s="38" t="s">
        <v>24</v>
      </c>
      <c r="F26" s="244">
        <f>1499+429</f>
        <v>1928</v>
      </c>
      <c r="G26" s="12"/>
      <c r="H26" s="13"/>
    </row>
    <row r="27" spans="1:8" ht="62.25">
      <c r="A27" s="125">
        <f>A26+1</f>
        <v>8</v>
      </c>
      <c r="B27" s="126"/>
      <c r="C27" s="124"/>
      <c r="D27" s="37" t="s">
        <v>183</v>
      </c>
      <c r="E27" s="38" t="s">
        <v>24</v>
      </c>
      <c r="F27" s="244">
        <f>40+34+168</f>
        <v>242</v>
      </c>
      <c r="G27" s="12"/>
      <c r="H27" s="13"/>
    </row>
    <row r="28" spans="1:8" ht="62.25">
      <c r="A28" s="125">
        <f>A27+1</f>
        <v>9</v>
      </c>
      <c r="B28" s="126"/>
      <c r="C28" s="124"/>
      <c r="D28" s="37" t="s">
        <v>254</v>
      </c>
      <c r="E28" s="38" t="s">
        <v>24</v>
      </c>
      <c r="F28" s="244">
        <f>F25</f>
        <v>81</v>
      </c>
      <c r="G28" s="12"/>
      <c r="H28" s="13"/>
    </row>
    <row r="29" spans="1:8" ht="62.25">
      <c r="A29" s="125">
        <f t="shared" si="0"/>
        <v>10</v>
      </c>
      <c r="B29" s="126"/>
      <c r="C29" s="124"/>
      <c r="D29" s="37" t="s">
        <v>279</v>
      </c>
      <c r="E29" s="38" t="s">
        <v>24</v>
      </c>
      <c r="F29" s="244">
        <f>F26</f>
        <v>1928</v>
      </c>
      <c r="G29" s="12"/>
      <c r="H29" s="13"/>
    </row>
    <row r="30" spans="1:8" ht="62.25">
      <c r="A30" s="125">
        <f t="shared" si="0"/>
        <v>11</v>
      </c>
      <c r="B30" s="126"/>
      <c r="C30" s="124"/>
      <c r="D30" s="37" t="s">
        <v>184</v>
      </c>
      <c r="E30" s="38" t="s">
        <v>24</v>
      </c>
      <c r="F30" s="244">
        <f>F27</f>
        <v>242</v>
      </c>
      <c r="G30" s="12"/>
      <c r="H30" s="13"/>
    </row>
    <row r="31" spans="1:8" ht="46.5">
      <c r="A31" s="125">
        <f t="shared" si="0"/>
        <v>12</v>
      </c>
      <c r="B31" s="126"/>
      <c r="C31" s="124"/>
      <c r="D31" s="153" t="s">
        <v>191</v>
      </c>
      <c r="E31" s="124" t="s">
        <v>24</v>
      </c>
      <c r="F31" s="244">
        <f>10+12</f>
        <v>22</v>
      </c>
      <c r="G31" s="12"/>
      <c r="H31" s="13"/>
    </row>
    <row r="32" spans="1:8" ht="62.25">
      <c r="A32" s="125">
        <f t="shared" si="0"/>
        <v>13</v>
      </c>
      <c r="B32" s="126"/>
      <c r="C32" s="124"/>
      <c r="D32" s="153" t="s">
        <v>187</v>
      </c>
      <c r="E32" s="124" t="s">
        <v>24</v>
      </c>
      <c r="F32" s="244">
        <f>(28+37+33+16+34)+9</f>
        <v>157</v>
      </c>
      <c r="G32" s="12"/>
      <c r="H32" s="13"/>
    </row>
    <row r="33" spans="1:8" ht="46.5">
      <c r="A33" s="125">
        <f t="shared" si="0"/>
        <v>14</v>
      </c>
      <c r="B33" s="126"/>
      <c r="C33" s="124"/>
      <c r="D33" s="153" t="s">
        <v>188</v>
      </c>
      <c r="E33" s="124" t="s">
        <v>24</v>
      </c>
      <c r="F33" s="244">
        <v>27</v>
      </c>
      <c r="G33" s="12"/>
      <c r="H33" s="13"/>
    </row>
    <row r="34" spans="1:8" ht="46.5">
      <c r="A34" s="125">
        <f t="shared" si="0"/>
        <v>15</v>
      </c>
      <c r="B34" s="126"/>
      <c r="C34" s="124"/>
      <c r="D34" s="153" t="s">
        <v>190</v>
      </c>
      <c r="E34" s="124" t="s">
        <v>51</v>
      </c>
      <c r="F34" s="244">
        <f>14+15</f>
        <v>29</v>
      </c>
      <c r="G34" s="12"/>
      <c r="H34" s="13"/>
    </row>
    <row r="35" spans="1:8" ht="62.25">
      <c r="A35" s="125">
        <f t="shared" si="0"/>
        <v>16</v>
      </c>
      <c r="B35" s="126"/>
      <c r="C35" s="124"/>
      <c r="D35" s="153" t="s">
        <v>185</v>
      </c>
      <c r="E35" s="124" t="s">
        <v>51</v>
      </c>
      <c r="F35" s="244">
        <f>9+6+7+6+7+10+5+7+10+7+9+20+7+7+6+5+6+9+9+6</f>
        <v>158</v>
      </c>
      <c r="G35" s="12"/>
      <c r="H35" s="13"/>
    </row>
    <row r="36" spans="1:8" ht="62.25">
      <c r="A36" s="125">
        <f t="shared" si="0"/>
        <v>17</v>
      </c>
      <c r="B36" s="126"/>
      <c r="C36" s="124"/>
      <c r="D36" s="153" t="s">
        <v>253</v>
      </c>
      <c r="E36" s="124" t="s">
        <v>51</v>
      </c>
      <c r="F36" s="244">
        <f>8+8</f>
        <v>16</v>
      </c>
      <c r="G36" s="12"/>
      <c r="H36" s="13"/>
    </row>
    <row r="37" spans="1:8" ht="62.25">
      <c r="A37" s="125">
        <f t="shared" si="0"/>
        <v>18</v>
      </c>
      <c r="B37" s="126"/>
      <c r="C37" s="124"/>
      <c r="D37" s="153" t="s">
        <v>186</v>
      </c>
      <c r="E37" s="124" t="s">
        <v>51</v>
      </c>
      <c r="F37" s="244">
        <f>10+11</f>
        <v>21</v>
      </c>
      <c r="G37" s="12"/>
      <c r="H37" s="13"/>
    </row>
    <row r="38" spans="1:8" ht="46.5">
      <c r="A38" s="125">
        <f t="shared" si="0"/>
        <v>19</v>
      </c>
      <c r="B38" s="126"/>
      <c r="C38" s="124"/>
      <c r="D38" s="153" t="s">
        <v>152</v>
      </c>
      <c r="E38" s="124" t="s">
        <v>51</v>
      </c>
      <c r="F38" s="244">
        <v>2</v>
      </c>
      <c r="G38" s="12"/>
      <c r="H38" s="13"/>
    </row>
    <row r="39" spans="1:8" ht="46.5">
      <c r="A39" s="125">
        <f t="shared" si="0"/>
        <v>20</v>
      </c>
      <c r="B39" s="126"/>
      <c r="C39" s="124"/>
      <c r="D39" s="153" t="s">
        <v>268</v>
      </c>
      <c r="E39" s="124" t="s">
        <v>54</v>
      </c>
      <c r="F39" s="244">
        <v>4</v>
      </c>
      <c r="G39" s="12"/>
      <c r="H39" s="13"/>
    </row>
    <row r="40" spans="1:8" ht="46.5">
      <c r="A40" s="125">
        <f t="shared" si="0"/>
        <v>21</v>
      </c>
      <c r="B40" s="126"/>
      <c r="C40" s="124"/>
      <c r="D40" s="153" t="s">
        <v>154</v>
      </c>
      <c r="E40" s="124" t="s">
        <v>54</v>
      </c>
      <c r="F40" s="244">
        <f>1+1</f>
        <v>2</v>
      </c>
      <c r="G40" s="12"/>
      <c r="H40" s="13"/>
    </row>
    <row r="41" spans="1:8" ht="46.5">
      <c r="A41" s="125">
        <f t="shared" si="0"/>
        <v>22</v>
      </c>
      <c r="B41" s="126"/>
      <c r="C41" s="124"/>
      <c r="D41" s="153" t="s">
        <v>267</v>
      </c>
      <c r="E41" s="124" t="s">
        <v>54</v>
      </c>
      <c r="F41" s="244">
        <f>1+3+1+2</f>
        <v>7</v>
      </c>
      <c r="G41" s="12"/>
      <c r="H41" s="13"/>
    </row>
    <row r="42" spans="1:8" ht="46.5">
      <c r="A42" s="132" t="s">
        <v>15</v>
      </c>
      <c r="B42" s="133" t="s">
        <v>27</v>
      </c>
      <c r="C42" s="134" t="s">
        <v>15</v>
      </c>
      <c r="D42" s="135" t="s">
        <v>50</v>
      </c>
      <c r="E42" s="134" t="s">
        <v>15</v>
      </c>
      <c r="F42" s="136" t="s">
        <v>15</v>
      </c>
      <c r="G42" s="12"/>
      <c r="H42" s="13"/>
    </row>
    <row r="43" spans="1:8" ht="37.5" customHeight="1">
      <c r="A43" s="140" t="s">
        <v>15</v>
      </c>
      <c r="B43" s="121" t="s">
        <v>15</v>
      </c>
      <c r="C43" s="119" t="s">
        <v>88</v>
      </c>
      <c r="D43" s="120" t="s">
        <v>89</v>
      </c>
      <c r="E43" s="121" t="s">
        <v>15</v>
      </c>
      <c r="F43" s="122" t="s">
        <v>15</v>
      </c>
      <c r="G43" s="12"/>
      <c r="H43" s="13"/>
    </row>
    <row r="44" spans="1:8" ht="37.5" customHeight="1">
      <c r="A44" s="161" t="s">
        <v>15</v>
      </c>
      <c r="B44" s="123" t="s">
        <v>15</v>
      </c>
      <c r="C44" s="124" t="s">
        <v>90</v>
      </c>
      <c r="D44" s="162" t="s">
        <v>91</v>
      </c>
      <c r="E44" s="15" t="s">
        <v>15</v>
      </c>
      <c r="F44" s="163" t="s">
        <v>15</v>
      </c>
      <c r="G44" s="12"/>
      <c r="H44" s="13"/>
    </row>
    <row r="45" spans="1:8" ht="46.5">
      <c r="A45" s="137">
        <f>A41+1</f>
        <v>23</v>
      </c>
      <c r="B45" s="91"/>
      <c r="C45" s="39"/>
      <c r="D45" s="92" t="s">
        <v>174</v>
      </c>
      <c r="E45" s="39" t="s">
        <v>24</v>
      </c>
      <c r="F45" s="245">
        <f>F74</f>
        <v>445</v>
      </c>
      <c r="G45" s="12"/>
      <c r="H45" s="13"/>
    </row>
    <row r="46" spans="1:8" ht="62.25">
      <c r="A46" s="137">
        <f aca="true" t="shared" si="1" ref="A46:A52">A45+1</f>
        <v>24</v>
      </c>
      <c r="B46" s="91"/>
      <c r="C46" s="39"/>
      <c r="D46" s="92" t="s">
        <v>280</v>
      </c>
      <c r="E46" s="39" t="s">
        <v>24</v>
      </c>
      <c r="F46" s="245">
        <f>F70</f>
        <v>1672</v>
      </c>
      <c r="G46" s="12"/>
      <c r="H46" s="13"/>
    </row>
    <row r="47" spans="1:8" ht="62.25">
      <c r="A47" s="137">
        <f t="shared" si="1"/>
        <v>25</v>
      </c>
      <c r="B47" s="91"/>
      <c r="C47" s="39"/>
      <c r="D47" s="92" t="s">
        <v>277</v>
      </c>
      <c r="E47" s="39" t="s">
        <v>24</v>
      </c>
      <c r="F47" s="245">
        <f>F69</f>
        <v>2407</v>
      </c>
      <c r="G47" s="12"/>
      <c r="H47" s="13"/>
    </row>
    <row r="48" spans="1:8" ht="62.25">
      <c r="A48" s="137">
        <f t="shared" si="1"/>
        <v>26</v>
      </c>
      <c r="B48" s="91"/>
      <c r="C48" s="39"/>
      <c r="D48" s="92" t="s">
        <v>285</v>
      </c>
      <c r="E48" s="39" t="s">
        <v>24</v>
      </c>
      <c r="F48" s="245">
        <f>F68</f>
        <v>632</v>
      </c>
      <c r="G48" s="12"/>
      <c r="H48" s="13"/>
    </row>
    <row r="49" spans="1:8" ht="62.25">
      <c r="A49" s="137">
        <f t="shared" si="1"/>
        <v>27</v>
      </c>
      <c r="B49" s="91"/>
      <c r="C49" s="39"/>
      <c r="D49" s="92" t="s">
        <v>252</v>
      </c>
      <c r="E49" s="39" t="s">
        <v>24</v>
      </c>
      <c r="F49" s="245">
        <f>F71</f>
        <v>81</v>
      </c>
      <c r="G49" s="12"/>
      <c r="H49" s="13"/>
    </row>
    <row r="50" spans="1:8" ht="46.5">
      <c r="A50" s="137">
        <f t="shared" si="1"/>
        <v>28</v>
      </c>
      <c r="B50" s="91"/>
      <c r="C50" s="39"/>
      <c r="D50" s="92" t="s">
        <v>146</v>
      </c>
      <c r="E50" s="39" t="s">
        <v>24</v>
      </c>
      <c r="F50" s="245">
        <f>F72</f>
        <v>66</v>
      </c>
      <c r="G50" s="12"/>
      <c r="H50" s="13"/>
    </row>
    <row r="51" spans="1:8" ht="62.25">
      <c r="A51" s="137">
        <f t="shared" si="1"/>
        <v>29</v>
      </c>
      <c r="B51" s="91"/>
      <c r="C51" s="39"/>
      <c r="D51" s="92" t="s">
        <v>167</v>
      </c>
      <c r="E51" s="39" t="s">
        <v>24</v>
      </c>
      <c r="F51" s="245">
        <f>F165</f>
        <v>1612</v>
      </c>
      <c r="G51" s="12"/>
      <c r="H51" s="13"/>
    </row>
    <row r="52" spans="1:8" ht="37.5" customHeight="1">
      <c r="A52" s="137">
        <f t="shared" si="1"/>
        <v>30</v>
      </c>
      <c r="B52" s="173"/>
      <c r="C52" s="173"/>
      <c r="D52" s="127" t="s">
        <v>192</v>
      </c>
      <c r="E52" s="124" t="s">
        <v>92</v>
      </c>
      <c r="F52" s="246">
        <f>ROUND(700*0.5*0.3,0)</f>
        <v>105</v>
      </c>
      <c r="G52" s="12"/>
      <c r="H52" s="13"/>
    </row>
    <row r="53" spans="1:8" ht="37.5" customHeight="1">
      <c r="A53" s="225" t="s">
        <v>15</v>
      </c>
      <c r="B53" s="121" t="s">
        <v>15</v>
      </c>
      <c r="C53" s="167" t="s">
        <v>72</v>
      </c>
      <c r="D53" s="168" t="s">
        <v>98</v>
      </c>
      <c r="E53" s="226" t="s">
        <v>15</v>
      </c>
      <c r="F53" s="97" t="s">
        <v>15</v>
      </c>
      <c r="G53" s="12"/>
      <c r="H53" s="13"/>
    </row>
    <row r="54" spans="1:8" ht="37.5" customHeight="1">
      <c r="A54" s="161" t="s">
        <v>15</v>
      </c>
      <c r="B54" s="123" t="s">
        <v>15</v>
      </c>
      <c r="C54" s="39" t="s">
        <v>102</v>
      </c>
      <c r="D54" s="36" t="s">
        <v>103</v>
      </c>
      <c r="E54" s="15" t="s">
        <v>15</v>
      </c>
      <c r="F54" s="163" t="s">
        <v>15</v>
      </c>
      <c r="G54" s="12"/>
      <c r="H54" s="13"/>
    </row>
    <row r="55" spans="1:8" ht="140.25">
      <c r="A55" s="138">
        <f>A52+1</f>
        <v>31</v>
      </c>
      <c r="B55" s="35"/>
      <c r="C55" s="38"/>
      <c r="D55" s="45" t="s">
        <v>245</v>
      </c>
      <c r="E55" s="38" t="s">
        <v>51</v>
      </c>
      <c r="F55" s="155">
        <f>9+9</f>
        <v>18</v>
      </c>
      <c r="G55" s="12"/>
      <c r="H55" s="13"/>
    </row>
    <row r="56" spans="1:8" ht="140.25">
      <c r="A56" s="138">
        <f>A55+1</f>
        <v>32</v>
      </c>
      <c r="B56" s="35"/>
      <c r="C56" s="38"/>
      <c r="D56" s="45" t="s">
        <v>155</v>
      </c>
      <c r="E56" s="38" t="s">
        <v>51</v>
      </c>
      <c r="F56" s="155">
        <v>10</v>
      </c>
      <c r="G56" s="12"/>
      <c r="H56" s="13"/>
    </row>
    <row r="57" spans="1:8" ht="140.25">
      <c r="A57" s="138">
        <f>A56+1</f>
        <v>33</v>
      </c>
      <c r="B57" s="35"/>
      <c r="C57" s="38"/>
      <c r="D57" s="45" t="s">
        <v>157</v>
      </c>
      <c r="E57" s="38" t="s">
        <v>51</v>
      </c>
      <c r="F57" s="155">
        <v>10</v>
      </c>
      <c r="G57" s="12"/>
      <c r="H57" s="13"/>
    </row>
    <row r="58" spans="1:8" ht="124.5">
      <c r="A58" s="138">
        <f>A57+1</f>
        <v>34</v>
      </c>
      <c r="B58" s="251"/>
      <c r="C58" s="38"/>
      <c r="D58" s="45" t="s">
        <v>247</v>
      </c>
      <c r="E58" s="38" t="s">
        <v>54</v>
      </c>
      <c r="F58" s="155">
        <v>4</v>
      </c>
      <c r="G58" s="12"/>
      <c r="H58" s="13"/>
    </row>
    <row r="59" spans="1:8" ht="124.5">
      <c r="A59" s="138">
        <f>A58+1</f>
        <v>35</v>
      </c>
      <c r="B59" s="91"/>
      <c r="C59" s="39"/>
      <c r="D59" s="45" t="s">
        <v>156</v>
      </c>
      <c r="E59" s="38" t="s">
        <v>54</v>
      </c>
      <c r="F59" s="155">
        <v>2</v>
      </c>
      <c r="G59" s="12"/>
      <c r="H59" s="13"/>
    </row>
    <row r="60" spans="1:8" ht="124.5">
      <c r="A60" s="138">
        <f>A59+1</f>
        <v>36</v>
      </c>
      <c r="B60" s="91"/>
      <c r="C60" s="39"/>
      <c r="D60" s="45" t="s">
        <v>158</v>
      </c>
      <c r="E60" s="38" t="s">
        <v>54</v>
      </c>
      <c r="F60" s="155">
        <v>2</v>
      </c>
      <c r="G60" s="12"/>
      <c r="H60" s="13"/>
    </row>
    <row r="61" spans="1:8" ht="37.5" customHeight="1">
      <c r="A61" s="94" t="s">
        <v>15</v>
      </c>
      <c r="B61" s="96" t="s">
        <v>15</v>
      </c>
      <c r="C61" s="93" t="s">
        <v>22</v>
      </c>
      <c r="D61" s="95" t="s">
        <v>23</v>
      </c>
      <c r="E61" s="96" t="s">
        <v>15</v>
      </c>
      <c r="F61" s="97" t="s">
        <v>15</v>
      </c>
      <c r="G61" s="98"/>
      <c r="H61" s="99"/>
    </row>
    <row r="62" spans="1:8" ht="12.75" customHeight="1" hidden="1">
      <c r="A62" s="68"/>
      <c r="B62" s="48"/>
      <c r="C62" s="48"/>
      <c r="D62" s="48"/>
      <c r="E62" s="48"/>
      <c r="F62" s="69"/>
      <c r="G62" s="12"/>
      <c r="H62" s="13"/>
    </row>
    <row r="63" spans="1:10" ht="12.75" customHeight="1" hidden="1">
      <c r="A63" s="68"/>
      <c r="B63" s="48"/>
      <c r="C63" s="48"/>
      <c r="D63" s="48"/>
      <c r="E63" s="48"/>
      <c r="F63" s="69"/>
      <c r="G63" s="12"/>
      <c r="H63" s="13"/>
      <c r="J63" s="16"/>
    </row>
    <row r="64" spans="1:10" ht="12.75" customHeight="1" hidden="1">
      <c r="A64" s="68"/>
      <c r="B64" s="48"/>
      <c r="C64" s="48"/>
      <c r="D64" s="48"/>
      <c r="E64" s="48"/>
      <c r="F64" s="69"/>
      <c r="G64" s="12"/>
      <c r="H64" s="13"/>
      <c r="J64" s="16"/>
    </row>
    <row r="65" spans="1:10" ht="12.75" customHeight="1" hidden="1">
      <c r="A65" s="68"/>
      <c r="B65" s="48"/>
      <c r="C65" s="48"/>
      <c r="D65" s="48"/>
      <c r="E65" s="48"/>
      <c r="F65" s="69"/>
      <c r="G65" s="12"/>
      <c r="H65" s="13"/>
      <c r="J65" s="16"/>
    </row>
    <row r="66" spans="1:10" ht="12.75" customHeight="1" hidden="1">
      <c r="A66" s="68"/>
      <c r="B66" s="48"/>
      <c r="C66" s="48"/>
      <c r="D66" s="48"/>
      <c r="E66" s="48"/>
      <c r="F66" s="69"/>
      <c r="G66" s="12"/>
      <c r="H66" s="13"/>
      <c r="J66" s="16"/>
    </row>
    <row r="67" spans="1:10" ht="37.5" customHeight="1">
      <c r="A67" s="63" t="s">
        <v>15</v>
      </c>
      <c r="B67" s="42" t="s">
        <v>15</v>
      </c>
      <c r="C67" s="39" t="s">
        <v>39</v>
      </c>
      <c r="D67" s="90" t="s">
        <v>40</v>
      </c>
      <c r="E67" s="40" t="s">
        <v>15</v>
      </c>
      <c r="F67" s="41" t="s">
        <v>15</v>
      </c>
      <c r="G67" s="12"/>
      <c r="H67" s="13"/>
      <c r="J67" s="16"/>
    </row>
    <row r="68" spans="1:10" ht="46.5">
      <c r="A68" s="137">
        <f>A60+1</f>
        <v>37</v>
      </c>
      <c r="B68" s="91"/>
      <c r="C68" s="39"/>
      <c r="D68" s="92" t="s">
        <v>284</v>
      </c>
      <c r="E68" s="39" t="s">
        <v>24</v>
      </c>
      <c r="F68" s="245">
        <f>F98</f>
        <v>632</v>
      </c>
      <c r="G68" s="188">
        <f>ROUND(20*(3.5+2*0.06)+2*6,0)</f>
        <v>84</v>
      </c>
      <c r="H68" s="113">
        <f>ROUND(20*(3.5+2*0.06)+2*6,0)</f>
        <v>84</v>
      </c>
      <c r="J68" s="16"/>
    </row>
    <row r="69" spans="1:10" ht="46.5">
      <c r="A69" s="137">
        <f aca="true" t="shared" si="2" ref="A69:A74">A68+1</f>
        <v>38</v>
      </c>
      <c r="B69" s="91"/>
      <c r="C69" s="39"/>
      <c r="D69" s="92" t="s">
        <v>276</v>
      </c>
      <c r="E69" s="39" t="s">
        <v>24</v>
      </c>
      <c r="F69" s="245">
        <f>F80</f>
        <v>2407</v>
      </c>
      <c r="G69" s="174"/>
      <c r="H69" s="174"/>
      <c r="J69" s="16"/>
    </row>
    <row r="70" spans="1:10" ht="46.5">
      <c r="A70" s="137">
        <f t="shared" si="2"/>
        <v>39</v>
      </c>
      <c r="B70" s="91"/>
      <c r="C70" s="39"/>
      <c r="D70" s="92" t="s">
        <v>182</v>
      </c>
      <c r="E70" s="39" t="s">
        <v>24</v>
      </c>
      <c r="F70" s="245">
        <f>F79</f>
        <v>1672</v>
      </c>
      <c r="G70" s="174"/>
      <c r="H70" s="174"/>
      <c r="J70" s="16"/>
    </row>
    <row r="71" spans="1:10" ht="46.5">
      <c r="A71" s="137">
        <f t="shared" si="2"/>
        <v>40</v>
      </c>
      <c r="B71" s="91"/>
      <c r="C71" s="39"/>
      <c r="D71" s="92" t="s">
        <v>251</v>
      </c>
      <c r="E71" s="39" t="s">
        <v>24</v>
      </c>
      <c r="F71" s="245">
        <f>F101</f>
        <v>81</v>
      </c>
      <c r="G71" s="174"/>
      <c r="H71" s="174"/>
      <c r="J71" s="16"/>
    </row>
    <row r="72" spans="1:10" ht="37.5" customHeight="1">
      <c r="A72" s="137">
        <f t="shared" si="2"/>
        <v>41</v>
      </c>
      <c r="B72" s="91"/>
      <c r="C72" s="39"/>
      <c r="D72" s="92" t="s">
        <v>145</v>
      </c>
      <c r="E72" s="39" t="s">
        <v>24</v>
      </c>
      <c r="F72" s="245">
        <f>F76</f>
        <v>66</v>
      </c>
      <c r="G72" s="174"/>
      <c r="H72" s="174"/>
      <c r="J72" s="16"/>
    </row>
    <row r="73" spans="1:10" ht="46.5">
      <c r="A73" s="137">
        <f t="shared" si="2"/>
        <v>42</v>
      </c>
      <c r="B73" s="91"/>
      <c r="C73" s="39"/>
      <c r="D73" s="92" t="s">
        <v>166</v>
      </c>
      <c r="E73" s="39" t="s">
        <v>24</v>
      </c>
      <c r="F73" s="245">
        <f>F77</f>
        <v>1612</v>
      </c>
      <c r="G73" s="174"/>
      <c r="H73" s="174"/>
      <c r="J73" s="16"/>
    </row>
    <row r="74" spans="1:10" ht="46.5">
      <c r="A74" s="137">
        <f t="shared" si="2"/>
        <v>43</v>
      </c>
      <c r="B74" s="91"/>
      <c r="C74" s="39"/>
      <c r="D74" s="92" t="s">
        <v>175</v>
      </c>
      <c r="E74" s="39" t="s">
        <v>24</v>
      </c>
      <c r="F74" s="245">
        <f>F78</f>
        <v>445</v>
      </c>
      <c r="G74" s="174"/>
      <c r="H74" s="174"/>
      <c r="J74" s="16"/>
    </row>
    <row r="75" spans="1:10" ht="37.5" customHeight="1">
      <c r="A75" s="219" t="s">
        <v>15</v>
      </c>
      <c r="B75" s="123" t="s">
        <v>15</v>
      </c>
      <c r="C75" s="190" t="s">
        <v>94</v>
      </c>
      <c r="D75" s="191" t="s">
        <v>95</v>
      </c>
      <c r="E75" s="192" t="s">
        <v>15</v>
      </c>
      <c r="F75" s="184" t="s">
        <v>15</v>
      </c>
      <c r="G75" s="174"/>
      <c r="H75" s="174"/>
      <c r="J75" s="16"/>
    </row>
    <row r="76" spans="1:10" ht="37.5" customHeight="1">
      <c r="A76" s="193">
        <f>A74+1</f>
        <v>44</v>
      </c>
      <c r="B76" s="220"/>
      <c r="C76" s="190"/>
      <c r="D76" s="221" t="s">
        <v>161</v>
      </c>
      <c r="E76" s="190" t="s">
        <v>24</v>
      </c>
      <c r="F76" s="248">
        <f>F104</f>
        <v>66</v>
      </c>
      <c r="G76" s="174"/>
      <c r="H76" s="174"/>
      <c r="J76" s="16"/>
    </row>
    <row r="77" spans="1:10" ht="46.5">
      <c r="A77" s="193">
        <f aca="true" t="shared" si="3" ref="A77:A82">A76+1</f>
        <v>45</v>
      </c>
      <c r="B77" s="220"/>
      <c r="C77" s="190"/>
      <c r="D77" s="221" t="s">
        <v>165</v>
      </c>
      <c r="E77" s="190" t="s">
        <v>24</v>
      </c>
      <c r="F77" s="248">
        <f>F103</f>
        <v>1612</v>
      </c>
      <c r="G77" s="174"/>
      <c r="H77" s="174"/>
      <c r="J77" s="16"/>
    </row>
    <row r="78" spans="1:10" ht="46.5">
      <c r="A78" s="193">
        <f t="shared" si="3"/>
        <v>46</v>
      </c>
      <c r="B78" s="220"/>
      <c r="C78" s="190"/>
      <c r="D78" s="221" t="s">
        <v>176</v>
      </c>
      <c r="E78" s="190" t="s">
        <v>24</v>
      </c>
      <c r="F78" s="248">
        <f>F102</f>
        <v>445</v>
      </c>
      <c r="G78" s="174"/>
      <c r="H78" s="174"/>
      <c r="J78" s="16"/>
    </row>
    <row r="79" spans="1:10" ht="46.5">
      <c r="A79" s="193">
        <f t="shared" si="3"/>
        <v>47</v>
      </c>
      <c r="B79" s="220"/>
      <c r="C79" s="190"/>
      <c r="D79" s="221" t="s">
        <v>181</v>
      </c>
      <c r="E79" s="190" t="s">
        <v>24</v>
      </c>
      <c r="F79" s="248">
        <f>F100</f>
        <v>1672</v>
      </c>
      <c r="G79" s="174"/>
      <c r="H79" s="174"/>
      <c r="J79" s="16"/>
    </row>
    <row r="80" spans="1:10" ht="46.5">
      <c r="A80" s="193">
        <f t="shared" si="3"/>
        <v>48</v>
      </c>
      <c r="B80" s="220"/>
      <c r="C80" s="190"/>
      <c r="D80" s="221" t="s">
        <v>275</v>
      </c>
      <c r="E80" s="190" t="s">
        <v>24</v>
      </c>
      <c r="F80" s="248">
        <f>F99</f>
        <v>2407</v>
      </c>
      <c r="G80" s="174"/>
      <c r="H80" s="174"/>
      <c r="J80" s="16"/>
    </row>
    <row r="81" spans="1:10" ht="46.5">
      <c r="A81" s="193">
        <f t="shared" si="3"/>
        <v>49</v>
      </c>
      <c r="B81" s="220"/>
      <c r="C81" s="190"/>
      <c r="D81" s="221" t="s">
        <v>283</v>
      </c>
      <c r="E81" s="190" t="s">
        <v>24</v>
      </c>
      <c r="F81" s="248">
        <f>F98</f>
        <v>632</v>
      </c>
      <c r="G81" s="174"/>
      <c r="H81" s="174"/>
      <c r="J81" s="16"/>
    </row>
    <row r="82" spans="1:10" ht="46.5">
      <c r="A82" s="193">
        <f t="shared" si="3"/>
        <v>50</v>
      </c>
      <c r="B82" s="220"/>
      <c r="C82" s="190"/>
      <c r="D82" s="221" t="s">
        <v>250</v>
      </c>
      <c r="E82" s="190" t="s">
        <v>24</v>
      </c>
      <c r="F82" s="248">
        <f>F101</f>
        <v>81</v>
      </c>
      <c r="G82" s="174"/>
      <c r="H82" s="174"/>
      <c r="J82" s="16"/>
    </row>
    <row r="83" spans="1:10" ht="37.5" customHeight="1">
      <c r="A83" s="63" t="s">
        <v>15</v>
      </c>
      <c r="B83" s="42" t="s">
        <v>15</v>
      </c>
      <c r="C83" s="38" t="s">
        <v>36</v>
      </c>
      <c r="D83" s="36" t="s">
        <v>37</v>
      </c>
      <c r="E83" s="34" t="s">
        <v>15</v>
      </c>
      <c r="F83" s="158" t="s">
        <v>15</v>
      </c>
      <c r="G83" s="12"/>
      <c r="H83" s="13"/>
      <c r="J83" s="16"/>
    </row>
    <row r="84" spans="1:10" ht="37.5" customHeight="1">
      <c r="A84" s="138">
        <f>A82+1</f>
        <v>51</v>
      </c>
      <c r="B84" s="35"/>
      <c r="C84" s="38"/>
      <c r="D84" s="45" t="s">
        <v>291</v>
      </c>
      <c r="E84" s="38" t="s">
        <v>24</v>
      </c>
      <c r="F84" s="155">
        <f>1541+632+2332+81+445+1612</f>
        <v>6643</v>
      </c>
      <c r="G84" s="6"/>
      <c r="H84" s="7"/>
      <c r="J84" s="16"/>
    </row>
    <row r="85" spans="1:10" ht="37.5" customHeight="1">
      <c r="A85" s="138">
        <f>A84+1</f>
        <v>52</v>
      </c>
      <c r="B85" s="35"/>
      <c r="C85" s="38"/>
      <c r="D85" s="45" t="s">
        <v>289</v>
      </c>
      <c r="E85" s="38" t="s">
        <v>24</v>
      </c>
      <c r="F85" s="155">
        <f>14493+811+9907</f>
        <v>25211</v>
      </c>
      <c r="G85" s="6"/>
      <c r="H85" s="7"/>
      <c r="J85" s="16"/>
    </row>
    <row r="86" spans="1:10" ht="37.5" customHeight="1">
      <c r="A86" s="138">
        <f>A85+1</f>
        <v>53</v>
      </c>
      <c r="B86" s="35"/>
      <c r="C86" s="38"/>
      <c r="D86" s="45" t="s">
        <v>292</v>
      </c>
      <c r="E86" s="38" t="s">
        <v>24</v>
      </c>
      <c r="F86" s="155">
        <f>F84</f>
        <v>6643</v>
      </c>
      <c r="G86" s="6"/>
      <c r="H86" s="7"/>
      <c r="J86" s="16"/>
    </row>
    <row r="87" spans="1:10" ht="37.5" customHeight="1">
      <c r="A87" s="138">
        <f>A86+1</f>
        <v>54</v>
      </c>
      <c r="B87" s="35"/>
      <c r="C87" s="38"/>
      <c r="D87" s="45" t="s">
        <v>290</v>
      </c>
      <c r="E87" s="38" t="s">
        <v>24</v>
      </c>
      <c r="F87" s="155">
        <f>F85</f>
        <v>25211</v>
      </c>
      <c r="G87" s="6"/>
      <c r="H87" s="7"/>
      <c r="J87" s="16"/>
    </row>
    <row r="88" spans="1:10" ht="37.5" customHeight="1">
      <c r="A88" s="63" t="s">
        <v>15</v>
      </c>
      <c r="B88" s="42" t="s">
        <v>15</v>
      </c>
      <c r="C88" s="38" t="s">
        <v>25</v>
      </c>
      <c r="D88" s="36" t="s">
        <v>26</v>
      </c>
      <c r="E88" s="34" t="s">
        <v>15</v>
      </c>
      <c r="F88" s="158" t="s">
        <v>15</v>
      </c>
      <c r="G88" s="12"/>
      <c r="H88" s="13"/>
      <c r="J88" s="16"/>
    </row>
    <row r="89" spans="1:10" ht="12.75" customHeight="1" hidden="1">
      <c r="A89" s="65">
        <v>6</v>
      </c>
      <c r="B89" s="35"/>
      <c r="C89" s="38"/>
      <c r="D89" s="48"/>
      <c r="E89" s="48"/>
      <c r="F89" s="157"/>
      <c r="G89" s="12"/>
      <c r="H89" s="13"/>
      <c r="J89" s="16"/>
    </row>
    <row r="90" spans="1:8" ht="12.75" customHeight="1" hidden="1">
      <c r="A90" s="67"/>
      <c r="B90" s="47"/>
      <c r="C90" s="47"/>
      <c r="D90" s="47"/>
      <c r="E90" s="47"/>
      <c r="F90" s="179"/>
      <c r="G90" s="14" t="s">
        <v>15</v>
      </c>
      <c r="H90" s="15" t="s">
        <v>15</v>
      </c>
    </row>
    <row r="91" spans="1:8" ht="15" hidden="1">
      <c r="A91" s="67"/>
      <c r="B91" s="47"/>
      <c r="C91" s="47"/>
      <c r="D91" s="47"/>
      <c r="E91" s="47"/>
      <c r="F91" s="179"/>
      <c r="G91" s="12"/>
      <c r="H91" s="13"/>
    </row>
    <row r="92" spans="1:8" ht="15" hidden="1">
      <c r="A92" s="67"/>
      <c r="B92" s="47"/>
      <c r="C92" s="47"/>
      <c r="D92" s="47"/>
      <c r="E92" s="47"/>
      <c r="F92" s="179"/>
      <c r="G92" s="12"/>
      <c r="H92" s="13"/>
    </row>
    <row r="93" spans="1:8" ht="15" hidden="1">
      <c r="A93" s="67"/>
      <c r="B93" s="47"/>
      <c r="C93" s="47"/>
      <c r="D93" s="47"/>
      <c r="E93" s="47"/>
      <c r="F93" s="179"/>
      <c r="G93" s="12"/>
      <c r="H93" s="13"/>
    </row>
    <row r="94" spans="1:8" ht="12.75" customHeight="1" hidden="1">
      <c r="A94" s="67"/>
      <c r="B94" s="47"/>
      <c r="C94" s="47"/>
      <c r="D94" s="47"/>
      <c r="E94" s="47"/>
      <c r="F94" s="179"/>
      <c r="G94" s="12"/>
      <c r="H94" s="13"/>
    </row>
    <row r="95" spans="1:8" ht="15" hidden="1">
      <c r="A95" s="67"/>
      <c r="B95" s="47"/>
      <c r="C95" s="47"/>
      <c r="D95" s="47"/>
      <c r="E95" s="47"/>
      <c r="F95" s="179"/>
      <c r="G95" s="12"/>
      <c r="H95" s="13"/>
    </row>
    <row r="96" spans="1:8" ht="12.75" customHeight="1" hidden="1">
      <c r="A96" s="67"/>
      <c r="B96" s="47"/>
      <c r="C96" s="47"/>
      <c r="D96" s="47"/>
      <c r="E96" s="47"/>
      <c r="F96" s="179"/>
      <c r="G96" s="12"/>
      <c r="H96" s="13"/>
    </row>
    <row r="97" spans="1:8" ht="15" hidden="1">
      <c r="A97" s="67"/>
      <c r="B97" s="47"/>
      <c r="C97" s="47"/>
      <c r="D97" s="47"/>
      <c r="E97" s="47"/>
      <c r="F97" s="179"/>
      <c r="G97" s="12"/>
      <c r="H97" s="13"/>
    </row>
    <row r="98" spans="1:8" ht="46.5">
      <c r="A98" s="138">
        <f>A87+1</f>
        <v>55</v>
      </c>
      <c r="B98" s="35"/>
      <c r="C98" s="38"/>
      <c r="D98" s="127" t="s">
        <v>282</v>
      </c>
      <c r="E98" s="38" t="s">
        <v>24</v>
      </c>
      <c r="F98" s="245">
        <f>F124</f>
        <v>632</v>
      </c>
      <c r="G98" s="88"/>
      <c r="H98" s="89"/>
    </row>
    <row r="99" spans="1:8" ht="46.5">
      <c r="A99" s="138">
        <f aca="true" t="shared" si="4" ref="A99:A104">A98+1</f>
        <v>56</v>
      </c>
      <c r="B99" s="35"/>
      <c r="C99" s="38"/>
      <c r="D99" s="127" t="s">
        <v>274</v>
      </c>
      <c r="E99" s="38" t="s">
        <v>24</v>
      </c>
      <c r="F99" s="245">
        <f>ROUND((1660-1245)*(5.5+2*0.15),0)</f>
        <v>2407</v>
      </c>
      <c r="G99" s="88"/>
      <c r="H99" s="89"/>
    </row>
    <row r="100" spans="1:8" ht="46.5">
      <c r="A100" s="138">
        <f t="shared" si="4"/>
        <v>57</v>
      </c>
      <c r="B100" s="42"/>
      <c r="C100" s="38"/>
      <c r="D100" s="45" t="s">
        <v>180</v>
      </c>
      <c r="E100" s="154" t="s">
        <v>24</v>
      </c>
      <c r="F100" s="155">
        <f>ROUND(((93+3+784+245)+(239+2+4+2+11+11+4+4+7+9+36))*1.15,0)</f>
        <v>1672</v>
      </c>
      <c r="G100" s="88"/>
      <c r="H100" s="89"/>
    </row>
    <row r="101" spans="1:8" ht="46.5">
      <c r="A101" s="138">
        <f t="shared" si="4"/>
        <v>58</v>
      </c>
      <c r="B101" s="42"/>
      <c r="C101" s="38"/>
      <c r="D101" s="45" t="s">
        <v>249</v>
      </c>
      <c r="E101" s="154" t="s">
        <v>24</v>
      </c>
      <c r="F101" s="155">
        <f>F126</f>
        <v>81</v>
      </c>
      <c r="G101" s="88"/>
      <c r="H101" s="89"/>
    </row>
    <row r="102" spans="1:8" ht="46.5">
      <c r="A102" s="138">
        <f t="shared" si="4"/>
        <v>59</v>
      </c>
      <c r="B102" s="42"/>
      <c r="C102" s="38"/>
      <c r="D102" s="45" t="s">
        <v>173</v>
      </c>
      <c r="E102" s="154" t="s">
        <v>24</v>
      </c>
      <c r="F102" s="155">
        <f>F127</f>
        <v>445</v>
      </c>
      <c r="G102" s="88"/>
      <c r="H102" s="89"/>
    </row>
    <row r="103" spans="1:8" ht="46.5">
      <c r="A103" s="138">
        <f t="shared" si="4"/>
        <v>60</v>
      </c>
      <c r="B103" s="42"/>
      <c r="C103" s="38"/>
      <c r="D103" s="45" t="s">
        <v>164</v>
      </c>
      <c r="E103" s="154" t="s">
        <v>24</v>
      </c>
      <c r="F103" s="155">
        <f>F165</f>
        <v>1612</v>
      </c>
      <c r="G103" s="88"/>
      <c r="H103" s="89"/>
    </row>
    <row r="104" spans="1:8" ht="46.5">
      <c r="A104" s="138">
        <f t="shared" si="4"/>
        <v>61</v>
      </c>
      <c r="B104" s="42"/>
      <c r="C104" s="38"/>
      <c r="D104" s="45" t="s">
        <v>160</v>
      </c>
      <c r="E104" s="154" t="s">
        <v>24</v>
      </c>
      <c r="F104" s="155">
        <f>F160</f>
        <v>66</v>
      </c>
      <c r="G104" s="88"/>
      <c r="H104" s="89"/>
    </row>
    <row r="105" spans="1:8" ht="37.5" customHeight="1">
      <c r="A105" s="94" t="s">
        <v>15</v>
      </c>
      <c r="B105" s="96" t="s">
        <v>15</v>
      </c>
      <c r="C105" s="93" t="s">
        <v>28</v>
      </c>
      <c r="D105" s="95" t="s">
        <v>29</v>
      </c>
      <c r="E105" s="96" t="s">
        <v>15</v>
      </c>
      <c r="F105" s="97" t="s">
        <v>15</v>
      </c>
      <c r="G105" s="8" t="s">
        <v>15</v>
      </c>
      <c r="H105" s="9" t="s">
        <v>15</v>
      </c>
    </row>
    <row r="106" spans="1:8" ht="37.5" customHeight="1">
      <c r="A106" s="63" t="s">
        <v>15</v>
      </c>
      <c r="B106" s="42" t="s">
        <v>15</v>
      </c>
      <c r="C106" s="38" t="s">
        <v>38</v>
      </c>
      <c r="D106" s="36" t="s">
        <v>41</v>
      </c>
      <c r="E106" s="34" t="s">
        <v>15</v>
      </c>
      <c r="F106" s="158" t="s">
        <v>15</v>
      </c>
      <c r="G106" s="8"/>
      <c r="H106" s="9"/>
    </row>
    <row r="107" spans="1:8" ht="46.5">
      <c r="A107" s="138">
        <f>A104+1</f>
        <v>62</v>
      </c>
      <c r="B107" s="49"/>
      <c r="C107" s="38"/>
      <c r="D107" s="45" t="s">
        <v>259</v>
      </c>
      <c r="E107" s="38" t="s">
        <v>24</v>
      </c>
      <c r="F107" s="155">
        <f>ROUND((3880-1245)*5.5,0)</f>
        <v>14493</v>
      </c>
      <c r="G107" s="111"/>
      <c r="H107" s="112"/>
    </row>
    <row r="108" spans="1:8" ht="15" hidden="1">
      <c r="A108" s="67"/>
      <c r="B108" s="47"/>
      <c r="C108" s="47"/>
      <c r="D108" s="50"/>
      <c r="E108" s="50"/>
      <c r="F108" s="269"/>
      <c r="G108" s="12"/>
      <c r="H108" s="13"/>
    </row>
    <row r="109" spans="1:11" ht="15" hidden="1">
      <c r="A109" s="67"/>
      <c r="B109" s="47"/>
      <c r="C109" s="47"/>
      <c r="D109" s="50"/>
      <c r="E109" s="50"/>
      <c r="F109" s="269"/>
      <c r="G109" s="12"/>
      <c r="H109" s="13"/>
      <c r="K109" s="17"/>
    </row>
    <row r="110" spans="1:8" ht="12.75" customHeight="1" hidden="1">
      <c r="A110" s="67"/>
      <c r="B110" s="47"/>
      <c r="C110" s="47"/>
      <c r="D110" s="50"/>
      <c r="E110" s="50"/>
      <c r="F110" s="269"/>
      <c r="G110" s="12"/>
      <c r="H110" s="13"/>
    </row>
    <row r="111" spans="1:8" ht="15" hidden="1">
      <c r="A111" s="67"/>
      <c r="B111" s="47"/>
      <c r="C111" s="47"/>
      <c r="D111" s="50"/>
      <c r="E111" s="50"/>
      <c r="F111" s="269"/>
      <c r="G111" s="12"/>
      <c r="H111" s="13"/>
    </row>
    <row r="112" spans="1:8" ht="15" hidden="1">
      <c r="A112" s="67"/>
      <c r="B112" s="47"/>
      <c r="C112" s="47"/>
      <c r="D112" s="50"/>
      <c r="E112" s="50"/>
      <c r="F112" s="269"/>
      <c r="G112" s="12"/>
      <c r="H112" s="13"/>
    </row>
    <row r="113" spans="1:8" ht="12.75" customHeight="1" hidden="1">
      <c r="A113" s="67"/>
      <c r="B113" s="47"/>
      <c r="C113" s="47"/>
      <c r="D113" s="50"/>
      <c r="E113" s="50"/>
      <c r="F113" s="269"/>
      <c r="G113" s="12"/>
      <c r="H113" s="13"/>
    </row>
    <row r="114" spans="1:8" ht="15" hidden="1">
      <c r="A114" s="67"/>
      <c r="B114" s="47"/>
      <c r="C114" s="47"/>
      <c r="D114" s="50"/>
      <c r="E114" s="50"/>
      <c r="F114" s="269"/>
      <c r="G114" s="12"/>
      <c r="H114" s="13"/>
    </row>
    <row r="115" spans="1:8" ht="12.75" customHeight="1" hidden="1">
      <c r="A115" s="67"/>
      <c r="B115" s="47"/>
      <c r="C115" s="47"/>
      <c r="D115" s="50"/>
      <c r="E115" s="50"/>
      <c r="F115" s="269"/>
      <c r="G115" s="12"/>
      <c r="H115" s="13"/>
    </row>
    <row r="116" spans="1:8" ht="12.75" customHeight="1" hidden="1">
      <c r="A116" s="67"/>
      <c r="B116" s="47"/>
      <c r="C116" s="47"/>
      <c r="D116" s="50"/>
      <c r="E116" s="50"/>
      <c r="F116" s="269"/>
      <c r="G116" s="12"/>
      <c r="H116" s="13"/>
    </row>
    <row r="117" spans="1:8" ht="15" hidden="1">
      <c r="A117" s="67"/>
      <c r="B117" s="47"/>
      <c r="C117" s="47"/>
      <c r="D117" s="50"/>
      <c r="E117" s="50"/>
      <c r="F117" s="269"/>
      <c r="G117" s="12"/>
      <c r="H117" s="13"/>
    </row>
    <row r="118" spans="1:8" ht="15" hidden="1">
      <c r="A118" s="65" t="e">
        <f>#REF!+1</f>
        <v>#REF!</v>
      </c>
      <c r="B118" s="47"/>
      <c r="C118" s="47"/>
      <c r="D118" s="48"/>
      <c r="E118" s="48"/>
      <c r="F118" s="270"/>
      <c r="G118" s="12"/>
      <c r="H118" s="13"/>
    </row>
    <row r="119" spans="1:6" ht="12.75" customHeight="1" hidden="1">
      <c r="A119" s="105"/>
      <c r="B119" s="106"/>
      <c r="C119" s="106"/>
      <c r="D119" s="106"/>
      <c r="E119" s="106"/>
      <c r="F119" s="271"/>
    </row>
    <row r="120" spans="1:6" ht="12.75" hidden="1">
      <c r="A120" s="68"/>
      <c r="B120" s="48"/>
      <c r="C120" s="48"/>
      <c r="D120" s="48"/>
      <c r="E120" s="48"/>
      <c r="F120" s="270"/>
    </row>
    <row r="121" spans="1:6" ht="12.75" hidden="1">
      <c r="A121" s="68"/>
      <c r="B121" s="48"/>
      <c r="C121" s="48"/>
      <c r="D121" s="48"/>
      <c r="E121" s="48"/>
      <c r="F121" s="270"/>
    </row>
    <row r="122" spans="1:6" ht="46.5">
      <c r="A122" s="138">
        <f>A107+1</f>
        <v>63</v>
      </c>
      <c r="B122" s="49"/>
      <c r="C122" s="38"/>
      <c r="D122" s="45" t="s">
        <v>257</v>
      </c>
      <c r="E122" s="38" t="s">
        <v>24</v>
      </c>
      <c r="F122" s="155">
        <f>(44+28+80)+(34+27+27+19+69+26+24+21+31+15)+366</f>
        <v>811</v>
      </c>
    </row>
    <row r="123" spans="1:6" ht="46.5">
      <c r="A123" s="138">
        <f aca="true" t="shared" si="5" ref="A123:A128">A122+1</f>
        <v>64</v>
      </c>
      <c r="B123" s="49"/>
      <c r="C123" s="38"/>
      <c r="D123" s="153" t="s">
        <v>179</v>
      </c>
      <c r="E123" s="38" t="s">
        <v>24</v>
      </c>
      <c r="F123" s="155">
        <f>ROUND(((93+3+784+245)+(239+2+4+2+11+11+4+4+7+9+36))*1.06,0)</f>
        <v>1541</v>
      </c>
    </row>
    <row r="124" spans="1:14" ht="62.25">
      <c r="A124" s="138">
        <f t="shared" si="5"/>
        <v>65</v>
      </c>
      <c r="B124" s="49"/>
      <c r="C124" s="38"/>
      <c r="D124" s="153" t="s">
        <v>281</v>
      </c>
      <c r="E124" s="38" t="s">
        <v>24</v>
      </c>
      <c r="F124" s="155">
        <f>ROUND((14493-1541-2332-81)*0.06,0)</f>
        <v>632</v>
      </c>
      <c r="N124" s="17"/>
    </row>
    <row r="125" spans="1:14" ht="46.5">
      <c r="A125" s="138">
        <f t="shared" si="5"/>
        <v>66</v>
      </c>
      <c r="B125" s="49"/>
      <c r="C125" s="38"/>
      <c r="D125" s="153" t="s">
        <v>273</v>
      </c>
      <c r="E125" s="38" t="s">
        <v>24</v>
      </c>
      <c r="F125" s="155">
        <f>ROUND((1660-1245)*(5.5+2*0.06),0)</f>
        <v>2332</v>
      </c>
      <c r="N125" s="17"/>
    </row>
    <row r="126" spans="1:14" ht="46.5">
      <c r="A126" s="138">
        <f t="shared" si="5"/>
        <v>67</v>
      </c>
      <c r="B126" s="49"/>
      <c r="C126" s="38"/>
      <c r="D126" s="153" t="s">
        <v>248</v>
      </c>
      <c r="E126" s="38" t="s">
        <v>24</v>
      </c>
      <c r="F126" s="155">
        <f>ROUND((4*4.6)+(2*5)+(6.5*5)+(4*5),0)</f>
        <v>81</v>
      </c>
      <c r="N126" s="17"/>
    </row>
    <row r="127" spans="1:14" ht="46.5">
      <c r="A127" s="138">
        <f t="shared" si="5"/>
        <v>68</v>
      </c>
      <c r="B127" s="49"/>
      <c r="C127" s="38"/>
      <c r="D127" s="153" t="s">
        <v>172</v>
      </c>
      <c r="E127" s="38" t="s">
        <v>24</v>
      </c>
      <c r="F127" s="155">
        <f>(44+28+80)+(34+27+27+19+69+26+24+21+31+15)</f>
        <v>445</v>
      </c>
      <c r="N127" s="17"/>
    </row>
    <row r="128" spans="1:6" ht="93">
      <c r="A128" s="138">
        <f t="shared" si="5"/>
        <v>69</v>
      </c>
      <c r="B128" s="123"/>
      <c r="C128" s="194"/>
      <c r="D128" s="45" t="s">
        <v>288</v>
      </c>
      <c r="E128" s="38" t="s">
        <v>64</v>
      </c>
      <c r="F128" s="155">
        <f>ROUND(297.21*2.5,0)</f>
        <v>743</v>
      </c>
    </row>
    <row r="129" spans="1:6" ht="25.5" customHeight="1">
      <c r="A129" s="138">
        <v>70</v>
      </c>
      <c r="B129" s="275"/>
      <c r="C129" s="276"/>
      <c r="D129" s="45" t="s">
        <v>293</v>
      </c>
      <c r="E129" s="38" t="s">
        <v>24</v>
      </c>
      <c r="F129" s="155">
        <v>235</v>
      </c>
    </row>
    <row r="130" spans="1:6" ht="38.25" customHeight="1">
      <c r="A130" s="114" t="s">
        <v>15</v>
      </c>
      <c r="B130" s="96" t="s">
        <v>15</v>
      </c>
      <c r="C130" s="115" t="s">
        <v>43</v>
      </c>
      <c r="D130" s="116" t="s">
        <v>44</v>
      </c>
      <c r="E130" s="104" t="s">
        <v>15</v>
      </c>
      <c r="F130" s="117" t="s">
        <v>15</v>
      </c>
    </row>
    <row r="131" spans="1:6" ht="38.25" customHeight="1">
      <c r="A131" s="63" t="s">
        <v>15</v>
      </c>
      <c r="B131" s="42" t="s">
        <v>15</v>
      </c>
      <c r="C131" s="38" t="s">
        <v>132</v>
      </c>
      <c r="D131" s="36" t="s">
        <v>133</v>
      </c>
      <c r="E131" s="34" t="s">
        <v>15</v>
      </c>
      <c r="F131" s="250" t="s">
        <v>15</v>
      </c>
    </row>
    <row r="132" spans="1:6" ht="62.25">
      <c r="A132" s="138">
        <v>71</v>
      </c>
      <c r="B132" s="42"/>
      <c r="C132" s="38"/>
      <c r="D132" s="45" t="s">
        <v>178</v>
      </c>
      <c r="E132" s="154" t="s">
        <v>24</v>
      </c>
      <c r="F132" s="155">
        <f>ROUND(80*(0.8+0.8),0)</f>
        <v>128</v>
      </c>
    </row>
    <row r="133" spans="1:6" ht="62.25">
      <c r="A133" s="138">
        <f>A132+1</f>
        <v>72</v>
      </c>
      <c r="B133" s="42"/>
      <c r="C133" s="38"/>
      <c r="D133" s="45" t="s">
        <v>177</v>
      </c>
      <c r="E133" s="154" t="s">
        <v>24</v>
      </c>
      <c r="F133" s="155">
        <f>ROUND(2*3*1.4,0)</f>
        <v>8</v>
      </c>
    </row>
    <row r="134" spans="1:6" ht="38.25" customHeight="1">
      <c r="A134" s="227" t="s">
        <v>15</v>
      </c>
      <c r="B134" s="228" t="s">
        <v>15</v>
      </c>
      <c r="C134" s="39" t="s">
        <v>101</v>
      </c>
      <c r="D134" s="90" t="s">
        <v>127</v>
      </c>
      <c r="E134" s="40" t="s">
        <v>15</v>
      </c>
      <c r="F134" s="156" t="s">
        <v>15</v>
      </c>
    </row>
    <row r="135" spans="1:6" ht="186.75">
      <c r="A135" s="138">
        <f>A133+1</f>
        <v>73</v>
      </c>
      <c r="B135" s="35"/>
      <c r="C135" s="38"/>
      <c r="D135" s="45" t="s">
        <v>263</v>
      </c>
      <c r="E135" s="38" t="s">
        <v>51</v>
      </c>
      <c r="F135" s="155">
        <f>(7+7+7+8+15+8+7+8+8+8+8+10+2+11+7+7+7+7+7+7+8+7+7+7+7+7+11+9+9+2+8+8+7+8+9+8+9)+(7+7+7+7+7+10+8+8+8+8+8+9+2+8+10+8+8+8+10+8+7+7+7+7+7+7+9+9+7+7+7+7+8+21+7+8+7+8+8+8+8+2+7+7+7+8+2+8+8+7+8+7+8+7+7+7+7+7+7+7+8+8+8+3+8+8+8+8+7+9)</f>
        <v>817</v>
      </c>
    </row>
    <row r="136" spans="1:6" ht="46.5">
      <c r="A136" s="138">
        <f>A135+1</f>
        <v>74</v>
      </c>
      <c r="B136" s="91"/>
      <c r="C136" s="39"/>
      <c r="D136" s="45" t="s">
        <v>264</v>
      </c>
      <c r="E136" s="38" t="s">
        <v>54</v>
      </c>
      <c r="F136" s="155">
        <f>107*2</f>
        <v>214</v>
      </c>
    </row>
    <row r="137" spans="1:6" ht="37.5" customHeight="1">
      <c r="A137" s="63" t="s">
        <v>15</v>
      </c>
      <c r="B137" s="42" t="s">
        <v>15</v>
      </c>
      <c r="C137" s="38" t="s">
        <v>45</v>
      </c>
      <c r="D137" s="36" t="s">
        <v>46</v>
      </c>
      <c r="E137" s="118" t="s">
        <v>15</v>
      </c>
      <c r="F137" s="156" t="s">
        <v>15</v>
      </c>
    </row>
    <row r="138" spans="1:6" ht="37.5" customHeight="1">
      <c r="A138" s="138">
        <f>A136+1</f>
        <v>75</v>
      </c>
      <c r="B138" s="47"/>
      <c r="C138" s="38"/>
      <c r="D138" s="45" t="s">
        <v>260</v>
      </c>
      <c r="E138" s="38" t="s">
        <v>24</v>
      </c>
      <c r="F138" s="155">
        <f>ROUND(2*(3880-1245)*0.75-4*6,0)</f>
        <v>3929</v>
      </c>
    </row>
    <row r="139" spans="1:6" ht="46.5">
      <c r="A139" s="145">
        <f>A138+1</f>
        <v>76</v>
      </c>
      <c r="B139" s="38"/>
      <c r="C139" s="38"/>
      <c r="D139" s="146" t="s">
        <v>261</v>
      </c>
      <c r="E139" s="38" t="s">
        <v>24</v>
      </c>
      <c r="F139" s="155">
        <f>F138</f>
        <v>3929</v>
      </c>
    </row>
    <row r="140" spans="1:6" ht="38.25" customHeight="1">
      <c r="A140" s="63" t="s">
        <v>15</v>
      </c>
      <c r="B140" s="42" t="s">
        <v>15</v>
      </c>
      <c r="C140" s="229" t="s">
        <v>105</v>
      </c>
      <c r="D140" s="230" t="s">
        <v>106</v>
      </c>
      <c r="E140" s="118" t="s">
        <v>15</v>
      </c>
      <c r="F140" s="156" t="s">
        <v>15</v>
      </c>
    </row>
    <row r="141" spans="1:6" ht="62.25">
      <c r="A141" s="138">
        <f>A139+1</f>
        <v>77</v>
      </c>
      <c r="B141" s="47"/>
      <c r="C141" s="38"/>
      <c r="D141" s="45" t="s">
        <v>262</v>
      </c>
      <c r="E141" s="38" t="s">
        <v>51</v>
      </c>
      <c r="F141" s="155">
        <f>((2175-1245)+(2745-2436)+(3280-2790)+(3760-3325))+((3220-1245)+(3805-3370))</f>
        <v>4574</v>
      </c>
    </row>
    <row r="142" spans="1:6" ht="37.5" customHeight="1">
      <c r="A142" s="140" t="s">
        <v>66</v>
      </c>
      <c r="B142" s="121" t="s">
        <v>15</v>
      </c>
      <c r="C142" s="119" t="s">
        <v>67</v>
      </c>
      <c r="D142" s="120" t="s">
        <v>68</v>
      </c>
      <c r="E142" s="121" t="s">
        <v>15</v>
      </c>
      <c r="F142" s="122" t="s">
        <v>15</v>
      </c>
    </row>
    <row r="143" spans="1:6" ht="37.5" customHeight="1">
      <c r="A143" s="161" t="s">
        <v>15</v>
      </c>
      <c r="B143" s="123" t="s">
        <v>15</v>
      </c>
      <c r="C143" s="124" t="s">
        <v>70</v>
      </c>
      <c r="D143" s="162" t="s">
        <v>71</v>
      </c>
      <c r="E143" s="15" t="s">
        <v>15</v>
      </c>
      <c r="F143" s="163" t="s">
        <v>15</v>
      </c>
    </row>
    <row r="144" spans="1:6" ht="46.5">
      <c r="A144" s="138">
        <f>A141+1</f>
        <v>78</v>
      </c>
      <c r="B144" s="49"/>
      <c r="C144" s="165"/>
      <c r="D144" s="189" t="s">
        <v>271</v>
      </c>
      <c r="E144" s="38" t="s">
        <v>24</v>
      </c>
      <c r="F144" s="260">
        <f>ROUND(18*0.12+1209*0.06,1)</f>
        <v>74.7</v>
      </c>
    </row>
    <row r="145" spans="1:6" ht="62.25">
      <c r="A145" s="138">
        <f>A144+1</f>
        <v>79</v>
      </c>
      <c r="B145" s="49"/>
      <c r="C145" s="165"/>
      <c r="D145" s="166" t="s">
        <v>272</v>
      </c>
      <c r="E145" s="38" t="s">
        <v>24</v>
      </c>
      <c r="F145" s="260">
        <f>ROUND(4038*0.12+(1.71/15)*80,1)</f>
        <v>493.7</v>
      </c>
    </row>
    <row r="146" spans="1:6" ht="37.5" customHeight="1">
      <c r="A146" s="161" t="s">
        <v>15</v>
      </c>
      <c r="B146" s="123" t="s">
        <v>15</v>
      </c>
      <c r="C146" s="124" t="s">
        <v>85</v>
      </c>
      <c r="D146" s="162" t="s">
        <v>86</v>
      </c>
      <c r="E146" s="15" t="s">
        <v>15</v>
      </c>
      <c r="F146" s="184" t="s">
        <v>15</v>
      </c>
    </row>
    <row r="147" spans="1:6" ht="37.5" customHeight="1">
      <c r="A147" s="164">
        <f>A145+1</f>
        <v>80</v>
      </c>
      <c r="B147" s="126"/>
      <c r="C147" s="124"/>
      <c r="D147" s="127" t="s">
        <v>269</v>
      </c>
      <c r="E147" s="180" t="s">
        <v>48</v>
      </c>
      <c r="F147" s="244">
        <v>23</v>
      </c>
    </row>
    <row r="148" spans="1:6" ht="46.5">
      <c r="A148" s="164">
        <f aca="true" t="shared" si="6" ref="A148:A153">A147+1</f>
        <v>81</v>
      </c>
      <c r="B148" s="181"/>
      <c r="C148" s="182"/>
      <c r="D148" s="127" t="s">
        <v>171</v>
      </c>
      <c r="E148" s="183" t="s">
        <v>48</v>
      </c>
      <c r="F148" s="259">
        <f>3+3+2+1</f>
        <v>9</v>
      </c>
    </row>
    <row r="149" spans="1:6" ht="46.5">
      <c r="A149" s="164">
        <f t="shared" si="6"/>
        <v>82</v>
      </c>
      <c r="B149" s="181"/>
      <c r="C149" s="182"/>
      <c r="D149" s="127" t="s">
        <v>170</v>
      </c>
      <c r="E149" s="183" t="s">
        <v>48</v>
      </c>
      <c r="F149" s="259">
        <f>4+8</f>
        <v>12</v>
      </c>
    </row>
    <row r="150" spans="1:6" ht="46.5">
      <c r="A150" s="164">
        <f t="shared" si="6"/>
        <v>83</v>
      </c>
      <c r="B150" s="181"/>
      <c r="C150" s="182"/>
      <c r="D150" s="127" t="s">
        <v>270</v>
      </c>
      <c r="E150" s="183" t="s">
        <v>48</v>
      </c>
      <c r="F150" s="273">
        <f>2+1</f>
        <v>3</v>
      </c>
    </row>
    <row r="151" spans="1:6" ht="46.5">
      <c r="A151" s="164">
        <f t="shared" si="6"/>
        <v>84</v>
      </c>
      <c r="B151" s="181"/>
      <c r="C151" s="182"/>
      <c r="D151" s="127" t="s">
        <v>149</v>
      </c>
      <c r="E151" s="183" t="s">
        <v>48</v>
      </c>
      <c r="F151" s="259">
        <f>2</f>
        <v>2</v>
      </c>
    </row>
    <row r="152" spans="1:6" ht="46.5">
      <c r="A152" s="164">
        <f t="shared" si="6"/>
        <v>85</v>
      </c>
      <c r="B152" s="181"/>
      <c r="C152" s="182"/>
      <c r="D152" s="127" t="s">
        <v>150</v>
      </c>
      <c r="E152" s="183" t="s">
        <v>48</v>
      </c>
      <c r="F152" s="259">
        <v>1</v>
      </c>
    </row>
    <row r="153" spans="1:6" ht="46.5">
      <c r="A153" s="164">
        <f t="shared" si="6"/>
        <v>86</v>
      </c>
      <c r="B153" s="181"/>
      <c r="C153" s="182"/>
      <c r="D153" s="127" t="s">
        <v>266</v>
      </c>
      <c r="E153" s="183" t="s">
        <v>48</v>
      </c>
      <c r="F153" s="259">
        <f>1+3+1+2</f>
        <v>7</v>
      </c>
    </row>
    <row r="154" spans="1:6" ht="36.75" customHeight="1">
      <c r="A154" s="63" t="s">
        <v>15</v>
      </c>
      <c r="B154" s="42" t="s">
        <v>15</v>
      </c>
      <c r="C154" s="38" t="s">
        <v>130</v>
      </c>
      <c r="D154" s="36" t="s">
        <v>131</v>
      </c>
      <c r="E154" s="34" t="s">
        <v>15</v>
      </c>
      <c r="F154" s="184" t="s">
        <v>15</v>
      </c>
    </row>
    <row r="155" spans="1:6" ht="62.25">
      <c r="A155" s="138">
        <f>A153+1</f>
        <v>87</v>
      </c>
      <c r="B155" s="35"/>
      <c r="C155" s="38"/>
      <c r="D155" s="37" t="s">
        <v>153</v>
      </c>
      <c r="E155" s="249" t="s">
        <v>51</v>
      </c>
      <c r="F155" s="244">
        <f>(8+4)+(8+8)</f>
        <v>28</v>
      </c>
    </row>
    <row r="156" spans="1:6" ht="37.5" customHeight="1">
      <c r="A156" s="169" t="s">
        <v>15</v>
      </c>
      <c r="B156" s="121" t="s">
        <v>15</v>
      </c>
      <c r="C156" s="170" t="s">
        <v>74</v>
      </c>
      <c r="D156" s="171" t="s">
        <v>75</v>
      </c>
      <c r="E156" s="172" t="s">
        <v>15</v>
      </c>
      <c r="F156" s="122" t="s">
        <v>15</v>
      </c>
    </row>
    <row r="157" spans="1:6" ht="37.5" customHeight="1">
      <c r="A157" s="161" t="s">
        <v>15</v>
      </c>
      <c r="B157" s="123" t="s">
        <v>15</v>
      </c>
      <c r="C157" s="124" t="s">
        <v>76</v>
      </c>
      <c r="D157" s="162" t="s">
        <v>77</v>
      </c>
      <c r="E157" s="15" t="s">
        <v>15</v>
      </c>
      <c r="F157" s="163" t="s">
        <v>15</v>
      </c>
    </row>
    <row r="158" spans="1:6" ht="62.25">
      <c r="A158" s="164">
        <f>A155+1</f>
        <v>88</v>
      </c>
      <c r="B158" s="173"/>
      <c r="C158" s="124"/>
      <c r="D158" s="153" t="s">
        <v>147</v>
      </c>
      <c r="E158" s="124" t="s">
        <v>51</v>
      </c>
      <c r="F158" s="244">
        <f>8+8+8+8</f>
        <v>32</v>
      </c>
    </row>
    <row r="159" spans="1:6" ht="37.5" customHeight="1">
      <c r="A159" s="161" t="s">
        <v>15</v>
      </c>
      <c r="B159" s="123" t="s">
        <v>15</v>
      </c>
      <c r="C159" s="176" t="s">
        <v>79</v>
      </c>
      <c r="D159" s="177" t="s">
        <v>80</v>
      </c>
      <c r="E159" s="15" t="s">
        <v>15</v>
      </c>
      <c r="F159" s="184" t="s">
        <v>15</v>
      </c>
    </row>
    <row r="160" spans="1:6" ht="46.5">
      <c r="A160" s="164">
        <f>A158+1</f>
        <v>89</v>
      </c>
      <c r="B160" s="173"/>
      <c r="C160" s="176"/>
      <c r="D160" s="178" t="s">
        <v>159</v>
      </c>
      <c r="E160" s="176" t="s">
        <v>24</v>
      </c>
      <c r="F160" s="246">
        <f>9+4+6+4+9+4+4+9+4+9+4</f>
        <v>66</v>
      </c>
    </row>
    <row r="161" spans="1:6" ht="37.5" customHeight="1">
      <c r="A161" s="161" t="s">
        <v>15</v>
      </c>
      <c r="B161" s="123" t="s">
        <v>15</v>
      </c>
      <c r="C161" s="176" t="s">
        <v>81</v>
      </c>
      <c r="D161" s="177" t="s">
        <v>82</v>
      </c>
      <c r="E161" s="15" t="s">
        <v>15</v>
      </c>
      <c r="F161" s="184" t="s">
        <v>15</v>
      </c>
    </row>
    <row r="162" spans="1:6" ht="46.5">
      <c r="A162" s="164">
        <f>A160+1</f>
        <v>90</v>
      </c>
      <c r="B162" s="173"/>
      <c r="C162" s="176"/>
      <c r="D162" s="178" t="s">
        <v>144</v>
      </c>
      <c r="E162" s="176" t="s">
        <v>51</v>
      </c>
      <c r="F162" s="246">
        <f>(9+8+7+9+7+9)+(9+8+8+9+8)</f>
        <v>91</v>
      </c>
    </row>
    <row r="163" spans="1:255" s="142" customFormat="1" ht="37.5" customHeight="1">
      <c r="A163" s="140" t="s">
        <v>15</v>
      </c>
      <c r="B163" s="121" t="s">
        <v>15</v>
      </c>
      <c r="C163" s="119" t="s">
        <v>52</v>
      </c>
      <c r="D163" s="120" t="s">
        <v>53</v>
      </c>
      <c r="E163" s="121" t="s">
        <v>15</v>
      </c>
      <c r="F163" s="122" t="s">
        <v>15</v>
      </c>
      <c r="G163" s="141"/>
      <c r="H163" s="141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  <c r="BI163" s="141"/>
      <c r="BJ163" s="141"/>
      <c r="BK163" s="141"/>
      <c r="BL163" s="141"/>
      <c r="BM163" s="141"/>
      <c r="BN163" s="141"/>
      <c r="BO163" s="141"/>
      <c r="BP163" s="141"/>
      <c r="BQ163" s="141"/>
      <c r="BR163" s="141"/>
      <c r="BS163" s="141"/>
      <c r="BT163" s="141"/>
      <c r="BU163" s="141"/>
      <c r="BV163" s="141"/>
      <c r="BW163" s="141"/>
      <c r="BX163" s="141"/>
      <c r="BY163" s="141"/>
      <c r="BZ163" s="141"/>
      <c r="CA163" s="141"/>
      <c r="CB163" s="141"/>
      <c r="CC163" s="141"/>
      <c r="CD163" s="141"/>
      <c r="CE163" s="141"/>
      <c r="CF163" s="141"/>
      <c r="CG163" s="141"/>
      <c r="CH163" s="141"/>
      <c r="CI163" s="141"/>
      <c r="CJ163" s="141"/>
      <c r="CK163" s="141"/>
      <c r="CL163" s="141"/>
      <c r="CM163" s="141"/>
      <c r="CN163" s="141"/>
      <c r="CO163" s="141"/>
      <c r="CP163" s="141"/>
      <c r="CQ163" s="141"/>
      <c r="CR163" s="141"/>
      <c r="CS163" s="141"/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41"/>
      <c r="DE163" s="141"/>
      <c r="DF163" s="141"/>
      <c r="DG163" s="141"/>
      <c r="DH163" s="141"/>
      <c r="DI163" s="141"/>
      <c r="DJ163" s="141"/>
      <c r="DK163" s="141"/>
      <c r="DL163" s="141"/>
      <c r="DM163" s="141"/>
      <c r="DN163" s="141"/>
      <c r="DO163" s="141"/>
      <c r="DP163" s="141"/>
      <c r="DQ163" s="141"/>
      <c r="DR163" s="141"/>
      <c r="DS163" s="141"/>
      <c r="DT163" s="141"/>
      <c r="DU163" s="141"/>
      <c r="DV163" s="141"/>
      <c r="DW163" s="141"/>
      <c r="DX163" s="141"/>
      <c r="DY163" s="141"/>
      <c r="DZ163" s="141"/>
      <c r="EA163" s="141"/>
      <c r="EB163" s="141"/>
      <c r="EC163" s="141"/>
      <c r="ED163" s="141"/>
      <c r="EE163" s="141"/>
      <c r="EF163" s="141"/>
      <c r="EG163" s="141"/>
      <c r="EH163" s="141"/>
      <c r="EI163" s="141"/>
      <c r="EJ163" s="141"/>
      <c r="EK163" s="141"/>
      <c r="EL163" s="141"/>
      <c r="EM163" s="141"/>
      <c r="EN163" s="141"/>
      <c r="EO163" s="141"/>
      <c r="EP163" s="141"/>
      <c r="EQ163" s="141"/>
      <c r="ER163" s="141"/>
      <c r="ES163" s="141"/>
      <c r="ET163" s="141"/>
      <c r="EU163" s="141"/>
      <c r="EV163" s="141"/>
      <c r="EW163" s="141"/>
      <c r="EX163" s="141"/>
      <c r="EY163" s="141"/>
      <c r="EZ163" s="141"/>
      <c r="FA163" s="141"/>
      <c r="FB163" s="141"/>
      <c r="FC163" s="141"/>
      <c r="FD163" s="141"/>
      <c r="FE163" s="141"/>
      <c r="FF163" s="141"/>
      <c r="FG163" s="141"/>
      <c r="FH163" s="141"/>
      <c r="FI163" s="141"/>
      <c r="FJ163" s="141"/>
      <c r="FK163" s="141"/>
      <c r="FL163" s="141"/>
      <c r="FM163" s="141"/>
      <c r="FN163" s="141"/>
      <c r="FO163" s="141"/>
      <c r="FP163" s="141"/>
      <c r="FQ163" s="141"/>
      <c r="FR163" s="141"/>
      <c r="FS163" s="141"/>
      <c r="FT163" s="141"/>
      <c r="FU163" s="141"/>
      <c r="FV163" s="141"/>
      <c r="FW163" s="141"/>
      <c r="FX163" s="141"/>
      <c r="FY163" s="141"/>
      <c r="FZ163" s="141"/>
      <c r="GA163" s="141"/>
      <c r="GB163" s="141"/>
      <c r="GC163" s="141"/>
      <c r="GD163" s="141"/>
      <c r="GE163" s="141"/>
      <c r="GF163" s="141"/>
      <c r="GG163" s="141"/>
      <c r="GH163" s="141"/>
      <c r="GI163" s="141"/>
      <c r="GJ163" s="141"/>
      <c r="GK163" s="141"/>
      <c r="GL163" s="141"/>
      <c r="GM163" s="141"/>
      <c r="GN163" s="141"/>
      <c r="GO163" s="141"/>
      <c r="GP163" s="141"/>
      <c r="GQ163" s="141"/>
      <c r="GR163" s="141"/>
      <c r="GS163" s="141"/>
      <c r="GT163" s="141"/>
      <c r="GU163" s="141"/>
      <c r="GV163" s="141"/>
      <c r="GW163" s="141"/>
      <c r="GX163" s="141"/>
      <c r="GY163" s="141"/>
      <c r="GZ163" s="141"/>
      <c r="HA163" s="141"/>
      <c r="HB163" s="141"/>
      <c r="HC163" s="141"/>
      <c r="HD163" s="141"/>
      <c r="HE163" s="141"/>
      <c r="HF163" s="141"/>
      <c r="HG163" s="141"/>
      <c r="HH163" s="141"/>
      <c r="HI163" s="141"/>
      <c r="HJ163" s="141"/>
      <c r="HK163" s="141"/>
      <c r="HL163" s="141"/>
      <c r="HM163" s="141"/>
      <c r="HN163" s="141"/>
      <c r="HO163" s="141"/>
      <c r="HP163" s="141"/>
      <c r="HQ163" s="141"/>
      <c r="HR163" s="141"/>
      <c r="HS163" s="141"/>
      <c r="HT163" s="141"/>
      <c r="HU163" s="141"/>
      <c r="HV163" s="141"/>
      <c r="HW163" s="141"/>
      <c r="HX163" s="141"/>
      <c r="HY163" s="141"/>
      <c r="HZ163" s="141"/>
      <c r="IA163" s="141"/>
      <c r="IB163" s="141"/>
      <c r="IC163" s="141"/>
      <c r="ID163" s="141"/>
      <c r="IE163" s="141"/>
      <c r="IF163" s="141"/>
      <c r="IG163" s="141"/>
      <c r="IH163" s="141"/>
      <c r="II163" s="141"/>
      <c r="IJ163" s="141"/>
      <c r="IK163" s="141"/>
      <c r="IL163" s="141"/>
      <c r="IM163" s="141"/>
      <c r="IN163" s="141"/>
      <c r="IO163" s="141"/>
      <c r="IP163" s="141"/>
      <c r="IQ163" s="141"/>
      <c r="IR163" s="141"/>
      <c r="IS163" s="141"/>
      <c r="IT163" s="141"/>
      <c r="IU163" s="141"/>
    </row>
    <row r="164" spans="1:19" s="142" customFormat="1" ht="37.5" customHeight="1">
      <c r="A164" s="139" t="s">
        <v>15</v>
      </c>
      <c r="B164" s="147" t="s">
        <v>15</v>
      </c>
      <c r="C164" s="231" t="s">
        <v>108</v>
      </c>
      <c r="D164" s="232" t="s">
        <v>109</v>
      </c>
      <c r="E164" s="34" t="s">
        <v>15</v>
      </c>
      <c r="F164" s="233" t="s">
        <v>15</v>
      </c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</row>
    <row r="165" spans="1:19" s="142" customFormat="1" ht="108.75">
      <c r="A165" s="138">
        <f>A162+1</f>
        <v>91</v>
      </c>
      <c r="B165" s="42"/>
      <c r="C165" s="38"/>
      <c r="D165" s="234" t="s">
        <v>163</v>
      </c>
      <c r="E165" s="235" t="s">
        <v>24</v>
      </c>
      <c r="F165" s="257">
        <f>(20+14+18+16+12+17+14+22+15+14+14+16+18+16+23+18+20+18+17+17+16+18+9+11+18+16+18+12+11+19+18+15)+(13+25+21+18+17+17+18+20+16+16+22+20+21+22+22+23+22+20+33+22+19+20+23+25+19+16+18+18+13+11+15+21+22+22+20+17+18+18+17+18+17+17+19+21+17+14+13+14+24+18+14+19+17+19+18+18+17+18)</f>
        <v>1612</v>
      </c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</row>
    <row r="166" spans="1:19" s="142" customFormat="1" ht="46.5">
      <c r="A166" s="138">
        <f>A165+1</f>
        <v>92</v>
      </c>
      <c r="B166" s="42"/>
      <c r="C166" s="38"/>
      <c r="D166" s="234" t="s">
        <v>265</v>
      </c>
      <c r="E166" s="272" t="s">
        <v>24</v>
      </c>
      <c r="F166" s="257">
        <f>(14+12)+(22+22+20+19+18)</f>
        <v>127</v>
      </c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</row>
    <row r="167" spans="1:19" s="142" customFormat="1" ht="62.25">
      <c r="A167" s="138">
        <f>A166+1</f>
        <v>93</v>
      </c>
      <c r="B167" s="42"/>
      <c r="C167" s="38"/>
      <c r="D167" s="234" t="s">
        <v>162</v>
      </c>
      <c r="E167" s="235" t="s">
        <v>24</v>
      </c>
      <c r="F167" s="257">
        <f>(25+29+13)+(23+21)</f>
        <v>111</v>
      </c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</row>
    <row r="168" spans="1:19" s="142" customFormat="1" ht="37.5" customHeight="1">
      <c r="A168" s="148" t="s">
        <v>15</v>
      </c>
      <c r="B168" s="222" t="s">
        <v>15</v>
      </c>
      <c r="C168" s="223" t="s">
        <v>96</v>
      </c>
      <c r="D168" s="224" t="s">
        <v>97</v>
      </c>
      <c r="E168" s="149" t="s">
        <v>15</v>
      </c>
      <c r="F168" s="247" t="s">
        <v>15</v>
      </c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</row>
    <row r="169" spans="1:19" s="142" customFormat="1" ht="62.25">
      <c r="A169" s="240">
        <f>A167+1</f>
        <v>94</v>
      </c>
      <c r="B169" s="42"/>
      <c r="C169" s="38"/>
      <c r="D169" s="253" t="s">
        <v>151</v>
      </c>
      <c r="E169" s="154" t="s">
        <v>110</v>
      </c>
      <c r="F169" s="245">
        <v>1</v>
      </c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</row>
    <row r="170" spans="1:19" s="142" customFormat="1" ht="46.5">
      <c r="A170" s="240">
        <f>A169+1</f>
        <v>95</v>
      </c>
      <c r="B170" s="42"/>
      <c r="C170" s="38"/>
      <c r="D170" s="253" t="s">
        <v>148</v>
      </c>
      <c r="E170" s="154" t="s">
        <v>110</v>
      </c>
      <c r="F170" s="245">
        <v>3</v>
      </c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</row>
    <row r="171" spans="1:6" ht="37.5" customHeight="1">
      <c r="A171" s="240">
        <f>A170+1</f>
        <v>96</v>
      </c>
      <c r="B171" s="129"/>
      <c r="C171" s="254"/>
      <c r="D171" s="255" t="s">
        <v>168</v>
      </c>
      <c r="E171" s="256" t="s">
        <v>48</v>
      </c>
      <c r="F171" s="258">
        <v>10</v>
      </c>
    </row>
    <row r="172" spans="1:6" ht="37.5" customHeight="1" thickBot="1">
      <c r="A172" s="263">
        <f>A171+1</f>
        <v>97</v>
      </c>
      <c r="B172" s="264"/>
      <c r="C172" s="265"/>
      <c r="D172" s="266" t="s">
        <v>169</v>
      </c>
      <c r="E172" s="267" t="s">
        <v>48</v>
      </c>
      <c r="F172" s="268">
        <v>9</v>
      </c>
    </row>
  </sheetData>
  <sheetProtection/>
  <mergeCells count="1">
    <mergeCell ref="E1:F1"/>
  </mergeCells>
  <printOptions/>
  <pageMargins left="0.5511811023622047" right="0.1968503937007874" top="1.0236220472440944" bottom="0.7086614173228347" header="0.5118110236220472" footer="0.35433070866141736"/>
  <pageSetup horizontalDpi="600" verticalDpi="600" orientation="portrait" paperSize="9" scale="60" r:id="rId1"/>
  <headerFooter alignWithMargins="0">
    <oddHeader>&amp;C&amp;14PRZEDMIAR ROBÓT 
Przebudowa drogi powiatowej nr 1132W Siemiradz – Bród na odcinku Siemiradz – Stary Kobylnik od km 1+245 do km 3+880</oddHeader>
  </headerFooter>
  <rowBreaks count="2" manualBreakCount="2">
    <brk id="129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0"/>
  <sheetViews>
    <sheetView view="pageLayout" workbookViewId="0" topLeftCell="A1">
      <selection activeCell="E2" sqref="E2"/>
    </sheetView>
  </sheetViews>
  <sheetFormatPr defaultColWidth="10.00390625" defaultRowHeight="12.75"/>
  <cols>
    <col min="1" max="1" width="8.50390625" style="18" customWidth="1"/>
    <col min="2" max="2" width="14.375" style="19" customWidth="1"/>
    <col min="3" max="3" width="15.875" style="20" customWidth="1"/>
    <col min="4" max="4" width="66.50390625" style="21" customWidth="1"/>
    <col min="5" max="5" width="18.125" style="20" customWidth="1"/>
    <col min="6" max="6" width="12.875" style="22" customWidth="1"/>
    <col min="7" max="7" width="13.50390625" style="23" customWidth="1"/>
    <col min="8" max="8" width="18.125" style="24" customWidth="1"/>
    <col min="9" max="9" width="16.125" style="25" customWidth="1"/>
    <col min="10" max="12" width="10.00390625" style="25" customWidth="1"/>
    <col min="13" max="13" width="10.625" style="25" bestFit="1" customWidth="1"/>
    <col min="14" max="16384" width="10.00390625" style="25" customWidth="1"/>
  </cols>
  <sheetData>
    <row r="1" spans="1:8" s="26" customFormat="1" ht="20.25" customHeight="1">
      <c r="A1" s="196" t="s">
        <v>0</v>
      </c>
      <c r="B1" s="197" t="s">
        <v>1</v>
      </c>
      <c r="C1" s="198" t="s">
        <v>2</v>
      </c>
      <c r="D1" s="199" t="s">
        <v>3</v>
      </c>
      <c r="E1" s="283" t="s">
        <v>4</v>
      </c>
      <c r="F1" s="283"/>
      <c r="G1" s="200" t="s">
        <v>5</v>
      </c>
      <c r="H1" s="201" t="s">
        <v>6</v>
      </c>
    </row>
    <row r="2" spans="1:8" s="27" customFormat="1" ht="33.75" customHeight="1">
      <c r="A2" s="81"/>
      <c r="B2" s="202" t="s">
        <v>7</v>
      </c>
      <c r="C2" s="52" t="s">
        <v>8</v>
      </c>
      <c r="D2" s="70" t="s">
        <v>9</v>
      </c>
      <c r="E2" s="71" t="s">
        <v>10</v>
      </c>
      <c r="F2" s="72" t="s">
        <v>11</v>
      </c>
      <c r="G2" s="80" t="s">
        <v>12</v>
      </c>
      <c r="H2" s="82" t="s">
        <v>12</v>
      </c>
    </row>
    <row r="3" spans="1:8" s="28" customFormat="1" ht="15">
      <c r="A3" s="83">
        <v>1</v>
      </c>
      <c r="B3" s="73" t="s">
        <v>13</v>
      </c>
      <c r="C3" s="74">
        <v>3</v>
      </c>
      <c r="D3" s="73" t="s">
        <v>14</v>
      </c>
      <c r="E3" s="74">
        <v>5</v>
      </c>
      <c r="F3" s="74">
        <v>6</v>
      </c>
      <c r="G3" s="75">
        <v>7</v>
      </c>
      <c r="H3" s="84">
        <v>8</v>
      </c>
    </row>
    <row r="4" spans="1:8" s="28" customFormat="1" ht="37.5" customHeight="1">
      <c r="A4" s="132" t="s">
        <v>15</v>
      </c>
      <c r="B4" s="133" t="s">
        <v>16</v>
      </c>
      <c r="C4" s="134" t="s">
        <v>15</v>
      </c>
      <c r="D4" s="135" t="s">
        <v>49</v>
      </c>
      <c r="E4" s="134" t="s">
        <v>15</v>
      </c>
      <c r="F4" s="134" t="s">
        <v>15</v>
      </c>
      <c r="G4" s="134" t="s">
        <v>15</v>
      </c>
      <c r="H4" s="136" t="s">
        <v>15</v>
      </c>
    </row>
    <row r="5" spans="1:8" s="29" customFormat="1" ht="37.5" customHeight="1">
      <c r="A5" s="94" t="s">
        <v>15</v>
      </c>
      <c r="B5" s="101" t="s">
        <v>15</v>
      </c>
      <c r="C5" s="93" t="s">
        <v>17</v>
      </c>
      <c r="D5" s="95" t="s">
        <v>18</v>
      </c>
      <c r="E5" s="100" t="s">
        <v>15</v>
      </c>
      <c r="F5" s="101" t="s">
        <v>15</v>
      </c>
      <c r="G5" s="100" t="s">
        <v>15</v>
      </c>
      <c r="H5" s="102" t="s">
        <v>15</v>
      </c>
    </row>
    <row r="6" spans="1:8" s="29" customFormat="1" ht="37.5" customHeight="1">
      <c r="A6" s="63" t="s">
        <v>15</v>
      </c>
      <c r="B6" s="76" t="s">
        <v>15</v>
      </c>
      <c r="C6" s="38" t="s">
        <v>19</v>
      </c>
      <c r="D6" s="36" t="s">
        <v>20</v>
      </c>
      <c r="E6" s="76" t="s">
        <v>15</v>
      </c>
      <c r="F6" s="42" t="s">
        <v>15</v>
      </c>
      <c r="G6" s="76" t="s">
        <v>15</v>
      </c>
      <c r="H6" s="85" t="s">
        <v>15</v>
      </c>
    </row>
    <row r="7" spans="1:8" s="29" customFormat="1" ht="37.5" customHeight="1">
      <c r="A7" s="65">
        <v>1</v>
      </c>
      <c r="B7" s="203"/>
      <c r="C7" s="38"/>
      <c r="D7" s="37" t="s">
        <v>30</v>
      </c>
      <c r="E7" s="38" t="s">
        <v>21</v>
      </c>
      <c r="F7" s="195">
        <f>Przedmiar_drogowy!F7</f>
        <v>2.635</v>
      </c>
      <c r="G7" s="243"/>
      <c r="H7" s="66"/>
    </row>
    <row r="8" spans="1:8" s="29" customFormat="1" ht="12.75" customHeight="1" hidden="1">
      <c r="A8" s="204"/>
      <c r="B8" s="205"/>
      <c r="C8" s="205"/>
      <c r="D8" s="205"/>
      <c r="E8" s="205"/>
      <c r="F8" s="205"/>
      <c r="G8" s="252"/>
      <c r="H8" s="206"/>
    </row>
    <row r="9" spans="1:8" s="29" customFormat="1" ht="12.75" customHeight="1" hidden="1">
      <c r="A9" s="204"/>
      <c r="B9" s="205"/>
      <c r="C9" s="205"/>
      <c r="D9" s="205"/>
      <c r="E9" s="205"/>
      <c r="F9" s="205"/>
      <c r="G9" s="252"/>
      <c r="H9" s="206"/>
    </row>
    <row r="10" spans="1:8" s="29" customFormat="1" ht="15" hidden="1">
      <c r="A10" s="204"/>
      <c r="B10" s="205"/>
      <c r="C10" s="205"/>
      <c r="D10" s="205"/>
      <c r="E10" s="205"/>
      <c r="F10" s="205"/>
      <c r="G10" s="252"/>
      <c r="H10" s="206"/>
    </row>
    <row r="11" spans="1:8" s="29" customFormat="1" ht="15" hidden="1">
      <c r="A11" s="204"/>
      <c r="B11" s="205"/>
      <c r="C11" s="205"/>
      <c r="D11" s="205"/>
      <c r="E11" s="205"/>
      <c r="F11" s="205"/>
      <c r="G11" s="252"/>
      <c r="H11" s="206"/>
    </row>
    <row r="12" spans="1:8" s="29" customFormat="1" ht="15" hidden="1">
      <c r="A12" s="204"/>
      <c r="B12" s="205"/>
      <c r="C12" s="205"/>
      <c r="D12" s="205"/>
      <c r="E12" s="205"/>
      <c r="F12" s="205"/>
      <c r="G12" s="252"/>
      <c r="H12" s="206"/>
    </row>
    <row r="13" spans="1:8" s="29" customFormat="1" ht="15" hidden="1">
      <c r="A13" s="204"/>
      <c r="B13" s="205"/>
      <c r="C13" s="205"/>
      <c r="D13" s="205"/>
      <c r="E13" s="205"/>
      <c r="F13" s="205"/>
      <c r="G13" s="252"/>
      <c r="H13" s="206"/>
    </row>
    <row r="14" spans="1:8" s="29" customFormat="1" ht="15" hidden="1">
      <c r="A14" s="204"/>
      <c r="B14" s="205"/>
      <c r="C14" s="205"/>
      <c r="D14" s="205"/>
      <c r="E14" s="205"/>
      <c r="F14" s="205"/>
      <c r="G14" s="252"/>
      <c r="H14" s="206"/>
    </row>
    <row r="15" spans="1:8" s="29" customFormat="1" ht="15" hidden="1">
      <c r="A15" s="204"/>
      <c r="B15" s="205"/>
      <c r="C15" s="205"/>
      <c r="D15" s="205"/>
      <c r="E15" s="205"/>
      <c r="F15" s="205"/>
      <c r="G15" s="252"/>
      <c r="H15" s="206"/>
    </row>
    <row r="16" spans="1:8" s="29" customFormat="1" ht="15" hidden="1">
      <c r="A16" s="204"/>
      <c r="B16" s="205"/>
      <c r="C16" s="205"/>
      <c r="D16" s="205"/>
      <c r="E16" s="205"/>
      <c r="F16" s="205"/>
      <c r="G16" s="252"/>
      <c r="H16" s="206"/>
    </row>
    <row r="17" spans="1:8" s="29" customFormat="1" ht="15" hidden="1">
      <c r="A17" s="204"/>
      <c r="B17" s="205"/>
      <c r="C17" s="205"/>
      <c r="D17" s="205"/>
      <c r="E17" s="205"/>
      <c r="F17" s="205"/>
      <c r="G17" s="252"/>
      <c r="H17" s="206"/>
    </row>
    <row r="18" spans="1:8" s="29" customFormat="1" ht="15" hidden="1">
      <c r="A18" s="204"/>
      <c r="B18" s="205"/>
      <c r="C18" s="205"/>
      <c r="D18" s="205"/>
      <c r="E18" s="205"/>
      <c r="F18" s="205"/>
      <c r="G18" s="252"/>
      <c r="H18" s="206"/>
    </row>
    <row r="19" spans="1:8" s="29" customFormat="1" ht="15" hidden="1">
      <c r="A19" s="204"/>
      <c r="B19" s="205"/>
      <c r="C19" s="205"/>
      <c r="D19" s="205"/>
      <c r="E19" s="205"/>
      <c r="F19" s="205"/>
      <c r="G19" s="252"/>
      <c r="H19" s="206"/>
    </row>
    <row r="20" spans="1:8" s="29" customFormat="1" ht="15" hidden="1">
      <c r="A20" s="204"/>
      <c r="B20" s="205"/>
      <c r="C20" s="205"/>
      <c r="D20" s="205"/>
      <c r="E20" s="205"/>
      <c r="F20" s="205"/>
      <c r="G20" s="252"/>
      <c r="H20" s="206"/>
    </row>
    <row r="21" spans="1:8" s="29" customFormat="1" ht="15" hidden="1">
      <c r="A21" s="204"/>
      <c r="B21" s="205"/>
      <c r="C21" s="205"/>
      <c r="D21" s="205"/>
      <c r="E21" s="205"/>
      <c r="F21" s="205"/>
      <c r="G21" s="252"/>
      <c r="H21" s="206"/>
    </row>
    <row r="22" spans="1:8" s="29" customFormat="1" ht="15" hidden="1">
      <c r="A22" s="204"/>
      <c r="B22" s="205"/>
      <c r="C22" s="205"/>
      <c r="D22" s="205"/>
      <c r="E22" s="205"/>
      <c r="F22" s="205"/>
      <c r="G22" s="252"/>
      <c r="H22" s="206"/>
    </row>
    <row r="23" spans="1:8" s="29" customFormat="1" ht="15" hidden="1">
      <c r="A23" s="204"/>
      <c r="B23" s="205"/>
      <c r="C23" s="205"/>
      <c r="D23" s="205"/>
      <c r="E23" s="205"/>
      <c r="F23" s="205"/>
      <c r="G23" s="252"/>
      <c r="H23" s="206"/>
    </row>
    <row r="24" spans="1:8" s="29" customFormat="1" ht="12.75" customHeight="1" hidden="1">
      <c r="A24" s="204"/>
      <c r="B24" s="205"/>
      <c r="C24" s="205"/>
      <c r="D24" s="205"/>
      <c r="E24" s="205"/>
      <c r="F24" s="205"/>
      <c r="G24" s="252"/>
      <c r="H24" s="206"/>
    </row>
    <row r="25" spans="1:8" s="29" customFormat="1" ht="12.75" customHeight="1" hidden="1">
      <c r="A25" s="204"/>
      <c r="B25" s="205"/>
      <c r="C25" s="205"/>
      <c r="D25" s="205"/>
      <c r="E25" s="205"/>
      <c r="F25" s="205"/>
      <c r="G25" s="252"/>
      <c r="H25" s="206"/>
    </row>
    <row r="26" spans="1:8" s="29" customFormat="1" ht="12.75" customHeight="1" hidden="1">
      <c r="A26" s="204"/>
      <c r="B26" s="205"/>
      <c r="C26" s="205"/>
      <c r="D26" s="205"/>
      <c r="E26" s="205"/>
      <c r="F26" s="205"/>
      <c r="G26" s="252"/>
      <c r="H26" s="206"/>
    </row>
    <row r="27" spans="1:8" s="29" customFormat="1" ht="12.75" customHeight="1" hidden="1">
      <c r="A27" s="204"/>
      <c r="B27" s="205"/>
      <c r="C27" s="205"/>
      <c r="D27" s="205"/>
      <c r="E27" s="205"/>
      <c r="F27" s="205"/>
      <c r="G27" s="252"/>
      <c r="H27" s="206"/>
    </row>
    <row r="28" spans="1:8" s="29" customFormat="1" ht="12.75" customHeight="1" hidden="1">
      <c r="A28" s="204"/>
      <c r="B28" s="205"/>
      <c r="C28" s="205"/>
      <c r="D28" s="205"/>
      <c r="E28" s="205"/>
      <c r="F28" s="205"/>
      <c r="G28" s="252"/>
      <c r="H28" s="206"/>
    </row>
    <row r="29" spans="1:8" s="29" customFormat="1" ht="12.75" customHeight="1" hidden="1">
      <c r="A29" s="204"/>
      <c r="B29" s="205"/>
      <c r="C29" s="205"/>
      <c r="D29" s="205"/>
      <c r="E29" s="205"/>
      <c r="F29" s="205"/>
      <c r="G29" s="252"/>
      <c r="H29" s="206"/>
    </row>
    <row r="30" spans="1:8" s="29" customFormat="1" ht="12.75" customHeight="1" hidden="1">
      <c r="A30" s="204"/>
      <c r="B30" s="205"/>
      <c r="C30" s="205"/>
      <c r="D30" s="205"/>
      <c r="E30" s="205"/>
      <c r="F30" s="205"/>
      <c r="G30" s="252"/>
      <c r="H30" s="206"/>
    </row>
    <row r="31" spans="1:8" s="29" customFormat="1" ht="12.75" customHeight="1" hidden="1">
      <c r="A31" s="204"/>
      <c r="B31" s="205"/>
      <c r="C31" s="205"/>
      <c r="D31" s="205"/>
      <c r="E31" s="205"/>
      <c r="F31" s="205"/>
      <c r="G31" s="252"/>
      <c r="H31" s="206"/>
    </row>
    <row r="32" spans="1:8" s="29" customFormat="1" ht="12.75" customHeight="1" hidden="1">
      <c r="A32" s="204"/>
      <c r="B32" s="205"/>
      <c r="C32" s="205"/>
      <c r="D32" s="205"/>
      <c r="E32" s="205"/>
      <c r="F32" s="205"/>
      <c r="G32" s="252"/>
      <c r="H32" s="206"/>
    </row>
    <row r="33" spans="1:8" s="29" customFormat="1" ht="12.75" customHeight="1" hidden="1">
      <c r="A33" s="204"/>
      <c r="B33" s="205"/>
      <c r="C33" s="205"/>
      <c r="D33" s="205"/>
      <c r="E33" s="205"/>
      <c r="F33" s="205"/>
      <c r="G33" s="252"/>
      <c r="H33" s="206"/>
    </row>
    <row r="34" spans="1:8" s="29" customFormat="1" ht="15" hidden="1">
      <c r="A34" s="204"/>
      <c r="B34" s="205"/>
      <c r="C34" s="205"/>
      <c r="D34" s="205"/>
      <c r="E34" s="205"/>
      <c r="F34" s="205"/>
      <c r="G34" s="252"/>
      <c r="H34" s="206"/>
    </row>
    <row r="35" spans="1:8" s="29" customFormat="1" ht="12.75" customHeight="1" hidden="1">
      <c r="A35" s="204"/>
      <c r="B35" s="205"/>
      <c r="C35" s="205"/>
      <c r="D35" s="205"/>
      <c r="E35" s="205"/>
      <c r="F35" s="205"/>
      <c r="G35" s="252"/>
      <c r="H35" s="206"/>
    </row>
    <row r="36" spans="1:8" s="29" customFormat="1" ht="12.75" customHeight="1" hidden="1">
      <c r="A36" s="204"/>
      <c r="B36" s="205"/>
      <c r="C36" s="205"/>
      <c r="D36" s="205"/>
      <c r="E36" s="205"/>
      <c r="F36" s="205"/>
      <c r="G36" s="252"/>
      <c r="H36" s="206"/>
    </row>
    <row r="37" spans="1:8" s="29" customFormat="1" ht="12.75" customHeight="1" hidden="1">
      <c r="A37" s="204"/>
      <c r="B37" s="205"/>
      <c r="C37" s="205"/>
      <c r="D37" s="205"/>
      <c r="E37" s="205"/>
      <c r="F37" s="205"/>
      <c r="G37" s="252"/>
      <c r="H37" s="206"/>
    </row>
    <row r="38" spans="1:8" s="29" customFormat="1" ht="12.75" customHeight="1" hidden="1">
      <c r="A38" s="204"/>
      <c r="B38" s="205"/>
      <c r="C38" s="205"/>
      <c r="D38" s="205"/>
      <c r="E38" s="205"/>
      <c r="F38" s="205"/>
      <c r="G38" s="252"/>
      <c r="H38" s="206"/>
    </row>
    <row r="39" spans="1:8" s="29" customFormat="1" ht="15" hidden="1">
      <c r="A39" s="204"/>
      <c r="B39" s="205"/>
      <c r="C39" s="205"/>
      <c r="D39" s="205"/>
      <c r="E39" s="205"/>
      <c r="F39" s="205"/>
      <c r="G39" s="252"/>
      <c r="H39" s="206"/>
    </row>
    <row r="40" spans="1:8" s="29" customFormat="1" ht="15" hidden="1">
      <c r="A40" s="204"/>
      <c r="B40" s="205"/>
      <c r="C40" s="205"/>
      <c r="D40" s="205"/>
      <c r="E40" s="205"/>
      <c r="F40" s="205"/>
      <c r="G40" s="252"/>
      <c r="H40" s="206"/>
    </row>
    <row r="41" spans="1:8" s="29" customFormat="1" ht="15" hidden="1">
      <c r="A41" s="204"/>
      <c r="B41" s="205"/>
      <c r="C41" s="205"/>
      <c r="D41" s="205"/>
      <c r="E41" s="205"/>
      <c r="F41" s="205"/>
      <c r="G41" s="252"/>
      <c r="H41" s="206"/>
    </row>
    <row r="42" spans="1:8" s="29" customFormat="1" ht="15" hidden="1">
      <c r="A42" s="204"/>
      <c r="B42" s="205"/>
      <c r="C42" s="205"/>
      <c r="D42" s="205"/>
      <c r="E42" s="205"/>
      <c r="F42" s="205"/>
      <c r="G42" s="252"/>
      <c r="H42" s="206"/>
    </row>
    <row r="43" spans="1:8" s="29" customFormat="1" ht="15" hidden="1">
      <c r="A43" s="204"/>
      <c r="B43" s="205"/>
      <c r="C43" s="205"/>
      <c r="D43" s="205"/>
      <c r="E43" s="205"/>
      <c r="F43" s="205"/>
      <c r="G43" s="252"/>
      <c r="H43" s="206"/>
    </row>
    <row r="44" spans="1:8" s="29" customFormat="1" ht="12.75" customHeight="1" hidden="1">
      <c r="A44" s="204"/>
      <c r="B44" s="205"/>
      <c r="C44" s="205"/>
      <c r="D44" s="205"/>
      <c r="E44" s="205"/>
      <c r="F44" s="205"/>
      <c r="G44" s="252"/>
      <c r="H44" s="206"/>
    </row>
    <row r="45" spans="1:8" s="29" customFormat="1" ht="15" hidden="1">
      <c r="A45" s="204"/>
      <c r="B45" s="205"/>
      <c r="C45" s="205"/>
      <c r="D45" s="205"/>
      <c r="E45" s="205"/>
      <c r="F45" s="205"/>
      <c r="G45" s="252"/>
      <c r="H45" s="206"/>
    </row>
    <row r="46" spans="1:8" s="29" customFormat="1" ht="12.75" customHeight="1" hidden="1">
      <c r="A46" s="204"/>
      <c r="B46" s="205"/>
      <c r="C46" s="205"/>
      <c r="D46" s="205"/>
      <c r="E46" s="205"/>
      <c r="F46" s="205"/>
      <c r="G46" s="252"/>
      <c r="H46" s="206"/>
    </row>
    <row r="47" spans="1:8" s="29" customFormat="1" ht="12.75" customHeight="1" hidden="1">
      <c r="A47" s="204"/>
      <c r="B47" s="205"/>
      <c r="C47" s="205"/>
      <c r="D47" s="205"/>
      <c r="E47" s="205"/>
      <c r="F47" s="205"/>
      <c r="G47" s="252"/>
      <c r="H47" s="206"/>
    </row>
    <row r="48" spans="1:8" s="29" customFormat="1" ht="12.75" customHeight="1" hidden="1">
      <c r="A48" s="204"/>
      <c r="B48" s="205"/>
      <c r="C48" s="205"/>
      <c r="D48" s="205"/>
      <c r="E48" s="205"/>
      <c r="F48" s="205"/>
      <c r="G48" s="252"/>
      <c r="H48" s="206"/>
    </row>
    <row r="49" spans="1:8" s="29" customFormat="1" ht="15" hidden="1">
      <c r="A49" s="204"/>
      <c r="B49" s="205"/>
      <c r="C49" s="205"/>
      <c r="D49" s="205"/>
      <c r="E49" s="205"/>
      <c r="F49" s="205"/>
      <c r="G49" s="252"/>
      <c r="H49" s="206"/>
    </row>
    <row r="50" spans="1:8" s="29" customFormat="1" ht="15" hidden="1">
      <c r="A50" s="204"/>
      <c r="B50" s="205"/>
      <c r="C50" s="205"/>
      <c r="D50" s="205"/>
      <c r="E50" s="205"/>
      <c r="F50" s="205"/>
      <c r="G50" s="252"/>
      <c r="H50" s="206"/>
    </row>
    <row r="51" spans="1:8" s="29" customFormat="1" ht="15" hidden="1">
      <c r="A51" s="204"/>
      <c r="B51" s="205"/>
      <c r="C51" s="205"/>
      <c r="D51" s="205"/>
      <c r="E51" s="205"/>
      <c r="F51" s="205"/>
      <c r="G51" s="252"/>
      <c r="H51" s="206"/>
    </row>
    <row r="52" spans="1:8" s="29" customFormat="1" ht="15" hidden="1">
      <c r="A52" s="204"/>
      <c r="B52" s="205"/>
      <c r="C52" s="205"/>
      <c r="D52" s="205"/>
      <c r="E52" s="205"/>
      <c r="F52" s="205"/>
      <c r="G52" s="252"/>
      <c r="H52" s="206"/>
    </row>
    <row r="53" spans="1:9" s="29" customFormat="1" ht="12.75" customHeight="1" hidden="1">
      <c r="A53" s="204"/>
      <c r="B53" s="205"/>
      <c r="C53" s="205"/>
      <c r="D53" s="205"/>
      <c r="E53" s="205"/>
      <c r="F53" s="205"/>
      <c r="G53" s="252"/>
      <c r="H53" s="206"/>
      <c r="I53" s="30"/>
    </row>
    <row r="54" spans="1:8" s="29" customFormat="1" ht="12.75" customHeight="1" hidden="1">
      <c r="A54" s="204"/>
      <c r="B54" s="205"/>
      <c r="C54" s="205"/>
      <c r="D54" s="205"/>
      <c r="E54" s="205"/>
      <c r="F54" s="205"/>
      <c r="G54" s="252"/>
      <c r="H54" s="206"/>
    </row>
    <row r="55" spans="1:8" s="29" customFormat="1" ht="15" hidden="1">
      <c r="A55" s="204"/>
      <c r="B55" s="205"/>
      <c r="C55" s="205"/>
      <c r="D55" s="205"/>
      <c r="E55" s="205"/>
      <c r="F55" s="205"/>
      <c r="G55" s="252"/>
      <c r="H55" s="206"/>
    </row>
    <row r="56" spans="1:8" s="29" customFormat="1" ht="15" hidden="1">
      <c r="A56" s="204"/>
      <c r="B56" s="205"/>
      <c r="C56" s="205"/>
      <c r="D56" s="205"/>
      <c r="E56" s="205"/>
      <c r="F56" s="205"/>
      <c r="G56" s="252"/>
      <c r="H56" s="206"/>
    </row>
    <row r="57" spans="1:8" s="29" customFormat="1" ht="15" hidden="1">
      <c r="A57" s="204"/>
      <c r="B57" s="205"/>
      <c r="C57" s="205"/>
      <c r="D57" s="205"/>
      <c r="E57" s="205"/>
      <c r="F57" s="205"/>
      <c r="G57" s="252"/>
      <c r="H57" s="206"/>
    </row>
    <row r="58" spans="1:8" s="29" customFormat="1" ht="15" hidden="1">
      <c r="A58" s="204"/>
      <c r="B58" s="205"/>
      <c r="C58" s="205"/>
      <c r="D58" s="205"/>
      <c r="E58" s="205"/>
      <c r="F58" s="205"/>
      <c r="G58" s="252"/>
      <c r="H58" s="206"/>
    </row>
    <row r="59" spans="1:8" s="29" customFormat="1" ht="15" hidden="1">
      <c r="A59" s="204"/>
      <c r="B59" s="205"/>
      <c r="C59" s="205"/>
      <c r="D59" s="205"/>
      <c r="E59" s="205"/>
      <c r="F59" s="205"/>
      <c r="G59" s="252"/>
      <c r="H59" s="206"/>
    </row>
    <row r="60" spans="1:8" s="29" customFormat="1" ht="15" hidden="1">
      <c r="A60" s="204"/>
      <c r="B60" s="205"/>
      <c r="C60" s="205"/>
      <c r="D60" s="205"/>
      <c r="E60" s="205"/>
      <c r="F60" s="205"/>
      <c r="G60" s="252"/>
      <c r="H60" s="206"/>
    </row>
    <row r="61" spans="1:8" s="29" customFormat="1" ht="15" hidden="1">
      <c r="A61" s="204"/>
      <c r="B61" s="205"/>
      <c r="C61" s="205"/>
      <c r="D61" s="205"/>
      <c r="E61" s="205"/>
      <c r="F61" s="205"/>
      <c r="G61" s="252"/>
      <c r="H61" s="206"/>
    </row>
    <row r="62" spans="1:8" s="29" customFormat="1" ht="12.75" customHeight="1" hidden="1">
      <c r="A62" s="204"/>
      <c r="B62" s="205"/>
      <c r="C62" s="205"/>
      <c r="D62" s="205"/>
      <c r="E62" s="205"/>
      <c r="F62" s="205"/>
      <c r="G62" s="252"/>
      <c r="H62" s="206"/>
    </row>
    <row r="63" spans="1:8" s="29" customFormat="1" ht="15" hidden="1">
      <c r="A63" s="204"/>
      <c r="B63" s="205"/>
      <c r="C63" s="205"/>
      <c r="D63" s="205"/>
      <c r="E63" s="205"/>
      <c r="F63" s="205"/>
      <c r="G63" s="252"/>
      <c r="H63" s="206"/>
    </row>
    <row r="64" spans="1:8" s="29" customFormat="1" ht="12.75" customHeight="1" hidden="1">
      <c r="A64" s="204"/>
      <c r="B64" s="205"/>
      <c r="C64" s="205"/>
      <c r="D64" s="205"/>
      <c r="E64" s="205"/>
      <c r="F64" s="205"/>
      <c r="G64" s="252"/>
      <c r="H64" s="206"/>
    </row>
    <row r="65" spans="1:8" s="29" customFormat="1" ht="15" hidden="1">
      <c r="A65" s="204"/>
      <c r="B65" s="205"/>
      <c r="C65" s="205"/>
      <c r="D65" s="205"/>
      <c r="E65" s="205"/>
      <c r="F65" s="205"/>
      <c r="G65" s="252"/>
      <c r="H65" s="206"/>
    </row>
    <row r="66" spans="1:8" s="29" customFormat="1" ht="15" hidden="1">
      <c r="A66" s="204"/>
      <c r="B66" s="205"/>
      <c r="C66" s="205"/>
      <c r="D66" s="205"/>
      <c r="E66" s="205"/>
      <c r="F66" s="205"/>
      <c r="G66" s="252"/>
      <c r="H66" s="206"/>
    </row>
    <row r="67" spans="1:8" s="29" customFormat="1" ht="15" hidden="1">
      <c r="A67" s="204"/>
      <c r="B67" s="205"/>
      <c r="C67" s="205"/>
      <c r="D67" s="205"/>
      <c r="E67" s="205"/>
      <c r="F67" s="205"/>
      <c r="G67" s="252"/>
      <c r="H67" s="206"/>
    </row>
    <row r="68" spans="1:8" s="29" customFormat="1" ht="15" hidden="1">
      <c r="A68" s="204"/>
      <c r="B68" s="205"/>
      <c r="C68" s="205"/>
      <c r="D68" s="205"/>
      <c r="E68" s="205"/>
      <c r="F68" s="205"/>
      <c r="G68" s="252"/>
      <c r="H68" s="206"/>
    </row>
    <row r="69" spans="1:8" s="29" customFormat="1" ht="15" hidden="1">
      <c r="A69" s="204"/>
      <c r="B69" s="205"/>
      <c r="C69" s="205"/>
      <c r="D69" s="205"/>
      <c r="E69" s="205"/>
      <c r="F69" s="205"/>
      <c r="G69" s="252"/>
      <c r="H69" s="206"/>
    </row>
    <row r="70" spans="1:8" s="29" customFormat="1" ht="15" hidden="1">
      <c r="A70" s="204"/>
      <c r="B70" s="205"/>
      <c r="C70" s="205"/>
      <c r="D70" s="205"/>
      <c r="E70" s="205"/>
      <c r="F70" s="205"/>
      <c r="G70" s="252"/>
      <c r="H70" s="206"/>
    </row>
    <row r="71" spans="1:8" s="29" customFormat="1" ht="15" hidden="1">
      <c r="A71" s="204"/>
      <c r="B71" s="205"/>
      <c r="C71" s="205"/>
      <c r="D71" s="205"/>
      <c r="E71" s="205"/>
      <c r="F71" s="205"/>
      <c r="G71" s="252"/>
      <c r="H71" s="206"/>
    </row>
    <row r="72" spans="1:8" s="29" customFormat="1" ht="15" hidden="1">
      <c r="A72" s="204"/>
      <c r="B72" s="205"/>
      <c r="C72" s="205"/>
      <c r="D72" s="205"/>
      <c r="E72" s="205"/>
      <c r="F72" s="205"/>
      <c r="G72" s="252"/>
      <c r="H72" s="206"/>
    </row>
    <row r="73" spans="1:8" s="29" customFormat="1" ht="15" hidden="1">
      <c r="A73" s="204"/>
      <c r="B73" s="205"/>
      <c r="C73" s="205"/>
      <c r="D73" s="205"/>
      <c r="E73" s="205"/>
      <c r="F73" s="205"/>
      <c r="G73" s="252"/>
      <c r="H73" s="206"/>
    </row>
    <row r="74" spans="1:8" s="29" customFormat="1" ht="15" hidden="1">
      <c r="A74" s="204"/>
      <c r="B74" s="205"/>
      <c r="C74" s="205"/>
      <c r="D74" s="205"/>
      <c r="E74" s="205"/>
      <c r="F74" s="205"/>
      <c r="G74" s="252"/>
      <c r="H74" s="206"/>
    </row>
    <row r="75" spans="1:8" s="29" customFormat="1" ht="15" hidden="1">
      <c r="A75" s="204"/>
      <c r="B75" s="205"/>
      <c r="C75" s="205"/>
      <c r="D75" s="205"/>
      <c r="E75" s="205"/>
      <c r="F75" s="205"/>
      <c r="G75" s="252"/>
      <c r="H75" s="206"/>
    </row>
    <row r="76" spans="1:8" s="29" customFormat="1" ht="15" hidden="1">
      <c r="A76" s="204"/>
      <c r="B76" s="205"/>
      <c r="C76" s="205"/>
      <c r="D76" s="205"/>
      <c r="E76" s="205"/>
      <c r="F76" s="205"/>
      <c r="G76" s="252"/>
      <c r="H76" s="206"/>
    </row>
    <row r="77" spans="1:8" s="29" customFormat="1" ht="15" hidden="1">
      <c r="A77" s="204"/>
      <c r="B77" s="205"/>
      <c r="C77" s="205"/>
      <c r="D77" s="205"/>
      <c r="E77" s="205"/>
      <c r="F77" s="205"/>
      <c r="G77" s="252"/>
      <c r="H77" s="206"/>
    </row>
    <row r="78" spans="1:8" s="29" customFormat="1" ht="15" hidden="1">
      <c r="A78" s="204"/>
      <c r="B78" s="205"/>
      <c r="C78" s="205"/>
      <c r="D78" s="205"/>
      <c r="E78" s="205"/>
      <c r="F78" s="205"/>
      <c r="G78" s="252"/>
      <c r="H78" s="206"/>
    </row>
    <row r="79" spans="1:8" s="29" customFormat="1" ht="12.75" customHeight="1" hidden="1">
      <c r="A79" s="204"/>
      <c r="B79" s="205"/>
      <c r="C79" s="205"/>
      <c r="D79" s="205"/>
      <c r="E79" s="205"/>
      <c r="F79" s="205"/>
      <c r="G79" s="252"/>
      <c r="H79" s="206"/>
    </row>
    <row r="80" spans="1:8" s="29" customFormat="1" ht="12.75" customHeight="1" hidden="1">
      <c r="A80" s="204"/>
      <c r="B80" s="205"/>
      <c r="C80" s="205"/>
      <c r="D80" s="205"/>
      <c r="E80" s="205"/>
      <c r="F80" s="205"/>
      <c r="G80" s="252"/>
      <c r="H80" s="206"/>
    </row>
    <row r="81" spans="1:8" s="29" customFormat="1" ht="12.75" customHeight="1" hidden="1">
      <c r="A81" s="204"/>
      <c r="B81" s="205"/>
      <c r="C81" s="205"/>
      <c r="D81" s="205"/>
      <c r="E81" s="205"/>
      <c r="F81" s="205"/>
      <c r="G81" s="252"/>
      <c r="H81" s="206"/>
    </row>
    <row r="82" spans="1:8" s="29" customFormat="1" ht="12.75" customHeight="1" hidden="1">
      <c r="A82" s="204"/>
      <c r="B82" s="205"/>
      <c r="C82" s="205"/>
      <c r="D82" s="205"/>
      <c r="E82" s="205"/>
      <c r="F82" s="205"/>
      <c r="G82" s="252"/>
      <c r="H82" s="206"/>
    </row>
    <row r="83" spans="1:8" s="29" customFormat="1" ht="12.75" customHeight="1" hidden="1">
      <c r="A83" s="204"/>
      <c r="B83" s="205"/>
      <c r="C83" s="205"/>
      <c r="D83" s="205"/>
      <c r="E83" s="205"/>
      <c r="F83" s="205"/>
      <c r="G83" s="252"/>
      <c r="H83" s="206"/>
    </row>
    <row r="84" spans="1:8" s="29" customFormat="1" ht="12.75" customHeight="1" hidden="1">
      <c r="A84" s="204"/>
      <c r="B84" s="205"/>
      <c r="C84" s="205"/>
      <c r="D84" s="205"/>
      <c r="E84" s="205"/>
      <c r="F84" s="205"/>
      <c r="G84" s="252"/>
      <c r="H84" s="206"/>
    </row>
    <row r="85" spans="1:8" s="29" customFormat="1" ht="12.75" customHeight="1" hidden="1">
      <c r="A85" s="204"/>
      <c r="B85" s="205"/>
      <c r="C85" s="205"/>
      <c r="D85" s="205"/>
      <c r="E85" s="205"/>
      <c r="F85" s="205"/>
      <c r="G85" s="252"/>
      <c r="H85" s="206"/>
    </row>
    <row r="86" spans="1:8" s="29" customFormat="1" ht="15" hidden="1">
      <c r="A86" s="204"/>
      <c r="B86" s="205"/>
      <c r="C86" s="205"/>
      <c r="D86" s="205"/>
      <c r="E86" s="205"/>
      <c r="F86" s="205"/>
      <c r="G86" s="252"/>
      <c r="H86" s="206"/>
    </row>
    <row r="87" spans="1:8" s="29" customFormat="1" ht="15" hidden="1">
      <c r="A87" s="204"/>
      <c r="B87" s="205"/>
      <c r="C87" s="205"/>
      <c r="D87" s="205"/>
      <c r="E87" s="205"/>
      <c r="F87" s="205"/>
      <c r="G87" s="252"/>
      <c r="H87" s="206"/>
    </row>
    <row r="88" spans="1:8" s="29" customFormat="1" ht="15" hidden="1">
      <c r="A88" s="204"/>
      <c r="B88" s="205"/>
      <c r="C88" s="205"/>
      <c r="D88" s="205"/>
      <c r="E88" s="205"/>
      <c r="F88" s="205"/>
      <c r="G88" s="252"/>
      <c r="H88" s="206"/>
    </row>
    <row r="89" spans="1:8" s="29" customFormat="1" ht="37.5" customHeight="1">
      <c r="A89" s="65">
        <f>A7+1</f>
        <v>2</v>
      </c>
      <c r="B89" s="238"/>
      <c r="C89" s="38"/>
      <c r="D89" s="45" t="s">
        <v>112</v>
      </c>
      <c r="E89" s="38" t="s">
        <v>110</v>
      </c>
      <c r="F89" s="78">
        <f>Przedmiar_drogowy!F19</f>
        <v>1</v>
      </c>
      <c r="G89" s="243"/>
      <c r="H89" s="66"/>
    </row>
    <row r="90" spans="1:8" s="29" customFormat="1" ht="37.5" customHeight="1">
      <c r="A90" s="161" t="s">
        <v>15</v>
      </c>
      <c r="B90" s="42" t="s">
        <v>15</v>
      </c>
      <c r="C90" s="176" t="s">
        <v>83</v>
      </c>
      <c r="D90" s="36" t="s">
        <v>84</v>
      </c>
      <c r="E90" s="15" t="s">
        <v>15</v>
      </c>
      <c r="F90" s="42" t="s">
        <v>15</v>
      </c>
      <c r="G90" s="187" t="s">
        <v>15</v>
      </c>
      <c r="H90" s="85" t="s">
        <v>15</v>
      </c>
    </row>
    <row r="91" spans="1:8" s="29" customFormat="1" ht="37.5" customHeight="1">
      <c r="A91" s="65">
        <f>A89+1</f>
        <v>3</v>
      </c>
      <c r="B91" s="35"/>
      <c r="C91" s="38"/>
      <c r="D91" s="153" t="s">
        <v>99</v>
      </c>
      <c r="E91" s="124" t="s">
        <v>24</v>
      </c>
      <c r="F91" s="78">
        <f>Przedmiar_drogowy!F21</f>
        <v>200</v>
      </c>
      <c r="G91" s="186"/>
      <c r="H91" s="66"/>
    </row>
    <row r="92" spans="1:8" s="29" customFormat="1" ht="38.25" customHeight="1">
      <c r="A92" s="148" t="s">
        <v>15</v>
      </c>
      <c r="B92" s="149" t="s">
        <v>15</v>
      </c>
      <c r="C92" s="150" t="s">
        <v>62</v>
      </c>
      <c r="D92" s="151" t="s">
        <v>63</v>
      </c>
      <c r="E92" s="152" t="s">
        <v>15</v>
      </c>
      <c r="F92" s="42" t="s">
        <v>15</v>
      </c>
      <c r="G92" s="187" t="s">
        <v>15</v>
      </c>
      <c r="H92" s="85" t="s">
        <v>15</v>
      </c>
    </row>
    <row r="93" spans="1:8" s="29" customFormat="1" ht="47.25">
      <c r="A93" s="125">
        <f>Przedmiar_drogowy!A23</f>
        <v>4</v>
      </c>
      <c r="B93" s="126"/>
      <c r="C93" s="124"/>
      <c r="D93" s="37" t="s">
        <v>113</v>
      </c>
      <c r="E93" s="38" t="s">
        <v>24</v>
      </c>
      <c r="F93" s="78">
        <f>Przedmiar_drogowy!F23</f>
        <v>632</v>
      </c>
      <c r="G93" s="186"/>
      <c r="H93" s="66"/>
    </row>
    <row r="94" spans="1:8" s="29" customFormat="1" ht="47.25">
      <c r="A94" s="125">
        <f aca="true" t="shared" si="0" ref="A94:A111">A93+1</f>
        <v>5</v>
      </c>
      <c r="B94" s="126"/>
      <c r="C94" s="124"/>
      <c r="D94" s="37" t="s">
        <v>114</v>
      </c>
      <c r="E94" s="38" t="s">
        <v>24</v>
      </c>
      <c r="F94" s="78">
        <f>Przedmiar_drogowy!F24</f>
        <v>632</v>
      </c>
      <c r="G94" s="186"/>
      <c r="H94" s="66"/>
    </row>
    <row r="95" spans="1:8" s="29" customFormat="1" ht="37.5" customHeight="1">
      <c r="A95" s="125">
        <f>A94+1</f>
        <v>6</v>
      </c>
      <c r="B95" s="126"/>
      <c r="C95" s="124"/>
      <c r="D95" s="37" t="s">
        <v>193</v>
      </c>
      <c r="E95" s="38" t="s">
        <v>24</v>
      </c>
      <c r="F95" s="78">
        <f>Przedmiar_drogowy!F25</f>
        <v>81</v>
      </c>
      <c r="G95" s="186"/>
      <c r="H95" s="66"/>
    </row>
    <row r="96" spans="1:8" s="29" customFormat="1" ht="63">
      <c r="A96" s="125">
        <f>A95+1</f>
        <v>7</v>
      </c>
      <c r="B96" s="126"/>
      <c r="C96" s="124"/>
      <c r="D96" s="37" t="s">
        <v>194</v>
      </c>
      <c r="E96" s="38" t="s">
        <v>24</v>
      </c>
      <c r="F96" s="78">
        <f>Przedmiar_drogowy!F26</f>
        <v>1928</v>
      </c>
      <c r="G96" s="186"/>
      <c r="H96" s="66"/>
    </row>
    <row r="97" spans="1:8" s="29" customFormat="1" ht="63">
      <c r="A97" s="125">
        <f>A96+1</f>
        <v>8</v>
      </c>
      <c r="B97" s="126"/>
      <c r="C97" s="124"/>
      <c r="D97" s="37" t="s">
        <v>195</v>
      </c>
      <c r="E97" s="38" t="s">
        <v>24</v>
      </c>
      <c r="F97" s="78">
        <f>Przedmiar_drogowy!F27</f>
        <v>242</v>
      </c>
      <c r="G97" s="186"/>
      <c r="H97" s="66"/>
    </row>
    <row r="98" spans="1:8" s="29" customFormat="1" ht="47.25">
      <c r="A98" s="125">
        <f t="shared" si="0"/>
        <v>9</v>
      </c>
      <c r="B98" s="126"/>
      <c r="C98" s="124"/>
      <c r="D98" s="37" t="s">
        <v>196</v>
      </c>
      <c r="E98" s="38" t="s">
        <v>24</v>
      </c>
      <c r="F98" s="78">
        <f>Przedmiar_drogowy!F28</f>
        <v>81</v>
      </c>
      <c r="G98" s="186"/>
      <c r="H98" s="66"/>
    </row>
    <row r="99" spans="1:8" s="29" customFormat="1" ht="63">
      <c r="A99" s="125">
        <f t="shared" si="0"/>
        <v>10</v>
      </c>
      <c r="B99" s="126"/>
      <c r="C99" s="124"/>
      <c r="D99" s="37" t="s">
        <v>197</v>
      </c>
      <c r="E99" s="38" t="s">
        <v>24</v>
      </c>
      <c r="F99" s="78">
        <f>Przedmiar_drogowy!F29</f>
        <v>1928</v>
      </c>
      <c r="G99" s="186"/>
      <c r="H99" s="66"/>
    </row>
    <row r="100" spans="1:8" s="29" customFormat="1" ht="47.25">
      <c r="A100" s="125">
        <f t="shared" si="0"/>
        <v>11</v>
      </c>
      <c r="B100" s="126"/>
      <c r="C100" s="124"/>
      <c r="D100" s="37" t="s">
        <v>198</v>
      </c>
      <c r="E100" s="38" t="s">
        <v>24</v>
      </c>
      <c r="F100" s="78">
        <f>Przedmiar_drogowy!F30</f>
        <v>242</v>
      </c>
      <c r="G100" s="186"/>
      <c r="H100" s="66"/>
    </row>
    <row r="101" spans="1:8" s="29" customFormat="1" ht="39.75" customHeight="1">
      <c r="A101" s="125">
        <f t="shared" si="0"/>
        <v>12</v>
      </c>
      <c r="B101" s="126"/>
      <c r="C101" s="124"/>
      <c r="D101" s="153" t="s">
        <v>199</v>
      </c>
      <c r="E101" s="124" t="s">
        <v>24</v>
      </c>
      <c r="F101" s="78">
        <f>Przedmiar_drogowy!F31</f>
        <v>22</v>
      </c>
      <c r="G101" s="186"/>
      <c r="H101" s="66"/>
    </row>
    <row r="102" spans="1:8" s="29" customFormat="1" ht="47.25">
      <c r="A102" s="125">
        <f t="shared" si="0"/>
        <v>13</v>
      </c>
      <c r="B102" s="126"/>
      <c r="C102" s="124"/>
      <c r="D102" s="153" t="s">
        <v>200</v>
      </c>
      <c r="E102" s="124" t="s">
        <v>24</v>
      </c>
      <c r="F102" s="78">
        <f>Przedmiar_drogowy!F32</f>
        <v>157</v>
      </c>
      <c r="G102" s="186"/>
      <c r="H102" s="66"/>
    </row>
    <row r="103" spans="1:8" s="29" customFormat="1" ht="37.5" customHeight="1">
      <c r="A103" s="125">
        <f t="shared" si="0"/>
        <v>14</v>
      </c>
      <c r="B103" s="126"/>
      <c r="C103" s="124"/>
      <c r="D103" s="153" t="s">
        <v>201</v>
      </c>
      <c r="E103" s="124" t="s">
        <v>24</v>
      </c>
      <c r="F103" s="78">
        <f>Przedmiar_drogowy!F33</f>
        <v>27</v>
      </c>
      <c r="G103" s="186"/>
      <c r="H103" s="66"/>
    </row>
    <row r="104" spans="1:8" s="29" customFormat="1" ht="37.5" customHeight="1">
      <c r="A104" s="125">
        <f t="shared" si="0"/>
        <v>15</v>
      </c>
      <c r="B104" s="126"/>
      <c r="C104" s="124"/>
      <c r="D104" s="153" t="s">
        <v>100</v>
      </c>
      <c r="E104" s="124" t="s">
        <v>51</v>
      </c>
      <c r="F104" s="78">
        <f>Przedmiar_drogowy!F34</f>
        <v>29</v>
      </c>
      <c r="G104" s="186"/>
      <c r="H104" s="66"/>
    </row>
    <row r="105" spans="1:8" s="29" customFormat="1" ht="47.25">
      <c r="A105" s="125">
        <f t="shared" si="0"/>
        <v>16</v>
      </c>
      <c r="B105" s="126"/>
      <c r="C105" s="124"/>
      <c r="D105" s="153" t="s">
        <v>202</v>
      </c>
      <c r="E105" s="124" t="s">
        <v>51</v>
      </c>
      <c r="F105" s="78">
        <f>Przedmiar_drogowy!F35</f>
        <v>158</v>
      </c>
      <c r="G105" s="186"/>
      <c r="H105" s="66"/>
    </row>
    <row r="106" spans="1:8" s="29" customFormat="1" ht="47.25">
      <c r="A106" s="125">
        <f t="shared" si="0"/>
        <v>17</v>
      </c>
      <c r="B106" s="126"/>
      <c r="C106" s="124"/>
      <c r="D106" s="153" t="s">
        <v>203</v>
      </c>
      <c r="E106" s="124" t="s">
        <v>51</v>
      </c>
      <c r="F106" s="78">
        <f>Przedmiar_drogowy!F36</f>
        <v>16</v>
      </c>
      <c r="G106" s="186"/>
      <c r="H106" s="66"/>
    </row>
    <row r="107" spans="1:8" s="29" customFormat="1" ht="47.25">
      <c r="A107" s="125">
        <f t="shared" si="0"/>
        <v>18</v>
      </c>
      <c r="B107" s="126"/>
      <c r="C107" s="124"/>
      <c r="D107" s="153" t="s">
        <v>204</v>
      </c>
      <c r="E107" s="124" t="s">
        <v>51</v>
      </c>
      <c r="F107" s="78">
        <f>Przedmiar_drogowy!F37</f>
        <v>21</v>
      </c>
      <c r="G107" s="186"/>
      <c r="H107" s="66"/>
    </row>
    <row r="108" spans="1:8" s="29" customFormat="1" ht="37.5" customHeight="1">
      <c r="A108" s="125">
        <f t="shared" si="0"/>
        <v>19</v>
      </c>
      <c r="B108" s="126"/>
      <c r="C108" s="124"/>
      <c r="D108" s="153" t="s">
        <v>205</v>
      </c>
      <c r="E108" s="124" t="s">
        <v>51</v>
      </c>
      <c r="F108" s="78">
        <f>Przedmiar_drogowy!F38</f>
        <v>2</v>
      </c>
      <c r="G108" s="186"/>
      <c r="H108" s="66"/>
    </row>
    <row r="109" spans="1:8" s="29" customFormat="1" ht="37.5" customHeight="1">
      <c r="A109" s="125">
        <f t="shared" si="0"/>
        <v>20</v>
      </c>
      <c r="B109" s="126"/>
      <c r="C109" s="124"/>
      <c r="D109" s="153" t="s">
        <v>115</v>
      </c>
      <c r="E109" s="124" t="s">
        <v>54</v>
      </c>
      <c r="F109" s="78">
        <f>Przedmiar_drogowy!F39</f>
        <v>4</v>
      </c>
      <c r="G109" s="186"/>
      <c r="H109" s="66"/>
    </row>
    <row r="110" spans="1:8" s="29" customFormat="1" ht="37.5" customHeight="1">
      <c r="A110" s="125">
        <f t="shared" si="0"/>
        <v>21</v>
      </c>
      <c r="B110" s="126"/>
      <c r="C110" s="124"/>
      <c r="D110" s="153" t="s">
        <v>206</v>
      </c>
      <c r="E110" s="124" t="s">
        <v>54</v>
      </c>
      <c r="F110" s="78">
        <f>Przedmiar_drogowy!F40</f>
        <v>2</v>
      </c>
      <c r="G110" s="242"/>
      <c r="H110" s="66"/>
    </row>
    <row r="111" spans="1:8" s="29" customFormat="1" ht="37.5" customHeight="1">
      <c r="A111" s="125">
        <f t="shared" si="0"/>
        <v>22</v>
      </c>
      <c r="B111" s="126"/>
      <c r="C111" s="124"/>
      <c r="D111" s="153" t="s">
        <v>207</v>
      </c>
      <c r="E111" s="124" t="s">
        <v>54</v>
      </c>
      <c r="F111" s="78">
        <f>Przedmiar_drogowy!F41</f>
        <v>7</v>
      </c>
      <c r="G111" s="242"/>
      <c r="H111" s="66"/>
    </row>
    <row r="112" spans="1:8" s="31" customFormat="1" ht="37.5" customHeight="1">
      <c r="A112" s="63" t="s">
        <v>15</v>
      </c>
      <c r="B112" s="42" t="s">
        <v>15</v>
      </c>
      <c r="C112" s="34" t="s">
        <v>15</v>
      </c>
      <c r="D112" s="77" t="s">
        <v>31</v>
      </c>
      <c r="E112" s="76" t="s">
        <v>15</v>
      </c>
      <c r="F112" s="42" t="s">
        <v>15</v>
      </c>
      <c r="G112" s="76" t="s">
        <v>15</v>
      </c>
      <c r="H112" s="86"/>
    </row>
    <row r="113" spans="1:8" ht="12.75" customHeight="1" hidden="1">
      <c r="A113" s="204"/>
      <c r="B113" s="205"/>
      <c r="C113" s="205"/>
      <c r="D113" s="205"/>
      <c r="E113" s="205"/>
      <c r="F113" s="205"/>
      <c r="G113" s="205"/>
      <c r="H113" s="206"/>
    </row>
    <row r="114" spans="1:8" ht="12.75" customHeight="1" hidden="1">
      <c r="A114" s="204"/>
      <c r="B114" s="205"/>
      <c r="C114" s="205"/>
      <c r="D114" s="205"/>
      <c r="E114" s="205"/>
      <c r="F114" s="205"/>
      <c r="G114" s="205"/>
      <c r="H114" s="206"/>
    </row>
    <row r="115" spans="1:8" ht="12.75" customHeight="1" hidden="1">
      <c r="A115" s="204"/>
      <c r="B115" s="205"/>
      <c r="C115" s="205"/>
      <c r="D115" s="205"/>
      <c r="E115" s="205"/>
      <c r="F115" s="205"/>
      <c r="G115" s="205"/>
      <c r="H115" s="206"/>
    </row>
    <row r="116" spans="1:8" ht="47.25">
      <c r="A116" s="132" t="s">
        <v>15</v>
      </c>
      <c r="B116" s="133" t="s">
        <v>27</v>
      </c>
      <c r="C116" s="134" t="s">
        <v>15</v>
      </c>
      <c r="D116" s="135" t="s">
        <v>50</v>
      </c>
      <c r="E116" s="143" t="s">
        <v>15</v>
      </c>
      <c r="F116" s="144" t="s">
        <v>15</v>
      </c>
      <c r="G116" s="134" t="s">
        <v>15</v>
      </c>
      <c r="H116" s="136" t="s">
        <v>15</v>
      </c>
    </row>
    <row r="117" spans="1:8" ht="38.25" customHeight="1">
      <c r="A117" s="140" t="s">
        <v>15</v>
      </c>
      <c r="B117" s="121" t="s">
        <v>15</v>
      </c>
      <c r="C117" s="119" t="s">
        <v>88</v>
      </c>
      <c r="D117" s="120" t="s">
        <v>89</v>
      </c>
      <c r="E117" s="121" t="s">
        <v>15</v>
      </c>
      <c r="F117" s="101" t="s">
        <v>15</v>
      </c>
      <c r="G117" s="100" t="s">
        <v>15</v>
      </c>
      <c r="H117" s="102" t="s">
        <v>15</v>
      </c>
    </row>
    <row r="118" spans="1:8" ht="37.5" customHeight="1">
      <c r="A118" s="161" t="s">
        <v>15</v>
      </c>
      <c r="B118" s="123" t="s">
        <v>15</v>
      </c>
      <c r="C118" s="124" t="s">
        <v>90</v>
      </c>
      <c r="D118" s="162" t="s">
        <v>91</v>
      </c>
      <c r="E118" s="15" t="s">
        <v>15</v>
      </c>
      <c r="F118" s="76" t="s">
        <v>15</v>
      </c>
      <c r="G118" s="76" t="s">
        <v>15</v>
      </c>
      <c r="H118" s="85" t="s">
        <v>15</v>
      </c>
    </row>
    <row r="119" spans="1:8" ht="47.25">
      <c r="A119" s="137">
        <f>A111+1</f>
        <v>23</v>
      </c>
      <c r="B119" s="91"/>
      <c r="C119" s="39"/>
      <c r="D119" s="92" t="s">
        <v>208</v>
      </c>
      <c r="E119" s="39" t="s">
        <v>24</v>
      </c>
      <c r="F119" s="78">
        <f>Przedmiar_drogowy!F45</f>
        <v>445</v>
      </c>
      <c r="G119" s="186"/>
      <c r="H119" s="66"/>
    </row>
    <row r="120" spans="1:8" ht="47.25">
      <c r="A120" s="137">
        <f>A119+1</f>
        <v>24</v>
      </c>
      <c r="B120" s="91"/>
      <c r="C120" s="39"/>
      <c r="D120" s="92" t="s">
        <v>134</v>
      </c>
      <c r="E120" s="39" t="s">
        <v>24</v>
      </c>
      <c r="F120" s="78">
        <f>Przedmiar_drogowy!F46</f>
        <v>1672</v>
      </c>
      <c r="G120" s="186"/>
      <c r="H120" s="66"/>
    </row>
    <row r="121" spans="1:8" ht="47.25">
      <c r="A121" s="137">
        <f aca="true" t="shared" si="1" ref="A121:A126">A120+1</f>
        <v>25</v>
      </c>
      <c r="B121" s="91"/>
      <c r="C121" s="39"/>
      <c r="D121" s="92" t="s">
        <v>210</v>
      </c>
      <c r="E121" s="39" t="s">
        <v>24</v>
      </c>
      <c r="F121" s="78">
        <f>Przedmiar_drogowy!F47</f>
        <v>2407</v>
      </c>
      <c r="G121" s="186"/>
      <c r="H121" s="66"/>
    </row>
    <row r="122" spans="1:8" ht="47.25">
      <c r="A122" s="137">
        <f t="shared" si="1"/>
        <v>26</v>
      </c>
      <c r="B122" s="91"/>
      <c r="C122" s="39"/>
      <c r="D122" s="92" t="s">
        <v>135</v>
      </c>
      <c r="E122" s="39" t="s">
        <v>24</v>
      </c>
      <c r="F122" s="78">
        <f>Przedmiar_drogowy!F48</f>
        <v>632</v>
      </c>
      <c r="G122" s="186"/>
      <c r="H122" s="66"/>
    </row>
    <row r="123" spans="1:8" ht="47.25">
      <c r="A123" s="137">
        <f t="shared" si="1"/>
        <v>27</v>
      </c>
      <c r="B123" s="91"/>
      <c r="C123" s="39"/>
      <c r="D123" s="92" t="s">
        <v>209</v>
      </c>
      <c r="E123" s="39" t="s">
        <v>24</v>
      </c>
      <c r="F123" s="78">
        <f>Przedmiar_drogowy!F49</f>
        <v>81</v>
      </c>
      <c r="G123" s="186"/>
      <c r="H123" s="66"/>
    </row>
    <row r="124" spans="1:8" ht="37.5" customHeight="1">
      <c r="A124" s="137">
        <f t="shared" si="1"/>
        <v>28</v>
      </c>
      <c r="B124" s="91"/>
      <c r="C124" s="39"/>
      <c r="D124" s="92" t="s">
        <v>121</v>
      </c>
      <c r="E124" s="39" t="s">
        <v>24</v>
      </c>
      <c r="F124" s="78">
        <f>Przedmiar_drogowy!F50</f>
        <v>66</v>
      </c>
      <c r="G124" s="186"/>
      <c r="H124" s="66"/>
    </row>
    <row r="125" spans="1:8" ht="47.25">
      <c r="A125" s="137">
        <f t="shared" si="1"/>
        <v>29</v>
      </c>
      <c r="B125" s="91"/>
      <c r="C125" s="39"/>
      <c r="D125" s="92" t="s">
        <v>136</v>
      </c>
      <c r="E125" s="39" t="s">
        <v>24</v>
      </c>
      <c r="F125" s="78">
        <f>Przedmiar_drogowy!F51</f>
        <v>1612</v>
      </c>
      <c r="G125" s="186"/>
      <c r="H125" s="66"/>
    </row>
    <row r="126" spans="1:8" ht="37.5" customHeight="1">
      <c r="A126" s="137">
        <f t="shared" si="1"/>
        <v>30</v>
      </c>
      <c r="B126" s="91"/>
      <c r="C126" s="39"/>
      <c r="D126" s="127" t="s">
        <v>122</v>
      </c>
      <c r="E126" s="124" t="s">
        <v>92</v>
      </c>
      <c r="F126" s="78">
        <f>Przedmiar_drogowy!F52</f>
        <v>105</v>
      </c>
      <c r="G126" s="186"/>
      <c r="H126" s="66"/>
    </row>
    <row r="127" spans="1:8" ht="37.5" customHeight="1">
      <c r="A127" s="63" t="s">
        <v>15</v>
      </c>
      <c r="B127" s="42" t="s">
        <v>15</v>
      </c>
      <c r="C127" s="34" t="s">
        <v>15</v>
      </c>
      <c r="D127" s="77" t="s">
        <v>93</v>
      </c>
      <c r="E127" s="76" t="s">
        <v>15</v>
      </c>
      <c r="F127" s="42" t="s">
        <v>15</v>
      </c>
      <c r="G127" s="76" t="s">
        <v>15</v>
      </c>
      <c r="H127" s="86"/>
    </row>
    <row r="128" spans="1:8" ht="36" customHeight="1">
      <c r="A128" s="140" t="s">
        <v>15</v>
      </c>
      <c r="B128" s="121" t="s">
        <v>15</v>
      </c>
      <c r="C128" s="167" t="s">
        <v>72</v>
      </c>
      <c r="D128" s="168" t="s">
        <v>73</v>
      </c>
      <c r="E128" s="121" t="s">
        <v>15</v>
      </c>
      <c r="F128" s="101" t="s">
        <v>15</v>
      </c>
      <c r="G128" s="100" t="s">
        <v>15</v>
      </c>
      <c r="H128" s="102" t="s">
        <v>15</v>
      </c>
    </row>
    <row r="129" spans="1:8" ht="36" customHeight="1">
      <c r="A129" s="161" t="s">
        <v>15</v>
      </c>
      <c r="B129" s="123" t="s">
        <v>15</v>
      </c>
      <c r="C129" s="39" t="s">
        <v>102</v>
      </c>
      <c r="D129" s="36" t="s">
        <v>103</v>
      </c>
      <c r="E129" s="15" t="s">
        <v>15</v>
      </c>
      <c r="F129" s="76" t="s">
        <v>15</v>
      </c>
      <c r="G129" s="76" t="s">
        <v>15</v>
      </c>
      <c r="H129" s="85" t="s">
        <v>15</v>
      </c>
    </row>
    <row r="130" spans="1:8" ht="36" customHeight="1">
      <c r="A130" s="138">
        <f>A126+1</f>
        <v>31</v>
      </c>
      <c r="B130" s="35"/>
      <c r="C130" s="38"/>
      <c r="D130" s="45" t="s">
        <v>246</v>
      </c>
      <c r="E130" s="38" t="s">
        <v>51</v>
      </c>
      <c r="F130" s="78">
        <f>Przedmiar_drogowy!F55</f>
        <v>18</v>
      </c>
      <c r="G130" s="186"/>
      <c r="H130" s="66"/>
    </row>
    <row r="131" spans="1:8" ht="38.25" customHeight="1">
      <c r="A131" s="137">
        <f>A130+1</f>
        <v>32</v>
      </c>
      <c r="B131" s="91"/>
      <c r="C131" s="39"/>
      <c r="D131" s="45" t="s">
        <v>211</v>
      </c>
      <c r="E131" s="38" t="s">
        <v>51</v>
      </c>
      <c r="F131" s="78">
        <f>Przedmiar_drogowy!F56</f>
        <v>10</v>
      </c>
      <c r="G131" s="186"/>
      <c r="H131" s="66"/>
    </row>
    <row r="132" spans="1:8" ht="36.75" customHeight="1">
      <c r="A132" s="236">
        <f>A131+1</f>
        <v>33</v>
      </c>
      <c r="B132" s="237"/>
      <c r="C132" s="39"/>
      <c r="D132" s="45" t="s">
        <v>212</v>
      </c>
      <c r="E132" s="38" t="s">
        <v>51</v>
      </c>
      <c r="F132" s="78">
        <f>Przedmiar_drogowy!F57</f>
        <v>10</v>
      </c>
      <c r="G132" s="186"/>
      <c r="H132" s="66"/>
    </row>
    <row r="133" spans="1:8" ht="37.5" customHeight="1">
      <c r="A133" s="236">
        <f>A132+1</f>
        <v>34</v>
      </c>
      <c r="B133" s="237"/>
      <c r="C133" s="39"/>
      <c r="D133" s="45" t="s">
        <v>213</v>
      </c>
      <c r="E133" s="38" t="s">
        <v>54</v>
      </c>
      <c r="F133" s="78">
        <f>Przedmiar_drogowy!F58</f>
        <v>4</v>
      </c>
      <c r="G133" s="186"/>
      <c r="H133" s="66"/>
    </row>
    <row r="134" spans="1:8" ht="38.25" customHeight="1">
      <c r="A134" s="236">
        <f>A133+1</f>
        <v>35</v>
      </c>
      <c r="B134" s="237"/>
      <c r="C134" s="39"/>
      <c r="D134" s="45" t="s">
        <v>214</v>
      </c>
      <c r="E134" s="38" t="s">
        <v>54</v>
      </c>
      <c r="F134" s="78">
        <f>Przedmiar_drogowy!F59</f>
        <v>2</v>
      </c>
      <c r="G134" s="186"/>
      <c r="H134" s="66"/>
    </row>
    <row r="135" spans="1:8" ht="39" customHeight="1">
      <c r="A135" s="236">
        <f>A134+1</f>
        <v>36</v>
      </c>
      <c r="B135" s="91"/>
      <c r="C135" s="39"/>
      <c r="D135" s="45" t="s">
        <v>215</v>
      </c>
      <c r="E135" s="38" t="s">
        <v>54</v>
      </c>
      <c r="F135" s="78">
        <f>Przedmiar_drogowy!F60</f>
        <v>2</v>
      </c>
      <c r="G135" s="186"/>
      <c r="H135" s="66"/>
    </row>
    <row r="136" spans="1:8" ht="37.5" customHeight="1">
      <c r="A136" s="63" t="s">
        <v>15</v>
      </c>
      <c r="B136" s="42" t="s">
        <v>15</v>
      </c>
      <c r="C136" s="34" t="s">
        <v>15</v>
      </c>
      <c r="D136" s="77" t="s">
        <v>78</v>
      </c>
      <c r="E136" s="76" t="s">
        <v>15</v>
      </c>
      <c r="F136" s="42" t="s">
        <v>15</v>
      </c>
      <c r="G136" s="76" t="s">
        <v>15</v>
      </c>
      <c r="H136" s="86"/>
    </row>
    <row r="137" spans="1:8" ht="38.25" customHeight="1">
      <c r="A137" s="94" t="s">
        <v>15</v>
      </c>
      <c r="B137" s="100" t="s">
        <v>15</v>
      </c>
      <c r="C137" s="93" t="s">
        <v>22</v>
      </c>
      <c r="D137" s="95" t="s">
        <v>23</v>
      </c>
      <c r="E137" s="100" t="s">
        <v>15</v>
      </c>
      <c r="F137" s="101" t="s">
        <v>15</v>
      </c>
      <c r="G137" s="100" t="s">
        <v>15</v>
      </c>
      <c r="H137" s="102" t="s">
        <v>15</v>
      </c>
    </row>
    <row r="138" spans="1:8" ht="37.5" customHeight="1">
      <c r="A138" s="63" t="s">
        <v>15</v>
      </c>
      <c r="B138" s="42" t="s">
        <v>15</v>
      </c>
      <c r="C138" s="38" t="s">
        <v>39</v>
      </c>
      <c r="D138" s="36" t="s">
        <v>40</v>
      </c>
      <c r="E138" s="107" t="s">
        <v>15</v>
      </c>
      <c r="F138" s="76" t="s">
        <v>15</v>
      </c>
      <c r="G138" s="76" t="s">
        <v>15</v>
      </c>
      <c r="H138" s="85" t="s">
        <v>15</v>
      </c>
    </row>
    <row r="139" spans="1:8" ht="37.5" customHeight="1">
      <c r="A139" s="137">
        <f>A135+1</f>
        <v>37</v>
      </c>
      <c r="B139" s="91"/>
      <c r="C139" s="39"/>
      <c r="D139" s="92" t="s">
        <v>65</v>
      </c>
      <c r="E139" s="39" t="s">
        <v>24</v>
      </c>
      <c r="F139" s="78">
        <f>Przedmiar_drogowy!F68</f>
        <v>632</v>
      </c>
      <c r="G139" s="186"/>
      <c r="H139" s="66"/>
    </row>
    <row r="140" spans="1:8" ht="37.5" customHeight="1">
      <c r="A140" s="137">
        <f aca="true" t="shared" si="2" ref="A140:A145">A139+1</f>
        <v>38</v>
      </c>
      <c r="B140" s="91"/>
      <c r="C140" s="39"/>
      <c r="D140" s="92" t="s">
        <v>216</v>
      </c>
      <c r="E140" s="39" t="s">
        <v>24</v>
      </c>
      <c r="F140" s="78">
        <f>Przedmiar_drogowy!F69</f>
        <v>2407</v>
      </c>
      <c r="G140" s="186"/>
      <c r="H140" s="66"/>
    </row>
    <row r="141" spans="1:8" ht="37.5" customHeight="1">
      <c r="A141" s="137">
        <f t="shared" si="2"/>
        <v>39</v>
      </c>
      <c r="B141" s="91"/>
      <c r="C141" s="39"/>
      <c r="D141" s="92" t="s">
        <v>123</v>
      </c>
      <c r="E141" s="39" t="s">
        <v>24</v>
      </c>
      <c r="F141" s="78">
        <f>Przedmiar_drogowy!F70</f>
        <v>1672</v>
      </c>
      <c r="G141" s="186"/>
      <c r="H141" s="66"/>
    </row>
    <row r="142" spans="1:8" ht="37.5" customHeight="1">
      <c r="A142" s="137">
        <f t="shared" si="2"/>
        <v>40</v>
      </c>
      <c r="B142" s="91"/>
      <c r="C142" s="39"/>
      <c r="D142" s="92" t="s">
        <v>217</v>
      </c>
      <c r="E142" s="39" t="s">
        <v>24</v>
      </c>
      <c r="F142" s="78">
        <f>Przedmiar_drogowy!F71</f>
        <v>81</v>
      </c>
      <c r="G142" s="186"/>
      <c r="H142" s="66"/>
    </row>
    <row r="143" spans="1:8" ht="37.5" customHeight="1">
      <c r="A143" s="137">
        <f t="shared" si="2"/>
        <v>41</v>
      </c>
      <c r="B143" s="91"/>
      <c r="C143" s="39"/>
      <c r="D143" s="92" t="s">
        <v>117</v>
      </c>
      <c r="E143" s="39" t="s">
        <v>24</v>
      </c>
      <c r="F143" s="78">
        <f>Przedmiar_drogowy!F72</f>
        <v>66</v>
      </c>
      <c r="G143" s="186"/>
      <c r="H143" s="66"/>
    </row>
    <row r="144" spans="1:8" ht="37.5" customHeight="1">
      <c r="A144" s="137">
        <f t="shared" si="2"/>
        <v>42</v>
      </c>
      <c r="B144" s="91"/>
      <c r="C144" s="39"/>
      <c r="D144" s="92" t="s">
        <v>137</v>
      </c>
      <c r="E144" s="39" t="s">
        <v>24</v>
      </c>
      <c r="F144" s="78">
        <f>Przedmiar_drogowy!F73</f>
        <v>1612</v>
      </c>
      <c r="G144" s="186"/>
      <c r="H144" s="66"/>
    </row>
    <row r="145" spans="1:8" ht="37.5" customHeight="1">
      <c r="A145" s="137">
        <f t="shared" si="2"/>
        <v>43</v>
      </c>
      <c r="B145" s="91"/>
      <c r="C145" s="39"/>
      <c r="D145" s="92" t="s">
        <v>218</v>
      </c>
      <c r="E145" s="39" t="s">
        <v>24</v>
      </c>
      <c r="F145" s="78">
        <f>Przedmiar_drogowy!F74</f>
        <v>445</v>
      </c>
      <c r="G145" s="186"/>
      <c r="H145" s="66"/>
    </row>
    <row r="146" spans="1:8" ht="37.5" customHeight="1">
      <c r="A146" s="219" t="s">
        <v>15</v>
      </c>
      <c r="B146" s="123" t="s">
        <v>15</v>
      </c>
      <c r="C146" s="190" t="s">
        <v>94</v>
      </c>
      <c r="D146" s="191" t="s">
        <v>95</v>
      </c>
      <c r="E146" s="192" t="s">
        <v>15</v>
      </c>
      <c r="F146" s="76" t="s">
        <v>15</v>
      </c>
      <c r="G146" s="187" t="s">
        <v>15</v>
      </c>
      <c r="H146" s="85" t="s">
        <v>15</v>
      </c>
    </row>
    <row r="147" spans="1:8" ht="37.5" customHeight="1">
      <c r="A147" s="193">
        <f>A145+1</f>
        <v>44</v>
      </c>
      <c r="B147" s="220"/>
      <c r="C147" s="190"/>
      <c r="D147" s="221" t="s">
        <v>118</v>
      </c>
      <c r="E147" s="190" t="s">
        <v>24</v>
      </c>
      <c r="F147" s="78">
        <f>Przedmiar_drogowy!F76</f>
        <v>66</v>
      </c>
      <c r="G147" s="160"/>
      <c r="H147" s="66"/>
    </row>
    <row r="148" spans="1:8" ht="38.25" customHeight="1">
      <c r="A148" s="193">
        <f aca="true" t="shared" si="3" ref="A148:A153">A147+1</f>
        <v>45</v>
      </c>
      <c r="B148" s="220"/>
      <c r="C148" s="190"/>
      <c r="D148" s="221" t="s">
        <v>138</v>
      </c>
      <c r="E148" s="190" t="s">
        <v>24</v>
      </c>
      <c r="F148" s="78">
        <f>Przedmiar_drogowy!F77</f>
        <v>1612</v>
      </c>
      <c r="G148" s="160"/>
      <c r="H148" s="66"/>
    </row>
    <row r="149" spans="1:8" ht="37.5" customHeight="1">
      <c r="A149" s="193">
        <f t="shared" si="3"/>
        <v>46</v>
      </c>
      <c r="B149" s="220"/>
      <c r="C149" s="190"/>
      <c r="D149" s="221" t="s">
        <v>219</v>
      </c>
      <c r="E149" s="190" t="s">
        <v>24</v>
      </c>
      <c r="F149" s="78">
        <f>Przedmiar_drogowy!F78</f>
        <v>445</v>
      </c>
      <c r="G149" s="160"/>
      <c r="H149" s="66"/>
    </row>
    <row r="150" spans="1:8" ht="38.25" customHeight="1">
      <c r="A150" s="193">
        <f t="shared" si="3"/>
        <v>47</v>
      </c>
      <c r="B150" s="220"/>
      <c r="C150" s="190"/>
      <c r="D150" s="221" t="s">
        <v>124</v>
      </c>
      <c r="E150" s="190" t="s">
        <v>24</v>
      </c>
      <c r="F150" s="78">
        <f>Przedmiar_drogowy!F79</f>
        <v>1672</v>
      </c>
      <c r="G150" s="160"/>
      <c r="H150" s="66"/>
    </row>
    <row r="151" spans="1:8" ht="37.5" customHeight="1">
      <c r="A151" s="193">
        <f t="shared" si="3"/>
        <v>48</v>
      </c>
      <c r="B151" s="220"/>
      <c r="C151" s="190"/>
      <c r="D151" s="221" t="s">
        <v>220</v>
      </c>
      <c r="E151" s="190" t="s">
        <v>24</v>
      </c>
      <c r="F151" s="78">
        <f>Przedmiar_drogowy!F80</f>
        <v>2407</v>
      </c>
      <c r="G151" s="160"/>
      <c r="H151" s="66"/>
    </row>
    <row r="152" spans="1:8" ht="37.5" customHeight="1">
      <c r="A152" s="193">
        <f t="shared" si="3"/>
        <v>49</v>
      </c>
      <c r="B152" s="220"/>
      <c r="C152" s="190"/>
      <c r="D152" s="221" t="s">
        <v>139</v>
      </c>
      <c r="E152" s="190" t="s">
        <v>24</v>
      </c>
      <c r="F152" s="78">
        <f>Przedmiar_drogowy!F81</f>
        <v>632</v>
      </c>
      <c r="G152" s="160"/>
      <c r="H152" s="66"/>
    </row>
    <row r="153" spans="1:8" ht="38.25" customHeight="1">
      <c r="A153" s="193">
        <f t="shared" si="3"/>
        <v>50</v>
      </c>
      <c r="B153" s="220"/>
      <c r="C153" s="190"/>
      <c r="D153" s="221" t="s">
        <v>221</v>
      </c>
      <c r="E153" s="190" t="s">
        <v>24</v>
      </c>
      <c r="F153" s="78">
        <f>Przedmiar_drogowy!F82</f>
        <v>81</v>
      </c>
      <c r="G153" s="160"/>
      <c r="H153" s="66"/>
    </row>
    <row r="154" spans="1:8" ht="37.5" customHeight="1">
      <c r="A154" s="63" t="s">
        <v>15</v>
      </c>
      <c r="B154" s="42" t="s">
        <v>15</v>
      </c>
      <c r="C154" s="38" t="s">
        <v>36</v>
      </c>
      <c r="D154" s="36" t="s">
        <v>37</v>
      </c>
      <c r="E154" s="34" t="s">
        <v>15</v>
      </c>
      <c r="F154" s="76" t="s">
        <v>15</v>
      </c>
      <c r="G154" s="187" t="s">
        <v>15</v>
      </c>
      <c r="H154" s="85" t="s">
        <v>15</v>
      </c>
    </row>
    <row r="155" spans="1:8" ht="37.5" customHeight="1">
      <c r="A155" s="138">
        <f>A153+1</f>
        <v>51</v>
      </c>
      <c r="B155" s="35"/>
      <c r="C155" s="38"/>
      <c r="D155" s="45" t="s">
        <v>56</v>
      </c>
      <c r="E155" s="38" t="s">
        <v>24</v>
      </c>
      <c r="F155" s="78">
        <f>Przedmiar_drogowy!F84</f>
        <v>6643</v>
      </c>
      <c r="G155" s="160"/>
      <c r="H155" s="66"/>
    </row>
    <row r="156" spans="1:8" ht="37.5" customHeight="1">
      <c r="A156" s="138">
        <f>A155+1</f>
        <v>52</v>
      </c>
      <c r="B156" s="35"/>
      <c r="C156" s="38"/>
      <c r="D156" s="45" t="s">
        <v>57</v>
      </c>
      <c r="E156" s="38" t="s">
        <v>24</v>
      </c>
      <c r="F156" s="78">
        <f>Przedmiar_drogowy!F85</f>
        <v>25211</v>
      </c>
      <c r="G156" s="160"/>
      <c r="H156" s="66"/>
    </row>
    <row r="157" spans="1:8" ht="37.5" customHeight="1">
      <c r="A157" s="138">
        <f>A156+1</f>
        <v>53</v>
      </c>
      <c r="B157" s="35"/>
      <c r="C157" s="38"/>
      <c r="D157" s="45" t="s">
        <v>58</v>
      </c>
      <c r="E157" s="38" t="s">
        <v>24</v>
      </c>
      <c r="F157" s="78">
        <f>Przedmiar_drogowy!F86</f>
        <v>6643</v>
      </c>
      <c r="G157" s="160"/>
      <c r="H157" s="66"/>
    </row>
    <row r="158" spans="1:8" ht="37.5" customHeight="1">
      <c r="A158" s="138">
        <f>A157+1</f>
        <v>54</v>
      </c>
      <c r="B158" s="35"/>
      <c r="C158" s="38"/>
      <c r="D158" s="45" t="s">
        <v>59</v>
      </c>
      <c r="E158" s="38" t="s">
        <v>24</v>
      </c>
      <c r="F158" s="78">
        <f>Przedmiar_drogowy!F87</f>
        <v>25211</v>
      </c>
      <c r="G158" s="160"/>
      <c r="H158" s="66"/>
    </row>
    <row r="159" spans="1:8" ht="12.75" customHeight="1" hidden="1">
      <c r="A159" s="204"/>
      <c r="B159" s="205"/>
      <c r="C159" s="205"/>
      <c r="D159" s="205"/>
      <c r="E159" s="205"/>
      <c r="F159" s="78" t="e">
        <f>#REF!</f>
        <v>#REF!</v>
      </c>
      <c r="G159" s="241"/>
      <c r="H159" s="206"/>
    </row>
    <row r="160" spans="1:8" ht="12.75" customHeight="1" hidden="1">
      <c r="A160" s="204"/>
      <c r="B160" s="205"/>
      <c r="C160" s="205"/>
      <c r="D160" s="205"/>
      <c r="E160" s="205"/>
      <c r="F160" s="78" t="e">
        <f>#REF!</f>
        <v>#REF!</v>
      </c>
      <c r="G160" s="241"/>
      <c r="H160" s="206"/>
    </row>
    <row r="161" spans="1:8" ht="12.75" customHeight="1" hidden="1">
      <c r="A161" s="65">
        <f>A160+1</f>
        <v>1</v>
      </c>
      <c r="B161" s="42"/>
      <c r="C161" s="38"/>
      <c r="D161" s="205"/>
      <c r="E161" s="205"/>
      <c r="F161" s="78" t="e">
        <f>#REF!</f>
        <v>#REF!</v>
      </c>
      <c r="G161" s="241"/>
      <c r="H161" s="206"/>
    </row>
    <row r="162" spans="1:8" ht="37.5" customHeight="1">
      <c r="A162" s="63" t="s">
        <v>15</v>
      </c>
      <c r="B162" s="42" t="s">
        <v>15</v>
      </c>
      <c r="C162" s="38" t="s">
        <v>25</v>
      </c>
      <c r="D162" s="36" t="s">
        <v>26</v>
      </c>
      <c r="E162" s="34" t="s">
        <v>15</v>
      </c>
      <c r="F162" s="76" t="s">
        <v>15</v>
      </c>
      <c r="G162" s="187" t="s">
        <v>15</v>
      </c>
      <c r="H162" s="85" t="s">
        <v>15</v>
      </c>
    </row>
    <row r="163" spans="1:8" ht="12.75" customHeight="1" hidden="1">
      <c r="A163" s="65" t="e">
        <f>#REF!+1</f>
        <v>#REF!</v>
      </c>
      <c r="B163" s="205"/>
      <c r="C163" s="205"/>
      <c r="D163" s="205"/>
      <c r="E163" s="205"/>
      <c r="F163" s="78" t="e">
        <f>#REF!</f>
        <v>#REF!</v>
      </c>
      <c r="G163" s="241"/>
      <c r="H163" s="206"/>
    </row>
    <row r="164" spans="1:8" ht="12.75" customHeight="1" hidden="1">
      <c r="A164" s="65" t="e">
        <f>A163+1</f>
        <v>#REF!</v>
      </c>
      <c r="B164" s="205"/>
      <c r="C164" s="205"/>
      <c r="D164" s="205"/>
      <c r="E164" s="205"/>
      <c r="F164" s="78" t="e">
        <f>#REF!</f>
        <v>#REF!</v>
      </c>
      <c r="G164" s="241"/>
      <c r="H164" s="206"/>
    </row>
    <row r="165" spans="1:8" ht="12.75" customHeight="1" hidden="1">
      <c r="A165" s="65" t="e">
        <f>A164+1</f>
        <v>#REF!</v>
      </c>
      <c r="B165" s="205"/>
      <c r="C165" s="205"/>
      <c r="D165" s="205"/>
      <c r="E165" s="205"/>
      <c r="F165" s="78" t="e">
        <f>#REF!</f>
        <v>#REF!</v>
      </c>
      <c r="G165" s="241"/>
      <c r="H165" s="206"/>
    </row>
    <row r="166" spans="1:8" ht="12.75" customHeight="1" hidden="1">
      <c r="A166" s="65" t="e">
        <f>A165+1</f>
        <v>#REF!</v>
      </c>
      <c r="B166" s="205"/>
      <c r="C166" s="205"/>
      <c r="D166" s="205"/>
      <c r="E166" s="205"/>
      <c r="F166" s="78" t="e">
        <f>#REF!</f>
        <v>#REF!</v>
      </c>
      <c r="G166" s="241"/>
      <c r="H166" s="206"/>
    </row>
    <row r="167" spans="1:8" ht="12.75" customHeight="1" hidden="1">
      <c r="A167" s="65" t="e">
        <f>A166+1</f>
        <v>#REF!</v>
      </c>
      <c r="B167" s="205"/>
      <c r="C167" s="205"/>
      <c r="D167" s="205"/>
      <c r="E167" s="205"/>
      <c r="F167" s="78" t="e">
        <f>#REF!</f>
        <v>#REF!</v>
      </c>
      <c r="G167" s="241"/>
      <c r="H167" s="206"/>
    </row>
    <row r="168" spans="1:8" ht="12.75" customHeight="1" hidden="1">
      <c r="A168" s="65" t="e">
        <f>A167+1</f>
        <v>#REF!</v>
      </c>
      <c r="B168" s="205"/>
      <c r="C168" s="205"/>
      <c r="D168" s="205"/>
      <c r="E168" s="205"/>
      <c r="F168" s="78" t="e">
        <f>#REF!</f>
        <v>#REF!</v>
      </c>
      <c r="G168" s="241"/>
      <c r="H168" s="206"/>
    </row>
    <row r="169" spans="1:8" ht="37.5" customHeight="1">
      <c r="A169" s="138">
        <f>A158+1</f>
        <v>55</v>
      </c>
      <c r="B169" s="35"/>
      <c r="C169" s="38"/>
      <c r="D169" s="127" t="s">
        <v>140</v>
      </c>
      <c r="E169" s="38" t="s">
        <v>24</v>
      </c>
      <c r="F169" s="78">
        <f>Przedmiar_drogowy!F98</f>
        <v>632</v>
      </c>
      <c r="G169" s="160"/>
      <c r="H169" s="66"/>
    </row>
    <row r="170" spans="1:8" ht="37.5" customHeight="1">
      <c r="A170" s="138">
        <f aca="true" t="shared" si="4" ref="A170:A175">A169+1</f>
        <v>56</v>
      </c>
      <c r="B170" s="42"/>
      <c r="C170" s="38"/>
      <c r="D170" s="127" t="s">
        <v>222</v>
      </c>
      <c r="E170" s="38" t="s">
        <v>24</v>
      </c>
      <c r="F170" s="78">
        <f>Przedmiar_drogowy!F99</f>
        <v>2407</v>
      </c>
      <c r="G170" s="160"/>
      <c r="H170" s="66"/>
    </row>
    <row r="171" spans="1:8" ht="37.5" customHeight="1">
      <c r="A171" s="138">
        <f t="shared" si="4"/>
        <v>57</v>
      </c>
      <c r="B171" s="42"/>
      <c r="C171" s="38"/>
      <c r="D171" s="45" t="s">
        <v>125</v>
      </c>
      <c r="E171" s="154" t="s">
        <v>24</v>
      </c>
      <c r="F171" s="78">
        <f>Przedmiar_drogowy!F100</f>
        <v>1672</v>
      </c>
      <c r="G171" s="160"/>
      <c r="H171" s="66"/>
    </row>
    <row r="172" spans="1:8" ht="37.5" customHeight="1">
      <c r="A172" s="138">
        <f t="shared" si="4"/>
        <v>58</v>
      </c>
      <c r="B172" s="42"/>
      <c r="C172" s="38"/>
      <c r="D172" s="45" t="s">
        <v>223</v>
      </c>
      <c r="E172" s="154" t="s">
        <v>24</v>
      </c>
      <c r="F172" s="78">
        <f>Przedmiar_drogowy!F101</f>
        <v>81</v>
      </c>
      <c r="G172" s="160"/>
      <c r="H172" s="66"/>
    </row>
    <row r="173" spans="1:8" ht="37.5" customHeight="1">
      <c r="A173" s="138">
        <f t="shared" si="4"/>
        <v>59</v>
      </c>
      <c r="B173" s="42"/>
      <c r="C173" s="38"/>
      <c r="D173" s="45" t="s">
        <v>224</v>
      </c>
      <c r="E173" s="154" t="s">
        <v>24</v>
      </c>
      <c r="F173" s="78">
        <f>Przedmiar_drogowy!F102</f>
        <v>445</v>
      </c>
      <c r="G173" s="160"/>
      <c r="H173" s="66"/>
    </row>
    <row r="174" spans="1:8" ht="37.5" customHeight="1">
      <c r="A174" s="138">
        <f t="shared" si="4"/>
        <v>60</v>
      </c>
      <c r="B174" s="42"/>
      <c r="C174" s="38"/>
      <c r="D174" s="45" t="s">
        <v>119</v>
      </c>
      <c r="E174" s="154" t="s">
        <v>24</v>
      </c>
      <c r="F174" s="78">
        <f>Przedmiar_drogowy!F103</f>
        <v>1612</v>
      </c>
      <c r="G174" s="160"/>
      <c r="H174" s="66"/>
    </row>
    <row r="175" spans="1:8" ht="37.5" customHeight="1">
      <c r="A175" s="138">
        <f t="shared" si="4"/>
        <v>61</v>
      </c>
      <c r="B175" s="42"/>
      <c r="C175" s="38"/>
      <c r="D175" s="45" t="s">
        <v>116</v>
      </c>
      <c r="E175" s="154" t="s">
        <v>24</v>
      </c>
      <c r="F175" s="78">
        <f>Przedmiar_drogowy!F104</f>
        <v>66</v>
      </c>
      <c r="G175" s="160"/>
      <c r="H175" s="66"/>
    </row>
    <row r="176" spans="1:8" ht="37.5" customHeight="1">
      <c r="A176" s="63" t="s">
        <v>15</v>
      </c>
      <c r="B176" s="42" t="s">
        <v>15</v>
      </c>
      <c r="C176" s="42" t="s">
        <v>15</v>
      </c>
      <c r="D176" s="77" t="s">
        <v>32</v>
      </c>
      <c r="E176" s="76" t="s">
        <v>15</v>
      </c>
      <c r="F176" s="42" t="s">
        <v>15</v>
      </c>
      <c r="G176" s="76" t="s">
        <v>15</v>
      </c>
      <c r="H176" s="86"/>
    </row>
    <row r="177" spans="1:8" ht="37.5" customHeight="1">
      <c r="A177" s="94" t="s">
        <v>15</v>
      </c>
      <c r="B177" s="121" t="s">
        <v>15</v>
      </c>
      <c r="C177" s="93" t="s">
        <v>28</v>
      </c>
      <c r="D177" s="103" t="s">
        <v>29</v>
      </c>
      <c r="E177" s="100" t="s">
        <v>15</v>
      </c>
      <c r="F177" s="101" t="s">
        <v>15</v>
      </c>
      <c r="G177" s="100" t="s">
        <v>15</v>
      </c>
      <c r="H177" s="102" t="s">
        <v>15</v>
      </c>
    </row>
    <row r="178" spans="1:8" ht="37.5" customHeight="1">
      <c r="A178" s="63" t="s">
        <v>15</v>
      </c>
      <c r="B178" s="42" t="s">
        <v>15</v>
      </c>
      <c r="C178" s="38" t="s">
        <v>38</v>
      </c>
      <c r="D178" s="36" t="s">
        <v>41</v>
      </c>
      <c r="E178" s="34" t="s">
        <v>15</v>
      </c>
      <c r="F178" s="76" t="s">
        <v>15</v>
      </c>
      <c r="G178" s="187" t="s">
        <v>15</v>
      </c>
      <c r="H178" s="85" t="s">
        <v>15</v>
      </c>
    </row>
    <row r="179" spans="1:8" ht="37.5" customHeight="1">
      <c r="A179" s="138">
        <f>A175+1</f>
        <v>62</v>
      </c>
      <c r="B179" s="42"/>
      <c r="C179" s="38"/>
      <c r="D179" s="45" t="s">
        <v>225</v>
      </c>
      <c r="E179" s="38" t="s">
        <v>24</v>
      </c>
      <c r="F179" s="78">
        <f>Przedmiar_drogowy!F107</f>
        <v>14493</v>
      </c>
      <c r="G179" s="160"/>
      <c r="H179" s="66"/>
    </row>
    <row r="180" spans="1:8" ht="37.5" customHeight="1">
      <c r="A180" s="138">
        <f aca="true" t="shared" si="5" ref="A180:A186">A179+1</f>
        <v>63</v>
      </c>
      <c r="B180" s="49"/>
      <c r="C180" s="38"/>
      <c r="D180" s="45" t="s">
        <v>226</v>
      </c>
      <c r="E180" s="38" t="s">
        <v>24</v>
      </c>
      <c r="F180" s="78">
        <f>Przedmiar_drogowy!F122</f>
        <v>811</v>
      </c>
      <c r="G180" s="160"/>
      <c r="H180" s="66"/>
    </row>
    <row r="181" spans="1:8" ht="37.5" customHeight="1">
      <c r="A181" s="138">
        <f t="shared" si="5"/>
        <v>64</v>
      </c>
      <c r="B181" s="123"/>
      <c r="C181" s="124"/>
      <c r="D181" s="153" t="s">
        <v>126</v>
      </c>
      <c r="E181" s="38" t="s">
        <v>24</v>
      </c>
      <c r="F181" s="78">
        <f>Przedmiar_drogowy!F123</f>
        <v>1541</v>
      </c>
      <c r="G181" s="160"/>
      <c r="H181" s="66"/>
    </row>
    <row r="182" spans="1:8" ht="63">
      <c r="A182" s="138">
        <f t="shared" si="5"/>
        <v>65</v>
      </c>
      <c r="B182" s="123"/>
      <c r="C182" s="124"/>
      <c r="D182" s="153" t="s">
        <v>227</v>
      </c>
      <c r="E182" s="38" t="s">
        <v>24</v>
      </c>
      <c r="F182" s="78">
        <f>Przedmiar_drogowy!F124</f>
        <v>632</v>
      </c>
      <c r="G182" s="160"/>
      <c r="H182" s="66"/>
    </row>
    <row r="183" spans="1:8" ht="37.5" customHeight="1">
      <c r="A183" s="138">
        <f t="shared" si="5"/>
        <v>66</v>
      </c>
      <c r="B183" s="123"/>
      <c r="C183" s="124"/>
      <c r="D183" s="153" t="s">
        <v>228</v>
      </c>
      <c r="E183" s="38" t="s">
        <v>24</v>
      </c>
      <c r="F183" s="78">
        <f>Przedmiar_drogowy!F125</f>
        <v>2332</v>
      </c>
      <c r="G183" s="160"/>
      <c r="H183" s="66"/>
    </row>
    <row r="184" spans="1:8" ht="37.5" customHeight="1">
      <c r="A184" s="138">
        <f t="shared" si="5"/>
        <v>67</v>
      </c>
      <c r="B184" s="123"/>
      <c r="C184" s="124"/>
      <c r="D184" s="153" t="s">
        <v>229</v>
      </c>
      <c r="E184" s="38" t="s">
        <v>24</v>
      </c>
      <c r="F184" s="78">
        <f>Przedmiar_drogowy!F126</f>
        <v>81</v>
      </c>
      <c r="G184" s="160"/>
      <c r="H184" s="66"/>
    </row>
    <row r="185" spans="1:8" ht="37.5" customHeight="1">
      <c r="A185" s="138">
        <f t="shared" si="5"/>
        <v>68</v>
      </c>
      <c r="B185" s="123"/>
      <c r="C185" s="124"/>
      <c r="D185" s="153" t="s">
        <v>230</v>
      </c>
      <c r="E185" s="38" t="s">
        <v>24</v>
      </c>
      <c r="F185" s="78">
        <f>Przedmiar_drogowy!F127</f>
        <v>445</v>
      </c>
      <c r="G185" s="160"/>
      <c r="H185" s="66"/>
    </row>
    <row r="186" spans="1:8" ht="126">
      <c r="A186" s="138">
        <f t="shared" si="5"/>
        <v>69</v>
      </c>
      <c r="B186" s="123"/>
      <c r="C186" s="124"/>
      <c r="D186" s="45" t="s">
        <v>256</v>
      </c>
      <c r="E186" s="38" t="s">
        <v>64</v>
      </c>
      <c r="F186" s="78">
        <f>Przedmiar_drogowy!F128</f>
        <v>743</v>
      </c>
      <c r="G186" s="160"/>
      <c r="H186" s="66"/>
    </row>
    <row r="187" spans="1:8" ht="19.5" customHeight="1">
      <c r="A187" s="138">
        <v>70</v>
      </c>
      <c r="B187" s="275"/>
      <c r="C187" s="274"/>
      <c r="D187" s="45" t="s">
        <v>293</v>
      </c>
      <c r="E187" s="38" t="s">
        <v>24</v>
      </c>
      <c r="F187" s="78">
        <v>235</v>
      </c>
      <c r="G187" s="160"/>
      <c r="H187" s="66"/>
    </row>
    <row r="188" spans="1:8" ht="37.5" customHeight="1">
      <c r="A188" s="63" t="s">
        <v>15</v>
      </c>
      <c r="B188" s="42" t="s">
        <v>15</v>
      </c>
      <c r="C188" s="42" t="s">
        <v>15</v>
      </c>
      <c r="D188" s="77" t="s">
        <v>33</v>
      </c>
      <c r="E188" s="34" t="s">
        <v>15</v>
      </c>
      <c r="F188" s="42" t="s">
        <v>15</v>
      </c>
      <c r="G188" s="76" t="s">
        <v>15</v>
      </c>
      <c r="H188" s="86"/>
    </row>
    <row r="189" spans="1:9" ht="12.75" customHeight="1" hidden="1">
      <c r="A189" s="204"/>
      <c r="B189" s="205"/>
      <c r="C189" s="205"/>
      <c r="D189" s="205"/>
      <c r="E189" s="205"/>
      <c r="F189" s="205"/>
      <c r="G189" s="205"/>
      <c r="H189" s="206"/>
      <c r="I189" s="32"/>
    </row>
    <row r="190" spans="1:9" ht="12.75" customHeight="1" hidden="1">
      <c r="A190" s="204"/>
      <c r="B190" s="205"/>
      <c r="C190" s="205"/>
      <c r="D190" s="205"/>
      <c r="E190" s="205"/>
      <c r="F190" s="205"/>
      <c r="G190" s="205"/>
      <c r="H190" s="206"/>
      <c r="I190" s="32"/>
    </row>
    <row r="191" spans="1:9" ht="12.75" customHeight="1" hidden="1">
      <c r="A191" s="204"/>
      <c r="B191" s="205"/>
      <c r="C191" s="205"/>
      <c r="D191" s="205"/>
      <c r="E191" s="205"/>
      <c r="F191" s="205"/>
      <c r="G191" s="205"/>
      <c r="H191" s="206"/>
      <c r="I191" s="32"/>
    </row>
    <row r="192" spans="1:9" ht="12.75" customHeight="1" hidden="1">
      <c r="A192" s="204"/>
      <c r="B192" s="205"/>
      <c r="C192" s="205"/>
      <c r="D192" s="205"/>
      <c r="E192" s="205"/>
      <c r="F192" s="205"/>
      <c r="G192" s="205"/>
      <c r="H192" s="206"/>
      <c r="I192" s="32"/>
    </row>
    <row r="193" spans="1:9" ht="12.75" customHeight="1" hidden="1">
      <c r="A193" s="204"/>
      <c r="B193" s="205"/>
      <c r="C193" s="205"/>
      <c r="D193" s="205"/>
      <c r="E193" s="205"/>
      <c r="F193" s="205"/>
      <c r="G193" s="205"/>
      <c r="H193" s="206"/>
      <c r="I193" s="32"/>
    </row>
    <row r="194" spans="1:9" ht="12.75" customHeight="1" hidden="1">
      <c r="A194" s="204"/>
      <c r="B194" s="205"/>
      <c r="C194" s="205"/>
      <c r="D194" s="205"/>
      <c r="E194" s="205"/>
      <c r="F194" s="205"/>
      <c r="G194" s="205"/>
      <c r="H194" s="206"/>
      <c r="I194" s="32"/>
    </row>
    <row r="195" spans="1:9" ht="12.75" customHeight="1" hidden="1">
      <c r="A195" s="204"/>
      <c r="B195" s="205"/>
      <c r="C195" s="205"/>
      <c r="D195" s="205"/>
      <c r="E195" s="205"/>
      <c r="F195" s="205"/>
      <c r="G195" s="205"/>
      <c r="H195" s="206"/>
      <c r="I195" s="32"/>
    </row>
    <row r="196" spans="1:9" ht="37.5" customHeight="1">
      <c r="A196" s="114" t="s">
        <v>15</v>
      </c>
      <c r="B196" s="121" t="s">
        <v>15</v>
      </c>
      <c r="C196" s="115" t="s">
        <v>43</v>
      </c>
      <c r="D196" s="116" t="s">
        <v>44</v>
      </c>
      <c r="E196" s="104" t="s">
        <v>15</v>
      </c>
      <c r="F196" s="101" t="s">
        <v>15</v>
      </c>
      <c r="G196" s="100" t="s">
        <v>15</v>
      </c>
      <c r="H196" s="102" t="s">
        <v>15</v>
      </c>
      <c r="I196" s="32"/>
    </row>
    <row r="197" spans="1:9" ht="37.5" customHeight="1">
      <c r="A197" s="63" t="s">
        <v>15</v>
      </c>
      <c r="B197" s="42" t="s">
        <v>15</v>
      </c>
      <c r="C197" s="38" t="s">
        <v>132</v>
      </c>
      <c r="D197" s="36" t="s">
        <v>133</v>
      </c>
      <c r="E197" s="34" t="s">
        <v>15</v>
      </c>
      <c r="F197" s="76" t="s">
        <v>15</v>
      </c>
      <c r="G197" s="76" t="s">
        <v>15</v>
      </c>
      <c r="H197" s="85" t="s">
        <v>15</v>
      </c>
      <c r="I197" s="32"/>
    </row>
    <row r="198" spans="1:9" ht="47.25">
      <c r="A198" s="138">
        <v>71</v>
      </c>
      <c r="B198" s="42"/>
      <c r="C198" s="38"/>
      <c r="D198" s="45" t="s">
        <v>231</v>
      </c>
      <c r="E198" s="154" t="s">
        <v>24</v>
      </c>
      <c r="F198" s="78">
        <f>Przedmiar_drogowy!F132</f>
        <v>128</v>
      </c>
      <c r="G198" s="160"/>
      <c r="H198" s="66"/>
      <c r="I198" s="32"/>
    </row>
    <row r="199" spans="1:9" ht="47.25">
      <c r="A199" s="138">
        <f>A198+1</f>
        <v>72</v>
      </c>
      <c r="B199" s="42"/>
      <c r="C199" s="38"/>
      <c r="D199" s="45" t="s">
        <v>232</v>
      </c>
      <c r="E199" s="154" t="s">
        <v>24</v>
      </c>
      <c r="F199" s="78">
        <f>Przedmiar_drogowy!F133</f>
        <v>8</v>
      </c>
      <c r="G199" s="160"/>
      <c r="H199" s="66"/>
      <c r="I199" s="32"/>
    </row>
    <row r="200" spans="1:9" ht="37.5" customHeight="1">
      <c r="A200" s="227" t="s">
        <v>15</v>
      </c>
      <c r="B200" s="228" t="s">
        <v>15</v>
      </c>
      <c r="C200" s="39" t="s">
        <v>101</v>
      </c>
      <c r="D200" s="90" t="s">
        <v>127</v>
      </c>
      <c r="E200" s="40" t="s">
        <v>15</v>
      </c>
      <c r="F200" s="76" t="s">
        <v>15</v>
      </c>
      <c r="G200" s="76" t="s">
        <v>15</v>
      </c>
      <c r="H200" s="85" t="s">
        <v>15</v>
      </c>
      <c r="I200" s="32"/>
    </row>
    <row r="201" spans="1:9" ht="37.5" customHeight="1">
      <c r="A201" s="138">
        <f>A199+1</f>
        <v>73</v>
      </c>
      <c r="B201" s="35"/>
      <c r="C201" s="38"/>
      <c r="D201" s="45" t="s">
        <v>128</v>
      </c>
      <c r="E201" s="38" t="s">
        <v>51</v>
      </c>
      <c r="F201" s="78">
        <f>Przedmiar_drogowy!F135</f>
        <v>817</v>
      </c>
      <c r="G201" s="160"/>
      <c r="H201" s="66"/>
      <c r="I201" s="32"/>
    </row>
    <row r="202" spans="1:9" ht="37.5" customHeight="1">
      <c r="A202" s="138">
        <f>A201+1</f>
        <v>74</v>
      </c>
      <c r="B202" s="91"/>
      <c r="C202" s="39"/>
      <c r="D202" s="45" t="s">
        <v>104</v>
      </c>
      <c r="E202" s="38" t="s">
        <v>54</v>
      </c>
      <c r="F202" s="78">
        <f>Przedmiar_drogowy!F136</f>
        <v>214</v>
      </c>
      <c r="G202" s="160"/>
      <c r="H202" s="66"/>
      <c r="I202" s="32"/>
    </row>
    <row r="203" spans="1:9" ht="37.5" customHeight="1">
      <c r="A203" s="63" t="s">
        <v>15</v>
      </c>
      <c r="B203" s="42" t="s">
        <v>15</v>
      </c>
      <c r="C203" s="38" t="s">
        <v>45</v>
      </c>
      <c r="D203" s="36" t="s">
        <v>46</v>
      </c>
      <c r="E203" s="118" t="s">
        <v>15</v>
      </c>
      <c r="F203" s="76" t="s">
        <v>15</v>
      </c>
      <c r="G203" s="187" t="s">
        <v>15</v>
      </c>
      <c r="H203" s="85" t="s">
        <v>15</v>
      </c>
      <c r="I203" s="32"/>
    </row>
    <row r="204" spans="1:9" ht="37.5" customHeight="1">
      <c r="A204" s="138">
        <f>A202+1</f>
        <v>75</v>
      </c>
      <c r="B204" s="208"/>
      <c r="C204" s="38"/>
      <c r="D204" s="45" t="s">
        <v>60</v>
      </c>
      <c r="E204" s="38" t="s">
        <v>24</v>
      </c>
      <c r="F204" s="78">
        <f>Przedmiar_drogowy!F138</f>
        <v>3929</v>
      </c>
      <c r="G204" s="160"/>
      <c r="H204" s="66"/>
      <c r="I204" s="32"/>
    </row>
    <row r="205" spans="1:9" ht="37.5" customHeight="1">
      <c r="A205" s="145">
        <f>A204+1</f>
        <v>76</v>
      </c>
      <c r="B205" s="38"/>
      <c r="C205" s="38"/>
      <c r="D205" s="146" t="s">
        <v>61</v>
      </c>
      <c r="E205" s="38" t="s">
        <v>24</v>
      </c>
      <c r="F205" s="78">
        <f>Przedmiar_drogowy!F139</f>
        <v>3929</v>
      </c>
      <c r="G205" s="160"/>
      <c r="H205" s="66"/>
      <c r="I205" s="32"/>
    </row>
    <row r="206" spans="1:9" ht="37.5" customHeight="1">
      <c r="A206" s="63" t="s">
        <v>15</v>
      </c>
      <c r="B206" s="42" t="s">
        <v>15</v>
      </c>
      <c r="C206" s="229" t="s">
        <v>105</v>
      </c>
      <c r="D206" s="230" t="s">
        <v>106</v>
      </c>
      <c r="E206" s="118" t="s">
        <v>15</v>
      </c>
      <c r="F206" s="76" t="s">
        <v>15</v>
      </c>
      <c r="G206" s="187" t="s">
        <v>15</v>
      </c>
      <c r="H206" s="85" t="s">
        <v>15</v>
      </c>
      <c r="I206" s="32"/>
    </row>
    <row r="207" spans="1:9" ht="37.5" customHeight="1">
      <c r="A207" s="138">
        <f>A205+1</f>
        <v>77</v>
      </c>
      <c r="B207" s="47"/>
      <c r="C207" s="38"/>
      <c r="D207" s="45" t="s">
        <v>107</v>
      </c>
      <c r="E207" s="38" t="s">
        <v>51</v>
      </c>
      <c r="F207" s="78">
        <f>Przedmiar_drogowy!F141</f>
        <v>4574</v>
      </c>
      <c r="G207" s="160"/>
      <c r="H207" s="66"/>
      <c r="I207" s="32"/>
    </row>
    <row r="208" spans="1:9" ht="37.5" customHeight="1">
      <c r="A208" s="63" t="s">
        <v>15</v>
      </c>
      <c r="B208" s="42" t="s">
        <v>15</v>
      </c>
      <c r="C208" s="42" t="s">
        <v>15</v>
      </c>
      <c r="D208" s="77" t="s">
        <v>47</v>
      </c>
      <c r="E208" s="34" t="s">
        <v>15</v>
      </c>
      <c r="F208" s="42" t="s">
        <v>15</v>
      </c>
      <c r="G208" s="76" t="s">
        <v>15</v>
      </c>
      <c r="H208" s="86"/>
      <c r="I208" s="32"/>
    </row>
    <row r="209" spans="1:9" ht="37.5" customHeight="1">
      <c r="A209" s="140" t="s">
        <v>66</v>
      </c>
      <c r="B209" s="121" t="s">
        <v>15</v>
      </c>
      <c r="C209" s="119" t="s">
        <v>67</v>
      </c>
      <c r="D209" s="120" t="s">
        <v>68</v>
      </c>
      <c r="E209" s="121" t="s">
        <v>15</v>
      </c>
      <c r="F209" s="101" t="s">
        <v>15</v>
      </c>
      <c r="G209" s="100" t="s">
        <v>15</v>
      </c>
      <c r="H209" s="102" t="s">
        <v>15</v>
      </c>
      <c r="I209" s="32"/>
    </row>
    <row r="210" spans="1:9" ht="37.5" customHeight="1">
      <c r="A210" s="161" t="s">
        <v>15</v>
      </c>
      <c r="B210" s="123" t="s">
        <v>15</v>
      </c>
      <c r="C210" s="124" t="s">
        <v>70</v>
      </c>
      <c r="D210" s="162" t="s">
        <v>71</v>
      </c>
      <c r="E210" s="15" t="s">
        <v>15</v>
      </c>
      <c r="F210" s="76" t="s">
        <v>15</v>
      </c>
      <c r="G210" s="76" t="s">
        <v>15</v>
      </c>
      <c r="H210" s="85" t="s">
        <v>15</v>
      </c>
      <c r="I210" s="32"/>
    </row>
    <row r="211" spans="1:9" ht="37.5" customHeight="1">
      <c r="A211" s="138">
        <f>A207+1</f>
        <v>78</v>
      </c>
      <c r="B211" s="49"/>
      <c r="C211" s="165"/>
      <c r="D211" s="189" t="s">
        <v>233</v>
      </c>
      <c r="E211" s="38" t="s">
        <v>24</v>
      </c>
      <c r="F211" s="239">
        <f>Przedmiar_drogowy!F144</f>
        <v>74.7</v>
      </c>
      <c r="G211" s="160"/>
      <c r="H211" s="66"/>
      <c r="I211" s="32"/>
    </row>
    <row r="212" spans="1:9" ht="37.5" customHeight="1">
      <c r="A212" s="138">
        <f>A211+1</f>
        <v>79</v>
      </c>
      <c r="B212" s="49"/>
      <c r="C212" s="165"/>
      <c r="D212" s="166" t="s">
        <v>234</v>
      </c>
      <c r="E212" s="38" t="s">
        <v>24</v>
      </c>
      <c r="F212" s="239">
        <f>Przedmiar_drogowy!F145</f>
        <v>493.7</v>
      </c>
      <c r="G212" s="160"/>
      <c r="H212" s="66"/>
      <c r="I212" s="32"/>
    </row>
    <row r="213" spans="1:9" ht="37.5" customHeight="1">
      <c r="A213" s="161" t="s">
        <v>15</v>
      </c>
      <c r="B213" s="123" t="s">
        <v>15</v>
      </c>
      <c r="C213" s="124" t="s">
        <v>85</v>
      </c>
      <c r="D213" s="162" t="s">
        <v>86</v>
      </c>
      <c r="E213" s="15" t="s">
        <v>15</v>
      </c>
      <c r="F213" s="76" t="s">
        <v>15</v>
      </c>
      <c r="G213" s="187" t="s">
        <v>15</v>
      </c>
      <c r="H213" s="85" t="s">
        <v>15</v>
      </c>
      <c r="I213" s="32"/>
    </row>
    <row r="214" spans="1:9" ht="37.5" customHeight="1">
      <c r="A214" s="164">
        <f>A212+1</f>
        <v>80</v>
      </c>
      <c r="B214" s="126"/>
      <c r="C214" s="124"/>
      <c r="D214" s="127" t="s">
        <v>87</v>
      </c>
      <c r="E214" s="180" t="s">
        <v>48</v>
      </c>
      <c r="F214" s="217">
        <f>Przedmiar_drogowy!F147</f>
        <v>23</v>
      </c>
      <c r="G214" s="160"/>
      <c r="H214" s="66"/>
      <c r="I214" s="32"/>
    </row>
    <row r="215" spans="1:9" ht="37.5" customHeight="1">
      <c r="A215" s="164">
        <f>A214+1</f>
        <v>81</v>
      </c>
      <c r="B215" s="209"/>
      <c r="C215" s="210"/>
      <c r="D215" s="127" t="s">
        <v>235</v>
      </c>
      <c r="E215" s="183" t="s">
        <v>48</v>
      </c>
      <c r="F215" s="217">
        <f>Przedmiar_drogowy!F148</f>
        <v>9</v>
      </c>
      <c r="G215" s="160"/>
      <c r="H215" s="66"/>
      <c r="I215" s="32"/>
    </row>
    <row r="216" spans="1:9" ht="37.5" customHeight="1">
      <c r="A216" s="164">
        <f>A215+1</f>
        <v>82</v>
      </c>
      <c r="B216" s="209"/>
      <c r="C216" s="210"/>
      <c r="D216" s="127" t="s">
        <v>236</v>
      </c>
      <c r="E216" s="183" t="s">
        <v>48</v>
      </c>
      <c r="F216" s="217">
        <f>Przedmiar_drogowy!F149</f>
        <v>12</v>
      </c>
      <c r="G216" s="160"/>
      <c r="H216" s="66"/>
      <c r="I216" s="32"/>
    </row>
    <row r="217" spans="1:9" ht="37.5" customHeight="1">
      <c r="A217" s="164">
        <v>83</v>
      </c>
      <c r="B217" s="209"/>
      <c r="C217" s="210"/>
      <c r="D217" s="127" t="s">
        <v>294</v>
      </c>
      <c r="E217" s="183" t="s">
        <v>54</v>
      </c>
      <c r="F217" s="217">
        <v>3</v>
      </c>
      <c r="G217" s="160"/>
      <c r="H217" s="66"/>
      <c r="I217" s="32"/>
    </row>
    <row r="218" spans="1:9" ht="37.5" customHeight="1">
      <c r="A218" s="164">
        <v>84</v>
      </c>
      <c r="B218" s="209"/>
      <c r="C218" s="210"/>
      <c r="D218" s="127" t="s">
        <v>237</v>
      </c>
      <c r="E218" s="183" t="s">
        <v>48</v>
      </c>
      <c r="F218" s="217">
        <f>Przedmiar_drogowy!F151</f>
        <v>2</v>
      </c>
      <c r="G218" s="160"/>
      <c r="H218" s="66"/>
      <c r="I218" s="32"/>
    </row>
    <row r="219" spans="1:9" ht="37.5" customHeight="1">
      <c r="A219" s="164">
        <f>A218+1</f>
        <v>85</v>
      </c>
      <c r="B219" s="209"/>
      <c r="C219" s="210"/>
      <c r="D219" s="127" t="s">
        <v>238</v>
      </c>
      <c r="E219" s="183" t="s">
        <v>48</v>
      </c>
      <c r="F219" s="217">
        <f>Przedmiar_drogowy!F152</f>
        <v>1</v>
      </c>
      <c r="G219" s="160"/>
      <c r="H219" s="66"/>
      <c r="I219" s="32"/>
    </row>
    <row r="220" spans="1:9" ht="37.5" customHeight="1">
      <c r="A220" s="164">
        <f>A219+1</f>
        <v>86</v>
      </c>
      <c r="B220" s="209"/>
      <c r="C220" s="210"/>
      <c r="D220" s="127" t="s">
        <v>239</v>
      </c>
      <c r="E220" s="183" t="s">
        <v>48</v>
      </c>
      <c r="F220" s="217">
        <f>Przedmiar_drogowy!F153</f>
        <v>7</v>
      </c>
      <c r="G220" s="160"/>
      <c r="H220" s="66"/>
      <c r="I220" s="32"/>
    </row>
    <row r="221" spans="1:9" ht="37.5" customHeight="1">
      <c r="A221" s="63" t="s">
        <v>15</v>
      </c>
      <c r="B221" s="42" t="s">
        <v>15</v>
      </c>
      <c r="C221" s="38" t="s">
        <v>130</v>
      </c>
      <c r="D221" s="36" t="s">
        <v>131</v>
      </c>
      <c r="E221" s="34" t="s">
        <v>15</v>
      </c>
      <c r="F221" s="76" t="s">
        <v>15</v>
      </c>
      <c r="G221" s="187" t="s">
        <v>15</v>
      </c>
      <c r="H221" s="85" t="s">
        <v>15</v>
      </c>
      <c r="I221" s="32"/>
    </row>
    <row r="222" spans="1:9" ht="47.25">
      <c r="A222" s="138">
        <f>A220+1</f>
        <v>87</v>
      </c>
      <c r="B222" s="35"/>
      <c r="C222" s="38"/>
      <c r="D222" s="37" t="s">
        <v>141</v>
      </c>
      <c r="E222" s="249" t="s">
        <v>51</v>
      </c>
      <c r="F222" s="78">
        <f>Przedmiar_drogowy!F155</f>
        <v>28</v>
      </c>
      <c r="G222" s="160"/>
      <c r="H222" s="66"/>
      <c r="I222" s="32"/>
    </row>
    <row r="223" spans="1:9" ht="37.5" customHeight="1">
      <c r="A223" s="63" t="s">
        <v>15</v>
      </c>
      <c r="B223" s="42" t="s">
        <v>15</v>
      </c>
      <c r="C223" s="42" t="s">
        <v>15</v>
      </c>
      <c r="D223" s="77" t="s">
        <v>69</v>
      </c>
      <c r="E223" s="34" t="s">
        <v>15</v>
      </c>
      <c r="F223" s="42" t="s">
        <v>15</v>
      </c>
      <c r="G223" s="76" t="s">
        <v>15</v>
      </c>
      <c r="H223" s="86"/>
      <c r="I223" s="32"/>
    </row>
    <row r="224" spans="1:9" ht="37.5" customHeight="1">
      <c r="A224" s="169" t="s">
        <v>15</v>
      </c>
      <c r="B224" s="121" t="s">
        <v>15</v>
      </c>
      <c r="C224" s="170" t="s">
        <v>74</v>
      </c>
      <c r="D224" s="171" t="s">
        <v>75</v>
      </c>
      <c r="E224" s="172" t="s">
        <v>15</v>
      </c>
      <c r="F224" s="101" t="s">
        <v>15</v>
      </c>
      <c r="G224" s="100" t="s">
        <v>15</v>
      </c>
      <c r="H224" s="102" t="s">
        <v>15</v>
      </c>
      <c r="I224" s="32"/>
    </row>
    <row r="225" spans="1:9" ht="37.5" customHeight="1">
      <c r="A225" s="161" t="s">
        <v>15</v>
      </c>
      <c r="B225" s="123" t="s">
        <v>15</v>
      </c>
      <c r="C225" s="124" t="s">
        <v>76</v>
      </c>
      <c r="D225" s="162" t="s">
        <v>77</v>
      </c>
      <c r="E225" s="15" t="s">
        <v>15</v>
      </c>
      <c r="F225" s="76" t="s">
        <v>15</v>
      </c>
      <c r="G225" s="76" t="s">
        <v>15</v>
      </c>
      <c r="H225" s="85" t="s">
        <v>15</v>
      </c>
      <c r="I225" s="32"/>
    </row>
    <row r="226" spans="1:9" ht="47.25">
      <c r="A226" s="164">
        <f>A222+1</f>
        <v>88</v>
      </c>
      <c r="B226" s="207"/>
      <c r="C226" s="124"/>
      <c r="D226" s="153" t="s">
        <v>129</v>
      </c>
      <c r="E226" s="124" t="s">
        <v>51</v>
      </c>
      <c r="F226" s="78">
        <f>Przedmiar_drogowy!F158</f>
        <v>32</v>
      </c>
      <c r="G226" s="160"/>
      <c r="H226" s="66"/>
      <c r="I226" s="32"/>
    </row>
    <row r="227" spans="1:9" ht="37.5" customHeight="1">
      <c r="A227" s="161" t="s">
        <v>15</v>
      </c>
      <c r="B227" s="123" t="s">
        <v>15</v>
      </c>
      <c r="C227" s="176" t="s">
        <v>79</v>
      </c>
      <c r="D227" s="177" t="s">
        <v>80</v>
      </c>
      <c r="E227" s="15" t="s">
        <v>15</v>
      </c>
      <c r="F227" s="76" t="s">
        <v>15</v>
      </c>
      <c r="G227" s="187" t="s">
        <v>15</v>
      </c>
      <c r="H227" s="85" t="s">
        <v>15</v>
      </c>
      <c r="I227" s="32"/>
    </row>
    <row r="228" spans="1:9" ht="37.5" customHeight="1">
      <c r="A228" s="164">
        <f>A226+1</f>
        <v>89</v>
      </c>
      <c r="B228" s="173"/>
      <c r="C228" s="176"/>
      <c r="D228" s="178" t="s">
        <v>240</v>
      </c>
      <c r="E228" s="176" t="s">
        <v>24</v>
      </c>
      <c r="F228" s="78">
        <f>Przedmiar_drogowy!F160</f>
        <v>66</v>
      </c>
      <c r="G228" s="160"/>
      <c r="H228" s="66"/>
      <c r="I228" s="32"/>
    </row>
    <row r="229" spans="1:9" ht="37.5" customHeight="1">
      <c r="A229" s="161" t="s">
        <v>15</v>
      </c>
      <c r="B229" s="123" t="s">
        <v>15</v>
      </c>
      <c r="C229" s="176" t="s">
        <v>81</v>
      </c>
      <c r="D229" s="177" t="s">
        <v>82</v>
      </c>
      <c r="E229" s="15" t="s">
        <v>15</v>
      </c>
      <c r="F229" s="76" t="s">
        <v>15</v>
      </c>
      <c r="G229" s="187" t="s">
        <v>15</v>
      </c>
      <c r="H229" s="85" t="s">
        <v>15</v>
      </c>
      <c r="I229" s="32"/>
    </row>
    <row r="230" spans="1:9" ht="37.5" customHeight="1">
      <c r="A230" s="164">
        <f>A228+1</f>
        <v>90</v>
      </c>
      <c r="B230" s="173"/>
      <c r="C230" s="176"/>
      <c r="D230" s="178" t="s">
        <v>120</v>
      </c>
      <c r="E230" s="176" t="s">
        <v>51</v>
      </c>
      <c r="F230" s="78">
        <f>Przedmiar_drogowy!F162</f>
        <v>91</v>
      </c>
      <c r="G230" s="160"/>
      <c r="H230" s="66"/>
      <c r="I230" s="32"/>
    </row>
    <row r="231" spans="1:9" ht="37.5" customHeight="1">
      <c r="A231" s="63" t="s">
        <v>15</v>
      </c>
      <c r="B231" s="42" t="s">
        <v>15</v>
      </c>
      <c r="C231" s="42" t="s">
        <v>15</v>
      </c>
      <c r="D231" s="77" t="s">
        <v>69</v>
      </c>
      <c r="E231" s="34" t="s">
        <v>15</v>
      </c>
      <c r="F231" s="42" t="s">
        <v>15</v>
      </c>
      <c r="G231" s="76" t="s">
        <v>15</v>
      </c>
      <c r="H231" s="86"/>
      <c r="I231" s="32"/>
    </row>
    <row r="232" spans="1:9" ht="37.5" customHeight="1">
      <c r="A232" s="140" t="s">
        <v>15</v>
      </c>
      <c r="B232" s="121" t="s">
        <v>15</v>
      </c>
      <c r="C232" s="119" t="s">
        <v>52</v>
      </c>
      <c r="D232" s="120" t="s">
        <v>53</v>
      </c>
      <c r="E232" s="121" t="s">
        <v>15</v>
      </c>
      <c r="F232" s="101" t="s">
        <v>15</v>
      </c>
      <c r="G232" s="100" t="s">
        <v>15</v>
      </c>
      <c r="H232" s="102" t="s">
        <v>15</v>
      </c>
      <c r="I232" s="32"/>
    </row>
    <row r="233" spans="1:9" ht="37.5" customHeight="1">
      <c r="A233" s="139" t="s">
        <v>15</v>
      </c>
      <c r="B233" s="147" t="s">
        <v>15</v>
      </c>
      <c r="C233" s="231" t="s">
        <v>108</v>
      </c>
      <c r="D233" s="232" t="s">
        <v>109</v>
      </c>
      <c r="E233" s="34" t="s">
        <v>15</v>
      </c>
      <c r="F233" s="76" t="s">
        <v>15</v>
      </c>
      <c r="G233" s="76" t="s">
        <v>15</v>
      </c>
      <c r="H233" s="85" t="s">
        <v>15</v>
      </c>
      <c r="I233" s="32"/>
    </row>
    <row r="234" spans="1:9" ht="37.5" customHeight="1">
      <c r="A234" s="138">
        <f>A230+1</f>
        <v>91</v>
      </c>
      <c r="B234" s="42"/>
      <c r="C234" s="38"/>
      <c r="D234" s="234" t="s">
        <v>241</v>
      </c>
      <c r="E234" s="235" t="s">
        <v>24</v>
      </c>
      <c r="F234" s="78">
        <f>Przedmiar_drogowy!F165</f>
        <v>1612</v>
      </c>
      <c r="G234" s="160"/>
      <c r="H234" s="66"/>
      <c r="I234" s="32"/>
    </row>
    <row r="235" spans="1:9" ht="37.5" customHeight="1">
      <c r="A235" s="138">
        <v>92</v>
      </c>
      <c r="B235" s="42"/>
      <c r="C235" s="38"/>
      <c r="D235" s="234" t="s">
        <v>295</v>
      </c>
      <c r="E235" s="235" t="s">
        <v>24</v>
      </c>
      <c r="F235" s="78">
        <v>127</v>
      </c>
      <c r="G235" s="160"/>
      <c r="H235" s="66"/>
      <c r="I235" s="32"/>
    </row>
    <row r="236" spans="1:9" ht="47.25">
      <c r="A236" s="138">
        <v>93</v>
      </c>
      <c r="B236" s="42"/>
      <c r="C236" s="38"/>
      <c r="D236" s="234" t="s">
        <v>142</v>
      </c>
      <c r="E236" s="235" t="s">
        <v>24</v>
      </c>
      <c r="F236" s="78">
        <f>Przedmiar_drogowy!F167</f>
        <v>111</v>
      </c>
      <c r="G236" s="160"/>
      <c r="H236" s="66"/>
      <c r="I236" s="32"/>
    </row>
    <row r="237" spans="1:9" ht="37.5" customHeight="1">
      <c r="A237" s="139" t="s">
        <v>15</v>
      </c>
      <c r="B237" s="147" t="s">
        <v>15</v>
      </c>
      <c r="C237" s="223" t="s">
        <v>96</v>
      </c>
      <c r="D237" s="224" t="s">
        <v>97</v>
      </c>
      <c r="E237" s="34" t="s">
        <v>15</v>
      </c>
      <c r="F237" s="76" t="s">
        <v>15</v>
      </c>
      <c r="G237" s="76" t="s">
        <v>15</v>
      </c>
      <c r="H237" s="85" t="s">
        <v>15</v>
      </c>
      <c r="I237" s="32"/>
    </row>
    <row r="238" spans="1:9" ht="45.75" customHeight="1">
      <c r="A238" s="240">
        <f>A236+1</f>
        <v>94</v>
      </c>
      <c r="B238" s="42"/>
      <c r="C238" s="38"/>
      <c r="D238" s="253" t="s">
        <v>242</v>
      </c>
      <c r="E238" s="154" t="s">
        <v>110</v>
      </c>
      <c r="F238" s="78">
        <f>Przedmiar_drogowy!F169</f>
        <v>1</v>
      </c>
      <c r="G238" s="160"/>
      <c r="H238" s="66"/>
      <c r="I238" s="32"/>
    </row>
    <row r="239" spans="1:9" ht="37.5" customHeight="1">
      <c r="A239" s="240">
        <f>A238+1</f>
        <v>95</v>
      </c>
      <c r="B239" s="42"/>
      <c r="C239" s="38"/>
      <c r="D239" s="253" t="s">
        <v>143</v>
      </c>
      <c r="E239" s="154" t="s">
        <v>110</v>
      </c>
      <c r="F239" s="78">
        <f>Przedmiar_drogowy!F170</f>
        <v>3</v>
      </c>
      <c r="G239" s="160"/>
      <c r="H239" s="66"/>
      <c r="I239" s="32"/>
    </row>
    <row r="240" spans="1:9" ht="37.5" customHeight="1">
      <c r="A240" s="240">
        <f>A239+1</f>
        <v>96</v>
      </c>
      <c r="B240" s="129"/>
      <c r="C240" s="254"/>
      <c r="D240" s="255" t="s">
        <v>243</v>
      </c>
      <c r="E240" s="256" t="s">
        <v>48</v>
      </c>
      <c r="F240" s="78">
        <f>Przedmiar_drogowy!F171</f>
        <v>10</v>
      </c>
      <c r="G240" s="160"/>
      <c r="H240" s="66"/>
      <c r="I240" s="32"/>
    </row>
    <row r="241" spans="1:9" ht="37.5" customHeight="1">
      <c r="A241" s="240">
        <f>A240+1</f>
        <v>97</v>
      </c>
      <c r="B241" s="42"/>
      <c r="C241" s="38"/>
      <c r="D241" s="253" t="s">
        <v>244</v>
      </c>
      <c r="E241" s="154" t="s">
        <v>48</v>
      </c>
      <c r="F241" s="78">
        <f>Przedmiar_drogowy!F172</f>
        <v>9</v>
      </c>
      <c r="G241" s="160"/>
      <c r="H241" s="66"/>
      <c r="I241" s="32"/>
    </row>
    <row r="242" spans="1:13" ht="37.5" customHeight="1">
      <c r="A242" s="128" t="s">
        <v>15</v>
      </c>
      <c r="B242" s="129" t="s">
        <v>15</v>
      </c>
      <c r="C242" s="129" t="s">
        <v>15</v>
      </c>
      <c r="D242" s="130" t="s">
        <v>55</v>
      </c>
      <c r="E242" s="131" t="s">
        <v>15</v>
      </c>
      <c r="F242" s="42" t="s">
        <v>15</v>
      </c>
      <c r="G242" s="76" t="s">
        <v>15</v>
      </c>
      <c r="H242" s="86"/>
      <c r="I242" s="32"/>
      <c r="M242" s="218"/>
    </row>
    <row r="243" spans="1:8" ht="12.75" customHeight="1" hidden="1">
      <c r="A243" s="211"/>
      <c r="B243" s="212"/>
      <c r="C243" s="212"/>
      <c r="D243" s="212"/>
      <c r="E243" s="212"/>
      <c r="F243" s="212"/>
      <c r="G243" s="212"/>
      <c r="H243" s="213"/>
    </row>
    <row r="244" spans="1:8" ht="12.75" customHeight="1" hidden="1">
      <c r="A244" s="214"/>
      <c r="B244" s="215"/>
      <c r="C244" s="215"/>
      <c r="D244" s="215"/>
      <c r="E244" s="215"/>
      <c r="F244" s="215"/>
      <c r="G244" s="215"/>
      <c r="H244" s="216"/>
    </row>
    <row r="245" spans="1:8" ht="15" hidden="1">
      <c r="A245" s="214"/>
      <c r="B245" s="215"/>
      <c r="C245" s="215"/>
      <c r="D245" s="215"/>
      <c r="E245" s="215"/>
      <c r="F245" s="215"/>
      <c r="G245" s="215"/>
      <c r="H245" s="216"/>
    </row>
    <row r="246" spans="1:8" ht="15" hidden="1">
      <c r="A246" s="214"/>
      <c r="B246" s="215"/>
      <c r="C246" s="215"/>
      <c r="D246" s="215"/>
      <c r="E246" s="215"/>
      <c r="F246" s="215"/>
      <c r="G246" s="215"/>
      <c r="H246" s="216"/>
    </row>
    <row r="247" spans="1:8" ht="12.75" customHeight="1" hidden="1">
      <c r="A247" s="214"/>
      <c r="B247" s="215"/>
      <c r="C247" s="215"/>
      <c r="D247" s="215"/>
      <c r="E247" s="215"/>
      <c r="F247" s="215"/>
      <c r="G247" s="215"/>
      <c r="H247" s="216"/>
    </row>
    <row r="248" spans="1:8" ht="15" hidden="1">
      <c r="A248" s="214"/>
      <c r="B248" s="215"/>
      <c r="C248" s="215"/>
      <c r="D248" s="215"/>
      <c r="E248" s="215"/>
      <c r="F248" s="215"/>
      <c r="G248" s="215"/>
      <c r="H248" s="216"/>
    </row>
    <row r="249" spans="1:8" ht="12.75" customHeight="1" hidden="1">
      <c r="A249" s="214"/>
      <c r="B249" s="215"/>
      <c r="C249" s="215"/>
      <c r="D249" s="215"/>
      <c r="E249" s="215"/>
      <c r="F249" s="215"/>
      <c r="G249" s="215"/>
      <c r="H249" s="216"/>
    </row>
    <row r="250" spans="1:8" ht="15" hidden="1">
      <c r="A250" s="214"/>
      <c r="B250" s="215"/>
      <c r="C250" s="215"/>
      <c r="D250" s="215"/>
      <c r="E250" s="215"/>
      <c r="F250" s="215"/>
      <c r="G250" s="215"/>
      <c r="H250" s="216"/>
    </row>
    <row r="251" spans="1:8" ht="15" hidden="1">
      <c r="A251" s="214"/>
      <c r="B251" s="215"/>
      <c r="C251" s="215"/>
      <c r="D251" s="215"/>
      <c r="E251" s="215"/>
      <c r="F251" s="215"/>
      <c r="G251" s="215"/>
      <c r="H251" s="216"/>
    </row>
    <row r="252" spans="1:8" ht="15" hidden="1">
      <c r="A252" s="214"/>
      <c r="B252" s="215"/>
      <c r="C252" s="215"/>
      <c r="D252" s="215"/>
      <c r="E252" s="215"/>
      <c r="F252" s="215"/>
      <c r="G252" s="215"/>
      <c r="H252" s="216"/>
    </row>
    <row r="253" spans="1:8" ht="12.75" customHeight="1" hidden="1">
      <c r="A253" s="214"/>
      <c r="B253" s="215"/>
      <c r="C253" s="215"/>
      <c r="D253" s="215"/>
      <c r="E253" s="215"/>
      <c r="F253" s="215"/>
      <c r="G253" s="215"/>
      <c r="H253" s="216"/>
    </row>
    <row r="254" spans="1:8" ht="12.75" customHeight="1" hidden="1">
      <c r="A254" s="214"/>
      <c r="B254" s="215"/>
      <c r="C254" s="215"/>
      <c r="D254" s="215"/>
      <c r="E254" s="215"/>
      <c r="F254" s="215"/>
      <c r="G254" s="215"/>
      <c r="H254" s="216"/>
    </row>
    <row r="255" spans="1:8" ht="12.75" customHeight="1" hidden="1">
      <c r="A255" s="214"/>
      <c r="B255" s="215"/>
      <c r="C255" s="215"/>
      <c r="D255" s="215"/>
      <c r="E255" s="215"/>
      <c r="F255" s="215"/>
      <c r="G255" s="215"/>
      <c r="H255" s="216"/>
    </row>
    <row r="256" spans="1:8" ht="12.75" customHeight="1" hidden="1">
      <c r="A256" s="214"/>
      <c r="B256" s="215"/>
      <c r="C256" s="215"/>
      <c r="D256" s="215"/>
      <c r="E256" s="215"/>
      <c r="F256" s="215"/>
      <c r="G256" s="215"/>
      <c r="H256" s="216"/>
    </row>
    <row r="257" spans="1:8" ht="12.75" customHeight="1" hidden="1">
      <c r="A257" s="214"/>
      <c r="B257" s="215"/>
      <c r="C257" s="215"/>
      <c r="D257" s="215"/>
      <c r="E257" s="215"/>
      <c r="F257" s="215"/>
      <c r="G257" s="215"/>
      <c r="H257" s="216"/>
    </row>
    <row r="258" spans="1:8" ht="12.75" customHeight="1" hidden="1">
      <c r="A258" s="214"/>
      <c r="B258" s="215"/>
      <c r="C258" s="215"/>
      <c r="D258" s="215"/>
      <c r="E258" s="215"/>
      <c r="F258" s="215"/>
      <c r="G258" s="215"/>
      <c r="H258" s="216"/>
    </row>
    <row r="259" spans="1:8" ht="12.75" customHeight="1" hidden="1">
      <c r="A259" s="214"/>
      <c r="B259" s="215"/>
      <c r="C259" s="215"/>
      <c r="D259" s="215"/>
      <c r="E259" s="215"/>
      <c r="F259" s="215"/>
      <c r="G259" s="215"/>
      <c r="H259" s="216"/>
    </row>
    <row r="260" spans="1:8" ht="12.75" customHeight="1">
      <c r="A260" s="284"/>
      <c r="B260" s="285"/>
      <c r="C260" s="285"/>
      <c r="D260" s="285"/>
      <c r="E260" s="285"/>
      <c r="F260" s="285"/>
      <c r="G260" s="285"/>
      <c r="H260" s="286"/>
    </row>
    <row r="261" spans="1:8" s="33" customFormat="1" ht="44.25" customHeight="1">
      <c r="A261" s="287" t="s">
        <v>34</v>
      </c>
      <c r="B261" s="288"/>
      <c r="C261" s="288"/>
      <c r="D261" s="289"/>
      <c r="E261" s="79" t="s">
        <v>15</v>
      </c>
      <c r="F261" s="290" t="s">
        <v>15</v>
      </c>
      <c r="G261" s="290"/>
      <c r="H261" s="87"/>
    </row>
    <row r="262" spans="1:13" ht="44.25" customHeight="1">
      <c r="A262" s="287" t="s">
        <v>42</v>
      </c>
      <c r="B262" s="288"/>
      <c r="C262" s="288"/>
      <c r="D262" s="289"/>
      <c r="E262" s="79" t="s">
        <v>15</v>
      </c>
      <c r="F262" s="290" t="s">
        <v>15</v>
      </c>
      <c r="G262" s="290"/>
      <c r="H262" s="108"/>
      <c r="M262" s="32"/>
    </row>
    <row r="263" spans="1:8" ht="44.25" customHeight="1" thickBot="1">
      <c r="A263" s="279" t="s">
        <v>35</v>
      </c>
      <c r="B263" s="280"/>
      <c r="C263" s="280"/>
      <c r="D263" s="281"/>
      <c r="E263" s="109" t="s">
        <v>15</v>
      </c>
      <c r="F263" s="282" t="s">
        <v>15</v>
      </c>
      <c r="G263" s="282"/>
      <c r="H263" s="110"/>
    </row>
    <row r="264" ht="15">
      <c r="G264" s="175"/>
    </row>
    <row r="265" ht="15">
      <c r="G265" s="175"/>
    </row>
    <row r="266" ht="15">
      <c r="G266" s="175"/>
    </row>
    <row r="267" ht="15">
      <c r="G267" s="175"/>
    </row>
    <row r="268" ht="15">
      <c r="G268" s="175"/>
    </row>
    <row r="269" ht="15">
      <c r="G269" s="175"/>
    </row>
    <row r="270" ht="15">
      <c r="G270" s="175"/>
    </row>
    <row r="271" ht="15">
      <c r="G271" s="175"/>
    </row>
    <row r="272" ht="15">
      <c r="G272" s="175"/>
    </row>
    <row r="273" ht="15">
      <c r="G273" s="175"/>
    </row>
    <row r="274" ht="15">
      <c r="G274" s="175"/>
    </row>
    <row r="275" ht="15">
      <c r="G275" s="175"/>
    </row>
    <row r="276" ht="15">
      <c r="G276" s="175"/>
    </row>
    <row r="277" ht="15">
      <c r="G277" s="175"/>
    </row>
    <row r="278" ht="15">
      <c r="G278" s="175"/>
    </row>
    <row r="279" ht="15">
      <c r="G279" s="175"/>
    </row>
    <row r="280" ht="15">
      <c r="G280" s="175"/>
    </row>
    <row r="281" ht="15">
      <c r="G281" s="175"/>
    </row>
    <row r="282" ht="15">
      <c r="G282" s="175"/>
    </row>
    <row r="283" ht="15">
      <c r="G283" s="175"/>
    </row>
    <row r="284" ht="15">
      <c r="G284" s="175"/>
    </row>
    <row r="285" ht="15">
      <c r="G285" s="175"/>
    </row>
    <row r="286" ht="15">
      <c r="G286" s="175"/>
    </row>
    <row r="287" ht="15">
      <c r="G287" s="175"/>
    </row>
    <row r="288" ht="15">
      <c r="G288" s="175"/>
    </row>
    <row r="289" ht="15">
      <c r="G289" s="175"/>
    </row>
    <row r="290" ht="15">
      <c r="G290" s="175"/>
    </row>
    <row r="291" ht="15">
      <c r="G291" s="175"/>
    </row>
    <row r="292" ht="15">
      <c r="G292" s="175"/>
    </row>
    <row r="293" ht="15">
      <c r="G293" s="175"/>
    </row>
    <row r="294" ht="15">
      <c r="G294" s="175"/>
    </row>
    <row r="295" ht="13.5">
      <c r="G295" s="175"/>
    </row>
    <row r="296" ht="13.5">
      <c r="G296" s="175"/>
    </row>
    <row r="297" ht="13.5">
      <c r="G297" s="175"/>
    </row>
    <row r="298" ht="13.5">
      <c r="G298" s="175"/>
    </row>
    <row r="299" ht="13.5">
      <c r="G299" s="175"/>
    </row>
    <row r="300" ht="13.5">
      <c r="G300" s="175"/>
    </row>
    <row r="301" ht="13.5">
      <c r="G301" s="175"/>
    </row>
    <row r="302" ht="13.5">
      <c r="G302" s="175"/>
    </row>
    <row r="303" ht="13.5">
      <c r="G303" s="175"/>
    </row>
    <row r="304" ht="13.5">
      <c r="G304" s="175"/>
    </row>
    <row r="305" ht="13.5">
      <c r="G305" s="175"/>
    </row>
    <row r="306" ht="13.5">
      <c r="G306" s="175"/>
    </row>
    <row r="307" ht="13.5">
      <c r="G307" s="175"/>
    </row>
    <row r="308" ht="13.5">
      <c r="G308" s="175"/>
    </row>
    <row r="309" ht="13.5">
      <c r="G309" s="175"/>
    </row>
    <row r="310" ht="13.5">
      <c r="G310" s="175"/>
    </row>
  </sheetData>
  <sheetProtection/>
  <mergeCells count="8">
    <mergeCell ref="A263:D263"/>
    <mergeCell ref="F263:G263"/>
    <mergeCell ref="E1:F1"/>
    <mergeCell ref="A260:H260"/>
    <mergeCell ref="A261:D261"/>
    <mergeCell ref="F261:G261"/>
    <mergeCell ref="A262:D262"/>
    <mergeCell ref="F262:G262"/>
  </mergeCells>
  <printOptions/>
  <pageMargins left="0.6692913385826772" right="0.1968503937007874" top="1.0236220472440944" bottom="0.8661417322834646" header="0.5118110236220472" footer="0.5118110236220472"/>
  <pageSetup horizontalDpi="600" verticalDpi="600" orientation="portrait" paperSize="9" scale="56" r:id="rId3"/>
  <headerFooter alignWithMargins="0">
    <oddHeader>&amp;C&amp;"Times New Roman,Pogrubiona"&amp;14KOSZTORYS OFERTOWY 
Przebudowa drogi powiatowej nr 1132W Siemiradz – Bród na odcinku Siemiradz - Stary Kobylnik  od km 1+245 do km 3+880</oddHeader>
  </headerFooter>
  <rowBreaks count="3" manualBreakCount="3">
    <brk id="115" max="7" man="1"/>
    <brk id="145" max="7" man="1"/>
    <brk id="185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Nachyła</dc:creator>
  <cp:keywords/>
  <dc:description/>
  <cp:lastModifiedBy>Zarząd Dróg</cp:lastModifiedBy>
  <cp:lastPrinted>2023-09-04T13:03:03Z</cp:lastPrinted>
  <dcterms:created xsi:type="dcterms:W3CDTF">2010-10-21T07:53:16Z</dcterms:created>
  <dcterms:modified xsi:type="dcterms:W3CDTF">2023-11-28T09:03:49Z</dcterms:modified>
  <cp:category/>
  <cp:version/>
  <cp:contentType/>
  <cp:contentStatus/>
</cp:coreProperties>
</file>