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drawing7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Dane_wejsciowe" sheetId="1" state="visible" r:id="rId3"/>
    <sheet name="Ścieżki_cenowe" sheetId="2" state="visible" r:id="rId4"/>
    <sheet name="NPV" sheetId="3" state="visible" r:id="rId5"/>
    <sheet name="RZiS" sheetId="4" state="hidden" r:id="rId6"/>
    <sheet name="RPP" sheetId="5" state="hidden" r:id="rId7"/>
    <sheet name="Przychody" sheetId="6" state="hidden" r:id="rId8"/>
    <sheet name="Koszty_operacyjne" sheetId="7" state="hidden" r:id="rId9"/>
    <sheet name="Raty" sheetId="8" state="hidden" r:id="rId10"/>
    <sheet name="Wykorzystanie mocy" sheetId="9" state="hidden" r:id="rId11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<sst xmlns="http://schemas.openxmlformats.org/spreadsheetml/2006/main" count="127" uniqueCount="100">
  <si>
    <t xml:space="preserve">Rodzaj</t>
  </si>
  <si>
    <t xml:space="preserve">Wielkość</t>
  </si>
  <si>
    <t xml:space="preserve">Moc elektryczna (MWe)</t>
  </si>
  <si>
    <t xml:space="preserve">Moc w paliwie (MW)</t>
  </si>
  <si>
    <t xml:space="preserve">Ilość godzin pracy w roku (h/rok)</t>
  </si>
  <si>
    <t xml:space="preserve">Wartość inwestycji (PLN)</t>
  </si>
  <si>
    <t xml:space="preserve">Kapitał obcy (PLN)</t>
  </si>
  <si>
    <t xml:space="preserve">Kapitał własny (PLN)</t>
  </si>
  <si>
    <t xml:space="preserve">Okres spłaty (miesiące)</t>
  </si>
  <si>
    <t xml:space="preserve">Oprocentowanie stałe (%)</t>
  </si>
  <si>
    <t xml:space="preserve">Część kapitału aktywowana dla S1/S2</t>
  </si>
  <si>
    <t xml:space="preserve">Serwis – koszty zmienne (PLN/MWh)</t>
  </si>
  <si>
    <t xml:space="preserve">Serwis – koszty stałe (PLN/rok)</t>
  </si>
  <si>
    <t xml:space="preserve">S1/S2</t>
  </si>
  <si>
    <t xml:space="preserve">Moc cieplna (MWt)</t>
  </si>
  <si>
    <t xml:space="preserve">Rozpoczęcie produkcji</t>
  </si>
  <si>
    <t xml:space="preserve">Zakończenie produkcji</t>
  </si>
  <si>
    <t xml:space="preserve">G3/G4</t>
  </si>
  <si>
    <t xml:space="preserve">Energia elektryczna TGE (PLN/MWh)</t>
  </si>
  <si>
    <t xml:space="preserve">Energia cieplna (PLN/GJ)</t>
  </si>
  <si>
    <t xml:space="preserve">Gaz ziemny (TGE) (PLN/MWh)</t>
  </si>
  <si>
    <t xml:space="preserve">Gaz ziemny (TTF) (EUR/MWh)</t>
  </si>
  <si>
    <t xml:space="preserve">CPI (%)</t>
  </si>
  <si>
    <t xml:space="preserve">Premia kogeneracyjna (PLN/MWh)</t>
  </si>
  <si>
    <t xml:space="preserve">kurs (EUR/PLN)</t>
  </si>
  <si>
    <t xml:space="preserve">NPV</t>
  </si>
  <si>
    <t xml:space="preserve">Przychody ze sprzedaży energii elektrycznej</t>
  </si>
  <si>
    <t xml:space="preserve">Przychody ze sprzedaży ciepła</t>
  </si>
  <si>
    <t xml:space="preserve">Przychody ze wsparcia wysokosprawnej kogeneracji</t>
  </si>
  <si>
    <t xml:space="preserve">Przychody ze sprzedaży</t>
  </si>
  <si>
    <t xml:space="preserve">Koszt paliwa</t>
  </si>
  <si>
    <t xml:space="preserve">ETS</t>
  </si>
  <si>
    <t xml:space="preserve">Amortyzacja</t>
  </si>
  <si>
    <t xml:space="preserve">Serwis</t>
  </si>
  <si>
    <t xml:space="preserve">Koszt własny sprzedaży</t>
  </si>
  <si>
    <t xml:space="preserve">Zysk brutto ze sprzedaży</t>
  </si>
  <si>
    <t xml:space="preserve">Koszt sprzedaży</t>
  </si>
  <si>
    <t xml:space="preserve">Koszty ogólnego zarządu</t>
  </si>
  <si>
    <t xml:space="preserve">Pozostałe przychody i koszty operacyjne</t>
  </si>
  <si>
    <t xml:space="preserve">Zysk na działalności operacyjnej</t>
  </si>
  <si>
    <t xml:space="preserve">Przychody z działalności finansowej</t>
  </si>
  <si>
    <t xml:space="preserve">Koszty finansowe</t>
  </si>
  <si>
    <t xml:space="preserve">Przychody finansowe netto</t>
  </si>
  <si>
    <t xml:space="preserve">Zysk przed opodatkowaniem</t>
  </si>
  <si>
    <t xml:space="preserve">Podatek dochodowy</t>
  </si>
  <si>
    <t xml:space="preserve">Zysk netto</t>
  </si>
  <si>
    <t xml:space="preserve">EBITDA</t>
  </si>
  <si>
    <t xml:space="preserve">CF=(ZN+A-RK)</t>
  </si>
  <si>
    <t xml:space="preserve">Stopa dyskonta</t>
  </si>
  <si>
    <t xml:space="preserve">Zdyskontowane przepływy pieniężne</t>
  </si>
  <si>
    <t xml:space="preserve">Przepływy środków pieniężnych z działalności operacyjnej</t>
  </si>
  <si>
    <t xml:space="preserve">Podatek dochodowy zapłacony</t>
  </si>
  <si>
    <t xml:space="preserve">Odsetki</t>
  </si>
  <si>
    <t xml:space="preserve">Środki pieniężne netto z działalności operacyjnej</t>
  </si>
  <si>
    <t xml:space="preserve">Przepływy środków pieniężnych z działalności inwestycyjnej</t>
  </si>
  <si>
    <t xml:space="preserve">Sprzedaż środków trwałych</t>
  </si>
  <si>
    <t xml:space="preserve">Nabycie środków trwałych</t>
  </si>
  <si>
    <t xml:space="preserve">Środki pieniężne z netto działalności inwestycyjnej</t>
  </si>
  <si>
    <t xml:space="preserve">Przepływy środków pieniężnych z działalności finansowej</t>
  </si>
  <si>
    <t xml:space="preserve">Spłata kredytu</t>
  </si>
  <si>
    <t xml:space="preserve">Zaciągnięcie kredytu</t>
  </si>
  <si>
    <t xml:space="preserve">Odsetki od kredytu</t>
  </si>
  <si>
    <t xml:space="preserve">Środki pieniężne z netto z działalności finansowej</t>
  </si>
  <si>
    <t xml:space="preserve">Przepływy środków pieniężnych razem</t>
  </si>
  <si>
    <t xml:space="preserve">Środki pieniężne netto</t>
  </si>
  <si>
    <t xml:space="preserve">Środki pieniężne na początek okresu</t>
  </si>
  <si>
    <t xml:space="preserve">Środki pieniężne na koniec okresu</t>
  </si>
  <si>
    <t xml:space="preserve">Energia elektryczna</t>
  </si>
  <si>
    <t xml:space="preserve">Wolumen (MWh)</t>
  </si>
  <si>
    <t xml:space="preserve">Przychód</t>
  </si>
  <si>
    <t xml:space="preserve">Premia kogeneracyjna</t>
  </si>
  <si>
    <t xml:space="preserve">Energia Cieplna</t>
  </si>
  <si>
    <t xml:space="preserve">Wolumen (GJ)</t>
  </si>
  <si>
    <t xml:space="preserve">Przychód razem</t>
  </si>
  <si>
    <t xml:space="preserve">Koszty operacyjne</t>
  </si>
  <si>
    <t xml:space="preserve">wolumen gazu (MWh)</t>
  </si>
  <si>
    <t xml:space="preserve">gaz (PLN)</t>
  </si>
  <si>
    <t xml:space="preserve">serwis</t>
  </si>
  <si>
    <t xml:space="preserve">Koszty razem</t>
  </si>
  <si>
    <t xml:space="preserve">Nr raty</t>
  </si>
  <si>
    <t xml:space="preserve">Rata</t>
  </si>
  <si>
    <t xml:space="preserve">Kapitał</t>
  </si>
  <si>
    <t xml:space="preserve">Odsetki rocznie</t>
  </si>
  <si>
    <t xml:space="preserve">Kapitał rocznie</t>
  </si>
  <si>
    <t xml:space="preserve">moc cieplna zapotrzebowanie u źródeł (MWt)</t>
  </si>
  <si>
    <t xml:space="preserve">moc cieplna silników wypadkowa (MWt)</t>
  </si>
  <si>
    <t xml:space="preserve">moc cieplna silników wypadkowa (MWt) – pierwszy rok</t>
  </si>
  <si>
    <t xml:space="preserve">moc cieplna silników wypadkowa (MWt) – ostatni rok</t>
  </si>
  <si>
    <t xml:space="preserve">styczeń</t>
  </si>
  <si>
    <t xml:space="preserve">luty</t>
  </si>
  <si>
    <t xml:space="preserve">marzec</t>
  </si>
  <si>
    <t xml:space="preserve">kwiecień</t>
  </si>
  <si>
    <t xml:space="preserve">maj</t>
  </si>
  <si>
    <t xml:space="preserve">czerwiec</t>
  </si>
  <si>
    <t xml:space="preserve">lipiec</t>
  </si>
  <si>
    <t xml:space="preserve">sierpień</t>
  </si>
  <si>
    <t xml:space="preserve">wrzesień</t>
  </si>
  <si>
    <t xml:space="preserve">październik</t>
  </si>
  <si>
    <t xml:space="preserve">listopad</t>
  </si>
  <si>
    <t xml:space="preserve">grudzień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</si>
</sst>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"/>
    <numFmt numFmtId="166" formatCode="#,##0"/>
    <numFmt numFmtId="167" formatCode="0.00%"/>
    <numFmt numFmtId="168" formatCode="yyyy\-mm\-dd"/>
    <numFmt numFmtId="169" formatCode="General"/>
    <numFmt numFmtId="170" formatCode="0"/>
    <numFmt numFmtId="171" formatCode="0.00"/>
    <numFmt numFmtId="172" formatCode="0.0000"/>
    <numFmt numFmtId="173" formatCode="#,##0.00\ [$zł-415];[RED]\-#,##0.00\ [$zł-415]"/>
  </numFmts>
  <fonts count="6">
    <font>
      <sz val="10"/>
      <color rgb="FF00000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0"/>
      <charset val="238"/>
    </font>
  </fonts>
  <fills count="6">
    <fill>
      <patternFill patternType="none"/>
    </fill>
    <fill>
      <patternFill patternType="gray125"/>
    </fill>
    <fill>
      <patternFill patternType="solid">
        <fgColor rgb="FFB4C6E7"/>
        <bgColor rgb="FFBDD7EE"/>
      </patternFill>
    </fill>
    <fill>
      <patternFill patternType="solid">
        <fgColor rgb="FFC6E0B4"/>
        <bgColor rgb="FFAFD095"/>
      </patternFill>
    </fill>
    <fill>
      <patternFill patternType="solid">
        <fgColor rgb="FFBDD7EE"/>
        <bgColor rgb="FFB4C6E7"/>
      </patternFill>
    </fill>
    <fill>
      <patternFill patternType="solid">
        <fgColor rgb="FFAFD095"/>
        <bgColor rgb="FFC6E0B4"/>
      </patternFill>
    </fill>
  </fills>
  <borders count="49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ck"/>
      <right style="hair"/>
      <top style="thick"/>
      <bottom style="thick"/>
      <diagonal/>
    </border>
    <border diagonalUp="false" diagonalDown="false">
      <left style="hair"/>
      <right style="hair"/>
      <top style="thick"/>
      <bottom style="thick"/>
      <diagonal/>
    </border>
    <border diagonalUp="false" diagonalDown="false">
      <left style="hair"/>
      <right style="thick"/>
      <top style="thick"/>
      <bottom style="thick"/>
      <diagonal/>
    </border>
    <border diagonalUp="false" diagonalDown="false">
      <left style="thick"/>
      <right style="thick"/>
      <top style="thick"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ck"/>
      <top/>
      <bottom style="hair"/>
      <diagonal/>
    </border>
    <border diagonalUp="false" diagonalDown="false">
      <left style="thick"/>
      <right style="thick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thick"/>
      <top style="hair"/>
      <bottom style="hair"/>
      <diagonal/>
    </border>
    <border diagonalUp="false" diagonalDown="false">
      <left style="thick"/>
      <right style="thick"/>
      <top style="hair"/>
      <bottom style="thick"/>
      <diagonal/>
    </border>
    <border diagonalUp="false" diagonalDown="false">
      <left/>
      <right style="hair"/>
      <top style="hair"/>
      <bottom style="thick"/>
      <diagonal/>
    </border>
    <border diagonalUp="false" diagonalDown="false">
      <left style="hair"/>
      <right style="hair"/>
      <top style="hair"/>
      <bottom style="thick"/>
      <diagonal/>
    </border>
    <border diagonalUp="false" diagonalDown="false">
      <left style="hair"/>
      <right style="thick"/>
      <top style="hair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ck"/>
      <top/>
      <bottom style="hair"/>
      <diagonal/>
    </border>
    <border diagonalUp="false" diagonalDown="false">
      <left style="thick"/>
      <right style="thick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ck"/>
      <top style="hair"/>
      <bottom/>
      <diagonal/>
    </border>
    <border diagonalUp="false" diagonalDown="false">
      <left/>
      <right style="hair"/>
      <top style="thick"/>
      <bottom style="thick"/>
      <diagonal/>
    </border>
    <border diagonalUp="false" diagonalDown="false">
      <left style="thick"/>
      <right style="thick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thick"/>
      <top/>
      <bottom/>
      <diagonal/>
    </border>
    <border diagonalUp="false" diagonalDown="false">
      <left/>
      <right style="medium"/>
      <top style="thick"/>
      <bottom style="thick"/>
      <diagonal/>
    </border>
    <border diagonalUp="false" diagonalDown="false">
      <left style="medium"/>
      <right style="medium"/>
      <top style="thick"/>
      <bottom style="thick"/>
      <diagonal/>
    </border>
    <border diagonalUp="false" diagonalDown="false">
      <left style="medium"/>
      <right style="thick"/>
      <top style="thick"/>
      <bottom style="thick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thick"/>
      <top style="thin"/>
      <bottom style="hair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ck"/>
      <top style="thin"/>
      <bottom style="hair"/>
      <diagonal/>
    </border>
    <border diagonalUp="false" diagonalDown="false">
      <left style="thick"/>
      <right style="thick"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ck"/>
      <top style="hair"/>
      <bottom style="thin"/>
      <diagonal/>
    </border>
    <border diagonalUp="false" diagonalDown="false">
      <left style="thick"/>
      <right style="thick"/>
      <top style="hair"/>
      <bottom style="medium"/>
      <diagonal/>
    </border>
    <border diagonalUp="false" diagonalDown="false">
      <left style="hair"/>
      <right style="thick"/>
      <top style="thick"/>
      <bottom style="hair"/>
      <diagonal/>
    </border>
    <border diagonalUp="false" diagonalDown="false">
      <left/>
      <right style="hair"/>
      <top style="thick"/>
      <bottom style="hair"/>
      <diagonal/>
    </border>
    <border diagonalUp="false" diagonalDown="false">
      <left style="hair"/>
      <right style="hair"/>
      <top style="thick"/>
      <bottom style="hair"/>
      <diagonal/>
    </border>
    <border diagonalUp="false" diagonalDown="false">
      <left style="thick"/>
      <right style="hair"/>
      <top/>
      <bottom/>
      <diagonal/>
    </border>
    <border diagonalUp="false" diagonalDown="false">
      <left style="thick"/>
      <right style="hair"/>
      <top style="thick"/>
      <bottom style="hair"/>
      <diagonal/>
    </border>
    <border diagonalUp="false" diagonalDown="false">
      <left style="thick"/>
      <right style="hair"/>
      <top style="hair"/>
      <bottom style="hair"/>
      <diagonal/>
    </border>
    <border diagonalUp="false" diagonalDown="false">
      <left style="thick"/>
      <right style="hair"/>
      <top style="hair"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4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6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6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6" fontId="0" fillId="0" borderId="2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6" fontId="5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9" fontId="0" fillId="0" borderId="2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6" fontId="0" fillId="0" borderId="2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7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6" fontId="5" fillId="3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true">
      <alignment horizontal="left" vertical="bottom" textRotation="0" wrapText="false" indent="1" shrinkToFit="false"/>
      <protection locked="true" hidden="false"/>
    </xf>
    <xf numFmtId="164" fontId="0" fillId="0" borderId="2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6" fontId="0" fillId="3" borderId="2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3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3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5" borderId="1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5" borderId="1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3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2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4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4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4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4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6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0B4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875880</xdr:colOff>
      <xdr:row>1</xdr:row>
      <xdr:rowOff>96120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875880" cy="25884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1218960</xdr:colOff>
      <xdr:row>2</xdr:row>
      <xdr:rowOff>131760</xdr:rowOff>
    </xdr:to>
    <xdr:pic>
      <xdr:nvPicPr>
        <xdr:cNvPr id="1" name="Obraz 2" descr=""/>
        <xdr:cNvPicPr/>
      </xdr:nvPicPr>
      <xdr:blipFill>
        <a:blip r:embed="rId1"/>
        <a:stretch/>
      </xdr:blipFill>
      <xdr:spPr>
        <a:xfrm>
          <a:off x="0" y="0"/>
          <a:ext cx="1218960" cy="45684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875880</xdr:colOff>
      <xdr:row>1</xdr:row>
      <xdr:rowOff>96120</xdr:rowOff>
    </xdr:to>
    <xdr:pic>
      <xdr:nvPicPr>
        <xdr:cNvPr id="2" name="Obraz 5" descr=""/>
        <xdr:cNvPicPr/>
      </xdr:nvPicPr>
      <xdr:blipFill>
        <a:blip r:embed="rId1"/>
        <a:stretch/>
      </xdr:blipFill>
      <xdr:spPr>
        <a:xfrm>
          <a:off x="0" y="0"/>
          <a:ext cx="875880" cy="25884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875880</xdr:colOff>
      <xdr:row>1</xdr:row>
      <xdr:rowOff>96120</xdr:rowOff>
    </xdr:to>
    <xdr:pic>
      <xdr:nvPicPr>
        <xdr:cNvPr id="3" name="Obraz 4" descr=""/>
        <xdr:cNvPicPr/>
      </xdr:nvPicPr>
      <xdr:blipFill>
        <a:blip r:embed="rId1"/>
        <a:stretch/>
      </xdr:blipFill>
      <xdr:spPr>
        <a:xfrm>
          <a:off x="0" y="0"/>
          <a:ext cx="875880" cy="25884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63000</xdr:colOff>
      <xdr:row>1</xdr:row>
      <xdr:rowOff>96120</xdr:rowOff>
    </xdr:to>
    <xdr:pic>
      <xdr:nvPicPr>
        <xdr:cNvPr id="4" name="Obraz 3" descr=""/>
        <xdr:cNvPicPr/>
      </xdr:nvPicPr>
      <xdr:blipFill>
        <a:blip r:embed="rId1"/>
        <a:stretch/>
      </xdr:blipFill>
      <xdr:spPr>
        <a:xfrm>
          <a:off x="0" y="0"/>
          <a:ext cx="875880" cy="25884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875880</xdr:colOff>
      <xdr:row>1</xdr:row>
      <xdr:rowOff>96120</xdr:rowOff>
    </xdr:to>
    <xdr:pic>
      <xdr:nvPicPr>
        <xdr:cNvPr id="5" name="Obraz 4" descr=""/>
        <xdr:cNvPicPr/>
      </xdr:nvPicPr>
      <xdr:blipFill>
        <a:blip r:embed="rId1"/>
        <a:stretch/>
      </xdr:blipFill>
      <xdr:spPr>
        <a:xfrm>
          <a:off x="0" y="0"/>
          <a:ext cx="875880" cy="25884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875880</xdr:colOff>
      <xdr:row>1</xdr:row>
      <xdr:rowOff>96120</xdr:rowOff>
    </xdr:to>
    <xdr:pic>
      <xdr:nvPicPr>
        <xdr:cNvPr id="6" name="Obraz 4" descr=""/>
        <xdr:cNvPicPr/>
      </xdr:nvPicPr>
      <xdr:blipFill>
        <a:blip r:embed="rId1"/>
        <a:stretch/>
      </xdr:blipFill>
      <xdr:spPr>
        <a:xfrm>
          <a:off x="0" y="0"/>
          <a:ext cx="875880" cy="258840"/>
        </a:xfrm>
        <a:prstGeom prst="rect">
          <a:avLst/>
        </a:prstGeom>
        <a:ln w="126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:C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5.13"/>
    <col collapsed="false" customWidth="true" hidden="false" outlineLevel="0" max="2" min="2" style="1" width="32.35"/>
    <col collapsed="false" customWidth="true" hidden="false" outlineLevel="0" max="3" min="3" style="1" width="11.57"/>
    <col collapsed="false" customWidth="false" hidden="false" outlineLevel="0" max="16383" min="4" style="1" width="8.65"/>
    <col collapsed="false" customWidth="true" hidden="false" outlineLevel="0" max="16384" min="16384" style="1" width="11.53"/>
  </cols>
  <sheetData>
    <row r="3" customFormat="false" ht="12.8" hidden="false" customHeight="false" outlineLevel="0" collapsed="false">
      <c r="B3" s="2" t="s">
        <v>0</v>
      </c>
      <c r="C3" s="2" t="s">
        <v>1</v>
      </c>
    </row>
    <row r="4" customFormat="false" ht="12.8" hidden="false" customHeight="false" outlineLevel="0" collapsed="false">
      <c r="B4" s="3" t="s">
        <v>2</v>
      </c>
      <c r="C4" s="4" t="n">
        <f aca="false">C20+C27</f>
        <v>14.85</v>
      </c>
    </row>
    <row r="5" customFormat="false" ht="12.8" hidden="false" customHeight="false" outlineLevel="0" collapsed="false">
      <c r="B5" s="3" t="str">
        <f aca="false">"Moc cieplna (MWt)"</f>
        <v>Moc cieplna (MWt)</v>
      </c>
      <c r="C5" s="4" t="n">
        <f aca="false">C21+C28</f>
        <v>14.8</v>
      </c>
    </row>
    <row r="6" customFormat="false" ht="12.8" hidden="false" customHeight="false" outlineLevel="0" collapsed="false">
      <c r="B6" s="3" t="s">
        <v>3</v>
      </c>
      <c r="C6" s="4" t="n">
        <f aca="false">C22+C29</f>
        <v>36</v>
      </c>
    </row>
    <row r="7" customFormat="false" ht="12.8" hidden="false" customHeight="false" outlineLevel="0" collapsed="false">
      <c r="B7" s="3" t="s">
        <v>4</v>
      </c>
      <c r="C7" s="5" t="n">
        <f aca="false">MIN(8760*'Wykorzystanie mocy'!D16,8760*0.9)</f>
        <v>7073.10810810811</v>
      </c>
    </row>
    <row r="8" customFormat="false" ht="12.8" hidden="false" customHeight="false" outlineLevel="0" collapsed="false">
      <c r="B8" s="3" t="s">
        <v>5</v>
      </c>
      <c r="C8" s="6" t="n">
        <v>75000000</v>
      </c>
    </row>
    <row r="9" customFormat="false" ht="12.8" hidden="false" customHeight="false" outlineLevel="0" collapsed="false">
      <c r="B9" s="3" t="s">
        <v>6</v>
      </c>
      <c r="C9" s="6" t="n">
        <f aca="false">C8-C10</f>
        <v>75000000</v>
      </c>
    </row>
    <row r="10" customFormat="false" ht="12.8" hidden="false" customHeight="false" outlineLevel="0" collapsed="false">
      <c r="B10" s="3" t="s">
        <v>7</v>
      </c>
      <c r="C10" s="6" t="n">
        <v>0</v>
      </c>
    </row>
    <row r="11" customFormat="false" ht="12.8" hidden="false" customHeight="false" outlineLevel="0" collapsed="false">
      <c r="B11" s="3" t="s">
        <v>8</v>
      </c>
      <c r="C11" s="7" t="n">
        <v>60</v>
      </c>
    </row>
    <row r="12" customFormat="false" ht="12.8" hidden="false" customHeight="false" outlineLevel="0" collapsed="false">
      <c r="B12" s="3" t="s">
        <v>9</v>
      </c>
      <c r="C12" s="8" t="n">
        <v>0.1</v>
      </c>
    </row>
    <row r="13" customFormat="false" ht="12.8" hidden="false" customHeight="false" outlineLevel="0" collapsed="false">
      <c r="B13" s="3" t="s">
        <v>10</v>
      </c>
      <c r="C13" s="8" t="n">
        <v>0.4</v>
      </c>
    </row>
    <row r="14" customFormat="false" ht="12.8" hidden="false" customHeight="false" outlineLevel="0" collapsed="false">
      <c r="B14" s="3" t="s">
        <v>11</v>
      </c>
      <c r="C14" s="7" t="n">
        <v>35</v>
      </c>
    </row>
    <row r="15" customFormat="false" ht="12.8" hidden="false" customHeight="false" outlineLevel="0" collapsed="false">
      <c r="B15" s="3" t="s">
        <v>12</v>
      </c>
      <c r="C15" s="6" t="n">
        <v>1000000</v>
      </c>
    </row>
    <row r="19" customFormat="false" ht="12.8" hidden="false" customHeight="false" outlineLevel="0" collapsed="false">
      <c r="B19" s="2" t="s">
        <v>13</v>
      </c>
      <c r="C19" s="2" t="s">
        <v>1</v>
      </c>
    </row>
    <row r="20" customFormat="false" ht="12.8" hidden="false" customHeight="false" outlineLevel="0" collapsed="false">
      <c r="B20" s="3" t="s">
        <v>2</v>
      </c>
      <c r="C20" s="9" t="n">
        <v>6.6</v>
      </c>
    </row>
    <row r="21" customFormat="false" ht="12.8" hidden="false" customHeight="false" outlineLevel="0" collapsed="false">
      <c r="B21" s="3" t="s">
        <v>14</v>
      </c>
      <c r="C21" s="9" t="n">
        <v>6.6</v>
      </c>
    </row>
    <row r="22" customFormat="false" ht="12.8" hidden="false" customHeight="false" outlineLevel="0" collapsed="false">
      <c r="B22" s="3" t="s">
        <v>3</v>
      </c>
      <c r="C22" s="9" t="n">
        <v>16</v>
      </c>
    </row>
    <row r="23" customFormat="false" ht="12.8" hidden="false" customHeight="false" outlineLevel="0" collapsed="false">
      <c r="B23" s="3" t="s">
        <v>15</v>
      </c>
      <c r="C23" s="10" t="n">
        <v>45839</v>
      </c>
    </row>
    <row r="24" customFormat="false" ht="12.8" hidden="false" customHeight="false" outlineLevel="0" collapsed="false">
      <c r="B24" s="3" t="s">
        <v>16</v>
      </c>
      <c r="C24" s="10" t="n">
        <f aca="false">DATE(YEAR(C23)+15,MONTH(C23),DAY(C23))</f>
        <v>51318</v>
      </c>
    </row>
    <row r="26" customFormat="false" ht="12.8" hidden="false" customHeight="false" outlineLevel="0" collapsed="false">
      <c r="B26" s="2" t="s">
        <v>17</v>
      </c>
      <c r="C26" s="2" t="s">
        <v>1</v>
      </c>
    </row>
    <row r="27" customFormat="false" ht="12.8" hidden="false" customHeight="false" outlineLevel="0" collapsed="false">
      <c r="B27" s="3" t="s">
        <v>2</v>
      </c>
      <c r="C27" s="9" t="n">
        <v>8.25</v>
      </c>
    </row>
    <row r="28" customFormat="false" ht="12.8" hidden="false" customHeight="false" outlineLevel="0" collapsed="false">
      <c r="B28" s="3" t="s">
        <v>14</v>
      </c>
      <c r="C28" s="9" t="n">
        <v>8.2</v>
      </c>
    </row>
    <row r="29" customFormat="false" ht="12.8" hidden="false" customHeight="false" outlineLevel="0" collapsed="false">
      <c r="B29" s="3" t="s">
        <v>3</v>
      </c>
      <c r="C29" s="9" t="n">
        <v>20</v>
      </c>
    </row>
    <row r="30" customFormat="false" ht="12.8" hidden="false" customHeight="false" outlineLevel="0" collapsed="false">
      <c r="B30" s="3" t="s">
        <v>15</v>
      </c>
      <c r="C30" s="10" t="n">
        <v>46023</v>
      </c>
    </row>
    <row r="31" customFormat="false" ht="12.8" hidden="false" customHeight="false" outlineLevel="0" collapsed="false">
      <c r="B31" s="3" t="s">
        <v>16</v>
      </c>
      <c r="C31" s="10" t="n">
        <f aca="false">DATE(YEAR(C30)+15,MONTH(C30),DAY(C30))</f>
        <v>51502</v>
      </c>
    </row>
  </sheetData>
  <sheetProtection sheet="true" objects="true" scenarios="true"/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&amp;C&amp;Kffffff&amp;A</oddHeader>
    <oddFooter>&amp;C&amp;KffffffStrona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7.62"/>
    <col collapsed="false" customWidth="true" hidden="false" outlineLevel="0" max="2" min="2" style="1" width="30.49"/>
    <col collapsed="false" customWidth="true" hidden="false" outlineLevel="0" max="18" min="3" style="1" width="11.57"/>
    <col collapsed="false" customWidth="false" hidden="false" outlineLevel="0" max="16384" min="19" style="1" width="8.65"/>
  </cols>
  <sheetData>
    <row r="2" customFormat="false" ht="12.8" hidden="false" customHeight="false" outlineLevel="0" collapsed="false">
      <c r="B2" s="11"/>
      <c r="C2" s="12" t="n">
        <v>2025</v>
      </c>
      <c r="D2" s="12" t="n">
        <f aca="false">C2+1</f>
        <v>2026</v>
      </c>
      <c r="E2" s="12" t="n">
        <f aca="false">D2+1</f>
        <v>2027</v>
      </c>
      <c r="F2" s="12" t="n">
        <f aca="false">E2+1</f>
        <v>2028</v>
      </c>
      <c r="G2" s="12" t="n">
        <f aca="false">F2+1</f>
        <v>2029</v>
      </c>
      <c r="H2" s="12" t="n">
        <f aca="false">G2+1</f>
        <v>2030</v>
      </c>
      <c r="I2" s="12" t="n">
        <f aca="false">H2+1</f>
        <v>2031</v>
      </c>
      <c r="J2" s="12" t="n">
        <f aca="false">I2+1</f>
        <v>2032</v>
      </c>
      <c r="K2" s="12" t="n">
        <f aca="false">J2+1</f>
        <v>2033</v>
      </c>
      <c r="L2" s="12" t="n">
        <f aca="false">K2+1</f>
        <v>2034</v>
      </c>
      <c r="M2" s="12" t="n">
        <f aca="false">L2+1</f>
        <v>2035</v>
      </c>
      <c r="N2" s="12" t="n">
        <f aca="false">M2+1</f>
        <v>2036</v>
      </c>
      <c r="O2" s="12" t="n">
        <f aca="false">N2+1</f>
        <v>2037</v>
      </c>
      <c r="P2" s="12" t="n">
        <f aca="false">O2+1</f>
        <v>2038</v>
      </c>
      <c r="Q2" s="12" t="n">
        <f aca="false">P2+1</f>
        <v>2039</v>
      </c>
      <c r="R2" s="13" t="n">
        <f aca="false">Q2+1</f>
        <v>2040</v>
      </c>
    </row>
    <row r="3" customFormat="false" ht="12.8" hidden="false" customHeight="false" outlineLevel="0" collapsed="false">
      <c r="B3" s="14" t="s">
        <v>18</v>
      </c>
      <c r="C3" s="15" t="n">
        <v>475</v>
      </c>
      <c r="D3" s="16" t="n">
        <v>475</v>
      </c>
      <c r="E3" s="16" t="n">
        <v>468</v>
      </c>
      <c r="F3" s="16" t="n">
        <v>482</v>
      </c>
      <c r="G3" s="17" t="n">
        <f aca="false">F3*F7+F3</f>
        <v>491.64</v>
      </c>
      <c r="H3" s="17" t="n">
        <f aca="false">G3*G7+G3</f>
        <v>501.4728</v>
      </c>
      <c r="I3" s="17" t="n">
        <f aca="false">H3*H7+H3</f>
        <v>511.502256</v>
      </c>
      <c r="J3" s="17" t="n">
        <f aca="false">I3*I7+I3</f>
        <v>521.73230112</v>
      </c>
      <c r="K3" s="17" t="n">
        <f aca="false">J3*J7+J3</f>
        <v>532.1669471424</v>
      </c>
      <c r="L3" s="17" t="n">
        <f aca="false">K3*K7+K3</f>
        <v>542.810286085248</v>
      </c>
      <c r="M3" s="17" t="n">
        <f aca="false">L3*L7+L3</f>
        <v>553.666491806953</v>
      </c>
      <c r="N3" s="17" t="n">
        <f aca="false">M3*M7+M3</f>
        <v>564.739821643092</v>
      </c>
      <c r="O3" s="17" t="n">
        <f aca="false">N3*N7+N3</f>
        <v>576.034618075954</v>
      </c>
      <c r="P3" s="17" t="n">
        <f aca="false">O3*O7+O3</f>
        <v>587.555310437473</v>
      </c>
      <c r="Q3" s="17" t="n">
        <f aca="false">P3*P7+P3</f>
        <v>599.306416646222</v>
      </c>
      <c r="R3" s="18" t="n">
        <f aca="false">Q3*Q7+Q3</f>
        <v>611.292544979147</v>
      </c>
    </row>
    <row r="4" customFormat="false" ht="12.8" hidden="false" customHeight="false" outlineLevel="0" collapsed="false">
      <c r="B4" s="19" t="s">
        <v>19</v>
      </c>
      <c r="C4" s="20" t="n">
        <v>49</v>
      </c>
      <c r="D4" s="3" t="n">
        <v>49</v>
      </c>
      <c r="E4" s="3" t="n">
        <v>49</v>
      </c>
      <c r="F4" s="3" t="n">
        <v>49</v>
      </c>
      <c r="G4" s="3" t="n">
        <v>49</v>
      </c>
      <c r="H4" s="3" t="n">
        <v>49</v>
      </c>
      <c r="I4" s="3" t="n">
        <v>49</v>
      </c>
      <c r="J4" s="3" t="n">
        <v>49</v>
      </c>
      <c r="K4" s="3" t="n">
        <v>49</v>
      </c>
      <c r="L4" s="3" t="n">
        <v>49</v>
      </c>
      <c r="M4" s="3" t="n">
        <v>49</v>
      </c>
      <c r="N4" s="3" t="n">
        <v>49</v>
      </c>
      <c r="O4" s="3" t="n">
        <v>49</v>
      </c>
      <c r="P4" s="3" t="n">
        <v>49</v>
      </c>
      <c r="Q4" s="3" t="n">
        <v>49</v>
      </c>
      <c r="R4" s="21" t="n">
        <v>49</v>
      </c>
    </row>
    <row r="5" customFormat="false" ht="12.8" hidden="false" customHeight="false" outlineLevel="0" collapsed="false">
      <c r="B5" s="19" t="s">
        <v>20</v>
      </c>
      <c r="C5" s="22" t="n">
        <v>182</v>
      </c>
      <c r="D5" s="23" t="n">
        <v>164.6</v>
      </c>
      <c r="E5" s="23" t="n">
        <f aca="false">E6*E9+30</f>
        <v>149.9288959375</v>
      </c>
      <c r="F5" s="23" t="n">
        <f aca="false">F6*F9+30</f>
        <v>143.874212288281</v>
      </c>
      <c r="G5" s="23" t="n">
        <f aca="false">G6*G9+30</f>
        <v>147.022834258052</v>
      </c>
      <c r="H5" s="23" t="n">
        <f aca="false">H6*H9+30</f>
        <v>150.258515625287</v>
      </c>
      <c r="I5" s="23" t="n">
        <f aca="false">I6*I9+30</f>
        <v>153.583663582327</v>
      </c>
      <c r="J5" s="23" t="n">
        <f aca="false">J6*J9+30</f>
        <v>157.000751880378</v>
      </c>
      <c r="K5" s="23" t="n">
        <f aca="false">K6*K9+30</f>
        <v>160.51232266987</v>
      </c>
      <c r="L5" s="23" t="n">
        <f aca="false">L6*L9+30</f>
        <v>164.120988391692</v>
      </c>
      <c r="M5" s="23" t="n">
        <f aca="false">M6*M9+30</f>
        <v>167.829433720723</v>
      </c>
      <c r="N5" s="23" t="n">
        <f aca="false">N6*N9+30</f>
        <v>171.640417563101</v>
      </c>
      <c r="O5" s="23" t="n">
        <f aca="false">O6*O9+30</f>
        <v>175.55677510872</v>
      </c>
      <c r="P5" s="23" t="n">
        <f aca="false">P6*P9+30</f>
        <v>179.581419940477</v>
      </c>
      <c r="Q5" s="23" t="n">
        <f aca="false">Q6*Q9+30</f>
        <v>183.717346201831</v>
      </c>
      <c r="R5" s="24" t="n">
        <f aca="false">R6*R9+30</f>
        <v>187.967630824311</v>
      </c>
    </row>
    <row r="6" customFormat="false" ht="12.8" hidden="false" customHeight="false" outlineLevel="0" collapsed="false">
      <c r="B6" s="19" t="s">
        <v>21</v>
      </c>
      <c r="C6" s="20" t="n">
        <v>35.95</v>
      </c>
      <c r="D6" s="3" t="n">
        <v>31.01</v>
      </c>
      <c r="E6" s="3" t="n">
        <v>27.8</v>
      </c>
      <c r="F6" s="3" t="n">
        <v>26.2</v>
      </c>
      <c r="G6" s="3" t="n">
        <f aca="false">F6*F7+F6</f>
        <v>26.724</v>
      </c>
      <c r="H6" s="23" t="n">
        <f aca="false">G6*G7+G6</f>
        <v>27.25848</v>
      </c>
      <c r="I6" s="23" t="n">
        <f aca="false">H6*H7+H6</f>
        <v>27.8036496</v>
      </c>
      <c r="J6" s="23" t="n">
        <f aca="false">I6*I7+I6</f>
        <v>28.359722592</v>
      </c>
      <c r="K6" s="23" t="n">
        <f aca="false">J6*J7+J6</f>
        <v>28.92691704384</v>
      </c>
      <c r="L6" s="23" t="n">
        <f aca="false">K6*K7+K6</f>
        <v>29.5054553847168</v>
      </c>
      <c r="M6" s="23" t="n">
        <f aca="false">L6*L7+L6</f>
        <v>30.0955644924111</v>
      </c>
      <c r="N6" s="23" t="n">
        <f aca="false">M6*M7+M6</f>
        <v>30.6974757822594</v>
      </c>
      <c r="O6" s="23" t="n">
        <f aca="false">N6*N7+N6</f>
        <v>31.3114252979045</v>
      </c>
      <c r="P6" s="23" t="n">
        <f aca="false">O6*O7+O6</f>
        <v>31.9376538038626</v>
      </c>
      <c r="Q6" s="23" t="n">
        <f aca="false">P6*P7+P6</f>
        <v>32.5764068799399</v>
      </c>
      <c r="R6" s="24" t="n">
        <f aca="false">Q6*Q7+Q6</f>
        <v>33.2279350175387</v>
      </c>
    </row>
    <row r="7" customFormat="false" ht="12.8" hidden="false" customHeight="false" outlineLevel="0" collapsed="false">
      <c r="B7" s="19" t="s">
        <v>22</v>
      </c>
      <c r="C7" s="25" t="n">
        <v>0.05</v>
      </c>
      <c r="D7" s="26" t="n">
        <v>0.04</v>
      </c>
      <c r="E7" s="26" t="n">
        <v>0.03</v>
      </c>
      <c r="F7" s="26" t="n">
        <v>0.02</v>
      </c>
      <c r="G7" s="26" t="n">
        <v>0.02</v>
      </c>
      <c r="H7" s="26" t="n">
        <v>0.02</v>
      </c>
      <c r="I7" s="26" t="n">
        <v>0.02</v>
      </c>
      <c r="J7" s="26" t="n">
        <v>0.02</v>
      </c>
      <c r="K7" s="26" t="n">
        <v>0.02</v>
      </c>
      <c r="L7" s="26" t="n">
        <v>0.02</v>
      </c>
      <c r="M7" s="26" t="n">
        <v>0.02</v>
      </c>
      <c r="N7" s="26" t="n">
        <v>0.02</v>
      </c>
      <c r="O7" s="26" t="n">
        <v>0.02</v>
      </c>
      <c r="P7" s="26" t="n">
        <v>0.02</v>
      </c>
      <c r="Q7" s="26" t="n">
        <v>0.02</v>
      </c>
      <c r="R7" s="27" t="n">
        <v>0.02</v>
      </c>
    </row>
    <row r="8" customFormat="false" ht="12.8" hidden="false" customHeight="false" outlineLevel="0" collapsed="false">
      <c r="B8" s="19" t="s">
        <v>23</v>
      </c>
      <c r="C8" s="20" t="n">
        <v>400</v>
      </c>
      <c r="D8" s="3" t="n">
        <f aca="false">C8*(1+C7)</f>
        <v>420</v>
      </c>
      <c r="E8" s="3" t="n">
        <f aca="false">ROUND(D8*(1+D7), 2)</f>
        <v>436.8</v>
      </c>
      <c r="F8" s="3" t="n">
        <f aca="false">ROUND(E8*(1+E7), 2)</f>
        <v>449.9</v>
      </c>
      <c r="G8" s="3" t="n">
        <f aca="false">ROUND(F8*(1+F7), 2)</f>
        <v>458.9</v>
      </c>
      <c r="H8" s="3" t="n">
        <f aca="false">ROUND(G8*(1+G7), 2)</f>
        <v>468.08</v>
      </c>
      <c r="I8" s="3" t="n">
        <f aca="false">ROUND(H8*(1+H7), 2)</f>
        <v>477.44</v>
      </c>
      <c r="J8" s="3" t="n">
        <f aca="false">ROUND(I8*(1+I7), 2)</f>
        <v>486.99</v>
      </c>
      <c r="K8" s="3" t="n">
        <f aca="false">ROUND(J8*(1+J7), 2)</f>
        <v>496.73</v>
      </c>
      <c r="L8" s="3" t="n">
        <f aca="false">ROUND(K8*(1+K7), 2)</f>
        <v>506.66</v>
      </c>
      <c r="M8" s="3" t="n">
        <f aca="false">ROUND(L8*(1+L7), 2)</f>
        <v>516.79</v>
      </c>
      <c r="N8" s="3" t="n">
        <f aca="false">ROUND(M8*(1+M7), 2)</f>
        <v>527.13</v>
      </c>
      <c r="O8" s="3" t="n">
        <f aca="false">ROUND(N8*(1+N7), 2)</f>
        <v>537.67</v>
      </c>
      <c r="P8" s="3" t="n">
        <f aca="false">ROUND(O8*(1+O7), 2)</f>
        <v>548.42</v>
      </c>
      <c r="Q8" s="3" t="n">
        <f aca="false">ROUND(P8*(1+P7), 2)</f>
        <v>559.39</v>
      </c>
      <c r="R8" s="21" t="n">
        <f aca="false">ROUND(Q8*(1+Q7), 2)</f>
        <v>570.58</v>
      </c>
    </row>
    <row r="9" customFormat="false" ht="12.8" hidden="false" customHeight="false" outlineLevel="0" collapsed="false">
      <c r="B9" s="28" t="s">
        <v>24</v>
      </c>
      <c r="C9" s="29" t="n">
        <v>4.25</v>
      </c>
      <c r="D9" s="30" t="n">
        <f aca="false">C9*1.0075</f>
        <v>4.281875</v>
      </c>
      <c r="E9" s="30" t="n">
        <f aca="false">D9*1.0075</f>
        <v>4.3139890625</v>
      </c>
      <c r="F9" s="30" t="n">
        <f aca="false">E9*1.0075</f>
        <v>4.34634398046875</v>
      </c>
      <c r="G9" s="30" t="n">
        <f aca="false">F9*1.0075</f>
        <v>4.37894156032227</v>
      </c>
      <c r="H9" s="30" t="n">
        <f aca="false">G9*1.0075</f>
        <v>4.41178362202469</v>
      </c>
      <c r="I9" s="30" t="n">
        <f aca="false">H9*1.0075</f>
        <v>4.44487199918987</v>
      </c>
      <c r="J9" s="30" t="n">
        <f aca="false">I9*1.0075</f>
        <v>4.4782085391838</v>
      </c>
      <c r="K9" s="30" t="n">
        <f aca="false">J9*1.0075</f>
        <v>4.51179510322767</v>
      </c>
      <c r="L9" s="30" t="n">
        <f aca="false">K9*1.0075</f>
        <v>4.54563356650188</v>
      </c>
      <c r="M9" s="30" t="n">
        <f aca="false">L9*1.0075</f>
        <v>4.57972581825065</v>
      </c>
      <c r="N9" s="30" t="n">
        <f aca="false">M9*1.0075</f>
        <v>4.61407376188753</v>
      </c>
      <c r="O9" s="30" t="n">
        <f aca="false">N9*1.0075</f>
        <v>4.64867931510168</v>
      </c>
      <c r="P9" s="30" t="n">
        <f aca="false">O9*1.0075</f>
        <v>4.68354440996495</v>
      </c>
      <c r="Q9" s="30" t="n">
        <f aca="false">P9*1.0075</f>
        <v>4.71867099303968</v>
      </c>
      <c r="R9" s="31" t="n">
        <f aca="false">Q9*1.0075</f>
        <v>4.75406102548748</v>
      </c>
    </row>
  </sheetData>
  <sheetProtection sheet="true" objects="true" scenarios="true"/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&amp;C&amp;Kffffff&amp;A</oddHeader>
    <oddFooter>&amp;C&amp;KffffffStrona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C3:C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5.03"/>
    <col collapsed="false" customWidth="true" hidden="false" outlineLevel="0" max="2" min="2" style="1" width="12.79"/>
    <col collapsed="false" customWidth="true" hidden="false" outlineLevel="0" max="3" min="3" style="1" width="31.89"/>
    <col collapsed="false" customWidth="true" hidden="false" outlineLevel="0" max="4" min="4" style="1" width="12.81"/>
    <col collapsed="false" customWidth="true" hidden="false" outlineLevel="0" max="19" min="5" style="1" width="11.57"/>
  </cols>
  <sheetData>
    <row r="3" customFormat="false" ht="12.8" hidden="false" customHeight="false" outlineLevel="0" collapsed="false">
      <c r="C3" s="32" t="s">
        <v>25</v>
      </c>
    </row>
    <row r="4" customFormat="false" ht="12.8" hidden="false" customHeight="false" outlineLevel="0" collapsed="false">
      <c r="C4" s="33" t="n">
        <f aca="false">RZiS!B3</f>
        <v>654193921.729413</v>
      </c>
    </row>
    <row r="7" customFormat="false" ht="12.8" hidden="false" customHeight="false" outlineLevel="0" collapsed="false">
      <c r="C7" s="34"/>
    </row>
  </sheetData>
  <sheetProtection sheet="true" objects="true" scenarios="true"/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&amp;C&amp;Kffffff&amp;A</oddHeader>
    <oddFooter>&amp;C&amp;KffffffStrona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R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65234375" defaultRowHeight="13.2" zeroHeight="false" outlineLevelRow="0" outlineLevelCol="0"/>
  <cols>
    <col collapsed="false" customWidth="true" hidden="false" outlineLevel="0" max="1" min="1" style="1" width="15.03"/>
    <col collapsed="false" customWidth="true" hidden="false" outlineLevel="0" max="2" min="2" style="1" width="31.89"/>
    <col collapsed="false" customWidth="true" hidden="false" outlineLevel="0" max="3" min="3" style="1" width="12.81"/>
    <col collapsed="false" customWidth="true" hidden="false" outlineLevel="0" max="18" min="4" style="1" width="11.57"/>
    <col collapsed="false" customWidth="false" hidden="false" outlineLevel="0" max="16384" min="19" style="1" width="8.65"/>
  </cols>
  <sheetData>
    <row r="1" customFormat="false" ht="12.8" hidden="false" customHeight="false" outlineLevel="0" collapsed="false"/>
    <row r="2" customFormat="false" ht="12.8" hidden="false" customHeight="false" outlineLevel="0" collapsed="false">
      <c r="B2" s="32" t="s">
        <v>25</v>
      </c>
    </row>
    <row r="3" customFormat="false" ht="12.8" hidden="false" customHeight="false" outlineLevel="0" collapsed="false">
      <c r="B3" s="33" t="n">
        <f aca="false">SUM(C33:R33)</f>
        <v>654193921.729413</v>
      </c>
    </row>
    <row r="4" customFormat="false" ht="12.8" hidden="false" customHeight="false" outlineLevel="0" collapsed="false"/>
    <row r="5" customFormat="false" ht="12.8" hidden="false" customHeight="false" outlineLevel="0" collapsed="false"/>
    <row r="6" customFormat="false" ht="12.8" hidden="false" customHeight="false" outlineLevel="0" collapsed="false">
      <c r="B6" s="35"/>
      <c r="C6" s="36" t="n">
        <v>2025</v>
      </c>
      <c r="D6" s="35" t="n">
        <f aca="false">C6+1</f>
        <v>2026</v>
      </c>
      <c r="E6" s="35" t="n">
        <f aca="false">D6+1</f>
        <v>2027</v>
      </c>
      <c r="F6" s="35" t="n">
        <f aca="false">E6+1</f>
        <v>2028</v>
      </c>
      <c r="G6" s="35" t="n">
        <f aca="false">F6+1</f>
        <v>2029</v>
      </c>
      <c r="H6" s="35" t="n">
        <f aca="false">G6+1</f>
        <v>2030</v>
      </c>
      <c r="I6" s="35" t="n">
        <f aca="false">H6+1</f>
        <v>2031</v>
      </c>
      <c r="J6" s="35" t="n">
        <f aca="false">I6+1</f>
        <v>2032</v>
      </c>
      <c r="K6" s="35" t="n">
        <f aca="false">J6+1</f>
        <v>2033</v>
      </c>
      <c r="L6" s="35" t="n">
        <f aca="false">K6+1</f>
        <v>2034</v>
      </c>
      <c r="M6" s="35" t="n">
        <f aca="false">L6+1</f>
        <v>2035</v>
      </c>
      <c r="N6" s="35" t="n">
        <f aca="false">M6+1</f>
        <v>2036</v>
      </c>
      <c r="O6" s="35" t="n">
        <f aca="false">N6+1</f>
        <v>2037</v>
      </c>
      <c r="P6" s="35" t="n">
        <f aca="false">O6+1</f>
        <v>2038</v>
      </c>
      <c r="Q6" s="35" t="n">
        <f aca="false">P6+1</f>
        <v>2039</v>
      </c>
      <c r="R6" s="35" t="n">
        <f aca="false">Q6+1</f>
        <v>2040</v>
      </c>
    </row>
    <row r="7" customFormat="false" ht="24.05" hidden="false" customHeight="false" outlineLevel="0" collapsed="false">
      <c r="B7" s="37" t="s">
        <v>26</v>
      </c>
      <c r="C7" s="38" t="n">
        <f aca="false">Przychody!D6</f>
        <v>13768920</v>
      </c>
      <c r="D7" s="39" t="n">
        <f aca="false">Przychody!E6</f>
        <v>49891936.3175676</v>
      </c>
      <c r="E7" s="39" t="n">
        <f aca="false">Przychody!F6</f>
        <v>49156686.7297297</v>
      </c>
      <c r="F7" s="39" t="n">
        <f aca="false">Przychody!G6</f>
        <v>50627185.9054054</v>
      </c>
      <c r="G7" s="39" t="n">
        <f aca="false">Przychody!H6</f>
        <v>51639729.6235135</v>
      </c>
      <c r="H7" s="39" t="n">
        <f aca="false">Przychody!I6</f>
        <v>52672524.2159838</v>
      </c>
      <c r="I7" s="39" t="n">
        <f aca="false">Przychody!J6</f>
        <v>53725974.7003035</v>
      </c>
      <c r="J7" s="39" t="n">
        <f aca="false">Przychody!K6</f>
        <v>54800494.1943095</v>
      </c>
      <c r="K7" s="39" t="n">
        <f aca="false">Przychody!L6</f>
        <v>55896504.0781957</v>
      </c>
      <c r="L7" s="39" t="n">
        <f aca="false">Przychody!M6</f>
        <v>57014434.1597596</v>
      </c>
      <c r="M7" s="39" t="n">
        <f aca="false">Przychody!N6</f>
        <v>58154722.8429548</v>
      </c>
      <c r="N7" s="39" t="n">
        <f aca="false">Przychody!O6</f>
        <v>59317817.2998139</v>
      </c>
      <c r="O7" s="39" t="n">
        <f aca="false">Przychody!P6</f>
        <v>60504173.6458102</v>
      </c>
      <c r="P7" s="39" t="n">
        <f aca="false">Przychody!Q6</f>
        <v>61714257.1187264</v>
      </c>
      <c r="Q7" s="39" t="n">
        <f aca="false">Przychody!R6</f>
        <v>62948542.2611009</v>
      </c>
      <c r="R7" s="40" t="n">
        <f aca="false">Przychody!S6</f>
        <v>64207513.1063229</v>
      </c>
    </row>
    <row r="8" customFormat="false" ht="12.8" hidden="false" customHeight="false" outlineLevel="0" collapsed="false">
      <c r="B8" s="41" t="s">
        <v>27</v>
      </c>
      <c r="C8" s="42" t="n">
        <f aca="false">Przychody!D10</f>
        <v>5113342.08</v>
      </c>
      <c r="D8" s="5" t="n">
        <f aca="false">Przychody!E10</f>
        <v>18465904.8</v>
      </c>
      <c r="E8" s="5" t="n">
        <f aca="false">Przychody!F10</f>
        <v>18465904.8</v>
      </c>
      <c r="F8" s="5" t="n">
        <f aca="false">Przychody!G10</f>
        <v>18465904.8</v>
      </c>
      <c r="G8" s="5" t="n">
        <f aca="false">Przychody!H10</f>
        <v>18465904.8</v>
      </c>
      <c r="H8" s="5" t="n">
        <f aca="false">Przychody!I10</f>
        <v>18465904.8</v>
      </c>
      <c r="I8" s="5" t="n">
        <f aca="false">Przychody!J10</f>
        <v>18465904.8</v>
      </c>
      <c r="J8" s="5" t="n">
        <f aca="false">Przychody!K10</f>
        <v>18465904.8</v>
      </c>
      <c r="K8" s="5" t="n">
        <f aca="false">Przychody!L10</f>
        <v>18465904.8</v>
      </c>
      <c r="L8" s="5" t="n">
        <f aca="false">Przychody!M10</f>
        <v>18465904.8</v>
      </c>
      <c r="M8" s="5" t="n">
        <f aca="false">Przychody!N10</f>
        <v>18465904.8</v>
      </c>
      <c r="N8" s="5" t="n">
        <f aca="false">Przychody!O10</f>
        <v>18465904.8</v>
      </c>
      <c r="O8" s="5" t="n">
        <f aca="false">Przychody!P10</f>
        <v>18465904.8</v>
      </c>
      <c r="P8" s="5" t="n">
        <f aca="false">Przychody!Q10</f>
        <v>18465904.8</v>
      </c>
      <c r="Q8" s="5" t="n">
        <f aca="false">Przychody!R10</f>
        <v>18465904.8</v>
      </c>
      <c r="R8" s="43" t="n">
        <f aca="false">Przychody!S10</f>
        <v>18465904.8</v>
      </c>
    </row>
    <row r="9" customFormat="false" ht="24.05" hidden="false" customHeight="false" outlineLevel="0" collapsed="false">
      <c r="B9" s="44" t="s">
        <v>28</v>
      </c>
      <c r="C9" s="45" t="n">
        <f aca="false">Przychody!D8</f>
        <v>11594880</v>
      </c>
      <c r="D9" s="46" t="n">
        <f aca="false">Przychody!E8</f>
        <v>44114975.2702703</v>
      </c>
      <c r="E9" s="46" t="n">
        <f aca="false">Przychody!F8</f>
        <v>45879574.2810811</v>
      </c>
      <c r="F9" s="46" t="n">
        <f aca="false">Przychody!G8</f>
        <v>47255541.3668919</v>
      </c>
      <c r="G9" s="46" t="n">
        <f aca="false">Przychody!H8</f>
        <v>48200862.2655405</v>
      </c>
      <c r="H9" s="46" t="n">
        <f aca="false">Przychody!I8</f>
        <v>49165089.5821622</v>
      </c>
      <c r="I9" s="46" t="n">
        <f aca="false">Przychody!J8</f>
        <v>50148223.3167568</v>
      </c>
      <c r="J9" s="46" t="n">
        <f aca="false">Przychody!K8</f>
        <v>51151313.8258784</v>
      </c>
      <c r="K9" s="46" t="n">
        <f aca="false">Przychody!L8</f>
        <v>52174361.109527</v>
      </c>
      <c r="L9" s="46" t="n">
        <f aca="false">Przychody!M8</f>
        <v>53217365.1677027</v>
      </c>
      <c r="M9" s="46" t="n">
        <f aca="false">Przychody!N8</f>
        <v>54281376.3569595</v>
      </c>
      <c r="N9" s="46" t="n">
        <f aca="false">Przychody!O8</f>
        <v>55367445.0338514</v>
      </c>
      <c r="O9" s="46" t="n">
        <f aca="false">Przychody!P8</f>
        <v>56474520.8418243</v>
      </c>
      <c r="P9" s="46" t="n">
        <f aca="false">Przychody!Q8</f>
        <v>57603654.1374324</v>
      </c>
      <c r="Q9" s="46" t="n">
        <f aca="false">Przychody!R8</f>
        <v>58755895.2772297</v>
      </c>
      <c r="R9" s="47" t="n">
        <f aca="false">Przychody!S8</f>
        <v>43391727.6852162</v>
      </c>
    </row>
    <row r="10" customFormat="false" ht="12.8" hidden="false" customHeight="false" outlineLevel="0" collapsed="false">
      <c r="B10" s="48" t="s">
        <v>29</v>
      </c>
      <c r="C10" s="49" t="n">
        <f aca="false">SUM(C7:C9)</f>
        <v>30477142.08</v>
      </c>
      <c r="D10" s="50" t="n">
        <f aca="false">SUM(D7:D9)</f>
        <v>112472816.387838</v>
      </c>
      <c r="E10" s="50" t="n">
        <f aca="false">SUM(E7:E9)</f>
        <v>113502165.810811</v>
      </c>
      <c r="F10" s="50" t="n">
        <f aca="false">SUM(F7:F9)</f>
        <v>116348632.072297</v>
      </c>
      <c r="G10" s="50" t="n">
        <f aca="false">SUM(G7:G9)</f>
        <v>118306496.689054</v>
      </c>
      <c r="H10" s="50" t="n">
        <f aca="false">SUM(H7:H9)</f>
        <v>120303518.598146</v>
      </c>
      <c r="I10" s="50" t="n">
        <f aca="false">SUM(I7:I9)</f>
        <v>122340102.81706</v>
      </c>
      <c r="J10" s="50" t="n">
        <f aca="false">SUM(J7:J9)</f>
        <v>124417712.820188</v>
      </c>
      <c r="K10" s="50" t="n">
        <f aca="false">SUM(K7:K9)</f>
        <v>126536769.987723</v>
      </c>
      <c r="L10" s="50" t="n">
        <f aca="false">SUM(L7:L9)</f>
        <v>128697704.127462</v>
      </c>
      <c r="M10" s="50" t="n">
        <f aca="false">SUM(M7:M9)</f>
        <v>130902003.999914</v>
      </c>
      <c r="N10" s="50" t="n">
        <f aca="false">SUM(N7:N9)</f>
        <v>133151167.133665</v>
      </c>
      <c r="O10" s="50" t="n">
        <f aca="false">SUM(O7:O9)</f>
        <v>135444599.287635</v>
      </c>
      <c r="P10" s="50" t="n">
        <f aca="false">SUM(P7:P9)</f>
        <v>137783816.056159</v>
      </c>
      <c r="Q10" s="50" t="n">
        <f aca="false">SUM(Q7:Q9)</f>
        <v>140170342.338331</v>
      </c>
      <c r="R10" s="51" t="n">
        <f aca="false">SUM(R7:R9)</f>
        <v>126065145.591539</v>
      </c>
    </row>
    <row r="11" customFormat="false" ht="12.8" hidden="false" customHeight="false" outlineLevel="0" collapsed="false">
      <c r="B11" s="37" t="s">
        <v>30</v>
      </c>
      <c r="C11" s="38" t="n">
        <f aca="false">Koszty_operacyjne!D5</f>
        <v>14194944</v>
      </c>
      <c r="D11" s="39" t="n">
        <f aca="false">Koszty_operacyjne!E5</f>
        <v>47005047.2432432</v>
      </c>
      <c r="E11" s="39" t="n">
        <f aca="false">Koszty_operacyjne!F5</f>
        <v>43269316.2596661</v>
      </c>
      <c r="F11" s="39" t="n">
        <f aca="false">Koszty_operacyjne!G5</f>
        <v>41727600.7072586</v>
      </c>
      <c r="G11" s="39" t="n">
        <f aca="false">Koszty_operacyjne!H5</f>
        <v>42529340.2762738</v>
      </c>
      <c r="H11" s="39" t="n">
        <f aca="false">Koszty_operacyjne!I5</f>
        <v>43353247.9443722</v>
      </c>
      <c r="I11" s="39" t="n">
        <f aca="false">Koszty_operacyjne!J5</f>
        <v>44199936.6594935</v>
      </c>
      <c r="J11" s="39" t="n">
        <f aca="false">Koszty_operacyjne!K5</f>
        <v>45070036.317588</v>
      </c>
      <c r="K11" s="39" t="n">
        <f aca="false">Koszty_operacyjne!L5</f>
        <v>45964194.2312288</v>
      </c>
      <c r="L11" s="39" t="n">
        <f aca="false">Koszty_operacyjne!M5</f>
        <v>46883075.6111817</v>
      </c>
      <c r="M11" s="39" t="n">
        <f aca="false">Koszty_operacyjne!N5</f>
        <v>47827364.0612903</v>
      </c>
      <c r="N11" s="39" t="n">
        <f aca="false">Koszty_operacyjne!O5</f>
        <v>48797762.0870445</v>
      </c>
      <c r="O11" s="39" t="n">
        <f aca="false">Koszty_operacyjne!P5</f>
        <v>49794991.6182107</v>
      </c>
      <c r="P11" s="39" t="n">
        <f aca="false">Koszty_operacyjne!Q5</f>
        <v>50819794.5459137</v>
      </c>
      <c r="Q11" s="39" t="n">
        <f aca="false">Koszty_operacyjne!R5</f>
        <v>51872933.2745677</v>
      </c>
      <c r="R11" s="40" t="n">
        <f aca="false">Koszty_operacyjne!S5</f>
        <v>52955191.2890689</v>
      </c>
    </row>
    <row r="12" customFormat="false" ht="12.8" hidden="false" customHeight="false" outlineLevel="0" collapsed="false">
      <c r="B12" s="41" t="s">
        <v>31</v>
      </c>
      <c r="C12" s="20" t="n">
        <v>0</v>
      </c>
      <c r="D12" s="3" t="n">
        <v>0</v>
      </c>
      <c r="E12" s="3" t="n">
        <v>0</v>
      </c>
      <c r="F12" s="3" t="n">
        <v>0</v>
      </c>
      <c r="G12" s="3" t="n">
        <v>0</v>
      </c>
      <c r="H12" s="3" t="n">
        <v>0</v>
      </c>
      <c r="I12" s="3" t="n">
        <v>0</v>
      </c>
      <c r="J12" s="3" t="n">
        <v>0</v>
      </c>
      <c r="K12" s="3" t="n">
        <v>0</v>
      </c>
      <c r="L12" s="3" t="n">
        <v>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21" t="n">
        <v>0</v>
      </c>
    </row>
    <row r="13" customFormat="false" ht="12.8" hidden="false" customHeight="false" outlineLevel="0" collapsed="false">
      <c r="B13" s="41" t="s">
        <v>32</v>
      </c>
      <c r="C13" s="42" t="n">
        <f aca="false">Dane_wejsciowe!$C$8/15*Dane_wejsciowe!C13/2</f>
        <v>1000000</v>
      </c>
      <c r="D13" s="5" t="n">
        <f aca="false">Dane_wejsciowe!$C$8/15</f>
        <v>5000000</v>
      </c>
      <c r="E13" s="5" t="n">
        <f aca="false">Dane_wejsciowe!$C$8/15</f>
        <v>5000000</v>
      </c>
      <c r="F13" s="5" t="n">
        <f aca="false">Dane_wejsciowe!$C$8/15</f>
        <v>5000000</v>
      </c>
      <c r="G13" s="5" t="n">
        <f aca="false">Dane_wejsciowe!$C$8/15</f>
        <v>5000000</v>
      </c>
      <c r="H13" s="5" t="n">
        <f aca="false">Dane_wejsciowe!$C$8/15</f>
        <v>5000000</v>
      </c>
      <c r="I13" s="5" t="n">
        <f aca="false">Dane_wejsciowe!$C$8/15</f>
        <v>5000000</v>
      </c>
      <c r="J13" s="5" t="n">
        <f aca="false">Dane_wejsciowe!$C$8/15</f>
        <v>5000000</v>
      </c>
      <c r="K13" s="5" t="n">
        <f aca="false">Dane_wejsciowe!$C$8/15</f>
        <v>5000000</v>
      </c>
      <c r="L13" s="5" t="n">
        <f aca="false">Dane_wejsciowe!$C$8/15</f>
        <v>5000000</v>
      </c>
      <c r="M13" s="5" t="n">
        <f aca="false">Dane_wejsciowe!$C$8/15</f>
        <v>5000000</v>
      </c>
      <c r="N13" s="5" t="n">
        <f aca="false">Dane_wejsciowe!$C$8/15</f>
        <v>5000000</v>
      </c>
      <c r="O13" s="5" t="n">
        <f aca="false">Dane_wejsciowe!$C$8/15</f>
        <v>5000000</v>
      </c>
      <c r="P13" s="5" t="n">
        <f aca="false">Dane_wejsciowe!$C$8/15</f>
        <v>5000000</v>
      </c>
      <c r="Q13" s="5" t="n">
        <f aca="false">Dane_wejsciowe!$C$8/15</f>
        <v>5000000</v>
      </c>
      <c r="R13" s="43" t="n">
        <f aca="false">Dane_wejsciowe!$C$8/15-C13</f>
        <v>4000000</v>
      </c>
    </row>
    <row r="14" customFormat="false" ht="12.8" hidden="false" customHeight="false" outlineLevel="0" collapsed="false">
      <c r="B14" s="44" t="s">
        <v>33</v>
      </c>
      <c r="C14" s="45" t="n">
        <f aca="false">Koszty_operacyjne!D6</f>
        <v>1214552</v>
      </c>
      <c r="D14" s="46" t="n">
        <f aca="false">Koszty_operacyjne!E6</f>
        <v>4676247.93918919</v>
      </c>
      <c r="E14" s="46" t="n">
        <f aca="false">Koszty_operacyjne!F6</f>
        <v>4676247.93918919</v>
      </c>
      <c r="F14" s="46" t="n">
        <f aca="false">Koszty_operacyjne!G6</f>
        <v>4676247.93918919</v>
      </c>
      <c r="G14" s="46" t="n">
        <f aca="false">Koszty_operacyjne!H6</f>
        <v>4676247.93918919</v>
      </c>
      <c r="H14" s="46" t="n">
        <f aca="false">Koszty_operacyjne!I6</f>
        <v>4676247.93918919</v>
      </c>
      <c r="I14" s="46" t="n">
        <f aca="false">Koszty_operacyjne!J6</f>
        <v>4676247.93918919</v>
      </c>
      <c r="J14" s="46" t="n">
        <f aca="false">Koszty_operacyjne!K6</f>
        <v>4676247.93918919</v>
      </c>
      <c r="K14" s="46" t="n">
        <f aca="false">Koszty_operacyjne!L6</f>
        <v>4676247.93918919</v>
      </c>
      <c r="L14" s="46" t="n">
        <f aca="false">Koszty_operacyjne!M6</f>
        <v>4676247.93918919</v>
      </c>
      <c r="M14" s="46" t="n">
        <f aca="false">Koszty_operacyjne!N6</f>
        <v>4676247.93918919</v>
      </c>
      <c r="N14" s="46" t="n">
        <f aca="false">Koszty_operacyjne!O6</f>
        <v>4676247.93918919</v>
      </c>
      <c r="O14" s="46" t="n">
        <f aca="false">Koszty_operacyjne!P6</f>
        <v>4676247.93918919</v>
      </c>
      <c r="P14" s="46" t="n">
        <f aca="false">Koszty_operacyjne!Q6</f>
        <v>4676247.93918919</v>
      </c>
      <c r="Q14" s="46" t="n">
        <f aca="false">Koszty_operacyjne!R6</f>
        <v>4676247.93918919</v>
      </c>
      <c r="R14" s="47" t="n">
        <f aca="false">Koszty_operacyjne!S6</f>
        <v>4676247.93918919</v>
      </c>
    </row>
    <row r="15" customFormat="false" ht="12.8" hidden="false" customHeight="false" outlineLevel="0" collapsed="false">
      <c r="B15" s="48" t="s">
        <v>34</v>
      </c>
      <c r="C15" s="49" t="n">
        <f aca="false">SUM(C11:C14)</f>
        <v>16409496</v>
      </c>
      <c r="D15" s="50" t="n">
        <f aca="false">SUM(D11:D14)</f>
        <v>56681295.1824324</v>
      </c>
      <c r="E15" s="50" t="n">
        <f aca="false">SUM(E11:E14)</f>
        <v>52945564.1988552</v>
      </c>
      <c r="F15" s="50" t="n">
        <f aca="false">SUM(F11:F14)</f>
        <v>51403848.6464478</v>
      </c>
      <c r="G15" s="50" t="n">
        <f aca="false">SUM(G11:G14)</f>
        <v>52205588.2154629</v>
      </c>
      <c r="H15" s="50" t="n">
        <f aca="false">SUM(H11:H14)</f>
        <v>53029495.8835614</v>
      </c>
      <c r="I15" s="50" t="n">
        <f aca="false">SUM(I11:I14)</f>
        <v>53876184.5986827</v>
      </c>
      <c r="J15" s="50" t="n">
        <f aca="false">SUM(J11:J14)</f>
        <v>54746284.2567772</v>
      </c>
      <c r="K15" s="50" t="n">
        <f aca="false">SUM(K11:K14)</f>
        <v>55640442.170418</v>
      </c>
      <c r="L15" s="50" t="n">
        <f aca="false">SUM(L11:L14)</f>
        <v>56559323.5503709</v>
      </c>
      <c r="M15" s="50" t="n">
        <f aca="false">SUM(M11:M14)</f>
        <v>57503612.0004795</v>
      </c>
      <c r="N15" s="50" t="n">
        <f aca="false">SUM(N11:N14)</f>
        <v>58474010.0262337</v>
      </c>
      <c r="O15" s="50" t="n">
        <f aca="false">SUM(O11:O14)</f>
        <v>59471239.5573999</v>
      </c>
      <c r="P15" s="50" t="n">
        <f aca="false">SUM(P11:P14)</f>
        <v>60496042.4851029</v>
      </c>
      <c r="Q15" s="50" t="n">
        <f aca="false">SUM(Q11:Q14)</f>
        <v>61549181.2137569</v>
      </c>
      <c r="R15" s="51" t="n">
        <f aca="false">SUM(R11:R14)</f>
        <v>61631439.2282581</v>
      </c>
    </row>
    <row r="16" customFormat="false" ht="12.8" hidden="false" customHeight="false" outlineLevel="0" collapsed="false">
      <c r="B16" s="52" t="s">
        <v>35</v>
      </c>
      <c r="C16" s="49" t="n">
        <f aca="false">C10-C15</f>
        <v>14067646.08</v>
      </c>
      <c r="D16" s="50" t="n">
        <f aca="false">D10-D15</f>
        <v>55791521.2054054</v>
      </c>
      <c r="E16" s="50" t="n">
        <f aca="false">E10-E15</f>
        <v>60556601.6119556</v>
      </c>
      <c r="F16" s="50" t="n">
        <f aca="false">F10-F15</f>
        <v>64944783.4258495</v>
      </c>
      <c r="G16" s="50" t="n">
        <f aca="false">G10-G15</f>
        <v>66100908.4735911</v>
      </c>
      <c r="H16" s="50" t="n">
        <f aca="false">H10-H15</f>
        <v>67274022.7145846</v>
      </c>
      <c r="I16" s="50" t="n">
        <f aca="false">I10-I15</f>
        <v>68463918.2183775</v>
      </c>
      <c r="J16" s="50" t="n">
        <f aca="false">J10-J15</f>
        <v>69671428.5634107</v>
      </c>
      <c r="K16" s="50" t="n">
        <f aca="false">K10-K15</f>
        <v>70896327.8173048</v>
      </c>
      <c r="L16" s="50" t="n">
        <f aca="false">L10-L15</f>
        <v>72138380.5770914</v>
      </c>
      <c r="M16" s="50" t="n">
        <f aca="false">M10-M15</f>
        <v>73398391.9994348</v>
      </c>
      <c r="N16" s="50" t="n">
        <f aca="false">N10-N15</f>
        <v>74677157.1074316</v>
      </c>
      <c r="O16" s="50" t="n">
        <f aca="false">O10-O15</f>
        <v>75973359.7302346</v>
      </c>
      <c r="P16" s="50" t="n">
        <f aca="false">P10-P15</f>
        <v>77287773.571056</v>
      </c>
      <c r="Q16" s="50" t="n">
        <f aca="false">Q10-Q15</f>
        <v>78621161.1245738</v>
      </c>
      <c r="R16" s="51" t="n">
        <f aca="false">R10-R15</f>
        <v>64433706.363281</v>
      </c>
    </row>
    <row r="17" customFormat="false" ht="12.8" hidden="false" customHeight="false" outlineLevel="0" collapsed="false">
      <c r="B17" s="37" t="s">
        <v>36</v>
      </c>
      <c r="C17" s="38" t="n">
        <v>0</v>
      </c>
      <c r="D17" s="39" t="n">
        <v>0</v>
      </c>
      <c r="E17" s="39" t="n">
        <v>0</v>
      </c>
      <c r="F17" s="39" t="n">
        <v>0</v>
      </c>
      <c r="G17" s="39" t="n">
        <v>0</v>
      </c>
      <c r="H17" s="39" t="n">
        <v>0</v>
      </c>
      <c r="I17" s="39" t="n">
        <v>0</v>
      </c>
      <c r="J17" s="39" t="n">
        <v>0</v>
      </c>
      <c r="K17" s="39" t="n">
        <v>0</v>
      </c>
      <c r="L17" s="39" t="n">
        <v>0</v>
      </c>
      <c r="M17" s="39" t="n">
        <v>0</v>
      </c>
      <c r="N17" s="39" t="n">
        <v>0</v>
      </c>
      <c r="O17" s="39" t="n">
        <v>0</v>
      </c>
      <c r="P17" s="39" t="n">
        <v>0</v>
      </c>
      <c r="Q17" s="39" t="n">
        <v>0</v>
      </c>
      <c r="R17" s="40" t="n">
        <v>0</v>
      </c>
    </row>
    <row r="18" customFormat="false" ht="12.8" hidden="false" customHeight="false" outlineLevel="0" collapsed="false">
      <c r="B18" s="41" t="s">
        <v>37</v>
      </c>
      <c r="C18" s="42" t="n">
        <v>0</v>
      </c>
      <c r="D18" s="5" t="n">
        <v>0</v>
      </c>
      <c r="E18" s="5" t="n">
        <v>0</v>
      </c>
      <c r="F18" s="5" t="n">
        <v>0</v>
      </c>
      <c r="G18" s="5" t="n">
        <v>0</v>
      </c>
      <c r="H18" s="5" t="n">
        <v>0</v>
      </c>
      <c r="I18" s="5" t="n">
        <v>0</v>
      </c>
      <c r="J18" s="5" t="n">
        <v>0</v>
      </c>
      <c r="K18" s="5" t="n">
        <v>0</v>
      </c>
      <c r="L18" s="5" t="n">
        <v>0</v>
      </c>
      <c r="M18" s="5" t="n">
        <v>0</v>
      </c>
      <c r="N18" s="5" t="n">
        <v>0</v>
      </c>
      <c r="O18" s="5" t="n">
        <v>0</v>
      </c>
      <c r="P18" s="5" t="n">
        <v>0</v>
      </c>
      <c r="Q18" s="5" t="n">
        <v>0</v>
      </c>
      <c r="R18" s="43" t="n">
        <v>0</v>
      </c>
    </row>
    <row r="19" customFormat="false" ht="24.05" hidden="false" customHeight="false" outlineLevel="0" collapsed="false">
      <c r="B19" s="44" t="s">
        <v>38</v>
      </c>
      <c r="C19" s="45" t="n">
        <v>0</v>
      </c>
      <c r="D19" s="46" t="n">
        <v>0</v>
      </c>
      <c r="E19" s="46" t="n">
        <v>0</v>
      </c>
      <c r="F19" s="46" t="n">
        <v>0</v>
      </c>
      <c r="G19" s="46" t="n">
        <v>0</v>
      </c>
      <c r="H19" s="46" t="n">
        <v>0</v>
      </c>
      <c r="I19" s="46" t="n">
        <v>0</v>
      </c>
      <c r="J19" s="46" t="n">
        <v>0</v>
      </c>
      <c r="K19" s="46" t="n">
        <v>0</v>
      </c>
      <c r="L19" s="46" t="n">
        <v>0</v>
      </c>
      <c r="M19" s="46" t="n">
        <v>0</v>
      </c>
      <c r="N19" s="46" t="n">
        <v>0</v>
      </c>
      <c r="O19" s="46" t="n">
        <v>0</v>
      </c>
      <c r="P19" s="46" t="n">
        <v>0</v>
      </c>
      <c r="Q19" s="46" t="n">
        <v>0</v>
      </c>
      <c r="R19" s="47" t="n">
        <v>0</v>
      </c>
    </row>
    <row r="20" customFormat="false" ht="12.8" hidden="false" customHeight="false" outlineLevel="0" collapsed="false">
      <c r="B20" s="52" t="s">
        <v>39</v>
      </c>
      <c r="C20" s="49" t="n">
        <f aca="false">C16-C17-C18-C19</f>
        <v>14067646.08</v>
      </c>
      <c r="D20" s="50" t="n">
        <f aca="false">D16-D17-D18-D19</f>
        <v>55791521.2054054</v>
      </c>
      <c r="E20" s="50" t="n">
        <f aca="false">E16-E17-E18-E19</f>
        <v>60556601.6119556</v>
      </c>
      <c r="F20" s="50" t="n">
        <f aca="false">F16-F17-F18-F19</f>
        <v>64944783.4258495</v>
      </c>
      <c r="G20" s="50" t="n">
        <f aca="false">G16-G17-G18-G19</f>
        <v>66100908.4735911</v>
      </c>
      <c r="H20" s="50" t="n">
        <f aca="false">H16-H17-H18-H19</f>
        <v>67274022.7145846</v>
      </c>
      <c r="I20" s="50" t="n">
        <f aca="false">I16-I17-I18-I19</f>
        <v>68463918.2183775</v>
      </c>
      <c r="J20" s="50" t="n">
        <f aca="false">J16-J17-J18-J19</f>
        <v>69671428.5634107</v>
      </c>
      <c r="K20" s="50" t="n">
        <f aca="false">K16-K17-K18-K19</f>
        <v>70896327.8173048</v>
      </c>
      <c r="L20" s="50" t="n">
        <f aca="false">L16-L17-L18-L19</f>
        <v>72138380.5770914</v>
      </c>
      <c r="M20" s="50" t="n">
        <f aca="false">M16-M17-M18-M19</f>
        <v>73398391.9994348</v>
      </c>
      <c r="N20" s="50" t="n">
        <f aca="false">N16-N17-N18-N19</f>
        <v>74677157.1074316</v>
      </c>
      <c r="O20" s="50" t="n">
        <f aca="false">O16-O17-O18-O19</f>
        <v>75973359.7302346</v>
      </c>
      <c r="P20" s="50" t="n">
        <f aca="false">P16-P17-P18-P19</f>
        <v>77287773.571056</v>
      </c>
      <c r="Q20" s="50" t="n">
        <f aca="false">Q16-Q17-Q18-Q19</f>
        <v>78621161.1245738</v>
      </c>
      <c r="R20" s="51" t="n">
        <f aca="false">R16-R17-R18-R19</f>
        <v>64433706.363281</v>
      </c>
    </row>
    <row r="21" customFormat="false" ht="12.8" hidden="false" customHeight="false" outlineLevel="0" collapsed="false">
      <c r="B21" s="37" t="s">
        <v>40</v>
      </c>
      <c r="C21" s="38" t="n">
        <v>0</v>
      </c>
      <c r="D21" s="39" t="n">
        <v>0</v>
      </c>
      <c r="E21" s="39" t="n">
        <v>0</v>
      </c>
      <c r="F21" s="39" t="n">
        <v>0</v>
      </c>
      <c r="G21" s="39" t="n">
        <v>0</v>
      </c>
      <c r="H21" s="39" t="n">
        <v>0</v>
      </c>
      <c r="I21" s="39" t="n">
        <v>0</v>
      </c>
      <c r="J21" s="39" t="n">
        <v>0</v>
      </c>
      <c r="K21" s="39" t="n">
        <v>0</v>
      </c>
      <c r="L21" s="39" t="n">
        <v>0</v>
      </c>
      <c r="M21" s="39" t="n">
        <v>0</v>
      </c>
      <c r="N21" s="39" t="n">
        <v>0</v>
      </c>
      <c r="O21" s="39" t="n">
        <v>0</v>
      </c>
      <c r="P21" s="39" t="n">
        <v>0</v>
      </c>
      <c r="Q21" s="39" t="n">
        <v>0</v>
      </c>
      <c r="R21" s="40" t="n">
        <v>0</v>
      </c>
    </row>
    <row r="22" customFormat="false" ht="12.8" hidden="false" customHeight="false" outlineLevel="0" collapsed="false">
      <c r="B22" s="44" t="s">
        <v>41</v>
      </c>
      <c r="C22" s="45" t="n">
        <f aca="false">Raty!K25</f>
        <v>1451032.13685427</v>
      </c>
      <c r="D22" s="45" t="n">
        <f aca="false">Raty!L25</f>
        <v>6703701.51159075</v>
      </c>
      <c r="E22" s="45" t="n">
        <f aca="false">Raty!M25</f>
        <v>5403307.75687892</v>
      </c>
      <c r="F22" s="45" t="n">
        <f aca="false">Raty!N25</f>
        <v>3966745.7832297</v>
      </c>
      <c r="G22" s="45" t="n">
        <f aca="false">Raty!O25</f>
        <v>2379756.99875016</v>
      </c>
      <c r="H22" s="45" t="n">
        <f aca="false">Raty!P25</f>
        <v>707157.013403505</v>
      </c>
      <c r="I22" s="45" t="n">
        <f aca="false">Raty!Q25</f>
        <v>-0</v>
      </c>
      <c r="J22" s="45" t="n">
        <f aca="false">Raty!R25</f>
        <v>-0</v>
      </c>
      <c r="K22" s="45" t="n">
        <f aca="false">Raty!S25</f>
        <v>-0</v>
      </c>
      <c r="L22" s="45" t="n">
        <f aca="false">Raty!T25</f>
        <v>-0</v>
      </c>
      <c r="M22" s="45" t="n">
        <f aca="false">Raty!U25</f>
        <v>-0</v>
      </c>
      <c r="N22" s="45" t="n">
        <f aca="false">Raty!V25</f>
        <v>-0</v>
      </c>
      <c r="O22" s="45" t="n">
        <f aca="false">Raty!W25</f>
        <v>-0</v>
      </c>
      <c r="P22" s="45" t="n">
        <f aca="false">Raty!X25</f>
        <v>-0</v>
      </c>
      <c r="Q22" s="45" t="n">
        <f aca="false">Raty!Y25</f>
        <v>-0</v>
      </c>
      <c r="R22" s="53" t="n">
        <f aca="false">Raty!Z25</f>
        <v>-0</v>
      </c>
    </row>
    <row r="23" customFormat="false" ht="12.8" hidden="false" customHeight="false" outlineLevel="0" collapsed="false">
      <c r="B23" s="48" t="s">
        <v>42</v>
      </c>
      <c r="C23" s="49" t="n">
        <f aca="false">C21-C22</f>
        <v>-1451032.13685427</v>
      </c>
      <c r="D23" s="50" t="n">
        <f aca="false">D21-D22</f>
        <v>-6703701.51159075</v>
      </c>
      <c r="E23" s="50" t="n">
        <f aca="false">E21-E22</f>
        <v>-5403307.75687892</v>
      </c>
      <c r="F23" s="50" t="n">
        <f aca="false">F21-F22</f>
        <v>-3966745.7832297</v>
      </c>
      <c r="G23" s="50" t="n">
        <f aca="false">G21-G22</f>
        <v>-2379756.99875016</v>
      </c>
      <c r="H23" s="50" t="n">
        <f aca="false">H21-H22</f>
        <v>-707157.013403505</v>
      </c>
      <c r="I23" s="50" t="n">
        <f aca="false">I21-I22</f>
        <v>0</v>
      </c>
      <c r="J23" s="50" t="n">
        <f aca="false">J21-J22</f>
        <v>0</v>
      </c>
      <c r="K23" s="50" t="n">
        <f aca="false">K21-K22</f>
        <v>0</v>
      </c>
      <c r="L23" s="50" t="n">
        <f aca="false">L21-L22</f>
        <v>0</v>
      </c>
      <c r="M23" s="50" t="n">
        <f aca="false">M21-M22</f>
        <v>0</v>
      </c>
      <c r="N23" s="50" t="n">
        <f aca="false">N21-N22</f>
        <v>0</v>
      </c>
      <c r="O23" s="50" t="n">
        <f aca="false">O21-O22</f>
        <v>0</v>
      </c>
      <c r="P23" s="50" t="n">
        <f aca="false">P21-P22</f>
        <v>0</v>
      </c>
      <c r="Q23" s="50" t="n">
        <f aca="false">Q21-Q22</f>
        <v>0</v>
      </c>
      <c r="R23" s="51" t="n">
        <f aca="false">R21-R22</f>
        <v>0</v>
      </c>
    </row>
    <row r="24" customFormat="false" ht="12.8" hidden="false" customHeight="false" outlineLevel="0" collapsed="false">
      <c r="B24" s="52" t="s">
        <v>43</v>
      </c>
      <c r="C24" s="49" t="n">
        <f aca="false">C20+C23</f>
        <v>12616613.9431457</v>
      </c>
      <c r="D24" s="50" t="n">
        <f aca="false">D20+D23</f>
        <v>49087819.6938147</v>
      </c>
      <c r="E24" s="50" t="n">
        <f aca="false">E20+E23</f>
        <v>55153293.8550767</v>
      </c>
      <c r="F24" s="50" t="n">
        <f aca="false">F20+F23</f>
        <v>60978037.6426198</v>
      </c>
      <c r="G24" s="50" t="n">
        <f aca="false">G20+G23</f>
        <v>63721151.4748409</v>
      </c>
      <c r="H24" s="50" t="n">
        <f aca="false">H20+H23</f>
        <v>66566865.7011811</v>
      </c>
      <c r="I24" s="50" t="n">
        <f aca="false">I20+I23</f>
        <v>68463918.2183775</v>
      </c>
      <c r="J24" s="50" t="n">
        <f aca="false">J20+J23</f>
        <v>69671428.5634107</v>
      </c>
      <c r="K24" s="50" t="n">
        <f aca="false">K20+K23</f>
        <v>70896327.8173048</v>
      </c>
      <c r="L24" s="50" t="n">
        <f aca="false">L20+L23</f>
        <v>72138380.5770914</v>
      </c>
      <c r="M24" s="50" t="n">
        <f aca="false">M20+M23</f>
        <v>73398391.9994348</v>
      </c>
      <c r="N24" s="50" t="n">
        <f aca="false">N20+N23</f>
        <v>74677157.1074316</v>
      </c>
      <c r="O24" s="50" t="n">
        <f aca="false">O20+O23</f>
        <v>75973359.7302346</v>
      </c>
      <c r="P24" s="50" t="n">
        <f aca="false">P20+P23</f>
        <v>77287773.571056</v>
      </c>
      <c r="Q24" s="50" t="n">
        <f aca="false">Q20+Q23</f>
        <v>78621161.1245738</v>
      </c>
      <c r="R24" s="51" t="n">
        <f aca="false">R20+R23</f>
        <v>64433706.363281</v>
      </c>
    </row>
    <row r="25" customFormat="false" ht="12.8" hidden="false" customHeight="false" outlineLevel="0" collapsed="false">
      <c r="B25" s="54" t="s">
        <v>44</v>
      </c>
      <c r="C25" s="55" t="n">
        <f aca="false">C24*0.19</f>
        <v>2397156.64919769</v>
      </c>
      <c r="D25" s="56" t="n">
        <f aca="false">D24*0.19</f>
        <v>9326685.74182478</v>
      </c>
      <c r="E25" s="56" t="n">
        <f aca="false">E24*0.19</f>
        <v>10479125.8324646</v>
      </c>
      <c r="F25" s="56" t="n">
        <f aca="false">F24*0.19</f>
        <v>11585827.1520978</v>
      </c>
      <c r="G25" s="56" t="n">
        <f aca="false">G24*0.19</f>
        <v>12107018.7802198</v>
      </c>
      <c r="H25" s="56" t="n">
        <f aca="false">H24*0.19</f>
        <v>12647704.4832244</v>
      </c>
      <c r="I25" s="56" t="n">
        <f aca="false">I24*0.19</f>
        <v>13008144.4614917</v>
      </c>
      <c r="J25" s="56" t="n">
        <f aca="false">J24*0.19</f>
        <v>13237571.427048</v>
      </c>
      <c r="K25" s="56" t="n">
        <f aca="false">K24*0.19</f>
        <v>13470302.2852879</v>
      </c>
      <c r="L25" s="56" t="n">
        <f aca="false">L24*0.19</f>
        <v>13706292.3096474</v>
      </c>
      <c r="M25" s="56" t="n">
        <f aca="false">M24*0.19</f>
        <v>13945694.4798926</v>
      </c>
      <c r="N25" s="56" t="n">
        <f aca="false">N24*0.19</f>
        <v>14188659.850412</v>
      </c>
      <c r="O25" s="56" t="n">
        <f aca="false">O24*0.19</f>
        <v>14434938.3487446</v>
      </c>
      <c r="P25" s="56" t="n">
        <f aca="false">P24*0.19</f>
        <v>14684676.9785006</v>
      </c>
      <c r="Q25" s="56" t="n">
        <f aca="false">Q24*0.19</f>
        <v>14938020.613669</v>
      </c>
      <c r="R25" s="57" t="n">
        <f aca="false">R24*0.19</f>
        <v>12242404.2090234</v>
      </c>
    </row>
    <row r="26" customFormat="false" ht="12.8" hidden="false" customHeight="false" outlineLevel="0" collapsed="false">
      <c r="B26" s="58" t="s">
        <v>45</v>
      </c>
      <c r="C26" s="59" t="n">
        <f aca="false">C24-C25</f>
        <v>10219457.293948</v>
      </c>
      <c r="D26" s="60" t="n">
        <f aca="false">D24-D25</f>
        <v>39761133.9519899</v>
      </c>
      <c r="E26" s="60" t="n">
        <f aca="false">E24-E25</f>
        <v>44674168.0226121</v>
      </c>
      <c r="F26" s="60" t="n">
        <f aca="false">F24-F25</f>
        <v>49392210.490522</v>
      </c>
      <c r="G26" s="60" t="n">
        <f aca="false">G24-G25</f>
        <v>51614132.6946212</v>
      </c>
      <c r="H26" s="60" t="n">
        <f aca="false">H24-H25</f>
        <v>53919161.2179567</v>
      </c>
      <c r="I26" s="60" t="n">
        <f aca="false">I24-I25</f>
        <v>55455773.7568858</v>
      </c>
      <c r="J26" s="60" t="n">
        <f aca="false">J24-J25</f>
        <v>56433857.1363627</v>
      </c>
      <c r="K26" s="60" t="n">
        <f aca="false">K24-K25</f>
        <v>57426025.5320169</v>
      </c>
      <c r="L26" s="60" t="n">
        <f aca="false">L24-L25</f>
        <v>58432088.267444</v>
      </c>
      <c r="M26" s="60" t="n">
        <f aca="false">M24-M25</f>
        <v>59452697.5195422</v>
      </c>
      <c r="N26" s="60" t="n">
        <f aca="false">N24-N25</f>
        <v>60488497.2570196</v>
      </c>
      <c r="O26" s="60" t="n">
        <f aca="false">O24-O25</f>
        <v>61538421.38149</v>
      </c>
      <c r="P26" s="60" t="n">
        <f aca="false">P24-P25</f>
        <v>62603096.5925554</v>
      </c>
      <c r="Q26" s="60" t="n">
        <f aca="false">Q24-Q25</f>
        <v>63683140.5109048</v>
      </c>
      <c r="R26" s="61" t="n">
        <f aca="false">R24-R25</f>
        <v>52191302.1542576</v>
      </c>
    </row>
    <row r="27" customFormat="false" ht="12.8" hidden="false" customHeight="false" outlineLevel="0" collapsed="false">
      <c r="B27" s="6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</row>
    <row r="28" customFormat="false" ht="12.8" hidden="false" customHeight="false" outlineLevel="0" collapsed="false">
      <c r="B28" s="66" t="s">
        <v>46</v>
      </c>
      <c r="C28" s="67" t="n">
        <f aca="false">C20+C13</f>
        <v>15067646.08</v>
      </c>
      <c r="D28" s="68" t="n">
        <f aca="false">D20+D13</f>
        <v>60791521.2054054</v>
      </c>
      <c r="E28" s="68" t="n">
        <f aca="false">E20+E13</f>
        <v>65556601.6119556</v>
      </c>
      <c r="F28" s="68" t="n">
        <f aca="false">F20+F13</f>
        <v>69944783.4258495</v>
      </c>
      <c r="G28" s="68" t="n">
        <f aca="false">G20+G13</f>
        <v>71100908.4735911</v>
      </c>
      <c r="H28" s="68" t="n">
        <f aca="false">H20+H13</f>
        <v>72274022.7145846</v>
      </c>
      <c r="I28" s="68" t="n">
        <f aca="false">I20+I13</f>
        <v>73463918.2183775</v>
      </c>
      <c r="J28" s="68" t="n">
        <f aca="false">J20+J13</f>
        <v>74671428.5634107</v>
      </c>
      <c r="K28" s="68" t="n">
        <f aca="false">K20+K13</f>
        <v>75896327.8173048</v>
      </c>
      <c r="L28" s="68" t="n">
        <f aca="false">L20+L13</f>
        <v>77138380.5770914</v>
      </c>
      <c r="M28" s="68" t="n">
        <f aca="false">M20+M13</f>
        <v>78398391.9994348</v>
      </c>
      <c r="N28" s="68" t="n">
        <f aca="false">N20+N13</f>
        <v>79677157.1074316</v>
      </c>
      <c r="O28" s="68" t="n">
        <f aca="false">O20+O13</f>
        <v>80973359.7302346</v>
      </c>
      <c r="P28" s="68" t="n">
        <f aca="false">P20+P13</f>
        <v>82287773.571056</v>
      </c>
      <c r="Q28" s="68" t="n">
        <f aca="false">Q20+Q13</f>
        <v>83621161.1245738</v>
      </c>
      <c r="R28" s="69" t="n">
        <f aca="false">R20+R13</f>
        <v>68433706.363281</v>
      </c>
    </row>
    <row r="29" customFormat="false" ht="12.8" hidden="false" customHeight="false" outlineLevel="0" collapsed="false">
      <c r="B29" s="66" t="s">
        <v>47</v>
      </c>
      <c r="C29" s="67" t="n">
        <f aca="false">C26+C13-Raty!K26</f>
        <v>8846021.38277402</v>
      </c>
      <c r="D29" s="67" t="n">
        <f aca="false">D26+D13-Raty!L26</f>
        <v>32342495.2234392</v>
      </c>
      <c r="E29" s="67" t="n">
        <f aca="false">E26+E13-Raty!M26</f>
        <v>35955135.5393496</v>
      </c>
      <c r="F29" s="67" t="n">
        <f aca="false">F26+F13-Raty!N26</f>
        <v>39236616.0336103</v>
      </c>
      <c r="G29" s="67" t="n">
        <f aca="false">G26+G13-Raty!O26</f>
        <v>39871549.4532299</v>
      </c>
      <c r="H29" s="67" t="n">
        <f aca="false">H26+H13-Raty!P26</f>
        <v>44328446.039247</v>
      </c>
      <c r="I29" s="67" t="n">
        <f aca="false">I26+I13-Raty!Q26</f>
        <v>60455773.7568858</v>
      </c>
      <c r="J29" s="67" t="n">
        <f aca="false">J26+J13-Raty!R26</f>
        <v>61433857.1363627</v>
      </c>
      <c r="K29" s="67" t="n">
        <f aca="false">K26+K13-Raty!S26</f>
        <v>62426025.5320169</v>
      </c>
      <c r="L29" s="67" t="n">
        <f aca="false">L26+L13-Raty!T26</f>
        <v>63432088.267444</v>
      </c>
      <c r="M29" s="67" t="n">
        <f aca="false">M26+M13-Raty!U26</f>
        <v>64452697.5195422</v>
      </c>
      <c r="N29" s="67" t="n">
        <f aca="false">N26+N13-Raty!V26</f>
        <v>65488497.2570196</v>
      </c>
      <c r="O29" s="67" t="n">
        <f aca="false">O26+O13-Raty!W26</f>
        <v>66538421.38149</v>
      </c>
      <c r="P29" s="67" t="n">
        <f aca="false">P26+P13-Raty!X26</f>
        <v>67603096.5925554</v>
      </c>
      <c r="Q29" s="67" t="n">
        <f aca="false">Q26+Q13-Raty!Y26</f>
        <v>68683140.5109048</v>
      </c>
      <c r="R29" s="67" t="n">
        <f aca="false">R26+R13-Raty!Z26</f>
        <v>56191302.1542576</v>
      </c>
    </row>
    <row r="31" customFormat="false" ht="13.2" hidden="false" customHeight="false" outlineLevel="0" collapsed="false">
      <c r="B31" s="70"/>
    </row>
    <row r="32" customFormat="false" ht="12.8" hidden="false" customHeight="false" outlineLevel="0" collapsed="false">
      <c r="B32" s="71" t="s">
        <v>48</v>
      </c>
      <c r="C32" s="72" t="n">
        <v>1.05</v>
      </c>
      <c r="D32" s="72" t="n">
        <f aca="false">C32*(1+Ścieżki_cenowe!D7)</f>
        <v>1.092</v>
      </c>
      <c r="E32" s="72" t="n">
        <f aca="false">D32*(1+Ścieżki_cenowe!E7)</f>
        <v>1.12476</v>
      </c>
      <c r="F32" s="72" t="n">
        <f aca="false">E32*(1+Ścieżki_cenowe!F7)</f>
        <v>1.1472552</v>
      </c>
      <c r="G32" s="72" t="n">
        <f aca="false">F32*(1+Ścieżki_cenowe!G7)</f>
        <v>1.170200304</v>
      </c>
      <c r="H32" s="72" t="n">
        <f aca="false">G32*(1+Ścieżki_cenowe!H7)</f>
        <v>1.19360431008</v>
      </c>
      <c r="I32" s="72" t="n">
        <f aca="false">H32*(1+Ścieżki_cenowe!I7)</f>
        <v>1.2174763962816</v>
      </c>
      <c r="J32" s="72" t="n">
        <f aca="false">I32*(1+Ścieżki_cenowe!J7)</f>
        <v>1.24182592420723</v>
      </c>
      <c r="K32" s="72" t="n">
        <f aca="false">J32*(1+Ścieżki_cenowe!K7)</f>
        <v>1.26666244269138</v>
      </c>
      <c r="L32" s="72" t="n">
        <f aca="false">K32*(1+Ścieżki_cenowe!L7)</f>
        <v>1.2919956915452</v>
      </c>
      <c r="M32" s="72" t="n">
        <f aca="false">L32*(1+Ścieżki_cenowe!M7)</f>
        <v>1.31783560537611</v>
      </c>
      <c r="N32" s="72" t="n">
        <f aca="false">M32*(1+Ścieżki_cenowe!N7)</f>
        <v>1.34419231748363</v>
      </c>
      <c r="O32" s="72" t="n">
        <f aca="false">N32*(1+Ścieżki_cenowe!O7)</f>
        <v>1.3710761638333</v>
      </c>
      <c r="P32" s="72" t="n">
        <f aca="false">O32*(1+Ścieżki_cenowe!P7)</f>
        <v>1.39849768710997</v>
      </c>
      <c r="Q32" s="72" t="n">
        <f aca="false">P32*(1+Ścieżki_cenowe!Q7)</f>
        <v>1.42646764085217</v>
      </c>
      <c r="R32" s="72" t="n">
        <f aca="false">Q32*(1+Ścieżki_cenowe!R7)</f>
        <v>1.45499699366921</v>
      </c>
    </row>
    <row r="33" customFormat="false" ht="12.8" hidden="false" customHeight="false" outlineLevel="0" collapsed="false">
      <c r="B33" s="73" t="s">
        <v>49</v>
      </c>
      <c r="C33" s="74" t="n">
        <f aca="false">C29/C32</f>
        <v>8424782.26930859</v>
      </c>
      <c r="D33" s="74" t="n">
        <f aca="false">D29/D32</f>
        <v>29617669.618534</v>
      </c>
      <c r="E33" s="74" t="n">
        <f aca="false">E29/E32</f>
        <v>31966940.0933084</v>
      </c>
      <c r="F33" s="74" t="n">
        <f aca="false">F29/F32</f>
        <v>34200425.5318348</v>
      </c>
      <c r="G33" s="74" t="n">
        <f aca="false">G29/G32</f>
        <v>34072414.1986122</v>
      </c>
      <c r="H33" s="74" t="n">
        <f aca="false">H29/H32</f>
        <v>37138309.2913563</v>
      </c>
      <c r="I33" s="74" t="n">
        <f aca="false">I29/I32</f>
        <v>49656629.02503</v>
      </c>
      <c r="J33" s="74" t="n">
        <f aca="false">J29/J32</f>
        <v>49470586.7697048</v>
      </c>
      <c r="K33" s="74" t="n">
        <f aca="false">K29/K32</f>
        <v>49283868.7151529</v>
      </c>
      <c r="L33" s="74" t="n">
        <f aca="false">L29/L32</f>
        <v>49096207.2726269</v>
      </c>
      <c r="M33" s="74" t="n">
        <f aca="false">M29/M32</f>
        <v>48907995.2435702</v>
      </c>
      <c r="N33" s="74" t="n">
        <f aca="false">N29/N32</f>
        <v>48719589.0091204</v>
      </c>
      <c r="O33" s="74" t="n">
        <f aca="false">O29/O32</f>
        <v>48530069.3985225</v>
      </c>
      <c r="P33" s="74" t="n">
        <f aca="false">P29/P32</f>
        <v>48339798.6393948</v>
      </c>
      <c r="Q33" s="74" t="n">
        <f aca="false">Q29/Q32</f>
        <v>48149105.2049898</v>
      </c>
      <c r="R33" s="74" t="n">
        <f aca="false">R29/R32</f>
        <v>38619531.4483465</v>
      </c>
    </row>
    <row r="34" customFormat="false" ht="12.8" hidden="false" customHeight="false" outlineLevel="0" collapsed="false">
      <c r="B34" s="34"/>
    </row>
    <row r="35" customFormat="false" ht="12.8" hidden="false" customHeight="false" outlineLevel="0" collapsed="false"/>
    <row r="36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/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&amp;C&amp;Kffffff&amp;A</oddHeader>
    <oddFooter>&amp;C&amp;KffffffStrona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6" activeCellId="0" sqref="J16"/>
    </sheetView>
  </sheetViews>
  <sheetFormatPr defaultColWidth="11.53515625" defaultRowHeight="12.8" zeroHeight="false" outlineLevelRow="0" outlineLevelCol="0"/>
  <cols>
    <col collapsed="false" customWidth="true" hidden="false" outlineLevel="0" max="2" min="2" style="1" width="30.58"/>
    <col collapsed="false" customWidth="true" hidden="false" outlineLevel="0" max="3" min="3" style="1" width="31.16"/>
  </cols>
  <sheetData>
    <row r="1" customFormat="false" ht="12.8" hidden="false" customHeight="false" outlineLevel="0" collapsed="false">
      <c r="A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false" ht="12.8" hidden="false" customHeight="false" outlineLevel="0" collapsed="false">
      <c r="A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customFormat="false" ht="12.8" hidden="false" customHeight="false" outlineLevel="0" collapsed="false">
      <c r="A3" s="1"/>
      <c r="B3" s="35"/>
      <c r="C3" s="35"/>
      <c r="D3" s="75" t="n">
        <v>2025</v>
      </c>
      <c r="E3" s="76" t="n">
        <f aca="false">D3+1</f>
        <v>2026</v>
      </c>
      <c r="F3" s="76" t="n">
        <f aca="false">E3+1</f>
        <v>2027</v>
      </c>
      <c r="G3" s="76" t="n">
        <f aca="false">F3+1</f>
        <v>2028</v>
      </c>
      <c r="H3" s="76" t="n">
        <f aca="false">G3+1</f>
        <v>2029</v>
      </c>
      <c r="I3" s="76" t="n">
        <f aca="false">H3+1</f>
        <v>2030</v>
      </c>
      <c r="J3" s="76" t="n">
        <f aca="false">I3+1</f>
        <v>2031</v>
      </c>
      <c r="K3" s="76" t="n">
        <f aca="false">J3+1</f>
        <v>2032</v>
      </c>
      <c r="L3" s="76" t="n">
        <f aca="false">K3+1</f>
        <v>2033</v>
      </c>
      <c r="M3" s="76" t="n">
        <f aca="false">L3+1</f>
        <v>2034</v>
      </c>
      <c r="N3" s="76" t="n">
        <f aca="false">M3+1</f>
        <v>2035</v>
      </c>
      <c r="O3" s="76" t="n">
        <f aca="false">N3+1</f>
        <v>2036</v>
      </c>
      <c r="P3" s="76" t="n">
        <f aca="false">O3+1</f>
        <v>2037</v>
      </c>
      <c r="Q3" s="76" t="n">
        <f aca="false">P3+1</f>
        <v>2038</v>
      </c>
      <c r="R3" s="76" t="n">
        <f aca="false">Q3+1</f>
        <v>2039</v>
      </c>
      <c r="S3" s="77" t="n">
        <f aca="false">R3+1</f>
        <v>2040</v>
      </c>
    </row>
    <row r="4" customFormat="false" ht="12.8" hidden="false" customHeight="true" outlineLevel="0" collapsed="false">
      <c r="A4" s="1"/>
      <c r="B4" s="78" t="s">
        <v>50</v>
      </c>
      <c r="C4" s="79" t="s">
        <v>43</v>
      </c>
      <c r="D4" s="38" t="n">
        <f aca="false">RZiS!C24</f>
        <v>12616613.9431457</v>
      </c>
      <c r="E4" s="39" t="n">
        <f aca="false">RZiS!D24</f>
        <v>49087819.6938147</v>
      </c>
      <c r="F4" s="39" t="n">
        <f aca="false">RZiS!E24</f>
        <v>55153293.8550767</v>
      </c>
      <c r="G4" s="39" t="n">
        <f aca="false">RZiS!F24</f>
        <v>60978037.6426198</v>
      </c>
      <c r="H4" s="39" t="n">
        <f aca="false">RZiS!G24</f>
        <v>63721151.4748409</v>
      </c>
      <c r="I4" s="39" t="n">
        <f aca="false">RZiS!H24</f>
        <v>66566865.7011811</v>
      </c>
      <c r="J4" s="39" t="n">
        <f aca="false">RZiS!I24</f>
        <v>68463918.2183775</v>
      </c>
      <c r="K4" s="39" t="n">
        <f aca="false">RZiS!J24</f>
        <v>69671428.5634107</v>
      </c>
      <c r="L4" s="39" t="n">
        <f aca="false">RZiS!K24</f>
        <v>70896327.8173048</v>
      </c>
      <c r="M4" s="39" t="n">
        <f aca="false">RZiS!L24</f>
        <v>72138380.5770914</v>
      </c>
      <c r="N4" s="39" t="n">
        <f aca="false">RZiS!M24</f>
        <v>73398391.9994348</v>
      </c>
      <c r="O4" s="39" t="n">
        <f aca="false">RZiS!N24</f>
        <v>74677157.1074316</v>
      </c>
      <c r="P4" s="39" t="n">
        <f aca="false">RZiS!O24</f>
        <v>75973359.7302346</v>
      </c>
      <c r="Q4" s="39" t="n">
        <f aca="false">RZiS!P24</f>
        <v>77287773.571056</v>
      </c>
      <c r="R4" s="39" t="n">
        <f aca="false">RZiS!Q24</f>
        <v>78621161.1245738</v>
      </c>
      <c r="S4" s="40" t="n">
        <f aca="false">RZiS!R24</f>
        <v>64433706.363281</v>
      </c>
    </row>
    <row r="5" customFormat="false" ht="12.8" hidden="false" customHeight="false" outlineLevel="0" collapsed="false">
      <c r="A5" s="1"/>
      <c r="B5" s="78"/>
      <c r="C5" s="19" t="s">
        <v>51</v>
      </c>
      <c r="D5" s="42" t="n">
        <f aca="false">RZiS!C25*-1</f>
        <v>-2397156.64919769</v>
      </c>
      <c r="E5" s="5" t="n">
        <f aca="false">RZiS!D25*-1</f>
        <v>-9326685.74182478</v>
      </c>
      <c r="F5" s="5" t="n">
        <f aca="false">RZiS!E25*-1</f>
        <v>-10479125.8324646</v>
      </c>
      <c r="G5" s="5" t="n">
        <f aca="false">RZiS!F25*-1</f>
        <v>-11585827.1520978</v>
      </c>
      <c r="H5" s="5" t="n">
        <f aca="false">RZiS!G25*-1</f>
        <v>-12107018.7802198</v>
      </c>
      <c r="I5" s="5" t="n">
        <f aca="false">RZiS!H25*-1</f>
        <v>-12647704.4832244</v>
      </c>
      <c r="J5" s="5" t="n">
        <f aca="false">RZiS!I25*-1</f>
        <v>-13008144.4614917</v>
      </c>
      <c r="K5" s="5" t="n">
        <f aca="false">RZiS!J25*-1</f>
        <v>-13237571.427048</v>
      </c>
      <c r="L5" s="5" t="n">
        <f aca="false">RZiS!K25*-1</f>
        <v>-13470302.2852879</v>
      </c>
      <c r="M5" s="5" t="n">
        <f aca="false">RZiS!L25*-1</f>
        <v>-13706292.3096474</v>
      </c>
      <c r="N5" s="5" t="n">
        <f aca="false">RZiS!M25*-1</f>
        <v>-13945694.4798926</v>
      </c>
      <c r="O5" s="5" t="n">
        <f aca="false">RZiS!N25*-1</f>
        <v>-14188659.850412</v>
      </c>
      <c r="P5" s="5" t="n">
        <f aca="false">RZiS!O25*-1</f>
        <v>-14434938.3487446</v>
      </c>
      <c r="Q5" s="5" t="n">
        <f aca="false">RZiS!P25*-1</f>
        <v>-14684676.9785006</v>
      </c>
      <c r="R5" s="5" t="n">
        <f aca="false">RZiS!Q25*-1</f>
        <v>-14938020.613669</v>
      </c>
      <c r="S5" s="43" t="n">
        <f aca="false">RZiS!R25*-1</f>
        <v>-12242404.2090234</v>
      </c>
    </row>
    <row r="6" customFormat="false" ht="12.8" hidden="false" customHeight="false" outlineLevel="0" collapsed="false">
      <c r="A6" s="1"/>
      <c r="B6" s="78"/>
      <c r="C6" s="19" t="s">
        <v>52</v>
      </c>
      <c r="D6" s="42" t="n">
        <f aca="false">RZiS!C22</f>
        <v>1451032.13685427</v>
      </c>
      <c r="E6" s="5" t="n">
        <f aca="false">RZiS!D22</f>
        <v>6703701.51159075</v>
      </c>
      <c r="F6" s="5" t="n">
        <f aca="false">RZiS!E22</f>
        <v>5403307.75687892</v>
      </c>
      <c r="G6" s="5" t="n">
        <f aca="false">RZiS!F22</f>
        <v>3966745.7832297</v>
      </c>
      <c r="H6" s="5" t="n">
        <f aca="false">RZiS!G22</f>
        <v>2379756.99875016</v>
      </c>
      <c r="I6" s="5" t="n">
        <f aca="false">RZiS!H22</f>
        <v>707157.013403505</v>
      </c>
      <c r="J6" s="5" t="n">
        <f aca="false">RZiS!I22</f>
        <v>-0</v>
      </c>
      <c r="K6" s="5" t="n">
        <f aca="false">RZiS!J22</f>
        <v>-0</v>
      </c>
      <c r="L6" s="5" t="n">
        <f aca="false">RZiS!K22</f>
        <v>-0</v>
      </c>
      <c r="M6" s="5" t="n">
        <f aca="false">RZiS!L22</f>
        <v>-0</v>
      </c>
      <c r="N6" s="5" t="n">
        <f aca="false">RZiS!M22</f>
        <v>-0</v>
      </c>
      <c r="O6" s="5" t="n">
        <f aca="false">RZiS!N22</f>
        <v>-0</v>
      </c>
      <c r="P6" s="5" t="n">
        <f aca="false">RZiS!O22</f>
        <v>-0</v>
      </c>
      <c r="Q6" s="5" t="n">
        <f aca="false">RZiS!P22</f>
        <v>-0</v>
      </c>
      <c r="R6" s="5" t="n">
        <f aca="false">RZiS!Q22</f>
        <v>-0</v>
      </c>
      <c r="S6" s="43" t="n">
        <f aca="false">RZiS!R22</f>
        <v>-0</v>
      </c>
    </row>
    <row r="7" customFormat="false" ht="12.8" hidden="false" customHeight="false" outlineLevel="0" collapsed="false">
      <c r="A7" s="1"/>
      <c r="B7" s="78"/>
      <c r="C7" s="19" t="s">
        <v>32</v>
      </c>
      <c r="D7" s="42" t="n">
        <f aca="false">RZiS!C13</f>
        <v>1000000</v>
      </c>
      <c r="E7" s="5" t="n">
        <f aca="false">RZiS!D13</f>
        <v>5000000</v>
      </c>
      <c r="F7" s="5" t="n">
        <f aca="false">RZiS!E13</f>
        <v>5000000</v>
      </c>
      <c r="G7" s="5" t="n">
        <f aca="false">RZiS!F13</f>
        <v>5000000</v>
      </c>
      <c r="H7" s="5" t="n">
        <f aca="false">RZiS!G13</f>
        <v>5000000</v>
      </c>
      <c r="I7" s="5" t="n">
        <f aca="false">RZiS!H13</f>
        <v>5000000</v>
      </c>
      <c r="J7" s="5" t="n">
        <f aca="false">RZiS!I13</f>
        <v>5000000</v>
      </c>
      <c r="K7" s="5" t="n">
        <f aca="false">RZiS!J13</f>
        <v>5000000</v>
      </c>
      <c r="L7" s="5" t="n">
        <f aca="false">RZiS!K13</f>
        <v>5000000</v>
      </c>
      <c r="M7" s="5" t="n">
        <f aca="false">RZiS!L13</f>
        <v>5000000</v>
      </c>
      <c r="N7" s="5" t="n">
        <f aca="false">RZiS!M13</f>
        <v>5000000</v>
      </c>
      <c r="O7" s="5" t="n">
        <f aca="false">RZiS!N13</f>
        <v>5000000</v>
      </c>
      <c r="P7" s="5" t="n">
        <f aca="false">RZiS!O13</f>
        <v>5000000</v>
      </c>
      <c r="Q7" s="5" t="n">
        <f aca="false">RZiS!P13</f>
        <v>5000000</v>
      </c>
      <c r="R7" s="5" t="n">
        <f aca="false">RZiS!Q13</f>
        <v>5000000</v>
      </c>
      <c r="S7" s="43" t="n">
        <f aca="false">RZiS!R13</f>
        <v>4000000</v>
      </c>
    </row>
    <row r="8" customFormat="false" ht="24.05" hidden="false" customHeight="false" outlineLevel="0" collapsed="false">
      <c r="A8" s="1"/>
      <c r="B8" s="78"/>
      <c r="C8" s="80" t="s">
        <v>53</v>
      </c>
      <c r="D8" s="42" t="n">
        <f aca="false">D4+D5+D7+D6</f>
        <v>12670489.4308023</v>
      </c>
      <c r="E8" s="5" t="n">
        <f aca="false">E4+E5+E7+E6</f>
        <v>51464835.4635806</v>
      </c>
      <c r="F8" s="5" t="n">
        <f aca="false">F4+F5+F7+F6</f>
        <v>55077475.779491</v>
      </c>
      <c r="G8" s="5" t="n">
        <f aca="false">G4+G5+G7+G6</f>
        <v>58358956.2737517</v>
      </c>
      <c r="H8" s="5" t="n">
        <f aca="false">H4+H5+H7+H6</f>
        <v>58993889.6933713</v>
      </c>
      <c r="I8" s="5" t="n">
        <f aca="false">I4+I5+I7+I6</f>
        <v>59626318.2313602</v>
      </c>
      <c r="J8" s="5" t="n">
        <f aca="false">J4+J5+J7+J6</f>
        <v>60455773.7568858</v>
      </c>
      <c r="K8" s="5" t="n">
        <f aca="false">K4+K5+K7+K6</f>
        <v>61433857.1363627</v>
      </c>
      <c r="L8" s="5" t="n">
        <f aca="false">L4+L5+L7+L6</f>
        <v>62426025.5320169</v>
      </c>
      <c r="M8" s="5" t="n">
        <f aca="false">M4+M5+M7+M6</f>
        <v>63432088.267444</v>
      </c>
      <c r="N8" s="5" t="n">
        <f aca="false">N4+N5+N7+N6</f>
        <v>64452697.5195422</v>
      </c>
      <c r="O8" s="5" t="n">
        <f aca="false">O4+O5+O7+O6</f>
        <v>65488497.2570196</v>
      </c>
      <c r="P8" s="5" t="n">
        <f aca="false">P4+P5+P7+P6</f>
        <v>66538421.38149</v>
      </c>
      <c r="Q8" s="5" t="n">
        <f aca="false">Q4+Q5+Q7+Q6</f>
        <v>67603096.5925554</v>
      </c>
      <c r="R8" s="5" t="n">
        <f aca="false">R4+R5+R7+R6</f>
        <v>68683140.5109048</v>
      </c>
      <c r="S8" s="43" t="n">
        <f aca="false">S4+S5+S7+S6</f>
        <v>56191302.1542576</v>
      </c>
    </row>
    <row r="9" customFormat="false" ht="12.8" hidden="false" customHeight="true" outlineLevel="0" collapsed="false">
      <c r="A9" s="1"/>
      <c r="B9" s="81" t="s">
        <v>54</v>
      </c>
      <c r="C9" s="82" t="s">
        <v>55</v>
      </c>
      <c r="D9" s="83" t="n">
        <v>0</v>
      </c>
      <c r="E9" s="84" t="n">
        <v>0</v>
      </c>
      <c r="F9" s="84" t="n">
        <v>0</v>
      </c>
      <c r="G9" s="84" t="n">
        <v>0</v>
      </c>
      <c r="H9" s="84" t="n">
        <v>0</v>
      </c>
      <c r="I9" s="84" t="n">
        <v>0</v>
      </c>
      <c r="J9" s="84" t="n">
        <v>0</v>
      </c>
      <c r="K9" s="84" t="n">
        <v>0</v>
      </c>
      <c r="L9" s="84" t="n">
        <v>0</v>
      </c>
      <c r="M9" s="84" t="n">
        <v>0</v>
      </c>
      <c r="N9" s="84" t="n">
        <v>0</v>
      </c>
      <c r="O9" s="84" t="n">
        <v>0</v>
      </c>
      <c r="P9" s="84" t="n">
        <v>0</v>
      </c>
      <c r="Q9" s="84" t="n">
        <v>0</v>
      </c>
      <c r="R9" s="84" t="n">
        <v>0</v>
      </c>
      <c r="S9" s="85" t="n">
        <v>0</v>
      </c>
    </row>
    <row r="10" customFormat="false" ht="12.8" hidden="false" customHeight="false" outlineLevel="0" collapsed="false">
      <c r="A10" s="1"/>
      <c r="B10" s="81"/>
      <c r="C10" s="19" t="s">
        <v>56</v>
      </c>
      <c r="D10" s="42" t="n">
        <f aca="false">Dane_wejsciowe!$C$9*-1*Dane_wejsciowe!$C$13</f>
        <v>-30000000</v>
      </c>
      <c r="E10" s="5" t="n">
        <f aca="false">Dane_wejsciowe!$C$9*-1*(1-Dane_wejsciowe!$C$13)</f>
        <v>-45000000</v>
      </c>
      <c r="F10" s="5" t="n">
        <v>0</v>
      </c>
      <c r="G10" s="5" t="n">
        <v>0</v>
      </c>
      <c r="H10" s="5" t="n">
        <v>0</v>
      </c>
      <c r="I10" s="5" t="n">
        <v>0</v>
      </c>
      <c r="J10" s="5" t="n">
        <v>0</v>
      </c>
      <c r="K10" s="5" t="n">
        <v>0</v>
      </c>
      <c r="L10" s="5" t="n">
        <v>0</v>
      </c>
      <c r="M10" s="5" t="n">
        <v>0</v>
      </c>
      <c r="N10" s="5" t="n">
        <v>0</v>
      </c>
      <c r="O10" s="5" t="n">
        <v>0</v>
      </c>
      <c r="P10" s="5" t="n">
        <v>0</v>
      </c>
      <c r="Q10" s="5" t="n">
        <v>0</v>
      </c>
      <c r="R10" s="5" t="n">
        <v>0</v>
      </c>
      <c r="S10" s="43" t="n">
        <v>0</v>
      </c>
    </row>
    <row r="11" customFormat="false" ht="24.05" hidden="false" customHeight="false" outlineLevel="0" collapsed="false">
      <c r="A11" s="1"/>
      <c r="B11" s="81"/>
      <c r="C11" s="86" t="s">
        <v>57</v>
      </c>
      <c r="D11" s="87" t="n">
        <f aca="false">D10</f>
        <v>-30000000</v>
      </c>
      <c r="E11" s="88" t="n">
        <f aca="false">E10</f>
        <v>-45000000</v>
      </c>
      <c r="F11" s="88" t="n">
        <v>0</v>
      </c>
      <c r="G11" s="88" t="n">
        <v>0</v>
      </c>
      <c r="H11" s="88" t="n">
        <v>0</v>
      </c>
      <c r="I11" s="88" t="n">
        <v>0</v>
      </c>
      <c r="J11" s="88" t="n">
        <v>0</v>
      </c>
      <c r="K11" s="88" t="n">
        <v>0</v>
      </c>
      <c r="L11" s="88" t="n">
        <v>0</v>
      </c>
      <c r="M11" s="88" t="n">
        <v>0</v>
      </c>
      <c r="N11" s="88" t="n">
        <v>0</v>
      </c>
      <c r="O11" s="88" t="n">
        <v>0</v>
      </c>
      <c r="P11" s="88" t="n">
        <v>0</v>
      </c>
      <c r="Q11" s="88" t="n">
        <v>0</v>
      </c>
      <c r="R11" s="88" t="n">
        <v>0</v>
      </c>
      <c r="S11" s="89" t="n">
        <v>0</v>
      </c>
    </row>
    <row r="12" customFormat="false" ht="12.8" hidden="false" customHeight="true" outlineLevel="0" collapsed="false">
      <c r="A12" s="1"/>
      <c r="B12" s="90" t="s">
        <v>58</v>
      </c>
      <c r="C12" s="19" t="s">
        <v>59</v>
      </c>
      <c r="D12" s="42" t="n">
        <f aca="false">Raty!K26*-1</f>
        <v>-2373435.91117402</v>
      </c>
      <c r="E12" s="42" t="n">
        <f aca="false">Raty!L26*-1</f>
        <v>-12418638.7285507</v>
      </c>
      <c r="F12" s="42" t="n">
        <f aca="false">Raty!M26*-1</f>
        <v>-13719032.4832625</v>
      </c>
      <c r="G12" s="42" t="n">
        <f aca="false">Raty!N26*-1</f>
        <v>-15155594.4569117</v>
      </c>
      <c r="H12" s="42" t="n">
        <f aca="false">Raty!O26*-1</f>
        <v>-16742583.2413913</v>
      </c>
      <c r="I12" s="42" t="n">
        <f aca="false">Raty!P26*-1</f>
        <v>-14590715.1787097</v>
      </c>
      <c r="J12" s="42" t="n">
        <f aca="false">Raty!Q26*-1</f>
        <v>0</v>
      </c>
      <c r="K12" s="42" t="n">
        <f aca="false">Raty!R26*-1</f>
        <v>0</v>
      </c>
      <c r="L12" s="42" t="n">
        <f aca="false">Raty!S26*-1</f>
        <v>0</v>
      </c>
      <c r="M12" s="42" t="n">
        <f aca="false">Raty!T26*-1</f>
        <v>0</v>
      </c>
      <c r="N12" s="42" t="n">
        <f aca="false">Raty!U26*-1</f>
        <v>0</v>
      </c>
      <c r="O12" s="42" t="n">
        <f aca="false">Raty!V26*-1</f>
        <v>0</v>
      </c>
      <c r="P12" s="42" t="n">
        <f aca="false">Raty!W26*-1</f>
        <v>0</v>
      </c>
      <c r="Q12" s="42" t="n">
        <f aca="false">Raty!X26*-1</f>
        <v>0</v>
      </c>
      <c r="R12" s="42" t="n">
        <f aca="false">Raty!Y26*-1</f>
        <v>0</v>
      </c>
      <c r="S12" s="43" t="n">
        <f aca="false">Raty!Z26*-1</f>
        <v>0</v>
      </c>
    </row>
    <row r="13" customFormat="false" ht="12.8" hidden="false" customHeight="false" outlineLevel="0" collapsed="false">
      <c r="A13" s="1"/>
      <c r="B13" s="90"/>
      <c r="C13" s="19" t="s">
        <v>60</v>
      </c>
      <c r="D13" s="42" t="n">
        <f aca="false">Dane_wejsciowe!$C$9*Dane_wejsciowe!$C$13</f>
        <v>30000000</v>
      </c>
      <c r="E13" s="42" t="n">
        <f aca="false">Dane_wejsciowe!$C$9*(1-Dane_wejsciowe!$C$13)</f>
        <v>45000000</v>
      </c>
      <c r="F13" s="42" t="n">
        <v>0</v>
      </c>
      <c r="G13" s="42" t="n">
        <v>0</v>
      </c>
      <c r="H13" s="42" t="n">
        <v>0</v>
      </c>
      <c r="I13" s="42" t="n">
        <v>0</v>
      </c>
      <c r="J13" s="42" t="n">
        <v>0</v>
      </c>
      <c r="K13" s="42" t="n">
        <v>0</v>
      </c>
      <c r="L13" s="42" t="n">
        <v>0</v>
      </c>
      <c r="M13" s="42" t="n">
        <v>0</v>
      </c>
      <c r="N13" s="42" t="n">
        <v>0</v>
      </c>
      <c r="O13" s="42" t="n">
        <v>0</v>
      </c>
      <c r="P13" s="42" t="n">
        <v>0</v>
      </c>
      <c r="Q13" s="42" t="n">
        <v>0</v>
      </c>
      <c r="R13" s="42" t="n">
        <v>0</v>
      </c>
      <c r="S13" s="43" t="n">
        <v>0</v>
      </c>
    </row>
    <row r="14" customFormat="false" ht="12.8" hidden="false" customHeight="false" outlineLevel="0" collapsed="false">
      <c r="A14" s="1"/>
      <c r="B14" s="90"/>
      <c r="C14" s="19" t="s">
        <v>61</v>
      </c>
      <c r="D14" s="42" t="n">
        <f aca="false">Raty!K25*-1</f>
        <v>-1451032.13685427</v>
      </c>
      <c r="E14" s="5" t="n">
        <f aca="false">Raty!L25*-1</f>
        <v>-6703701.51159075</v>
      </c>
      <c r="F14" s="5" t="n">
        <f aca="false">Raty!M25*-1</f>
        <v>-5403307.75687892</v>
      </c>
      <c r="G14" s="5" t="n">
        <f aca="false">Raty!N25*-1</f>
        <v>-3966745.7832297</v>
      </c>
      <c r="H14" s="5" t="n">
        <f aca="false">Raty!O25*-1</f>
        <v>-2379756.99875016</v>
      </c>
      <c r="I14" s="5" t="n">
        <f aca="false">Raty!P25*-1</f>
        <v>-707157.013403505</v>
      </c>
      <c r="J14" s="5" t="n">
        <f aca="false">Raty!Q25*-1</f>
        <v>0</v>
      </c>
      <c r="K14" s="5" t="n">
        <f aca="false">Raty!R25*-1</f>
        <v>0</v>
      </c>
      <c r="L14" s="5" t="n">
        <f aca="false">Raty!S25*-1</f>
        <v>0</v>
      </c>
      <c r="M14" s="5" t="n">
        <f aca="false">Raty!T25*-1</f>
        <v>0</v>
      </c>
      <c r="N14" s="5" t="n">
        <f aca="false">Raty!U25*-1</f>
        <v>0</v>
      </c>
      <c r="O14" s="5" t="n">
        <f aca="false">Raty!V25*-1</f>
        <v>0</v>
      </c>
      <c r="P14" s="5" t="n">
        <f aca="false">Raty!W25*-1</f>
        <v>0</v>
      </c>
      <c r="Q14" s="5" t="n">
        <f aca="false">Raty!X25*-1</f>
        <v>0</v>
      </c>
      <c r="R14" s="5" t="n">
        <f aca="false">Raty!Y25*-1</f>
        <v>0</v>
      </c>
      <c r="S14" s="43" t="n">
        <f aca="false">Raty!Z25*-1</f>
        <v>0</v>
      </c>
    </row>
    <row r="15" customFormat="false" ht="24.05" hidden="false" customHeight="false" outlineLevel="0" collapsed="false">
      <c r="A15" s="1"/>
      <c r="B15" s="90"/>
      <c r="C15" s="86" t="s">
        <v>62</v>
      </c>
      <c r="D15" s="87" t="n">
        <f aca="false">D12+D13+D14</f>
        <v>26175531.9519717</v>
      </c>
      <c r="E15" s="88" t="n">
        <f aca="false">E12+E13+E14</f>
        <v>25877659.7598586</v>
      </c>
      <c r="F15" s="88" t="n">
        <f aca="false">F12+F13+F14</f>
        <v>-19122340.2401414</v>
      </c>
      <c r="G15" s="88" t="n">
        <f aca="false">G12+G13+G14</f>
        <v>-19122340.2401414</v>
      </c>
      <c r="H15" s="88" t="n">
        <f aca="false">H12+H13+H14</f>
        <v>-19122340.2401414</v>
      </c>
      <c r="I15" s="88" t="n">
        <f aca="false">I12+I13+I14</f>
        <v>-15297872.1921132</v>
      </c>
      <c r="J15" s="88" t="n">
        <f aca="false">J12+J13+J14</f>
        <v>0</v>
      </c>
      <c r="K15" s="88" t="n">
        <f aca="false">K12+K13+K14</f>
        <v>0</v>
      </c>
      <c r="L15" s="88" t="n">
        <f aca="false">L12+L13+L14</f>
        <v>0</v>
      </c>
      <c r="M15" s="88" t="n">
        <f aca="false">M12+M13+M14</f>
        <v>0</v>
      </c>
      <c r="N15" s="88" t="n">
        <f aca="false">N12+N13+N14</f>
        <v>0</v>
      </c>
      <c r="O15" s="88" t="n">
        <f aca="false">O12+O13+O14</f>
        <v>0</v>
      </c>
      <c r="P15" s="88" t="n">
        <f aca="false">P12+P13+P14</f>
        <v>0</v>
      </c>
      <c r="Q15" s="88" t="n">
        <f aca="false">Q12+Q13+Q14</f>
        <v>0</v>
      </c>
      <c r="R15" s="88" t="n">
        <f aca="false">R12+R13+R14</f>
        <v>0</v>
      </c>
      <c r="S15" s="89" t="n">
        <f aca="false">S12+S13+S14</f>
        <v>0</v>
      </c>
    </row>
    <row r="16" customFormat="false" ht="12.8" hidden="false" customHeight="true" outlineLevel="0" collapsed="false">
      <c r="A16" s="1"/>
      <c r="B16" s="91" t="s">
        <v>63</v>
      </c>
      <c r="C16" s="19" t="s">
        <v>64</v>
      </c>
      <c r="D16" s="42" t="n">
        <f aca="false">D8+D11+D15</f>
        <v>8846021.38277402</v>
      </c>
      <c r="E16" s="5" t="n">
        <f aca="false">E8+E11+E15</f>
        <v>32342495.2234392</v>
      </c>
      <c r="F16" s="5" t="n">
        <f aca="false">F8+F11+F15</f>
        <v>35955135.5393496</v>
      </c>
      <c r="G16" s="5" t="n">
        <f aca="false">G8+G11+G15</f>
        <v>39236616.0336103</v>
      </c>
      <c r="H16" s="5" t="n">
        <f aca="false">H8+H11+H15</f>
        <v>39871549.4532299</v>
      </c>
      <c r="I16" s="5" t="n">
        <f aca="false">I8+I11+I15</f>
        <v>44328446.039247</v>
      </c>
      <c r="J16" s="5" t="n">
        <f aca="false">J8+J11+J15</f>
        <v>60455773.7568858</v>
      </c>
      <c r="K16" s="5" t="n">
        <f aca="false">K8+K11+K15</f>
        <v>61433857.1363627</v>
      </c>
      <c r="L16" s="5" t="n">
        <f aca="false">L8+L11+L15</f>
        <v>62426025.5320169</v>
      </c>
      <c r="M16" s="5" t="n">
        <f aca="false">M8+M11+M15</f>
        <v>63432088.267444</v>
      </c>
      <c r="N16" s="5" t="n">
        <f aca="false">N8+N11+N15</f>
        <v>64452697.5195422</v>
      </c>
      <c r="O16" s="5" t="n">
        <f aca="false">O8+O11+O15</f>
        <v>65488497.2570196</v>
      </c>
      <c r="P16" s="5" t="n">
        <f aca="false">P8+P11+P15</f>
        <v>66538421.38149</v>
      </c>
      <c r="Q16" s="5" t="n">
        <f aca="false">Q8+Q11+Q15</f>
        <v>67603096.5925554</v>
      </c>
      <c r="R16" s="5" t="n">
        <f aca="false">R8+R11+R15</f>
        <v>68683140.5109048</v>
      </c>
      <c r="S16" s="43" t="n">
        <f aca="false">S8+S11+S15</f>
        <v>56191302.1542576</v>
      </c>
    </row>
    <row r="17" customFormat="false" ht="12.8" hidden="false" customHeight="false" outlineLevel="0" collapsed="false">
      <c r="A17" s="1"/>
      <c r="B17" s="91"/>
      <c r="C17" s="80" t="s">
        <v>65</v>
      </c>
      <c r="D17" s="42" t="n">
        <v>0</v>
      </c>
      <c r="E17" s="5" t="n">
        <f aca="false">D18</f>
        <v>8846021.38277402</v>
      </c>
      <c r="F17" s="5" t="n">
        <f aca="false">E18</f>
        <v>41188516.6062132</v>
      </c>
      <c r="G17" s="5" t="n">
        <f aca="false">F18</f>
        <v>77143652.1455628</v>
      </c>
      <c r="H17" s="5" t="n">
        <f aca="false">G18</f>
        <v>116380268.179173</v>
      </c>
      <c r="I17" s="5" t="n">
        <f aca="false">H18</f>
        <v>156251817.632403</v>
      </c>
      <c r="J17" s="5" t="n">
        <f aca="false">I18</f>
        <v>200580263.67165</v>
      </c>
      <c r="K17" s="5" t="n">
        <f aca="false">J18</f>
        <v>261036037.428536</v>
      </c>
      <c r="L17" s="5" t="n">
        <f aca="false">K18</f>
        <v>322469894.564898</v>
      </c>
      <c r="M17" s="5" t="n">
        <f aca="false">L18</f>
        <v>384895920.096915</v>
      </c>
      <c r="N17" s="5" t="n">
        <f aca="false">M18</f>
        <v>448328008.364359</v>
      </c>
      <c r="O17" s="5" t="n">
        <f aca="false">N18</f>
        <v>512780705.883902</v>
      </c>
      <c r="P17" s="5" t="n">
        <f aca="false">O18</f>
        <v>578269203.140921</v>
      </c>
      <c r="Q17" s="5" t="n">
        <f aca="false">P18</f>
        <v>644807624.522411</v>
      </c>
      <c r="R17" s="5" t="n">
        <f aca="false">Q18</f>
        <v>712410721.114967</v>
      </c>
      <c r="S17" s="43" t="n">
        <f aca="false">R18</f>
        <v>781093861.625871</v>
      </c>
    </row>
    <row r="18" customFormat="false" ht="12.8" hidden="false" customHeight="false" outlineLevel="0" collapsed="false">
      <c r="A18" s="1"/>
      <c r="B18" s="91"/>
      <c r="C18" s="92" t="s">
        <v>66</v>
      </c>
      <c r="D18" s="93" t="n">
        <f aca="false">D16</f>
        <v>8846021.38277402</v>
      </c>
      <c r="E18" s="94" t="n">
        <f aca="false">E16+D18</f>
        <v>41188516.6062132</v>
      </c>
      <c r="F18" s="94" t="n">
        <f aca="false">F16+E18</f>
        <v>77143652.1455628</v>
      </c>
      <c r="G18" s="94" t="n">
        <f aca="false">G16+F18</f>
        <v>116380268.179173</v>
      </c>
      <c r="H18" s="94" t="n">
        <f aca="false">H16+G18</f>
        <v>156251817.632403</v>
      </c>
      <c r="I18" s="94" t="n">
        <f aca="false">I16+H18</f>
        <v>200580263.67165</v>
      </c>
      <c r="J18" s="94" t="n">
        <f aca="false">J16+I18</f>
        <v>261036037.428536</v>
      </c>
      <c r="K18" s="94" t="n">
        <f aca="false">K16+J18</f>
        <v>322469894.564898</v>
      </c>
      <c r="L18" s="94" t="n">
        <f aca="false">L16+K18</f>
        <v>384895920.096915</v>
      </c>
      <c r="M18" s="94" t="n">
        <f aca="false">M16+L18</f>
        <v>448328008.364359</v>
      </c>
      <c r="N18" s="94" t="n">
        <f aca="false">N16+M18</f>
        <v>512780705.883902</v>
      </c>
      <c r="O18" s="94" t="n">
        <f aca="false">O16+N18</f>
        <v>578269203.140921</v>
      </c>
      <c r="P18" s="94" t="n">
        <f aca="false">P16+O18</f>
        <v>644807624.522411</v>
      </c>
      <c r="Q18" s="94" t="n">
        <f aca="false">Q16+P18</f>
        <v>712410721.114967</v>
      </c>
      <c r="R18" s="94" t="n">
        <f aca="false">R16+Q18</f>
        <v>781093861.625871</v>
      </c>
      <c r="S18" s="95" t="n">
        <f aca="false">S16+R18</f>
        <v>837285163.780129</v>
      </c>
    </row>
  </sheetData>
  <sheetProtection sheet="true" objects="true" scenarios="true"/>
  <mergeCells count="4">
    <mergeCell ref="B4:B8"/>
    <mergeCell ref="B9:B11"/>
    <mergeCell ref="B12:B15"/>
    <mergeCell ref="B16:B1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&amp;C&amp;Kffffff&amp;A</oddHeader>
    <oddFooter>&amp;C&amp;KffffffStrona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4:S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9" activeCellId="0" sqref="S9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7.51"/>
    <col collapsed="false" customWidth="true" hidden="false" outlineLevel="0" max="2" min="2" style="1" width="19.03"/>
    <col collapsed="false" customWidth="true" hidden="false" outlineLevel="0" max="3" min="3" style="1" width="14.6"/>
    <col collapsed="false" customWidth="true" hidden="false" outlineLevel="0" max="4" min="4" style="1" width="12.91"/>
    <col collapsed="false" customWidth="true" hidden="false" outlineLevel="0" max="19" min="5" style="1" width="11.57"/>
    <col collapsed="false" customWidth="false" hidden="false" outlineLevel="0" max="16384" min="20" style="1" width="8.65"/>
  </cols>
  <sheetData>
    <row r="4" customFormat="false" ht="12.8" hidden="false" customHeight="false" outlineLevel="0" collapsed="false">
      <c r="B4" s="96"/>
      <c r="C4" s="77"/>
      <c r="D4" s="75" t="n">
        <v>2025</v>
      </c>
      <c r="E4" s="76" t="n">
        <f aca="false">D4+1</f>
        <v>2026</v>
      </c>
      <c r="F4" s="76" t="n">
        <f aca="false">E4+1</f>
        <v>2027</v>
      </c>
      <c r="G4" s="76" t="n">
        <f aca="false">F4+1</f>
        <v>2028</v>
      </c>
      <c r="H4" s="76" t="n">
        <f aca="false">G4+1</f>
        <v>2029</v>
      </c>
      <c r="I4" s="76" t="n">
        <f aca="false">H4+1</f>
        <v>2030</v>
      </c>
      <c r="J4" s="76" t="n">
        <f aca="false">I4+1</f>
        <v>2031</v>
      </c>
      <c r="K4" s="76" t="n">
        <f aca="false">J4+1</f>
        <v>2032</v>
      </c>
      <c r="L4" s="76" t="n">
        <f aca="false">K4+1</f>
        <v>2033</v>
      </c>
      <c r="M4" s="76" t="n">
        <f aca="false">L4+1</f>
        <v>2034</v>
      </c>
      <c r="N4" s="76" t="n">
        <f aca="false">M4+1</f>
        <v>2035</v>
      </c>
      <c r="O4" s="76" t="n">
        <f aca="false">N4+1</f>
        <v>2036</v>
      </c>
      <c r="P4" s="76" t="n">
        <f aca="false">O4+1</f>
        <v>2037</v>
      </c>
      <c r="Q4" s="76" t="n">
        <f aca="false">P4+1</f>
        <v>2038</v>
      </c>
      <c r="R4" s="76" t="n">
        <f aca="false">Q4+1</f>
        <v>2039</v>
      </c>
      <c r="S4" s="77" t="n">
        <f aca="false">R4+1</f>
        <v>2040</v>
      </c>
    </row>
    <row r="5" customFormat="false" ht="12.8" hidden="false" customHeight="false" outlineLevel="0" collapsed="false">
      <c r="B5" s="97" t="s">
        <v>67</v>
      </c>
      <c r="C5" s="98" t="s">
        <v>68</v>
      </c>
      <c r="D5" s="99" t="n">
        <f aca="false">183*24*Dane_wejsciowe!$C$20</f>
        <v>28987.2</v>
      </c>
      <c r="E5" s="100" t="n">
        <f aca="false">Dane_wejsciowe!$C$7*Dane_wejsciowe!$C$4</f>
        <v>105035.655405405</v>
      </c>
      <c r="F5" s="100" t="n">
        <f aca="false">Dane_wejsciowe!$C$7*Dane_wejsciowe!$C$4</f>
        <v>105035.655405405</v>
      </c>
      <c r="G5" s="100" t="n">
        <f aca="false">Dane_wejsciowe!$C$7*Dane_wejsciowe!$C$4</f>
        <v>105035.655405405</v>
      </c>
      <c r="H5" s="100" t="n">
        <f aca="false">Dane_wejsciowe!$C$7*Dane_wejsciowe!$C$4</f>
        <v>105035.655405405</v>
      </c>
      <c r="I5" s="100" t="n">
        <f aca="false">Dane_wejsciowe!$C$7*Dane_wejsciowe!$C$4</f>
        <v>105035.655405405</v>
      </c>
      <c r="J5" s="100" t="n">
        <f aca="false">Dane_wejsciowe!$C$7*Dane_wejsciowe!$C$4</f>
        <v>105035.655405405</v>
      </c>
      <c r="K5" s="100" t="n">
        <f aca="false">Dane_wejsciowe!$C$7*Dane_wejsciowe!$C$4</f>
        <v>105035.655405405</v>
      </c>
      <c r="L5" s="100" t="n">
        <f aca="false">Dane_wejsciowe!$C$7*Dane_wejsciowe!$C$4</f>
        <v>105035.655405405</v>
      </c>
      <c r="M5" s="100" t="n">
        <f aca="false">Dane_wejsciowe!$C$7*Dane_wejsciowe!$C$4</f>
        <v>105035.655405405</v>
      </c>
      <c r="N5" s="100" t="n">
        <f aca="false">Dane_wejsciowe!$C$7*Dane_wejsciowe!$C$4</f>
        <v>105035.655405405</v>
      </c>
      <c r="O5" s="100" t="n">
        <f aca="false">Dane_wejsciowe!$C$7*Dane_wejsciowe!$C$4</f>
        <v>105035.655405405</v>
      </c>
      <c r="P5" s="100" t="n">
        <f aca="false">Dane_wejsciowe!$C$7*Dane_wejsciowe!$C$4</f>
        <v>105035.655405405</v>
      </c>
      <c r="Q5" s="100" t="n">
        <f aca="false">Dane_wejsciowe!$C$7*Dane_wejsciowe!$C$4</f>
        <v>105035.655405405</v>
      </c>
      <c r="R5" s="100" t="n">
        <f aca="false">Dane_wejsciowe!$C$7*Dane_wejsciowe!$C$4</f>
        <v>105035.655405405</v>
      </c>
      <c r="S5" s="101" t="n">
        <f aca="false">Dane_wejsciowe!$C$7*Dane_wejsciowe!$C$4</f>
        <v>105035.655405405</v>
      </c>
    </row>
    <row r="6" customFormat="false" ht="12.8" hidden="false" customHeight="false" outlineLevel="0" collapsed="false">
      <c r="B6" s="97"/>
      <c r="C6" s="102" t="s">
        <v>69</v>
      </c>
      <c r="D6" s="93" t="n">
        <f aca="false">D5*Ścieżki_cenowe!C3</f>
        <v>13768920</v>
      </c>
      <c r="E6" s="94" t="n">
        <f aca="false">E5*Ścieżki_cenowe!D3</f>
        <v>49891936.3175676</v>
      </c>
      <c r="F6" s="94" t="n">
        <f aca="false">F5*Ścieżki_cenowe!E3</f>
        <v>49156686.7297297</v>
      </c>
      <c r="G6" s="94" t="n">
        <f aca="false">G5*Ścieżki_cenowe!F3</f>
        <v>50627185.9054054</v>
      </c>
      <c r="H6" s="94" t="n">
        <f aca="false">H5*Ścieżki_cenowe!G3</f>
        <v>51639729.6235135</v>
      </c>
      <c r="I6" s="94" t="n">
        <f aca="false">I5*Ścieżki_cenowe!H3</f>
        <v>52672524.2159838</v>
      </c>
      <c r="J6" s="94" t="n">
        <f aca="false">J5*Ścieżki_cenowe!I3</f>
        <v>53725974.7003035</v>
      </c>
      <c r="K6" s="94" t="n">
        <f aca="false">K5*Ścieżki_cenowe!J3</f>
        <v>54800494.1943095</v>
      </c>
      <c r="L6" s="94" t="n">
        <f aca="false">L5*Ścieżki_cenowe!K3</f>
        <v>55896504.0781957</v>
      </c>
      <c r="M6" s="94" t="n">
        <f aca="false">M5*Ścieżki_cenowe!L3</f>
        <v>57014434.1597596</v>
      </c>
      <c r="N6" s="94" t="n">
        <f aca="false">N5*Ścieżki_cenowe!M3</f>
        <v>58154722.8429548</v>
      </c>
      <c r="O6" s="94" t="n">
        <f aca="false">O5*Ścieżki_cenowe!N3</f>
        <v>59317817.2998139</v>
      </c>
      <c r="P6" s="94" t="n">
        <f aca="false">P5*Ścieżki_cenowe!O3</f>
        <v>60504173.6458102</v>
      </c>
      <c r="Q6" s="94" t="n">
        <f aca="false">Q5*Ścieżki_cenowe!P3</f>
        <v>61714257.1187264</v>
      </c>
      <c r="R6" s="94" t="n">
        <f aca="false">R5*Ścieżki_cenowe!Q3</f>
        <v>62948542.2611009</v>
      </c>
      <c r="S6" s="95" t="n">
        <f aca="false">S5*Ścieżki_cenowe!R3</f>
        <v>64207513.1063229</v>
      </c>
    </row>
    <row r="7" customFormat="false" ht="12.8" hidden="false" customHeight="false" outlineLevel="0" collapsed="false">
      <c r="B7" s="97" t="s">
        <v>70</v>
      </c>
      <c r="C7" s="103" t="s">
        <v>68</v>
      </c>
      <c r="D7" s="38" t="n">
        <f aca="false">D5</f>
        <v>28987.2</v>
      </c>
      <c r="E7" s="39" t="n">
        <f aca="false">E5</f>
        <v>105035.655405405</v>
      </c>
      <c r="F7" s="39" t="n">
        <f aca="false">F5</f>
        <v>105035.655405405</v>
      </c>
      <c r="G7" s="39" t="n">
        <f aca="false">G5</f>
        <v>105035.655405405</v>
      </c>
      <c r="H7" s="39" t="n">
        <f aca="false">H5</f>
        <v>105035.655405405</v>
      </c>
      <c r="I7" s="39" t="n">
        <f aca="false">I5</f>
        <v>105035.655405405</v>
      </c>
      <c r="J7" s="39" t="n">
        <f aca="false">J5</f>
        <v>105035.655405405</v>
      </c>
      <c r="K7" s="39" t="n">
        <f aca="false">K5</f>
        <v>105035.655405405</v>
      </c>
      <c r="L7" s="39" t="n">
        <f aca="false">L5</f>
        <v>105035.655405405</v>
      </c>
      <c r="M7" s="39" t="n">
        <f aca="false">M5</f>
        <v>105035.655405405</v>
      </c>
      <c r="N7" s="39" t="n">
        <f aca="false">N5</f>
        <v>105035.655405405</v>
      </c>
      <c r="O7" s="39" t="n">
        <f aca="false">O5</f>
        <v>105035.655405405</v>
      </c>
      <c r="P7" s="39" t="n">
        <f aca="false">P5</f>
        <v>105035.655405405</v>
      </c>
      <c r="Q7" s="39" t="n">
        <f aca="false">Q5</f>
        <v>105035.655405405</v>
      </c>
      <c r="R7" s="39" t="n">
        <f aca="false">R5</f>
        <v>105035.655405405</v>
      </c>
      <c r="S7" s="40" t="n">
        <f aca="false">S5-D7</f>
        <v>76048.4554054054</v>
      </c>
    </row>
    <row r="8" customFormat="false" ht="12.8" hidden="false" customHeight="false" outlineLevel="0" collapsed="false">
      <c r="B8" s="97"/>
      <c r="C8" s="53" t="s">
        <v>69</v>
      </c>
      <c r="D8" s="45" t="n">
        <f aca="false">D7*Ścieżki_cenowe!C8</f>
        <v>11594880</v>
      </c>
      <c r="E8" s="46" t="n">
        <f aca="false">E7*Ścieżki_cenowe!D8</f>
        <v>44114975.2702703</v>
      </c>
      <c r="F8" s="46" t="n">
        <f aca="false">F7*Ścieżki_cenowe!E8</f>
        <v>45879574.2810811</v>
      </c>
      <c r="G8" s="46" t="n">
        <f aca="false">G7*Ścieżki_cenowe!F8</f>
        <v>47255541.3668919</v>
      </c>
      <c r="H8" s="46" t="n">
        <f aca="false">H7*Ścieżki_cenowe!G8</f>
        <v>48200862.2655405</v>
      </c>
      <c r="I8" s="46" t="n">
        <f aca="false">I7*Ścieżki_cenowe!H8</f>
        <v>49165089.5821622</v>
      </c>
      <c r="J8" s="46" t="n">
        <f aca="false">J7*Ścieżki_cenowe!I8</f>
        <v>50148223.3167568</v>
      </c>
      <c r="K8" s="46" t="n">
        <f aca="false">K7*Ścieżki_cenowe!J8</f>
        <v>51151313.8258784</v>
      </c>
      <c r="L8" s="46" t="n">
        <f aca="false">L7*Ścieżki_cenowe!K8</f>
        <v>52174361.109527</v>
      </c>
      <c r="M8" s="46" t="n">
        <f aca="false">M7*Ścieżki_cenowe!L8</f>
        <v>53217365.1677027</v>
      </c>
      <c r="N8" s="46" t="n">
        <f aca="false">N7*Ścieżki_cenowe!M8</f>
        <v>54281376.3569595</v>
      </c>
      <c r="O8" s="46" t="n">
        <f aca="false">O7*Ścieżki_cenowe!N8</f>
        <v>55367445.0338514</v>
      </c>
      <c r="P8" s="46" t="n">
        <f aca="false">P7*Ścieżki_cenowe!O8</f>
        <v>56474520.8418243</v>
      </c>
      <c r="Q8" s="46" t="n">
        <f aca="false">Q7*Ścieżki_cenowe!P8</f>
        <v>57603654.1374324</v>
      </c>
      <c r="R8" s="46" t="n">
        <f aca="false">R7*Ścieżki_cenowe!Q8</f>
        <v>58755895.2772297</v>
      </c>
      <c r="S8" s="47" t="n">
        <f aca="false">S7*Ścieżki_cenowe!R8</f>
        <v>43391727.6852162</v>
      </c>
    </row>
    <row r="9" customFormat="false" ht="12.8" hidden="false" customHeight="false" outlineLevel="0" collapsed="false">
      <c r="B9" s="97" t="s">
        <v>71</v>
      </c>
      <c r="C9" s="98" t="s">
        <v>72</v>
      </c>
      <c r="D9" s="99" t="n">
        <f aca="false">183*24*Dane_wejsciowe!$C$21*3.6</f>
        <v>104353.92</v>
      </c>
      <c r="E9" s="100" t="n">
        <f aca="false">Dane_wejsciowe!$C$7*Dane_wejsciowe!$C$5*3.6</f>
        <v>376855.2</v>
      </c>
      <c r="F9" s="100" t="n">
        <f aca="false">Dane_wejsciowe!$C$7*Dane_wejsciowe!$C$5*3.6</f>
        <v>376855.2</v>
      </c>
      <c r="G9" s="100" t="n">
        <f aca="false">Dane_wejsciowe!$C$7*Dane_wejsciowe!$C$5*3.6</f>
        <v>376855.2</v>
      </c>
      <c r="H9" s="100" t="n">
        <f aca="false">Dane_wejsciowe!$C$7*Dane_wejsciowe!$C$5*3.6</f>
        <v>376855.2</v>
      </c>
      <c r="I9" s="100" t="n">
        <f aca="false">Dane_wejsciowe!$C$7*Dane_wejsciowe!$C$5*3.6</f>
        <v>376855.2</v>
      </c>
      <c r="J9" s="100" t="n">
        <f aca="false">Dane_wejsciowe!$C$7*Dane_wejsciowe!$C$5*3.6</f>
        <v>376855.2</v>
      </c>
      <c r="K9" s="100" t="n">
        <f aca="false">Dane_wejsciowe!$C$7*Dane_wejsciowe!$C$5*3.6</f>
        <v>376855.2</v>
      </c>
      <c r="L9" s="100" t="n">
        <f aca="false">Dane_wejsciowe!$C$7*Dane_wejsciowe!$C$5*3.6</f>
        <v>376855.2</v>
      </c>
      <c r="M9" s="100" t="n">
        <f aca="false">Dane_wejsciowe!$C$7*Dane_wejsciowe!$C$5*3.6</f>
        <v>376855.2</v>
      </c>
      <c r="N9" s="100" t="n">
        <f aca="false">Dane_wejsciowe!$C$7*Dane_wejsciowe!$C$5*3.6</f>
        <v>376855.2</v>
      </c>
      <c r="O9" s="100" t="n">
        <f aca="false">Dane_wejsciowe!$C$7*Dane_wejsciowe!$C$5*3.6</f>
        <v>376855.2</v>
      </c>
      <c r="P9" s="100" t="n">
        <f aca="false">Dane_wejsciowe!$C$7*Dane_wejsciowe!$C$5*3.6</f>
        <v>376855.2</v>
      </c>
      <c r="Q9" s="100" t="n">
        <f aca="false">Dane_wejsciowe!$C$7*Dane_wejsciowe!$C$5*3.6</f>
        <v>376855.2</v>
      </c>
      <c r="R9" s="100" t="n">
        <f aca="false">Dane_wejsciowe!$C$7*Dane_wejsciowe!$C$5*3.6</f>
        <v>376855.2</v>
      </c>
      <c r="S9" s="101" t="n">
        <f aca="false">Dane_wejsciowe!$C$7*Dane_wejsciowe!$C$5*3.6</f>
        <v>376855.2</v>
      </c>
    </row>
    <row r="10" customFormat="false" ht="12.8" hidden="false" customHeight="false" outlineLevel="0" collapsed="false">
      <c r="B10" s="97"/>
      <c r="C10" s="102" t="s">
        <v>69</v>
      </c>
      <c r="D10" s="93" t="n">
        <f aca="false">D9*Ścieżki_cenowe!C4</f>
        <v>5113342.08</v>
      </c>
      <c r="E10" s="94" t="n">
        <f aca="false">E9*Ścieżki_cenowe!D4</f>
        <v>18465904.8</v>
      </c>
      <c r="F10" s="94" t="n">
        <f aca="false">F9*Ścieżki_cenowe!E4</f>
        <v>18465904.8</v>
      </c>
      <c r="G10" s="94" t="n">
        <f aca="false">G9*Ścieżki_cenowe!F4</f>
        <v>18465904.8</v>
      </c>
      <c r="H10" s="94" t="n">
        <f aca="false">H9*Ścieżki_cenowe!G4</f>
        <v>18465904.8</v>
      </c>
      <c r="I10" s="94" t="n">
        <f aca="false">I9*Ścieżki_cenowe!H4</f>
        <v>18465904.8</v>
      </c>
      <c r="J10" s="94" t="n">
        <f aca="false">J9*Ścieżki_cenowe!I4</f>
        <v>18465904.8</v>
      </c>
      <c r="K10" s="94" t="n">
        <f aca="false">K9*Ścieżki_cenowe!J4</f>
        <v>18465904.8</v>
      </c>
      <c r="L10" s="94" t="n">
        <f aca="false">L9*Ścieżki_cenowe!K4</f>
        <v>18465904.8</v>
      </c>
      <c r="M10" s="94" t="n">
        <f aca="false">M9*Ścieżki_cenowe!L4</f>
        <v>18465904.8</v>
      </c>
      <c r="N10" s="94" t="n">
        <f aca="false">N9*Ścieżki_cenowe!M4</f>
        <v>18465904.8</v>
      </c>
      <c r="O10" s="94" t="n">
        <f aca="false">O9*Ścieżki_cenowe!N4</f>
        <v>18465904.8</v>
      </c>
      <c r="P10" s="94" t="n">
        <f aca="false">P9*Ścieżki_cenowe!O4</f>
        <v>18465904.8</v>
      </c>
      <c r="Q10" s="94" t="n">
        <f aca="false">Q9*Ścieżki_cenowe!P4</f>
        <v>18465904.8</v>
      </c>
      <c r="R10" s="94" t="n">
        <f aca="false">R9*Ścieżki_cenowe!Q4</f>
        <v>18465904.8</v>
      </c>
      <c r="S10" s="95" t="n">
        <f aca="false">S9*Ścieżki_cenowe!R4</f>
        <v>18465904.8</v>
      </c>
    </row>
    <row r="11" customFormat="false" ht="12.8" hidden="false" customHeight="false" outlineLevel="0" collapsed="false">
      <c r="B11" s="104"/>
      <c r="C11" s="65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</row>
    <row r="12" customFormat="false" ht="12.8" hidden="false" customHeight="false" outlineLevel="0" collapsed="false">
      <c r="B12" s="105" t="s">
        <v>73</v>
      </c>
      <c r="C12" s="106"/>
      <c r="D12" s="107" t="n">
        <f aca="false">D6+D8+D10</f>
        <v>30477142.08</v>
      </c>
      <c r="E12" s="108" t="n">
        <f aca="false">E6+E8+E10</f>
        <v>112472816.387838</v>
      </c>
      <c r="F12" s="108" t="n">
        <f aca="false">F6+F8+F10</f>
        <v>113502165.810811</v>
      </c>
      <c r="G12" s="108" t="n">
        <f aca="false">G6+G8+G10</f>
        <v>116348632.072297</v>
      </c>
      <c r="H12" s="108" t="n">
        <f aca="false">H6+H8+H10</f>
        <v>118306496.689054</v>
      </c>
      <c r="I12" s="108" t="n">
        <f aca="false">I6+I8+I10</f>
        <v>120303518.598146</v>
      </c>
      <c r="J12" s="108" t="n">
        <f aca="false">J6+J8+J10</f>
        <v>122340102.81706</v>
      </c>
      <c r="K12" s="108" t="n">
        <f aca="false">K6+K8+K10</f>
        <v>124417712.820188</v>
      </c>
      <c r="L12" s="108" t="n">
        <f aca="false">L6+L8+L10</f>
        <v>126536769.987723</v>
      </c>
      <c r="M12" s="108" t="n">
        <f aca="false">M6+M8+M10</f>
        <v>128697704.127462</v>
      </c>
      <c r="N12" s="108" t="n">
        <f aca="false">N6+N8+N10</f>
        <v>130902003.999914</v>
      </c>
      <c r="O12" s="108" t="n">
        <f aca="false">O6+O8+O10</f>
        <v>133151167.133665</v>
      </c>
      <c r="P12" s="108" t="n">
        <f aca="false">P6+P8+P10</f>
        <v>135444599.287635</v>
      </c>
      <c r="Q12" s="108" t="n">
        <f aca="false">Q6+Q8+Q10</f>
        <v>137783816.056159</v>
      </c>
      <c r="R12" s="108" t="n">
        <f aca="false">R6+R8+R10</f>
        <v>140170342.338331</v>
      </c>
      <c r="S12" s="109" t="n">
        <f aca="false">S6+S8+S10</f>
        <v>126065145.591539</v>
      </c>
    </row>
  </sheetData>
  <sheetProtection sheet="true" objects="true" scenarios="true"/>
  <mergeCells count="3">
    <mergeCell ref="B5:B6"/>
    <mergeCell ref="B7:B8"/>
    <mergeCell ref="B9:B10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&amp;C&amp;Kffffff&amp;A</oddHeader>
    <oddFooter>&amp;C&amp;KffffffStrona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:S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6.43"/>
    <col collapsed="false" customWidth="true" hidden="false" outlineLevel="0" max="2" min="2" style="1" width="16.11"/>
    <col collapsed="false" customWidth="true" hidden="false" outlineLevel="0" max="3" min="3" style="1" width="18.6"/>
    <col collapsed="false" customWidth="true" hidden="false" outlineLevel="0" max="19" min="4" style="1" width="11.57"/>
    <col collapsed="false" customWidth="false" hidden="false" outlineLevel="0" max="16384" min="20" style="1" width="8.65"/>
  </cols>
  <sheetData>
    <row r="3" customFormat="false" ht="12.8" hidden="false" customHeight="false" outlineLevel="0" collapsed="false">
      <c r="B3" s="110"/>
      <c r="C3" s="111"/>
      <c r="D3" s="111" t="n">
        <v>2025</v>
      </c>
      <c r="E3" s="111" t="n">
        <f aca="false">D3+1</f>
        <v>2026</v>
      </c>
      <c r="F3" s="111" t="n">
        <f aca="false">E3+1</f>
        <v>2027</v>
      </c>
      <c r="G3" s="111" t="n">
        <f aca="false">F3+1</f>
        <v>2028</v>
      </c>
      <c r="H3" s="111" t="n">
        <f aca="false">G3+1</f>
        <v>2029</v>
      </c>
      <c r="I3" s="111" t="n">
        <f aca="false">H3+1</f>
        <v>2030</v>
      </c>
      <c r="J3" s="111" t="n">
        <f aca="false">I3+1</f>
        <v>2031</v>
      </c>
      <c r="K3" s="111" t="n">
        <f aca="false">J3+1</f>
        <v>2032</v>
      </c>
      <c r="L3" s="111" t="n">
        <f aca="false">K3+1</f>
        <v>2033</v>
      </c>
      <c r="M3" s="111" t="n">
        <f aca="false">L3+1</f>
        <v>2034</v>
      </c>
      <c r="N3" s="111" t="n">
        <f aca="false">M3+1</f>
        <v>2035</v>
      </c>
      <c r="O3" s="111" t="n">
        <f aca="false">N3+1</f>
        <v>2036</v>
      </c>
      <c r="P3" s="111" t="n">
        <f aca="false">O3+1</f>
        <v>2037</v>
      </c>
      <c r="Q3" s="111" t="n">
        <f aca="false">P3+1</f>
        <v>2038</v>
      </c>
      <c r="R3" s="111" t="n">
        <f aca="false">Q3+1</f>
        <v>2039</v>
      </c>
      <c r="S3" s="112" t="n">
        <f aca="false">R3+1</f>
        <v>2040</v>
      </c>
    </row>
    <row r="4" customFormat="false" ht="12.8" hidden="false" customHeight="false" outlineLevel="0" collapsed="false">
      <c r="B4" s="113" t="s">
        <v>74</v>
      </c>
      <c r="C4" s="3" t="s">
        <v>75</v>
      </c>
      <c r="D4" s="5" t="n">
        <f aca="false">183*24*Dane_wejsciowe!$C$22</f>
        <v>70272</v>
      </c>
      <c r="E4" s="5" t="n">
        <f aca="false">Dane_wejsciowe!$C$7*Dane_wejsciowe!$C$6</f>
        <v>254631.891891892</v>
      </c>
      <c r="F4" s="5" t="n">
        <f aca="false">Dane_wejsciowe!$C$7*Dane_wejsciowe!$C$6</f>
        <v>254631.891891892</v>
      </c>
      <c r="G4" s="5" t="n">
        <f aca="false">Dane_wejsciowe!$C$7*Dane_wejsciowe!$C$6</f>
        <v>254631.891891892</v>
      </c>
      <c r="H4" s="5" t="n">
        <f aca="false">Dane_wejsciowe!$C$7*Dane_wejsciowe!$C$6</f>
        <v>254631.891891892</v>
      </c>
      <c r="I4" s="5" t="n">
        <f aca="false">Dane_wejsciowe!$C$7*Dane_wejsciowe!$C$6</f>
        <v>254631.891891892</v>
      </c>
      <c r="J4" s="5" t="n">
        <f aca="false">Dane_wejsciowe!$C$7*Dane_wejsciowe!$C$6</f>
        <v>254631.891891892</v>
      </c>
      <c r="K4" s="5" t="n">
        <f aca="false">Dane_wejsciowe!$C$7*Dane_wejsciowe!$C$6</f>
        <v>254631.891891892</v>
      </c>
      <c r="L4" s="5" t="n">
        <f aca="false">Dane_wejsciowe!$C$7*Dane_wejsciowe!$C$6</f>
        <v>254631.891891892</v>
      </c>
      <c r="M4" s="5" t="n">
        <f aca="false">Dane_wejsciowe!$C$7*Dane_wejsciowe!$C$6</f>
        <v>254631.891891892</v>
      </c>
      <c r="N4" s="5" t="n">
        <f aca="false">Dane_wejsciowe!$C$7*Dane_wejsciowe!$C$6</f>
        <v>254631.891891892</v>
      </c>
      <c r="O4" s="5" t="n">
        <f aca="false">Dane_wejsciowe!$C$7*Dane_wejsciowe!$C$6</f>
        <v>254631.891891892</v>
      </c>
      <c r="P4" s="5" t="n">
        <f aca="false">Dane_wejsciowe!$C$7*Dane_wejsciowe!$C$6</f>
        <v>254631.891891892</v>
      </c>
      <c r="Q4" s="5" t="n">
        <f aca="false">Dane_wejsciowe!$C$7*Dane_wejsciowe!$C$6</f>
        <v>254631.891891892</v>
      </c>
      <c r="R4" s="5" t="n">
        <f aca="false">Dane_wejsciowe!$C$7*Dane_wejsciowe!$C$6</f>
        <v>254631.891891892</v>
      </c>
      <c r="S4" s="43" t="n">
        <f aca="false">Dane_wejsciowe!$C$7*Dane_wejsciowe!$C$6</f>
        <v>254631.891891892</v>
      </c>
    </row>
    <row r="5" customFormat="false" ht="12.8" hidden="false" customHeight="false" outlineLevel="0" collapsed="false">
      <c r="B5" s="113"/>
      <c r="C5" s="3" t="s">
        <v>76</v>
      </c>
      <c r="D5" s="5" t="n">
        <f aca="false">D4*(Ścieżki_cenowe!C5+20)</f>
        <v>14194944</v>
      </c>
      <c r="E5" s="5" t="n">
        <f aca="false">E4*(Ścieżki_cenowe!D5+20)</f>
        <v>47005047.2432432</v>
      </c>
      <c r="F5" s="5" t="n">
        <f aca="false">F4*(Ścieżki_cenowe!E5+20)</f>
        <v>43269316.2596661</v>
      </c>
      <c r="G5" s="5" t="n">
        <f aca="false">G4*(Ścieżki_cenowe!F5+20)</f>
        <v>41727600.7072586</v>
      </c>
      <c r="H5" s="5" t="n">
        <f aca="false">H4*(Ścieżki_cenowe!G5+20)</f>
        <v>42529340.2762738</v>
      </c>
      <c r="I5" s="5" t="n">
        <f aca="false">I4*(Ścieżki_cenowe!H5+20)</f>
        <v>43353247.9443722</v>
      </c>
      <c r="J5" s="5" t="n">
        <f aca="false">J4*(Ścieżki_cenowe!I5+20)</f>
        <v>44199936.6594935</v>
      </c>
      <c r="K5" s="5" t="n">
        <f aca="false">K4*(Ścieżki_cenowe!J5+20)</f>
        <v>45070036.317588</v>
      </c>
      <c r="L5" s="5" t="n">
        <f aca="false">L4*(Ścieżki_cenowe!K5+20)</f>
        <v>45964194.2312288</v>
      </c>
      <c r="M5" s="5" t="n">
        <f aca="false">M4*(Ścieżki_cenowe!L5+20)</f>
        <v>46883075.6111817</v>
      </c>
      <c r="N5" s="5" t="n">
        <f aca="false">N4*(Ścieżki_cenowe!M5+20)</f>
        <v>47827364.0612903</v>
      </c>
      <c r="O5" s="5" t="n">
        <f aca="false">O4*(Ścieżki_cenowe!N5+20)</f>
        <v>48797762.0870445</v>
      </c>
      <c r="P5" s="5" t="n">
        <f aca="false">P4*(Ścieżki_cenowe!O5+20)</f>
        <v>49794991.6182107</v>
      </c>
      <c r="Q5" s="5" t="n">
        <f aca="false">Q4*(Ścieżki_cenowe!P5+20)</f>
        <v>50819794.5459137</v>
      </c>
      <c r="R5" s="5" t="n">
        <f aca="false">R4*(Ścieżki_cenowe!Q5+20)</f>
        <v>51872933.2745677</v>
      </c>
      <c r="S5" s="43" t="n">
        <f aca="false">S4*(Ścieżki_cenowe!R5+20)</f>
        <v>52955191.2890689</v>
      </c>
    </row>
    <row r="6" customFormat="false" ht="12.8" hidden="false" customHeight="false" outlineLevel="0" collapsed="false">
      <c r="B6" s="113"/>
      <c r="C6" s="3" t="s">
        <v>77</v>
      </c>
      <c r="D6" s="5" t="n">
        <f aca="false">Dane_wejsciowe!$C$14*183*24*Dane_wejsciowe!$C$20+Dane_wejsciowe!$C$15*Dane_wejsciowe!C13/2</f>
        <v>1214552</v>
      </c>
      <c r="E6" s="5" t="n">
        <f aca="false">Dane_wejsciowe!$C$14*Dane_wejsciowe!$C$7*Dane_wejsciowe!$C$4+Dane_wejsciowe!$C$15</f>
        <v>4676247.93918919</v>
      </c>
      <c r="F6" s="5" t="n">
        <f aca="false">Dane_wejsciowe!$C$14*Dane_wejsciowe!$C$7*Dane_wejsciowe!$C$4+Dane_wejsciowe!$C$15</f>
        <v>4676247.93918919</v>
      </c>
      <c r="G6" s="5" t="n">
        <f aca="false">Dane_wejsciowe!$C$14*Dane_wejsciowe!$C$7*Dane_wejsciowe!$C$4+Dane_wejsciowe!$C$15</f>
        <v>4676247.93918919</v>
      </c>
      <c r="H6" s="5" t="n">
        <f aca="false">Dane_wejsciowe!$C$14*Dane_wejsciowe!$C$7*Dane_wejsciowe!$C$4+Dane_wejsciowe!$C$15</f>
        <v>4676247.93918919</v>
      </c>
      <c r="I6" s="5" t="n">
        <f aca="false">Dane_wejsciowe!$C$14*Dane_wejsciowe!$C$7*Dane_wejsciowe!$C$4+Dane_wejsciowe!$C$15</f>
        <v>4676247.93918919</v>
      </c>
      <c r="J6" s="5" t="n">
        <f aca="false">Dane_wejsciowe!$C$14*Dane_wejsciowe!$C$7*Dane_wejsciowe!$C$4+Dane_wejsciowe!$C$15</f>
        <v>4676247.93918919</v>
      </c>
      <c r="K6" s="5" t="n">
        <f aca="false">Dane_wejsciowe!$C$14*Dane_wejsciowe!$C$7*Dane_wejsciowe!$C$4+Dane_wejsciowe!$C$15</f>
        <v>4676247.93918919</v>
      </c>
      <c r="L6" s="5" t="n">
        <f aca="false">Dane_wejsciowe!$C$14*Dane_wejsciowe!$C$7*Dane_wejsciowe!$C$4+Dane_wejsciowe!$C$15</f>
        <v>4676247.93918919</v>
      </c>
      <c r="M6" s="5" t="n">
        <f aca="false">Dane_wejsciowe!$C$14*Dane_wejsciowe!$C$7*Dane_wejsciowe!$C$4+Dane_wejsciowe!$C$15</f>
        <v>4676247.93918919</v>
      </c>
      <c r="N6" s="5" t="n">
        <f aca="false">Dane_wejsciowe!$C$14*Dane_wejsciowe!$C$7*Dane_wejsciowe!$C$4+Dane_wejsciowe!$C$15</f>
        <v>4676247.93918919</v>
      </c>
      <c r="O6" s="5" t="n">
        <f aca="false">Dane_wejsciowe!$C$14*Dane_wejsciowe!$C$7*Dane_wejsciowe!$C$4+Dane_wejsciowe!$C$15</f>
        <v>4676247.93918919</v>
      </c>
      <c r="P6" s="5" t="n">
        <f aca="false">Dane_wejsciowe!$C$14*Dane_wejsciowe!$C$7*Dane_wejsciowe!$C$4+Dane_wejsciowe!$C$15</f>
        <v>4676247.93918919</v>
      </c>
      <c r="Q6" s="5" t="n">
        <f aca="false">Dane_wejsciowe!$C$14*Dane_wejsciowe!$C$7*Dane_wejsciowe!$C$4+Dane_wejsciowe!$C$15</f>
        <v>4676247.93918919</v>
      </c>
      <c r="R6" s="5" t="n">
        <f aca="false">Dane_wejsciowe!$C$14*Dane_wejsciowe!$C$7*Dane_wejsciowe!$C$4+Dane_wejsciowe!$C$15</f>
        <v>4676247.93918919</v>
      </c>
      <c r="S6" s="43" t="n">
        <f aca="false">Dane_wejsciowe!$C$14*Dane_wejsciowe!$C$7*Dane_wejsciowe!$C$4+Dane_wejsciowe!$C$15</f>
        <v>4676247.93918919</v>
      </c>
    </row>
    <row r="7" customFormat="false" ht="12.8" hidden="false" customHeight="false" outlineLevel="0" collapsed="false">
      <c r="B7" s="114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3"/>
    </row>
    <row r="8" customFormat="false" ht="12.8" hidden="false" customHeight="false" outlineLevel="0" collapsed="false">
      <c r="B8" s="115" t="s">
        <v>78</v>
      </c>
      <c r="C8" s="116"/>
      <c r="D8" s="117" t="n">
        <f aca="false">D5+D6</f>
        <v>15409496</v>
      </c>
      <c r="E8" s="117" t="n">
        <f aca="false">E5+E6</f>
        <v>51681295.1824324</v>
      </c>
      <c r="F8" s="117" t="n">
        <f aca="false">F5+F6</f>
        <v>47945564.1988552</v>
      </c>
      <c r="G8" s="117" t="n">
        <f aca="false">G5+G6</f>
        <v>46403848.6464478</v>
      </c>
      <c r="H8" s="117" t="n">
        <f aca="false">H5+H6</f>
        <v>47205588.2154629</v>
      </c>
      <c r="I8" s="117" t="n">
        <f aca="false">I5+I6</f>
        <v>48029495.8835614</v>
      </c>
      <c r="J8" s="117" t="n">
        <f aca="false">J5+J6</f>
        <v>48876184.5986827</v>
      </c>
      <c r="K8" s="117" t="n">
        <f aca="false">K5+K6</f>
        <v>49746284.2567772</v>
      </c>
      <c r="L8" s="117" t="n">
        <f aca="false">L5+L6</f>
        <v>50640442.170418</v>
      </c>
      <c r="M8" s="117" t="n">
        <f aca="false">M5+M6</f>
        <v>51559323.5503709</v>
      </c>
      <c r="N8" s="117" t="n">
        <f aca="false">N5+N6</f>
        <v>52503612.0004795</v>
      </c>
      <c r="O8" s="117" t="n">
        <f aca="false">O5+O6</f>
        <v>53474010.0262337</v>
      </c>
      <c r="P8" s="117" t="n">
        <f aca="false">P5+P6</f>
        <v>54471239.5573999</v>
      </c>
      <c r="Q8" s="117" t="n">
        <f aca="false">Q5+Q6</f>
        <v>55496042.4851029</v>
      </c>
      <c r="R8" s="117" t="n">
        <f aca="false">R5+R6</f>
        <v>56549181.2137569</v>
      </c>
      <c r="S8" s="118" t="n">
        <f aca="false">S5+S6</f>
        <v>57631439.2282581</v>
      </c>
    </row>
  </sheetData>
  <sheetProtection sheet="true" objects="true" scenarios="true"/>
  <mergeCells count="1">
    <mergeCell ref="B4:B6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&amp;C&amp;Kffffff&amp;A</oddHeader>
    <oddFooter>&amp;C&amp;KffffffStrona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:Z1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11.53515625" defaultRowHeight="12.8" zeroHeight="false" outlineLevelRow="0" outlineLevelCol="0"/>
  <cols>
    <col collapsed="false" customWidth="true" hidden="false" outlineLevel="0" max="3" min="3" style="1" width="17.34"/>
    <col collapsed="false" customWidth="true" hidden="false" outlineLevel="0" max="4" min="4" style="1" width="12.65"/>
    <col collapsed="false" customWidth="true" hidden="false" outlineLevel="0" max="6" min="5" style="1" width="14.13"/>
    <col collapsed="false" customWidth="true" hidden="false" outlineLevel="0" max="7" min="7" style="1" width="14.48"/>
    <col collapsed="false" customWidth="true" hidden="false" outlineLevel="0" max="8" min="8" style="1" width="14.13"/>
    <col collapsed="false" customWidth="true" hidden="false" outlineLevel="0" max="10" min="10" style="1" width="15.57"/>
    <col collapsed="false" customWidth="true" hidden="false" outlineLevel="0" max="15" min="11" style="1" width="14.12"/>
    <col collapsed="false" customWidth="true" hidden="false" outlineLevel="0" max="16" min="16" style="1" width="15.11"/>
  </cols>
  <sheetData>
    <row r="3" customFormat="false" ht="12.8" hidden="false" customHeight="false" outlineLevel="0" collapsed="false">
      <c r="B3" s="1" t="s">
        <v>79</v>
      </c>
      <c r="C3" s="1" t="s">
        <v>80</v>
      </c>
      <c r="D3" s="1" t="s">
        <v>52</v>
      </c>
      <c r="E3" s="1" t="s">
        <v>81</v>
      </c>
      <c r="F3" s="1" t="s">
        <v>80</v>
      </c>
      <c r="G3" s="1" t="s">
        <v>52</v>
      </c>
      <c r="H3" s="1" t="s">
        <v>81</v>
      </c>
      <c r="K3" s="1" t="s">
        <v>82</v>
      </c>
      <c r="L3" s="1" t="s">
        <v>83</v>
      </c>
    </row>
    <row r="4" customFormat="false" ht="12.8" hidden="false" customHeight="false" outlineLevel="0" collapsed="false">
      <c r="B4" s="1" t="n">
        <v>1</v>
      </c>
      <c r="C4" s="70" t="n">
        <v>0</v>
      </c>
      <c r="D4" s="70" t="n">
        <v>0</v>
      </c>
      <c r="E4" s="70" t="n">
        <f aca="false">C4-D4</f>
        <v>0</v>
      </c>
      <c r="F4" s="70" t="n">
        <v>0</v>
      </c>
      <c r="G4" s="70" t="n">
        <v>0</v>
      </c>
      <c r="H4" s="70" t="n">
        <f aca="false">F4-G4</f>
        <v>0</v>
      </c>
      <c r="I4" s="70"/>
      <c r="J4" s="1" t="n">
        <v>1</v>
      </c>
      <c r="K4" s="70" t="n">
        <f aca="false">SUM(D4:D15)+SUM(G4:G15)</f>
        <v>-1451032.13685427</v>
      </c>
      <c r="L4" s="70" t="n">
        <f aca="false">SUM(E4:E15)+SUM(H4:H15)</f>
        <v>-2373435.91117402</v>
      </c>
    </row>
    <row r="5" customFormat="false" ht="12.8" hidden="false" customHeight="false" outlineLevel="0" collapsed="false">
      <c r="B5" s="1" t="n">
        <v>2</v>
      </c>
      <c r="C5" s="70" t="n">
        <v>0</v>
      </c>
      <c r="D5" s="70" t="n">
        <v>0</v>
      </c>
      <c r="E5" s="70" t="n">
        <f aca="false">C5-D5</f>
        <v>0</v>
      </c>
      <c r="F5" s="70" t="n">
        <v>0</v>
      </c>
      <c r="G5" s="70" t="n">
        <v>0</v>
      </c>
      <c r="H5" s="70" t="n">
        <f aca="false">F5-G5</f>
        <v>0</v>
      </c>
      <c r="I5" s="70"/>
      <c r="J5" s="1" t="n">
        <v>2</v>
      </c>
      <c r="K5" s="70" t="n">
        <f aca="false">SUM(D16:D27)+SUM(G16:G27)</f>
        <v>-6703701.51159075</v>
      </c>
      <c r="L5" s="70" t="n">
        <f aca="false">SUM(E16:E27)+SUM(H16:H27)</f>
        <v>-12418638.7285507</v>
      </c>
    </row>
    <row r="6" customFormat="false" ht="12.8" hidden="false" customHeight="false" outlineLevel="0" collapsed="false">
      <c r="B6" s="1" t="n">
        <v>3</v>
      </c>
      <c r="C6" s="70" t="n">
        <v>0</v>
      </c>
      <c r="D6" s="70" t="n">
        <v>0</v>
      </c>
      <c r="E6" s="70" t="n">
        <f aca="false">C6-D6</f>
        <v>0</v>
      </c>
      <c r="F6" s="70" t="n">
        <v>0</v>
      </c>
      <c r="G6" s="70" t="n">
        <v>0</v>
      </c>
      <c r="H6" s="70" t="n">
        <f aca="false">F6-G6</f>
        <v>0</v>
      </c>
      <c r="I6" s="70"/>
      <c r="J6" s="1" t="n">
        <v>3</v>
      </c>
      <c r="K6" s="70" t="n">
        <f aca="false">SUM(D28:D39)+SUM(G28:G39)</f>
        <v>-5403307.75687892</v>
      </c>
      <c r="L6" s="70" t="n">
        <f aca="false">SUM(E28:E39)+SUM(H28:H39)</f>
        <v>-13719032.4832625</v>
      </c>
    </row>
    <row r="7" customFormat="false" ht="12.8" hidden="false" customHeight="false" outlineLevel="0" collapsed="false">
      <c r="B7" s="1" t="n">
        <v>4</v>
      </c>
      <c r="C7" s="70" t="n">
        <v>0</v>
      </c>
      <c r="D7" s="70" t="n">
        <v>0</v>
      </c>
      <c r="E7" s="70" t="n">
        <f aca="false">C7-D7</f>
        <v>0</v>
      </c>
      <c r="F7" s="70" t="n">
        <v>0</v>
      </c>
      <c r="G7" s="70" t="n">
        <v>0</v>
      </c>
      <c r="H7" s="70" t="n">
        <f aca="false">F7-G7</f>
        <v>0</v>
      </c>
      <c r="I7" s="70"/>
      <c r="J7" s="1" t="n">
        <v>4</v>
      </c>
      <c r="K7" s="70" t="n">
        <f aca="false">SUM(D40:D51)+SUM(G40:G51)</f>
        <v>-3966745.7832297</v>
      </c>
      <c r="L7" s="70" t="n">
        <f aca="false">SUM(E40:E51)+SUM(H40:H51)</f>
        <v>-15155594.4569117</v>
      </c>
    </row>
    <row r="8" customFormat="false" ht="12.8" hidden="false" customHeight="false" outlineLevel="0" collapsed="false">
      <c r="B8" s="1" t="n">
        <v>5</v>
      </c>
      <c r="C8" s="70" t="n">
        <v>0</v>
      </c>
      <c r="D8" s="70" t="n">
        <v>0</v>
      </c>
      <c r="E8" s="70" t="n">
        <f aca="false">C8-D8</f>
        <v>0</v>
      </c>
      <c r="F8" s="70" t="n">
        <v>0</v>
      </c>
      <c r="G8" s="70" t="n">
        <v>0</v>
      </c>
      <c r="H8" s="70" t="n">
        <f aca="false">F8-G8</f>
        <v>0</v>
      </c>
      <c r="I8" s="70"/>
      <c r="J8" s="1" t="n">
        <v>5</v>
      </c>
      <c r="K8" s="70" t="n">
        <f aca="false">SUM(D52:D63)+SUM(G52:G63)</f>
        <v>-2379756.99875016</v>
      </c>
      <c r="L8" s="70" t="n">
        <f aca="false">SUM(E52:E63)+SUM(H52:H63)</f>
        <v>-16742583.2413913</v>
      </c>
    </row>
    <row r="9" customFormat="false" ht="12.8" hidden="false" customHeight="false" outlineLevel="0" collapsed="false">
      <c r="B9" s="1" t="n">
        <v>6</v>
      </c>
      <c r="C9" s="70" t="n">
        <v>0</v>
      </c>
      <c r="D9" s="70" t="n">
        <v>0</v>
      </c>
      <c r="E9" s="70" t="n">
        <f aca="false">C9-D9</f>
        <v>0</v>
      </c>
      <c r="F9" s="70" t="n">
        <v>0</v>
      </c>
      <c r="G9" s="70" t="n">
        <v>0</v>
      </c>
      <c r="H9" s="70" t="n">
        <f aca="false">F9-G9</f>
        <v>0</v>
      </c>
      <c r="I9" s="70"/>
      <c r="J9" s="1" t="n">
        <v>6</v>
      </c>
      <c r="K9" s="70" t="n">
        <f aca="false">SUM(D64:D75)+SUM(G64:G75)</f>
        <v>-707157.013403505</v>
      </c>
      <c r="L9" s="70" t="n">
        <f aca="false">SUM(E64:E75)+SUM(H64:H75)</f>
        <v>-14590715.1787097</v>
      </c>
    </row>
    <row r="10" customFormat="false" ht="12.8" hidden="false" customHeight="false" outlineLevel="0" collapsed="false">
      <c r="B10" s="1" t="n">
        <v>7</v>
      </c>
      <c r="C10" s="70" t="n">
        <f aca="false">PMT(Dane_wejsciowe!$C$12/12,Dane_wejsciowe!$C$11,Dane_wejsciowe!$C$9*Dane_wejsciowe!$C$13)</f>
        <v>-637411.341338048</v>
      </c>
      <c r="D10" s="70" t="n">
        <f aca="false">IFERROR(IPMT(Dane_wejsciowe!$C$12/12,B4,Dane_wejsciowe!$C$11,Dane_wejsciowe!$C$9*Dane_wejsciowe!$C$13),0)</f>
        <v>-250000</v>
      </c>
      <c r="E10" s="70" t="n">
        <f aca="false">IF(D10=0,0,C10-D10)</f>
        <v>-387411.341338048</v>
      </c>
      <c r="F10" s="70" t="n">
        <v>0</v>
      </c>
      <c r="G10" s="70" t="n">
        <v>0</v>
      </c>
      <c r="H10" s="70" t="n">
        <f aca="false">F10-G10</f>
        <v>0</v>
      </c>
      <c r="I10" s="70"/>
      <c r="J10" s="1" t="n">
        <v>7</v>
      </c>
      <c r="K10" s="70" t="n">
        <f aca="false">SUM(D76:D87)+SUM(G76:G87)</f>
        <v>0</v>
      </c>
      <c r="L10" s="70" t="n">
        <f aca="false">SUM(E76:E87)+SUM(H76:H87)</f>
        <v>0</v>
      </c>
    </row>
    <row r="11" customFormat="false" ht="12.8" hidden="false" customHeight="false" outlineLevel="0" collapsed="false">
      <c r="B11" s="1" t="n">
        <v>8</v>
      </c>
      <c r="C11" s="70" t="n">
        <f aca="false">PMT(Dane_wejsciowe!$C$12/12,Dane_wejsciowe!$C$11,Dane_wejsciowe!$C$9*Dane_wejsciowe!$C$13)</f>
        <v>-637411.341338048</v>
      </c>
      <c r="D11" s="70" t="n">
        <f aca="false">IFERROR(IPMT(Dane_wejsciowe!$C$12/12,B5,Dane_wejsciowe!$C$11,Dane_wejsciowe!$C$9*Dane_wejsciowe!$C$13),0)</f>
        <v>-246771.572155516</v>
      </c>
      <c r="E11" s="70" t="n">
        <f aca="false">IF(D11=0,0,C11-D11)</f>
        <v>-390639.769182532</v>
      </c>
      <c r="F11" s="70" t="n">
        <v>0</v>
      </c>
      <c r="G11" s="70" t="n">
        <v>0</v>
      </c>
      <c r="H11" s="70" t="n">
        <f aca="false">F11-G11</f>
        <v>0</v>
      </c>
      <c r="I11" s="70"/>
      <c r="J11" s="1" t="n">
        <v>8</v>
      </c>
      <c r="K11" s="70" t="n">
        <f aca="false">SUM(D88:D99)+SUM(G88:G99)</f>
        <v>0</v>
      </c>
      <c r="L11" s="70" t="n">
        <f aca="false">SUM(E88:E99)+SUM(H88:H99)</f>
        <v>0</v>
      </c>
    </row>
    <row r="12" customFormat="false" ht="12.8" hidden="false" customHeight="false" outlineLevel="0" collapsed="false">
      <c r="B12" s="1" t="n">
        <v>9</v>
      </c>
      <c r="C12" s="70" t="n">
        <f aca="false">PMT(Dane_wejsciowe!$C$12/12,Dane_wejsciowe!$C$11,Dane_wejsciowe!$C$9*Dane_wejsciowe!$C$13)</f>
        <v>-637411.341338048</v>
      </c>
      <c r="D12" s="70" t="n">
        <f aca="false">IFERROR(IPMT(Dane_wejsciowe!$C$12/12,B6,Dane_wejsciowe!$C$11,Dane_wejsciowe!$C$9*Dane_wejsciowe!$C$13),0)</f>
        <v>-243516.240745662</v>
      </c>
      <c r="E12" s="70" t="n">
        <f aca="false">IF(D12=0,0,C12-D12)</f>
        <v>-393895.100592387</v>
      </c>
      <c r="F12" s="70" t="n">
        <v>0</v>
      </c>
      <c r="G12" s="70" t="n">
        <v>0</v>
      </c>
      <c r="H12" s="70" t="n">
        <f aca="false">F12-G12</f>
        <v>0</v>
      </c>
      <c r="I12" s="70"/>
      <c r="J12" s="1" t="n">
        <v>9</v>
      </c>
      <c r="K12" s="70" t="n">
        <f aca="false">SUM(D100:D111)+SUM(G100:G111)</f>
        <v>0</v>
      </c>
      <c r="L12" s="70" t="n">
        <f aca="false">SUM(E100:E111)+SUM(H100:H111)</f>
        <v>0</v>
      </c>
    </row>
    <row r="13" customFormat="false" ht="12.8" hidden="false" customHeight="false" outlineLevel="0" collapsed="false">
      <c r="B13" s="1" t="n">
        <v>10</v>
      </c>
      <c r="C13" s="70" t="n">
        <f aca="false">PMT(Dane_wejsciowe!$C$12/12,Dane_wejsciowe!$C$11,Dane_wejsciowe!$C$9*Dane_wejsciowe!$C$13)</f>
        <v>-637411.341338048</v>
      </c>
      <c r="D13" s="70" t="n">
        <f aca="false">IFERROR(IPMT(Dane_wejsciowe!$C$12/12,B7,Dane_wejsciowe!$C$11,Dane_wejsciowe!$C$9*Dane_wejsciowe!$C$13),0)</f>
        <v>-240233.781574059</v>
      </c>
      <c r="E13" s="70" t="n">
        <f aca="false">IF(D13=0,0,C13-D13)</f>
        <v>-397177.55976399</v>
      </c>
      <c r="F13" s="70" t="n">
        <v>0</v>
      </c>
      <c r="G13" s="70" t="n">
        <v>0</v>
      </c>
      <c r="H13" s="70" t="n">
        <f aca="false">F13-G13</f>
        <v>0</v>
      </c>
      <c r="I13" s="70"/>
      <c r="J13" s="1" t="n">
        <v>10</v>
      </c>
      <c r="K13" s="70" t="n">
        <f aca="false">SUM(D112:D123)+SUM(G112:G123)</f>
        <v>0</v>
      </c>
      <c r="L13" s="70" t="n">
        <f aca="false">SUM(E112:E123)+SUM(H112:H123)</f>
        <v>0</v>
      </c>
    </row>
    <row r="14" customFormat="false" ht="12.8" hidden="false" customHeight="false" outlineLevel="0" collapsed="false">
      <c r="B14" s="1" t="n">
        <v>11</v>
      </c>
      <c r="C14" s="70" t="n">
        <f aca="false">PMT(Dane_wejsciowe!$C$12/12,Dane_wejsciowe!$C$11,Dane_wejsciowe!$C$9*Dane_wejsciowe!$C$13)</f>
        <v>-637411.341338048</v>
      </c>
      <c r="D14" s="70" t="n">
        <f aca="false">IFERROR(IPMT(Dane_wejsciowe!$C$12/12,B8,Dane_wejsciowe!$C$11,Dane_wejsciowe!$C$9*Dane_wejsciowe!$C$13),0)</f>
        <v>-236923.968576025</v>
      </c>
      <c r="E14" s="70" t="n">
        <f aca="false">IF(D14=0,0,C14-D14)</f>
        <v>-400487.372762023</v>
      </c>
      <c r="F14" s="70" t="n">
        <v>0</v>
      </c>
      <c r="G14" s="70" t="n">
        <v>0</v>
      </c>
      <c r="H14" s="70" t="n">
        <f aca="false">F14-G14</f>
        <v>0</v>
      </c>
      <c r="I14" s="70"/>
      <c r="J14" s="1" t="n">
        <v>11</v>
      </c>
      <c r="K14" s="70" t="n">
        <f aca="false">SUM(D124:D135)+SUM(G124:G135)</f>
        <v>0</v>
      </c>
      <c r="L14" s="70" t="n">
        <f aca="false">SUM(E124:E135)+SUM(H124:H135)</f>
        <v>0</v>
      </c>
    </row>
    <row r="15" customFormat="false" ht="12.8" hidden="false" customHeight="false" outlineLevel="0" collapsed="false">
      <c r="B15" s="1" t="n">
        <v>12</v>
      </c>
      <c r="C15" s="70" t="n">
        <f aca="false">PMT(Dane_wejsciowe!$C$12/12,Dane_wejsciowe!$C$11,Dane_wejsciowe!$C$9*Dane_wejsciowe!$C$13)</f>
        <v>-637411.341338048</v>
      </c>
      <c r="D15" s="70" t="n">
        <f aca="false">IFERROR(IPMT(Dane_wejsciowe!$C$12/12,B9,Dane_wejsciowe!$C$11,Dane_wejsciowe!$C$9*Dane_wejsciowe!$C$13),0)</f>
        <v>-233586.573803009</v>
      </c>
      <c r="E15" s="70" t="n">
        <f aca="false">IF(D15=0,0,C15-D15)</f>
        <v>-403824.76753504</v>
      </c>
      <c r="F15" s="70" t="n">
        <v>0</v>
      </c>
      <c r="G15" s="70" t="n">
        <v>0</v>
      </c>
      <c r="H15" s="70" t="n">
        <f aca="false">F15-G15</f>
        <v>0</v>
      </c>
      <c r="I15" s="70"/>
      <c r="J15" s="1" t="n">
        <v>12</v>
      </c>
      <c r="K15" s="70" t="n">
        <f aca="false">SUM(D136:D147)+SUM(G136:G147)</f>
        <v>0</v>
      </c>
      <c r="L15" s="70" t="n">
        <f aca="false">SUM(E136:E147)+SUM(H136:H147)</f>
        <v>0</v>
      </c>
    </row>
    <row r="16" customFormat="false" ht="12.8" hidden="false" customHeight="false" outlineLevel="0" collapsed="false">
      <c r="B16" s="1" t="n">
        <v>13</v>
      </c>
      <c r="C16" s="70" t="n">
        <f aca="false">PMT(Dane_wejsciowe!$C$12/12,Dane_wejsciowe!$C$11,Dane_wejsciowe!$C$9*Dane_wejsciowe!$C$13)</f>
        <v>-637411.341338048</v>
      </c>
      <c r="D16" s="70" t="n">
        <f aca="false">IFERROR(IPMT(Dane_wejsciowe!$C$12/12,B10,Dane_wejsciowe!$C$11,Dane_wejsciowe!$C$9*Dane_wejsciowe!$C$13),0)</f>
        <v>-230221.367406883</v>
      </c>
      <c r="E16" s="70" t="n">
        <f aca="false">IF(D16=0,0,C16-D16)</f>
        <v>-407189.973931165</v>
      </c>
      <c r="F16" s="70" t="n">
        <f aca="false">PMT(Dane_wejsciowe!$C$12/12,Dane_wejsciowe!$C$11,Dane_wejsciowe!$C$9*(1-Dane_wejsciowe!$C$13))</f>
        <v>-956117.012007072</v>
      </c>
      <c r="G16" s="70" t="n">
        <f aca="false">IFERROR(IPMT(Dane_wejsciowe!$C$12/12,B4,Dane_wejsciowe!$C$11,Dane_wejsciowe!$C$9*(1-Dane_wejsciowe!$C$13)),0)</f>
        <v>-375000</v>
      </c>
      <c r="H16" s="70" t="n">
        <f aca="false">IF(G16=0,0,F16-G16)</f>
        <v>-581117.012007072</v>
      </c>
      <c r="I16" s="70"/>
      <c r="J16" s="1" t="n">
        <v>13</v>
      </c>
      <c r="K16" s="70" t="n">
        <f aca="false">SUM(D148:D159)+SUM(G148:G159)</f>
        <v>0</v>
      </c>
      <c r="L16" s="70" t="n">
        <f aca="false">SUM(E148:E159)+SUM(H148:H159)</f>
        <v>0</v>
      </c>
    </row>
    <row r="17" customFormat="false" ht="12.8" hidden="false" customHeight="false" outlineLevel="0" collapsed="false">
      <c r="B17" s="1" t="n">
        <v>14</v>
      </c>
      <c r="C17" s="70" t="n">
        <f aca="false">PMT(Dane_wejsciowe!$C$12/12,Dane_wejsciowe!$C$11,Dane_wejsciowe!$C$9*Dane_wejsciowe!$C$13)</f>
        <v>-637411.341338048</v>
      </c>
      <c r="D17" s="70" t="n">
        <f aca="false">IFERROR(IPMT(Dane_wejsciowe!$C$12/12,B11,Dane_wejsciowe!$C$11,Dane_wejsciowe!$C$9*Dane_wejsciowe!$C$13),0)</f>
        <v>-226828.117624124</v>
      </c>
      <c r="E17" s="70" t="n">
        <f aca="false">IF(D17=0,0,C17-D17)</f>
        <v>-410583.223713925</v>
      </c>
      <c r="F17" s="70" t="n">
        <f aca="false">PMT(Dane_wejsciowe!$C$12/12,Dane_wejsciowe!$C$11,Dane_wejsciowe!$C$9*(1-Dane_wejsciowe!$C$13))</f>
        <v>-956117.012007072</v>
      </c>
      <c r="G17" s="70" t="n">
        <f aca="false">IFERROR(IPMT(Dane_wejsciowe!$C$12/12,B5,Dane_wejsciowe!$C$11,Dane_wejsciowe!$C$9*(1-Dane_wejsciowe!$C$13)),0)</f>
        <v>-370157.358233274</v>
      </c>
      <c r="H17" s="70" t="n">
        <f aca="false">IF(G17=0,0,F17-G17)</f>
        <v>-585959.653773798</v>
      </c>
      <c r="I17" s="70"/>
      <c r="J17" s="1" t="n">
        <v>14</v>
      </c>
      <c r="K17" s="70" t="n">
        <f aca="false">SUM(D160:D171)+SUM(G160:G171)</f>
        <v>0</v>
      </c>
      <c r="L17" s="70" t="n">
        <f aca="false">SUM(E160:E171)+SUM(H160:H171)</f>
        <v>0</v>
      </c>
    </row>
    <row r="18" customFormat="false" ht="12.8" hidden="false" customHeight="false" outlineLevel="0" collapsed="false">
      <c r="B18" s="1" t="n">
        <v>15</v>
      </c>
      <c r="C18" s="70" t="n">
        <f aca="false">PMT(Dane_wejsciowe!$C$12/12,Dane_wejsciowe!$C$11,Dane_wejsciowe!$C$9*Dane_wejsciowe!$C$13)</f>
        <v>-637411.341338048</v>
      </c>
      <c r="D18" s="70" t="n">
        <f aca="false">IFERROR(IPMT(Dane_wejsciowe!$C$12/12,B12,Dane_wejsciowe!$C$11,Dane_wejsciowe!$C$9*Dane_wejsciowe!$C$13),0)</f>
        <v>-223406.590759841</v>
      </c>
      <c r="E18" s="70" t="n">
        <f aca="false">IF(D18=0,0,C18-D18)</f>
        <v>-414004.750578208</v>
      </c>
      <c r="F18" s="70" t="n">
        <f aca="false">PMT(Dane_wejsciowe!$C$12/12,Dane_wejsciowe!$C$11,Dane_wejsciowe!$C$9*(1-Dane_wejsciowe!$C$13))</f>
        <v>-956117.012007072</v>
      </c>
      <c r="G18" s="70" t="n">
        <f aca="false">IFERROR(IPMT(Dane_wejsciowe!$C$12/12,B6,Dane_wejsciowe!$C$11,Dane_wejsciowe!$C$9*(1-Dane_wejsciowe!$C$13)),0)</f>
        <v>-365274.361118493</v>
      </c>
      <c r="H18" s="70" t="n">
        <f aca="false">IF(G18=0,0,F18-G18)</f>
        <v>-590842.65088858</v>
      </c>
      <c r="I18" s="70"/>
      <c r="J18" s="1" t="n">
        <v>15</v>
      </c>
      <c r="K18" s="70" t="n">
        <f aca="false">SUM(D172:D183)+SUM(G172:G183)</f>
        <v>0</v>
      </c>
      <c r="L18" s="70" t="n">
        <f aca="false">SUM(E172:E183)+SUM(H172:H183)</f>
        <v>0</v>
      </c>
    </row>
    <row r="19" customFormat="false" ht="12.8" hidden="false" customHeight="false" outlineLevel="0" collapsed="false">
      <c r="B19" s="1" t="n">
        <v>16</v>
      </c>
      <c r="C19" s="70" t="n">
        <f aca="false">PMT(Dane_wejsciowe!$C$12/12,Dane_wejsciowe!$C$11,Dane_wejsciowe!$C$9*Dane_wejsciowe!$C$13)</f>
        <v>-637411.341338048</v>
      </c>
      <c r="D19" s="70" t="n">
        <f aca="false">IFERROR(IPMT(Dane_wejsciowe!$C$12/12,B13,Dane_wejsciowe!$C$11,Dane_wejsciowe!$C$9*Dane_wejsciowe!$C$13),0)</f>
        <v>-219956.551171689</v>
      </c>
      <c r="E19" s="70" t="n">
        <f aca="false">IF(D19=0,0,C19-D19)</f>
        <v>-417454.790166359</v>
      </c>
      <c r="F19" s="70" t="n">
        <f aca="false">PMT(Dane_wejsciowe!$C$12/12,Dane_wejsciowe!$C$11,Dane_wejsciowe!$C$9*(1-Dane_wejsciowe!$C$13))</f>
        <v>-956117.012007072</v>
      </c>
      <c r="G19" s="70" t="n">
        <f aca="false">IFERROR(IPMT(Dane_wejsciowe!$C$12/12,B7,Dane_wejsciowe!$C$11,Dane_wejsciowe!$C$9*(1-Dane_wejsciowe!$C$13)),0)</f>
        <v>-360350.672361088</v>
      </c>
      <c r="H19" s="70" t="n">
        <f aca="false">IF(G19=0,0,F19-G19)</f>
        <v>-595766.339645984</v>
      </c>
      <c r="I19" s="70"/>
      <c r="J19" s="1" t="n">
        <v>16</v>
      </c>
      <c r="K19" s="70" t="n">
        <f aca="false">SUM(D184:D195)+SUM(G184:G195)</f>
        <v>0</v>
      </c>
      <c r="L19" s="70" t="n">
        <f aca="false">SUM(E184:E195)+SUM(H184:H195)</f>
        <v>0</v>
      </c>
    </row>
    <row r="20" customFormat="false" ht="12.8" hidden="false" customHeight="false" outlineLevel="0" collapsed="false">
      <c r="B20" s="1" t="n">
        <v>17</v>
      </c>
      <c r="C20" s="70" t="n">
        <f aca="false">PMT(Dane_wejsciowe!$C$12/12,Dane_wejsciowe!$C$11,Dane_wejsciowe!$C$9*Dane_wejsciowe!$C$13)</f>
        <v>-637411.341338048</v>
      </c>
      <c r="D20" s="70" t="n">
        <f aca="false">IFERROR(IPMT(Dane_wejsciowe!$C$12/12,B14,Dane_wejsciowe!$C$11,Dane_wejsciowe!$C$9*Dane_wejsciowe!$C$13),0)</f>
        <v>-216477.761253636</v>
      </c>
      <c r="E20" s="70" t="n">
        <f aca="false">IF(D20=0,0,C20-D20)</f>
        <v>-420933.580084412</v>
      </c>
      <c r="F20" s="70" t="n">
        <f aca="false">PMT(Dane_wejsciowe!$C$12/12,Dane_wejsciowe!$C$11,Dane_wejsciowe!$C$9*(1-Dane_wejsciowe!$C$13))</f>
        <v>-956117.012007072</v>
      </c>
      <c r="G20" s="70" t="n">
        <f aca="false">IFERROR(IPMT(Dane_wejsciowe!$C$12/12,B8,Dane_wejsciowe!$C$11,Dane_wejsciowe!$C$9*(1-Dane_wejsciowe!$C$13)),0)</f>
        <v>-355385.952864038</v>
      </c>
      <c r="H20" s="70" t="n">
        <f aca="false">IF(G20=0,0,F20-G20)</f>
        <v>-600731.059143034</v>
      </c>
      <c r="I20" s="70"/>
    </row>
    <row r="21" customFormat="false" ht="12.8" hidden="false" customHeight="false" outlineLevel="0" collapsed="false">
      <c r="B21" s="1" t="n">
        <v>18</v>
      </c>
      <c r="C21" s="70" t="n">
        <f aca="false">PMT(Dane_wejsciowe!$C$12/12,Dane_wejsciowe!$C$11,Dane_wejsciowe!$C$9*Dane_wejsciowe!$C$13)</f>
        <v>-637411.341338048</v>
      </c>
      <c r="D21" s="70" t="n">
        <f aca="false">IFERROR(IPMT(Dane_wejsciowe!$C$12/12,B15,Dane_wejsciowe!$C$11,Dane_wejsciowe!$C$9*Dane_wejsciowe!$C$13),0)</f>
        <v>-212969.981419599</v>
      </c>
      <c r="E21" s="70" t="n">
        <f aca="false">IF(D21=0,0,C21-D21)</f>
        <v>-424441.359918449</v>
      </c>
      <c r="F21" s="70" t="n">
        <f aca="false">PMT(Dane_wejsciowe!$C$12/12,Dane_wejsciowe!$C$11,Dane_wejsciowe!$C$9*(1-Dane_wejsciowe!$C$13))</f>
        <v>-956117.012007072</v>
      </c>
      <c r="G21" s="70" t="n">
        <f aca="false">IFERROR(IPMT(Dane_wejsciowe!$C$12/12,B9,Dane_wejsciowe!$C$11,Dane_wejsciowe!$C$9*(1-Dane_wejsciowe!$C$13)),0)</f>
        <v>-350379.860704513</v>
      </c>
      <c r="H21" s="70" t="n">
        <f aca="false">IF(G21=0,0,F21-G21)</f>
        <v>-605737.15130256</v>
      </c>
      <c r="I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customFormat="false" ht="12.8" hidden="false" customHeight="false" outlineLevel="0" collapsed="false">
      <c r="B22" s="1" t="n">
        <v>19</v>
      </c>
      <c r="C22" s="70" t="n">
        <f aca="false">PMT(Dane_wejsciowe!$C$12/12,Dane_wejsciowe!$C$11,Dane_wejsciowe!$C$9*Dane_wejsciowe!$C$13)</f>
        <v>-637411.341338048</v>
      </c>
      <c r="D22" s="70" t="n">
        <f aca="false">IFERROR(IPMT(Dane_wejsciowe!$C$12/12,B16,Dane_wejsciowe!$C$11,Dane_wejsciowe!$C$9*Dane_wejsciowe!$C$13),0)</f>
        <v>-209432.970086946</v>
      </c>
      <c r="E22" s="70" t="n">
        <f aca="false">IF(D22=0,0,C22-D22)</f>
        <v>-427978.371251103</v>
      </c>
      <c r="F22" s="70" t="n">
        <f aca="false">PMT(Dane_wejsciowe!$C$12/12,Dane_wejsciowe!$C$11,Dane_wejsciowe!$C$9*(1-Dane_wejsciowe!$C$13))</f>
        <v>-956117.012007072</v>
      </c>
      <c r="G22" s="70" t="n">
        <f aca="false">IFERROR(IPMT(Dane_wejsciowe!$C$12/12,B10,Dane_wejsciowe!$C$11,Dane_wejsciowe!$C$9*(1-Dane_wejsciowe!$C$13)),0)</f>
        <v>-345332.051110325</v>
      </c>
      <c r="H22" s="70" t="n">
        <f aca="false">IF(G22=0,0,F22-G22)</f>
        <v>-610784.960896747</v>
      </c>
      <c r="I22" s="70"/>
      <c r="K22" s="1" t="n">
        <v>1</v>
      </c>
      <c r="L22" s="1" t="n">
        <v>2</v>
      </c>
      <c r="M22" s="1" t="n">
        <v>3</v>
      </c>
      <c r="N22" s="1" t="n">
        <v>4</v>
      </c>
      <c r="O22" s="1" t="n">
        <v>5</v>
      </c>
      <c r="P22" s="1" t="n">
        <v>6</v>
      </c>
      <c r="Q22" s="1" t="n">
        <v>7</v>
      </c>
      <c r="R22" s="1" t="n">
        <v>8</v>
      </c>
      <c r="S22" s="1" t="n">
        <v>9</v>
      </c>
      <c r="T22" s="1" t="n">
        <v>10</v>
      </c>
      <c r="U22" s="1" t="n">
        <v>11</v>
      </c>
      <c r="V22" s="1" t="n">
        <v>12</v>
      </c>
      <c r="W22" s="1" t="n">
        <v>13</v>
      </c>
      <c r="X22" s="1" t="n">
        <v>14</v>
      </c>
      <c r="Y22" s="1" t="n">
        <v>15</v>
      </c>
      <c r="Z22" s="1" t="n">
        <v>16</v>
      </c>
    </row>
    <row r="23" customFormat="false" ht="12.8" hidden="false" customHeight="false" outlineLevel="0" collapsed="false">
      <c r="B23" s="1" t="n">
        <v>20</v>
      </c>
      <c r="C23" s="70" t="n">
        <f aca="false">PMT(Dane_wejsciowe!$C$12/12,Dane_wejsciowe!$C$11,Dane_wejsciowe!$C$9*Dane_wejsciowe!$C$13)</f>
        <v>-637411.341338048</v>
      </c>
      <c r="D23" s="70" t="n">
        <f aca="false">IFERROR(IPMT(Dane_wejsciowe!$C$12/12,B17,Dane_wejsciowe!$C$11,Dane_wejsciowe!$C$9*Dane_wejsciowe!$C$13),0)</f>
        <v>-205866.483659853</v>
      </c>
      <c r="E23" s="70" t="n">
        <f aca="false">IF(D23=0,0,C23-D23)</f>
        <v>-431544.857678195</v>
      </c>
      <c r="F23" s="70" t="n">
        <f aca="false">PMT(Dane_wejsciowe!$C$12/12,Dane_wejsciowe!$C$11,Dane_wejsciowe!$C$9*(1-Dane_wejsciowe!$C$13))</f>
        <v>-956117.012007072</v>
      </c>
      <c r="G23" s="70" t="n">
        <f aca="false">IFERROR(IPMT(Dane_wejsciowe!$C$12/12,B11,Dane_wejsciowe!$C$11,Dane_wejsciowe!$C$9*(1-Dane_wejsciowe!$C$13)),0)</f>
        <v>-340242.176436185</v>
      </c>
      <c r="H23" s="70" t="n">
        <f aca="false">IF(G23=0,0,F23-G23)</f>
        <v>-615874.835570887</v>
      </c>
      <c r="I23" s="70"/>
      <c r="J23" s="1" t="s">
        <v>82</v>
      </c>
      <c r="K23" s="70" t="n">
        <f aca="false">K4</f>
        <v>-1451032.13685427</v>
      </c>
      <c r="L23" s="70" t="n">
        <f aca="false">K5</f>
        <v>-6703701.51159075</v>
      </c>
      <c r="M23" s="70" t="n">
        <f aca="false">K6</f>
        <v>-5403307.75687892</v>
      </c>
      <c r="N23" s="70" t="n">
        <f aca="false">K7</f>
        <v>-3966745.7832297</v>
      </c>
      <c r="O23" s="70" t="n">
        <f aca="false">K8</f>
        <v>-2379756.99875016</v>
      </c>
      <c r="P23" s="70" t="n">
        <f aca="false">K9</f>
        <v>-707157.013403505</v>
      </c>
      <c r="Q23" s="70" t="n">
        <f aca="false">K10</f>
        <v>0</v>
      </c>
      <c r="R23" s="70" t="n">
        <f aca="false">K11</f>
        <v>0</v>
      </c>
      <c r="S23" s="70" t="n">
        <f aca="false">K12</f>
        <v>0</v>
      </c>
      <c r="T23" s="70" t="n">
        <f aca="false">K13</f>
        <v>0</v>
      </c>
      <c r="U23" s="70" t="n">
        <f aca="false">K14</f>
        <v>0</v>
      </c>
      <c r="V23" s="70" t="n">
        <f aca="false">K15</f>
        <v>0</v>
      </c>
      <c r="W23" s="70" t="n">
        <f aca="false">K16</f>
        <v>0</v>
      </c>
      <c r="X23" s="70" t="n">
        <f aca="false">K17</f>
        <v>0</v>
      </c>
      <c r="Y23" s="70" t="n">
        <f aca="false">K18</f>
        <v>0</v>
      </c>
      <c r="Z23" s="70" t="n">
        <f aca="false">K10</f>
        <v>0</v>
      </c>
    </row>
    <row r="24" customFormat="false" ht="12.8" hidden="false" customHeight="false" outlineLevel="0" collapsed="false">
      <c r="B24" s="1" t="n">
        <v>21</v>
      </c>
      <c r="C24" s="70" t="n">
        <f aca="false">PMT(Dane_wejsciowe!$C$12/12,Dane_wejsciowe!$C$11,Dane_wejsciowe!$C$9*Dane_wejsciowe!$C$13)</f>
        <v>-637411.341338048</v>
      </c>
      <c r="D24" s="70" t="n">
        <f aca="false">IFERROR(IPMT(Dane_wejsciowe!$C$12/12,B18,Dane_wejsciowe!$C$11,Dane_wejsciowe!$C$9*Dane_wejsciowe!$C$13),0)</f>
        <v>-202270.276512535</v>
      </c>
      <c r="E24" s="70" t="n">
        <f aca="false">IF(D24=0,0,C24-D24)</f>
        <v>-435141.064825514</v>
      </c>
      <c r="F24" s="70" t="n">
        <f aca="false">PMT(Dane_wejsciowe!$C$12/12,Dane_wejsciowe!$C$11,Dane_wejsciowe!$C$9*(1-Dane_wejsciowe!$C$13))</f>
        <v>-956117.012007072</v>
      </c>
      <c r="G24" s="70" t="n">
        <f aca="false">IFERROR(IPMT(Dane_wejsciowe!$C$12/12,B12,Dane_wejsciowe!$C$11,Dane_wejsciowe!$C$9*(1-Dane_wejsciowe!$C$13)),0)</f>
        <v>-335109.886139761</v>
      </c>
      <c r="H24" s="70" t="n">
        <f aca="false">IF(G24=0,0,F24-G24)</f>
        <v>-621007.125867311</v>
      </c>
      <c r="I24" s="70"/>
      <c r="J24" s="1" t="s">
        <v>83</v>
      </c>
      <c r="K24" s="70" t="n">
        <f aca="false">L4</f>
        <v>-2373435.91117402</v>
      </c>
      <c r="L24" s="70" t="n">
        <f aca="false">L5</f>
        <v>-12418638.7285507</v>
      </c>
      <c r="M24" s="70" t="n">
        <f aca="false">L6</f>
        <v>-13719032.4832625</v>
      </c>
      <c r="N24" s="70" t="n">
        <f aca="false">L7</f>
        <v>-15155594.4569117</v>
      </c>
      <c r="O24" s="70" t="n">
        <f aca="false">L8</f>
        <v>-16742583.2413913</v>
      </c>
      <c r="P24" s="70" t="n">
        <f aca="false">L9</f>
        <v>-14590715.1787097</v>
      </c>
      <c r="Q24" s="70" t="n">
        <f aca="false">L10</f>
        <v>0</v>
      </c>
      <c r="R24" s="70" t="n">
        <f aca="false">L11</f>
        <v>0</v>
      </c>
      <c r="S24" s="70" t="n">
        <f aca="false">L12</f>
        <v>0</v>
      </c>
      <c r="T24" s="70" t="n">
        <f aca="false">L13</f>
        <v>0</v>
      </c>
      <c r="U24" s="70" t="n">
        <f aca="false">L14</f>
        <v>0</v>
      </c>
      <c r="V24" s="70" t="n">
        <f aca="false">L15</f>
        <v>0</v>
      </c>
      <c r="W24" s="70" t="n">
        <f aca="false">L16</f>
        <v>0</v>
      </c>
      <c r="X24" s="70" t="n">
        <f aca="false">L17</f>
        <v>0</v>
      </c>
      <c r="Y24" s="70" t="n">
        <f aca="false">L18</f>
        <v>0</v>
      </c>
      <c r="Z24" s="70" t="n">
        <f aca="false">L19</f>
        <v>0</v>
      </c>
    </row>
    <row r="25" customFormat="false" ht="12.8" hidden="false" customHeight="false" outlineLevel="0" collapsed="false">
      <c r="B25" s="1" t="n">
        <v>22</v>
      </c>
      <c r="C25" s="70" t="n">
        <f aca="false">PMT(Dane_wejsciowe!$C$12/12,Dane_wejsciowe!$C$11,Dane_wejsciowe!$C$9*Dane_wejsciowe!$C$13)</f>
        <v>-637411.341338048</v>
      </c>
      <c r="D25" s="70" t="n">
        <f aca="false">IFERROR(IPMT(Dane_wejsciowe!$C$12/12,B19,Dane_wejsciowe!$C$11,Dane_wejsciowe!$C$9*Dane_wejsciowe!$C$13),0)</f>
        <v>-198644.100972322</v>
      </c>
      <c r="E25" s="70" t="n">
        <f aca="false">IF(D25=0,0,C25-D25)</f>
        <v>-438767.240365726</v>
      </c>
      <c r="F25" s="70" t="n">
        <f aca="false">PMT(Dane_wejsciowe!$C$12/12,Dane_wejsciowe!$C$11,Dane_wejsciowe!$C$9*(1-Dane_wejsciowe!$C$13))</f>
        <v>-956117.012007072</v>
      </c>
      <c r="G25" s="70" t="n">
        <f aca="false">IFERROR(IPMT(Dane_wejsciowe!$C$12/12,B13,Dane_wejsciowe!$C$11,Dane_wejsciowe!$C$9*(1-Dane_wejsciowe!$C$13)),0)</f>
        <v>-329934.826757534</v>
      </c>
      <c r="H25" s="70" t="n">
        <f aca="false">IF(G25=0,0,F25-G25)</f>
        <v>-626182.185249539</v>
      </c>
      <c r="I25" s="70"/>
      <c r="J25" s="1" t="s">
        <v>82</v>
      </c>
      <c r="K25" s="70" t="n">
        <f aca="false">-1*K23</f>
        <v>1451032.13685427</v>
      </c>
      <c r="L25" s="70" t="n">
        <f aca="false">-1*L23</f>
        <v>6703701.51159075</v>
      </c>
      <c r="M25" s="70" t="n">
        <f aca="false">-1*M23</f>
        <v>5403307.75687892</v>
      </c>
      <c r="N25" s="70" t="n">
        <f aca="false">-1*N23</f>
        <v>3966745.7832297</v>
      </c>
      <c r="O25" s="70" t="n">
        <f aca="false">-1*O23</f>
        <v>2379756.99875016</v>
      </c>
      <c r="P25" s="70" t="n">
        <f aca="false">-1*P23</f>
        <v>707157.013403505</v>
      </c>
      <c r="Q25" s="70" t="n">
        <f aca="false">-1*Q23</f>
        <v>-0</v>
      </c>
      <c r="R25" s="70" t="n">
        <f aca="false">-1*R23</f>
        <v>-0</v>
      </c>
      <c r="S25" s="70" t="n">
        <f aca="false">-1*S23</f>
        <v>-0</v>
      </c>
      <c r="T25" s="70" t="n">
        <f aca="false">-1*T23</f>
        <v>-0</v>
      </c>
      <c r="U25" s="70" t="n">
        <f aca="false">-1*U23</f>
        <v>-0</v>
      </c>
      <c r="V25" s="70" t="n">
        <f aca="false">-1*V23</f>
        <v>-0</v>
      </c>
      <c r="W25" s="70" t="n">
        <f aca="false">-1*W23</f>
        <v>-0</v>
      </c>
      <c r="X25" s="70" t="n">
        <f aca="false">-1*X23</f>
        <v>-0</v>
      </c>
      <c r="Y25" s="70" t="n">
        <f aca="false">-1*Y23</f>
        <v>-0</v>
      </c>
      <c r="Z25" s="70" t="n">
        <f aca="false">-1*Z23</f>
        <v>-0</v>
      </c>
    </row>
    <row r="26" customFormat="false" ht="12.8" hidden="false" customHeight="false" outlineLevel="0" collapsed="false">
      <c r="B26" s="1" t="n">
        <v>23</v>
      </c>
      <c r="C26" s="70" t="n">
        <f aca="false">PMT(Dane_wejsciowe!$C$12/12,Dane_wejsciowe!$C$11,Dane_wejsciowe!$C$9*Dane_wejsciowe!$C$13)</f>
        <v>-637411.341338048</v>
      </c>
      <c r="D26" s="70" t="n">
        <f aca="false">IFERROR(IPMT(Dane_wejsciowe!$C$12/12,B20,Dane_wejsciowe!$C$11,Dane_wejsciowe!$C$9*Dane_wejsciowe!$C$13),0)</f>
        <v>-194987.707302608</v>
      </c>
      <c r="E26" s="70" t="n">
        <f aca="false">IF(D26=0,0,C26-D26)</f>
        <v>-442423.63403544</v>
      </c>
      <c r="F26" s="70" t="n">
        <f aca="false">PMT(Dane_wejsciowe!$C$12/12,Dane_wejsciowe!$C$11,Dane_wejsciowe!$C$9*(1-Dane_wejsciowe!$C$13))</f>
        <v>-956117.012007072</v>
      </c>
      <c r="G26" s="70" t="n">
        <f aca="false">IFERROR(IPMT(Dane_wejsciowe!$C$12/12,B14,Dane_wejsciowe!$C$11,Dane_wejsciowe!$C$9*(1-Dane_wejsciowe!$C$13)),0)</f>
        <v>-324716.641880454</v>
      </c>
      <c r="H26" s="70" t="n">
        <f aca="false">IF(G26=0,0,F26-G26)</f>
        <v>-631400.370126618</v>
      </c>
      <c r="I26" s="70"/>
      <c r="J26" s="1" t="s">
        <v>83</v>
      </c>
      <c r="K26" s="70" t="n">
        <f aca="false">-1*K24</f>
        <v>2373435.91117402</v>
      </c>
      <c r="L26" s="70" t="n">
        <f aca="false">-1*L24</f>
        <v>12418638.7285507</v>
      </c>
      <c r="M26" s="70" t="n">
        <f aca="false">-1*M24</f>
        <v>13719032.4832625</v>
      </c>
      <c r="N26" s="70" t="n">
        <f aca="false">-1*N24</f>
        <v>15155594.4569117</v>
      </c>
      <c r="O26" s="70" t="n">
        <f aca="false">-1*O24</f>
        <v>16742583.2413913</v>
      </c>
      <c r="P26" s="70" t="n">
        <f aca="false">-1*P24</f>
        <v>14590715.1787097</v>
      </c>
      <c r="Q26" s="70" t="n">
        <f aca="false">-1*Q24</f>
        <v>-0</v>
      </c>
      <c r="R26" s="70" t="n">
        <f aca="false">-1*R24</f>
        <v>-0</v>
      </c>
      <c r="S26" s="70" t="n">
        <f aca="false">-1*S24</f>
        <v>-0</v>
      </c>
      <c r="T26" s="70" t="n">
        <f aca="false">-1*T24</f>
        <v>-0</v>
      </c>
      <c r="U26" s="70" t="n">
        <f aca="false">-1*U24</f>
        <v>-0</v>
      </c>
      <c r="V26" s="70" t="n">
        <f aca="false">-1*V24</f>
        <v>-0</v>
      </c>
      <c r="W26" s="70" t="n">
        <f aca="false">-1*W24</f>
        <v>-0</v>
      </c>
      <c r="X26" s="70" t="n">
        <f aca="false">-1*X24</f>
        <v>-0</v>
      </c>
      <c r="Y26" s="70" t="n">
        <f aca="false">-1*Y24</f>
        <v>-0</v>
      </c>
      <c r="Z26" s="70" t="n">
        <f aca="false">-1*Z24</f>
        <v>-0</v>
      </c>
    </row>
    <row r="27" customFormat="false" ht="12.8" hidden="false" customHeight="false" outlineLevel="0" collapsed="false">
      <c r="B27" s="1" t="n">
        <v>24</v>
      </c>
      <c r="C27" s="70" t="n">
        <f aca="false">PMT(Dane_wejsciowe!$C$12/12,Dane_wejsciowe!$C$11,Dane_wejsciowe!$C$9*Dane_wejsciowe!$C$13)</f>
        <v>-637411.341338048</v>
      </c>
      <c r="D27" s="70" t="n">
        <f aca="false">IFERROR(IPMT(Dane_wejsciowe!$C$12/12,B21,Dane_wejsciowe!$C$11,Dane_wejsciowe!$C$9*Dane_wejsciowe!$C$13),0)</f>
        <v>-191300.843685646</v>
      </c>
      <c r="E27" s="70" t="n">
        <f aca="false">IF(D27=0,0,C27-D27)</f>
        <v>-446110.497652402</v>
      </c>
      <c r="F27" s="70" t="n">
        <f aca="false">PMT(Dane_wejsciowe!$C$12/12,Dane_wejsciowe!$C$11,Dane_wejsciowe!$C$9*(1-Dane_wejsciowe!$C$13))</f>
        <v>-956117.012007072</v>
      </c>
      <c r="G27" s="70" t="n">
        <f aca="false">IFERROR(IPMT(Dane_wejsciowe!$C$12/12,B15,Dane_wejsciowe!$C$11,Dane_wejsciowe!$C$9*(1-Dane_wejsciowe!$C$13)),0)</f>
        <v>-319454.972129399</v>
      </c>
      <c r="H27" s="70" t="n">
        <f aca="false">IF(G27=0,0,F27-G27)</f>
        <v>-636662.039877673</v>
      </c>
      <c r="I27" s="70"/>
      <c r="J27" s="70"/>
      <c r="K27" s="70"/>
      <c r="L27" s="70"/>
    </row>
    <row r="28" customFormat="false" ht="12.8" hidden="false" customHeight="false" outlineLevel="0" collapsed="false">
      <c r="B28" s="1" t="n">
        <v>25</v>
      </c>
      <c r="C28" s="70" t="n">
        <f aca="false">PMT(Dane_wejsciowe!$C$12/12,Dane_wejsciowe!$C$11,Dane_wejsciowe!$C$9*Dane_wejsciowe!$C$13)</f>
        <v>-637411.341338048</v>
      </c>
      <c r="D28" s="70" t="n">
        <f aca="false">IFERROR(IPMT(Dane_wejsciowe!$C$12/12,B22,Dane_wejsciowe!$C$11,Dane_wejsciowe!$C$9*Dane_wejsciowe!$C$13),0)</f>
        <v>-187583.256205209</v>
      </c>
      <c r="E28" s="70" t="n">
        <f aca="false">IF(D28=0,0,C28-D28)</f>
        <v>-449828.085132839</v>
      </c>
      <c r="F28" s="70" t="n">
        <f aca="false">PMT(Dane_wejsciowe!$C$12/12,Dane_wejsciowe!$C$11,Dane_wejsciowe!$C$9*(1-Dane_wejsciowe!$C$13))</f>
        <v>-956117.012007072</v>
      </c>
      <c r="G28" s="70" t="n">
        <f aca="false">IFERROR(IPMT(Dane_wejsciowe!$C$12/12,B16,Dane_wejsciowe!$C$11,Dane_wejsciowe!$C$9*(1-Dane_wejsciowe!$C$13)),0)</f>
        <v>-314149.455130419</v>
      </c>
      <c r="H28" s="70" t="n">
        <f aca="false">IF(G28=0,0,F28-G28)</f>
        <v>-641967.556876654</v>
      </c>
      <c r="I28" s="70"/>
      <c r="J28" s="70"/>
      <c r="K28" s="70"/>
      <c r="L28" s="70"/>
    </row>
    <row r="29" customFormat="false" ht="12.8" hidden="false" customHeight="false" outlineLevel="0" collapsed="false">
      <c r="B29" s="1" t="n">
        <v>26</v>
      </c>
      <c r="C29" s="70" t="n">
        <f aca="false">PMT(Dane_wejsciowe!$C$12/12,Dane_wejsciowe!$C$11,Dane_wejsciowe!$C$9*Dane_wejsciowe!$C$13)</f>
        <v>-637411.341338048</v>
      </c>
      <c r="D29" s="70" t="n">
        <f aca="false">IFERROR(IPMT(Dane_wejsciowe!$C$12/12,B23,Dane_wejsciowe!$C$11,Dane_wejsciowe!$C$9*Dane_wejsciowe!$C$13),0)</f>
        <v>-183834.688829102</v>
      </c>
      <c r="E29" s="70" t="n">
        <f aca="false">IF(D29=0,0,C29-D29)</f>
        <v>-453576.652508946</v>
      </c>
      <c r="F29" s="70" t="n">
        <f aca="false">PMT(Dane_wejsciowe!$C$12/12,Dane_wejsciowe!$C$11,Dane_wejsciowe!$C$9*(1-Dane_wejsciowe!$C$13))</f>
        <v>-956117.012007072</v>
      </c>
      <c r="G29" s="70" t="n">
        <f aca="false">IFERROR(IPMT(Dane_wejsciowe!$C$12/12,B17,Dane_wejsciowe!$C$11,Dane_wejsciowe!$C$9*(1-Dane_wejsciowe!$C$13)),0)</f>
        <v>-308799.72548978</v>
      </c>
      <c r="H29" s="70" t="n">
        <f aca="false">IF(G29=0,0,F29-G29)</f>
        <v>-647317.286517293</v>
      </c>
      <c r="I29" s="70"/>
      <c r="J29" s="70"/>
      <c r="K29" s="70"/>
      <c r="L29" s="70"/>
    </row>
    <row r="30" customFormat="false" ht="12.8" hidden="false" customHeight="false" outlineLevel="0" collapsed="false">
      <c r="B30" s="1" t="n">
        <v>27</v>
      </c>
      <c r="C30" s="70" t="n">
        <f aca="false">PMT(Dane_wejsciowe!$C$12/12,Dane_wejsciowe!$C$11,Dane_wejsciowe!$C$9*Dane_wejsciowe!$C$13)</f>
        <v>-637411.341338048</v>
      </c>
      <c r="D30" s="70" t="n">
        <f aca="false">IFERROR(IPMT(Dane_wejsciowe!$C$12/12,B24,Dane_wejsciowe!$C$11,Dane_wejsciowe!$C$9*Dane_wejsciowe!$C$13),0)</f>
        <v>-180054.883391528</v>
      </c>
      <c r="E30" s="70" t="n">
        <f aca="false">IF(D30=0,0,C30-D30)</f>
        <v>-457356.457946521</v>
      </c>
      <c r="F30" s="70" t="n">
        <f aca="false">PMT(Dane_wejsciowe!$C$12/12,Dane_wejsciowe!$C$11,Dane_wejsciowe!$C$9*(1-Dane_wejsciowe!$C$13))</f>
        <v>-956117.012007072</v>
      </c>
      <c r="G30" s="70" t="n">
        <f aca="false">IFERROR(IPMT(Dane_wejsciowe!$C$12/12,B18,Dane_wejsciowe!$C$11,Dane_wejsciowe!$C$9*(1-Dane_wejsciowe!$C$13)),0)</f>
        <v>-303405.414768802</v>
      </c>
      <c r="H30" s="70" t="n">
        <f aca="false">IF(G30=0,0,F30-G30)</f>
        <v>-652711.59723827</v>
      </c>
      <c r="I30" s="70"/>
      <c r="J30" s="70"/>
      <c r="K30" s="70"/>
      <c r="L30" s="70"/>
    </row>
    <row r="31" customFormat="false" ht="12.8" hidden="false" customHeight="false" outlineLevel="0" collapsed="false">
      <c r="B31" s="1" t="n">
        <v>28</v>
      </c>
      <c r="C31" s="70" t="n">
        <f aca="false">PMT(Dane_wejsciowe!$C$12/12,Dane_wejsciowe!$C$11,Dane_wejsciowe!$C$9*Dane_wejsciowe!$C$13)</f>
        <v>-637411.341338048</v>
      </c>
      <c r="D31" s="70" t="n">
        <f aca="false">IFERROR(IPMT(Dane_wejsciowe!$C$12/12,B25,Dane_wejsciowe!$C$11,Dane_wejsciowe!$C$9*Dane_wejsciowe!$C$13),0)</f>
        <v>-176243.579575307</v>
      </c>
      <c r="E31" s="70" t="n">
        <f aca="false">IF(D31=0,0,C31-D31)</f>
        <v>-461167.761762742</v>
      </c>
      <c r="F31" s="70" t="n">
        <f aca="false">PMT(Dane_wejsciowe!$C$12/12,Dane_wejsciowe!$C$11,Dane_wejsciowe!$C$9*(1-Dane_wejsciowe!$C$13))</f>
        <v>-956117.012007072</v>
      </c>
      <c r="G31" s="70" t="n">
        <f aca="false">IFERROR(IPMT(Dane_wejsciowe!$C$12/12,B19,Dane_wejsciowe!$C$11,Dane_wejsciowe!$C$9*(1-Dane_wejsciowe!$C$13)),0)</f>
        <v>-297966.151458483</v>
      </c>
      <c r="H31" s="70" t="n">
        <f aca="false">IF(G31=0,0,F31-G31)</f>
        <v>-658150.860548589</v>
      </c>
      <c r="I31" s="70"/>
      <c r="J31" s="70"/>
      <c r="K31" s="70"/>
      <c r="L31" s="70"/>
    </row>
    <row r="32" customFormat="false" ht="12.8" hidden="false" customHeight="false" outlineLevel="0" collapsed="false">
      <c r="B32" s="1" t="n">
        <v>29</v>
      </c>
      <c r="C32" s="70" t="n">
        <f aca="false">PMT(Dane_wejsciowe!$C$12/12,Dane_wejsciowe!$C$11,Dane_wejsciowe!$C$9*Dane_wejsciowe!$C$13)</f>
        <v>-637411.341338048</v>
      </c>
      <c r="D32" s="70" t="n">
        <f aca="false">IFERROR(IPMT(Dane_wejsciowe!$C$12/12,B26,Dane_wejsciowe!$C$11,Dane_wejsciowe!$C$9*Dane_wejsciowe!$C$13),0)</f>
        <v>-172400.514893951</v>
      </c>
      <c r="E32" s="70" t="n">
        <f aca="false">IF(D32=0,0,C32-D32)</f>
        <v>-465010.826444098</v>
      </c>
      <c r="F32" s="70" t="n">
        <f aca="false">PMT(Dane_wejsciowe!$C$12/12,Dane_wejsciowe!$C$11,Dane_wejsciowe!$C$9*(1-Dane_wejsciowe!$C$13))</f>
        <v>-956117.012007072</v>
      </c>
      <c r="G32" s="70" t="n">
        <f aca="false">IFERROR(IPMT(Dane_wejsciowe!$C$12/12,B20,Dane_wejsciowe!$C$11,Dane_wejsciowe!$C$9*(1-Dane_wejsciowe!$C$13)),0)</f>
        <v>-292481.560953912</v>
      </c>
      <c r="H32" s="70" t="n">
        <f aca="false">IF(G32=0,0,F32-G32)</f>
        <v>-663635.451053161</v>
      </c>
      <c r="I32" s="70"/>
      <c r="J32" s="70"/>
      <c r="K32" s="70"/>
      <c r="L32" s="70"/>
    </row>
    <row r="33" customFormat="false" ht="12.8" hidden="false" customHeight="false" outlineLevel="0" collapsed="false">
      <c r="B33" s="1" t="n">
        <v>30</v>
      </c>
      <c r="C33" s="70" t="n">
        <f aca="false">PMT(Dane_wejsciowe!$C$12/12,Dane_wejsciowe!$C$11,Dane_wejsciowe!$C$9*Dane_wejsciowe!$C$13)</f>
        <v>-637411.341338048</v>
      </c>
      <c r="D33" s="70" t="n">
        <f aca="false">IFERROR(IPMT(Dane_wejsciowe!$C$12/12,B27,Dane_wejsciowe!$C$11,Dane_wejsciowe!$C$9*Dane_wejsciowe!$C$13),0)</f>
        <v>-168525.424673583</v>
      </c>
      <c r="E33" s="70" t="n">
        <f aca="false">IF(D33=0,0,C33-D33)</f>
        <v>-468885.916664465</v>
      </c>
      <c r="F33" s="70" t="n">
        <f aca="false">PMT(Dane_wejsciowe!$C$12/12,Dane_wejsciowe!$C$11,Dane_wejsciowe!$C$9*(1-Dane_wejsciowe!$C$13))</f>
        <v>-956117.012007072</v>
      </c>
      <c r="G33" s="70" t="n">
        <f aca="false">IFERROR(IPMT(Dane_wejsciowe!$C$12/12,B21,Dane_wejsciowe!$C$11,Dane_wejsciowe!$C$9*(1-Dane_wejsciowe!$C$13)),0)</f>
        <v>-286951.265528469</v>
      </c>
      <c r="H33" s="70" t="n">
        <f aca="false">IF(G33=0,0,F33-G33)</f>
        <v>-669165.746478604</v>
      </c>
      <c r="I33" s="70"/>
      <c r="J33" s="70"/>
      <c r="K33" s="70"/>
      <c r="L33" s="70"/>
    </row>
    <row r="34" customFormat="false" ht="12.8" hidden="false" customHeight="false" outlineLevel="0" collapsed="false">
      <c r="B34" s="1" t="n">
        <v>31</v>
      </c>
      <c r="C34" s="70" t="n">
        <f aca="false">PMT(Dane_wejsciowe!$C$12/12,Dane_wejsciowe!$C$11,Dane_wejsciowe!$C$9*Dane_wejsciowe!$C$13)</f>
        <v>-637411.341338048</v>
      </c>
      <c r="D34" s="70" t="n">
        <f aca="false">IFERROR(IPMT(Dane_wejsciowe!$C$12/12,B28,Dane_wejsciowe!$C$11,Dane_wejsciowe!$C$9*Dane_wejsciowe!$C$13),0)</f>
        <v>-164618.042034713</v>
      </c>
      <c r="E34" s="70" t="n">
        <f aca="false">IF(D34=0,0,C34-D34)</f>
        <v>-472793.299303336</v>
      </c>
      <c r="F34" s="70" t="n">
        <f aca="false">PMT(Dane_wejsciowe!$C$12/12,Dane_wejsciowe!$C$11,Dane_wejsciowe!$C$9*(1-Dane_wejsciowe!$C$13))</f>
        <v>-956117.012007072</v>
      </c>
      <c r="G34" s="70" t="n">
        <f aca="false">IFERROR(IPMT(Dane_wejsciowe!$C$12/12,B22,Dane_wejsciowe!$C$11,Dane_wejsciowe!$C$9*(1-Dane_wejsciowe!$C$13)),0)</f>
        <v>-281374.884307814</v>
      </c>
      <c r="H34" s="70" t="n">
        <f aca="false">IF(G34=0,0,F34-G34)</f>
        <v>-674742.127699259</v>
      </c>
      <c r="I34" s="70"/>
      <c r="J34" s="70"/>
      <c r="K34" s="70"/>
      <c r="L34" s="70"/>
    </row>
    <row r="35" customFormat="false" ht="12.8" hidden="false" customHeight="false" outlineLevel="0" collapsed="false">
      <c r="B35" s="1" t="n">
        <v>32</v>
      </c>
      <c r="C35" s="70" t="n">
        <f aca="false">PMT(Dane_wejsciowe!$C$12/12,Dane_wejsciowe!$C$11,Dane_wejsciowe!$C$9*Dane_wejsciowe!$C$13)</f>
        <v>-637411.341338048</v>
      </c>
      <c r="D35" s="70" t="n">
        <f aca="false">IFERROR(IPMT(Dane_wejsciowe!$C$12/12,B29,Dane_wejsciowe!$C$11,Dane_wejsciowe!$C$9*Dane_wejsciowe!$C$13),0)</f>
        <v>-160678.097873851</v>
      </c>
      <c r="E35" s="70" t="n">
        <f aca="false">IF(D35=0,0,C35-D35)</f>
        <v>-476733.243464197</v>
      </c>
      <c r="F35" s="70" t="n">
        <f aca="false">PMT(Dane_wejsciowe!$C$12/12,Dane_wejsciowe!$C$11,Dane_wejsciowe!$C$9*(1-Dane_wejsciowe!$C$13))</f>
        <v>-956117.012007072</v>
      </c>
      <c r="G35" s="70" t="n">
        <f aca="false">IFERROR(IPMT(Dane_wejsciowe!$C$12/12,B23,Dane_wejsciowe!$C$11,Dane_wejsciowe!$C$9*(1-Dane_wejsciowe!$C$13)),0)</f>
        <v>-275752.033243654</v>
      </c>
      <c r="H35" s="70" t="n">
        <f aca="false">IF(G35=0,0,F35-G35)</f>
        <v>-680364.978763419</v>
      </c>
      <c r="I35" s="70"/>
      <c r="J35" s="70"/>
      <c r="K35" s="70"/>
      <c r="L35" s="70"/>
    </row>
    <row r="36" customFormat="false" ht="12.8" hidden="false" customHeight="false" outlineLevel="0" collapsed="false">
      <c r="B36" s="1" t="n">
        <v>33</v>
      </c>
      <c r="C36" s="70" t="n">
        <f aca="false">PMT(Dane_wejsciowe!$C$12/12,Dane_wejsciowe!$C$11,Dane_wejsciowe!$C$9*Dane_wejsciowe!$C$13)</f>
        <v>-637411.341338048</v>
      </c>
      <c r="D36" s="70" t="n">
        <f aca="false">IFERROR(IPMT(Dane_wejsciowe!$C$12/12,B30,Dane_wejsciowe!$C$11,Dane_wejsciowe!$C$9*Dane_wejsciowe!$C$13),0)</f>
        <v>-156705.320844983</v>
      </c>
      <c r="E36" s="70" t="n">
        <f aca="false">IF(D36=0,0,C36-D36)</f>
        <v>-480706.020493065</v>
      </c>
      <c r="F36" s="70" t="n">
        <f aca="false">PMT(Dane_wejsciowe!$C$12/12,Dane_wejsciowe!$C$11,Dane_wejsciowe!$C$9*(1-Dane_wejsciowe!$C$13))</f>
        <v>-956117.012007072</v>
      </c>
      <c r="G36" s="70" t="n">
        <f aca="false">IFERROR(IPMT(Dane_wejsciowe!$C$12/12,B24,Dane_wejsciowe!$C$11,Dane_wejsciowe!$C$9*(1-Dane_wejsciowe!$C$13)),0)</f>
        <v>-270082.325087292</v>
      </c>
      <c r="H36" s="70" t="n">
        <f aca="false">IF(G36=0,0,F36-G36)</f>
        <v>-686034.686919781</v>
      </c>
      <c r="I36" s="70"/>
      <c r="J36" s="70"/>
      <c r="K36" s="70"/>
      <c r="L36" s="70"/>
    </row>
    <row r="37" customFormat="false" ht="12.8" hidden="false" customHeight="false" outlineLevel="0" collapsed="false">
      <c r="B37" s="1" t="n">
        <v>34</v>
      </c>
      <c r="C37" s="70" t="n">
        <f aca="false">PMT(Dane_wejsciowe!$C$12/12,Dane_wejsciowe!$C$11,Dane_wejsciowe!$C$9*Dane_wejsciowe!$C$13)</f>
        <v>-637411.341338048</v>
      </c>
      <c r="D37" s="70" t="n">
        <f aca="false">IFERROR(IPMT(Dane_wejsciowe!$C$12/12,B31,Dane_wejsciowe!$C$11,Dane_wejsciowe!$C$9*Dane_wejsciowe!$C$13),0)</f>
        <v>-152699.437340874</v>
      </c>
      <c r="E37" s="70" t="n">
        <f aca="false">IF(D37=0,0,C37-D37)</f>
        <v>-484711.903997174</v>
      </c>
      <c r="F37" s="70" t="n">
        <f aca="false">PMT(Dane_wejsciowe!$C$12/12,Dane_wejsciowe!$C$11,Dane_wejsciowe!$C$9*(1-Dane_wejsciowe!$C$13))</f>
        <v>-956117.012007072</v>
      </c>
      <c r="G37" s="70" t="n">
        <f aca="false">IFERROR(IPMT(Dane_wejsciowe!$C$12/12,B25,Dane_wejsciowe!$C$11,Dane_wejsciowe!$C$9*(1-Dane_wejsciowe!$C$13)),0)</f>
        <v>-264365.36936296</v>
      </c>
      <c r="H37" s="70" t="n">
        <f aca="false">IF(G37=0,0,F37-G37)</f>
        <v>-691751.642644112</v>
      </c>
      <c r="I37" s="70"/>
      <c r="J37" s="70"/>
      <c r="K37" s="70"/>
      <c r="L37" s="70"/>
    </row>
    <row r="38" customFormat="false" ht="12.8" hidden="false" customHeight="false" outlineLevel="0" collapsed="false">
      <c r="B38" s="1" t="n">
        <v>35</v>
      </c>
      <c r="C38" s="70" t="n">
        <f aca="false">PMT(Dane_wejsciowe!$C$12/12,Dane_wejsciowe!$C$11,Dane_wejsciowe!$C$9*Dane_wejsciowe!$C$13)</f>
        <v>-637411.341338048</v>
      </c>
      <c r="D38" s="70" t="n">
        <f aca="false">IFERROR(IPMT(Dane_wejsciowe!$C$12/12,B32,Dane_wejsciowe!$C$11,Dane_wejsciowe!$C$9*Dane_wejsciowe!$C$13),0)</f>
        <v>-148660.171474231</v>
      </c>
      <c r="E38" s="70" t="n">
        <f aca="false">IF(D38=0,0,C38-D38)</f>
        <v>-488751.169863817</v>
      </c>
      <c r="F38" s="70" t="n">
        <f aca="false">PMT(Dane_wejsciowe!$C$12/12,Dane_wejsciowe!$C$11,Dane_wejsciowe!$C$9*(1-Dane_wejsciowe!$C$13))</f>
        <v>-956117.012007072</v>
      </c>
      <c r="G38" s="70" t="n">
        <f aca="false">IFERROR(IPMT(Dane_wejsciowe!$C$12/12,B26,Dane_wejsciowe!$C$11,Dane_wejsciowe!$C$9*(1-Dane_wejsciowe!$C$13)),0)</f>
        <v>-258600.772340926</v>
      </c>
      <c r="H38" s="70" t="n">
        <f aca="false">IF(G38=0,0,F38-G38)</f>
        <v>-697516.239666147</v>
      </c>
      <c r="I38" s="70"/>
      <c r="J38" s="70"/>
      <c r="K38" s="70"/>
      <c r="L38" s="70"/>
    </row>
    <row r="39" customFormat="false" ht="12.8" hidden="false" customHeight="false" outlineLevel="0" collapsed="false">
      <c r="B39" s="1" t="n">
        <v>36</v>
      </c>
      <c r="C39" s="70" t="n">
        <f aca="false">PMT(Dane_wejsciowe!$C$12/12,Dane_wejsciowe!$C$11,Dane_wejsciowe!$C$9*Dane_wejsciowe!$C$13)</f>
        <v>-637411.341338048</v>
      </c>
      <c r="D39" s="70" t="n">
        <f aca="false">IFERROR(IPMT(Dane_wejsciowe!$C$12/12,B33,Dane_wejsciowe!$C$11,Dane_wejsciowe!$C$9*Dane_wejsciowe!$C$13),0)</f>
        <v>-144587.245058699</v>
      </c>
      <c r="E39" s="70" t="n">
        <f aca="false">IF(D39=0,0,C39-D39)</f>
        <v>-492824.096279349</v>
      </c>
      <c r="F39" s="70" t="n">
        <f aca="false">PMT(Dane_wejsciowe!$C$12/12,Dane_wejsciowe!$C$11,Dane_wejsciowe!$C$9*(1-Dane_wejsciowe!$C$13))</f>
        <v>-956117.012007072</v>
      </c>
      <c r="G39" s="70" t="n">
        <f aca="false">IFERROR(IPMT(Dane_wejsciowe!$C$12/12,B27,Dane_wejsciowe!$C$11,Dane_wejsciowe!$C$9*(1-Dane_wejsciowe!$C$13)),0)</f>
        <v>-252788.137010375</v>
      </c>
      <c r="H39" s="70" t="n">
        <f aca="false">IF(G39=0,0,F39-G39)</f>
        <v>-703328.874996698</v>
      </c>
      <c r="I39" s="70"/>
      <c r="J39" s="70"/>
      <c r="K39" s="70"/>
      <c r="L39" s="70"/>
    </row>
    <row r="40" customFormat="false" ht="12.8" hidden="false" customHeight="false" outlineLevel="0" collapsed="false">
      <c r="B40" s="1" t="n">
        <v>37</v>
      </c>
      <c r="C40" s="70" t="n">
        <f aca="false">PMT(Dane_wejsciowe!$C$12/12,Dane_wejsciowe!$C$11,Dane_wejsciowe!$C$9*Dane_wejsciowe!$C$13)</f>
        <v>-637411.341338048</v>
      </c>
      <c r="D40" s="70" t="n">
        <f aca="false">IFERROR(IPMT(Dane_wejsciowe!$C$12/12,B34,Dane_wejsciowe!$C$11,Dane_wejsciowe!$C$9*Dane_wejsciowe!$C$13),0)</f>
        <v>-140480.377589705</v>
      </c>
      <c r="E40" s="70" t="n">
        <f aca="false">IF(D40=0,0,C40-D40)</f>
        <v>-496930.963748343</v>
      </c>
      <c r="F40" s="70" t="n">
        <f aca="false">PMT(Dane_wejsciowe!$C$12/12,Dane_wejsciowe!$C$11,Dane_wejsciowe!$C$9*(1-Dane_wejsciowe!$C$13))</f>
        <v>-956117.012007072</v>
      </c>
      <c r="G40" s="70" t="n">
        <f aca="false">IFERROR(IPMT(Dane_wejsciowe!$C$12/12,B28,Dane_wejsciowe!$C$11,Dane_wejsciowe!$C$9*(1-Dane_wejsciowe!$C$13)),0)</f>
        <v>-246927.063052069</v>
      </c>
      <c r="H40" s="70" t="n">
        <f aca="false">IF(G40=0,0,F40-G40)</f>
        <v>-709189.948955003</v>
      </c>
      <c r="I40" s="70"/>
      <c r="J40" s="70"/>
      <c r="K40" s="70"/>
      <c r="L40" s="70"/>
    </row>
    <row r="41" customFormat="false" ht="12.8" hidden="false" customHeight="false" outlineLevel="0" collapsed="false">
      <c r="B41" s="1" t="n">
        <v>38</v>
      </c>
      <c r="C41" s="70" t="n">
        <f aca="false">PMT(Dane_wejsciowe!$C$12/12,Dane_wejsciowe!$C$11,Dane_wejsciowe!$C$9*Dane_wejsciowe!$C$13)</f>
        <v>-637411.341338048</v>
      </c>
      <c r="D41" s="70" t="n">
        <f aca="false">IFERROR(IPMT(Dane_wejsciowe!$C$12/12,B35,Dane_wejsciowe!$C$11,Dane_wejsciowe!$C$9*Dane_wejsciowe!$C$13),0)</f>
        <v>-136339.286225135</v>
      </c>
      <c r="E41" s="70" t="n">
        <f aca="false">IF(D41=0,0,C41-D41)</f>
        <v>-501072.055112913</v>
      </c>
      <c r="F41" s="70" t="n">
        <f aca="false">PMT(Dane_wejsciowe!$C$12/12,Dane_wejsciowe!$C$11,Dane_wejsciowe!$C$9*(1-Dane_wejsciowe!$C$13))</f>
        <v>-956117.012007072</v>
      </c>
      <c r="G41" s="70" t="n">
        <f aca="false">IFERROR(IPMT(Dane_wejsciowe!$C$12/12,B29,Dane_wejsciowe!$C$11,Dane_wejsciowe!$C$9*(1-Dane_wejsciowe!$C$13)),0)</f>
        <v>-241017.146810777</v>
      </c>
      <c r="H41" s="70" t="n">
        <f aca="false">IF(G41=0,0,F41-G41)</f>
        <v>-715099.865196295</v>
      </c>
      <c r="I41" s="70"/>
      <c r="J41" s="70"/>
      <c r="K41" s="70"/>
      <c r="L41" s="70"/>
    </row>
    <row r="42" customFormat="false" ht="12.8" hidden="false" customHeight="false" outlineLevel="0" collapsed="false">
      <c r="B42" s="1" t="n">
        <v>39</v>
      </c>
      <c r="C42" s="70" t="n">
        <f aca="false">PMT(Dane_wejsciowe!$C$12/12,Dane_wejsciowe!$C$11,Dane_wejsciowe!$C$9*Dane_wejsciowe!$C$13)</f>
        <v>-637411.341338048</v>
      </c>
      <c r="D42" s="70" t="n">
        <f aca="false">IFERROR(IPMT(Dane_wejsciowe!$C$12/12,B36,Dane_wejsciowe!$C$11,Dane_wejsciowe!$C$9*Dane_wejsciowe!$C$13),0)</f>
        <v>-132163.685765861</v>
      </c>
      <c r="E42" s="70" t="n">
        <f aca="false">IF(D42=0,0,C42-D42)</f>
        <v>-505247.655572187</v>
      </c>
      <c r="F42" s="70" t="n">
        <f aca="false">PMT(Dane_wejsciowe!$C$12/12,Dane_wejsciowe!$C$11,Dane_wejsciowe!$C$9*(1-Dane_wejsciowe!$C$13))</f>
        <v>-956117.012007072</v>
      </c>
      <c r="G42" s="70" t="n">
        <f aca="false">IFERROR(IPMT(Dane_wejsciowe!$C$12/12,B30,Dane_wejsciowe!$C$11,Dane_wejsciowe!$C$9*(1-Dane_wejsciowe!$C$13)),0)</f>
        <v>-235057.981267475</v>
      </c>
      <c r="H42" s="70" t="n">
        <f aca="false">IF(G42=0,0,F42-G42)</f>
        <v>-721059.030739598</v>
      </c>
      <c r="I42" s="70"/>
      <c r="J42" s="70"/>
      <c r="K42" s="70"/>
      <c r="L42" s="70"/>
    </row>
    <row r="43" customFormat="false" ht="12.8" hidden="false" customHeight="false" outlineLevel="0" collapsed="false">
      <c r="B43" s="1" t="n">
        <v>40</v>
      </c>
      <c r="C43" s="70" t="n">
        <f aca="false">PMT(Dane_wejsciowe!$C$12/12,Dane_wejsciowe!$C$11,Dane_wejsciowe!$C$9*Dane_wejsciowe!$C$13)</f>
        <v>-637411.341338048</v>
      </c>
      <c r="D43" s="70" t="n">
        <f aca="false">IFERROR(IPMT(Dane_wejsciowe!$C$12/12,B37,Dane_wejsciowe!$C$11,Dane_wejsciowe!$C$9*Dane_wejsciowe!$C$13),0)</f>
        <v>-127953.288636093</v>
      </c>
      <c r="E43" s="70" t="n">
        <f aca="false">IF(D43=0,0,C43-D43)</f>
        <v>-509458.052701956</v>
      </c>
      <c r="F43" s="70" t="n">
        <f aca="false">PMT(Dane_wejsciowe!$C$12/12,Dane_wejsciowe!$C$11,Dane_wejsciowe!$C$9*(1-Dane_wejsciowe!$C$13))</f>
        <v>-956117.012007072</v>
      </c>
      <c r="G43" s="70" t="n">
        <f aca="false">IFERROR(IPMT(Dane_wejsciowe!$C$12/12,B31,Dane_wejsciowe!$C$11,Dane_wejsciowe!$C$9*(1-Dane_wejsciowe!$C$13)),0)</f>
        <v>-229049.156011312</v>
      </c>
      <c r="H43" s="70" t="n">
        <f aca="false">IF(G43=0,0,F43-G43)</f>
        <v>-727067.855995761</v>
      </c>
      <c r="I43" s="70"/>
      <c r="J43" s="70"/>
      <c r="K43" s="70"/>
      <c r="L43" s="70"/>
    </row>
    <row r="44" customFormat="false" ht="12.8" hidden="false" customHeight="false" outlineLevel="0" collapsed="false">
      <c r="B44" s="1" t="n">
        <v>41</v>
      </c>
      <c r="C44" s="70" t="n">
        <f aca="false">PMT(Dane_wejsciowe!$C$12/12,Dane_wejsciowe!$C$11,Dane_wejsciowe!$C$9*Dane_wejsciowe!$C$13)</f>
        <v>-637411.341338048</v>
      </c>
      <c r="D44" s="70" t="n">
        <f aca="false">IFERROR(IPMT(Dane_wejsciowe!$C$12/12,B38,Dane_wejsciowe!$C$11,Dane_wejsciowe!$C$9*Dane_wejsciowe!$C$13),0)</f>
        <v>-123707.804863577</v>
      </c>
      <c r="E44" s="70" t="n">
        <f aca="false">IF(D44=0,0,C44-D44)</f>
        <v>-513703.536474472</v>
      </c>
      <c r="F44" s="70" t="n">
        <f aca="false">PMT(Dane_wejsciowe!$C$12/12,Dane_wejsciowe!$C$11,Dane_wejsciowe!$C$9*(1-Dane_wejsciowe!$C$13))</f>
        <v>-956117.012007072</v>
      </c>
      <c r="G44" s="70" t="n">
        <f aca="false">IFERROR(IPMT(Dane_wejsciowe!$C$12/12,B32,Dane_wejsciowe!$C$11,Dane_wejsciowe!$C$9*(1-Dane_wejsciowe!$C$13)),0)</f>
        <v>-222990.257211347</v>
      </c>
      <c r="H44" s="70" t="n">
        <f aca="false">IF(G44=0,0,F44-G44)</f>
        <v>-733126.754795726</v>
      </c>
      <c r="I44" s="70"/>
      <c r="J44" s="70"/>
      <c r="K44" s="70"/>
      <c r="L44" s="70"/>
    </row>
    <row r="45" customFormat="false" ht="12.8" hidden="false" customHeight="false" outlineLevel="0" collapsed="false">
      <c r="B45" s="1" t="n">
        <v>42</v>
      </c>
      <c r="C45" s="70" t="n">
        <f aca="false">PMT(Dane_wejsciowe!$C$12/12,Dane_wejsciowe!$C$11,Dane_wejsciowe!$C$9*Dane_wejsciowe!$C$13)</f>
        <v>-637411.341338048</v>
      </c>
      <c r="D45" s="70" t="n">
        <f aca="false">IFERROR(IPMT(Dane_wejsciowe!$C$12/12,B39,Dane_wejsciowe!$C$11,Dane_wejsciowe!$C$9*Dane_wejsciowe!$C$13),0)</f>
        <v>-119426.942059623</v>
      </c>
      <c r="E45" s="70" t="n">
        <f aca="false">IF(D45=0,0,C45-D45)</f>
        <v>-517984.399278426</v>
      </c>
      <c r="F45" s="70" t="n">
        <f aca="false">PMT(Dane_wejsciowe!$C$12/12,Dane_wejsciowe!$C$11,Dane_wejsciowe!$C$9*(1-Dane_wejsciowe!$C$13))</f>
        <v>-956117.012007072</v>
      </c>
      <c r="G45" s="70" t="n">
        <f aca="false">IFERROR(IPMT(Dane_wejsciowe!$C$12/12,B33,Dane_wejsciowe!$C$11,Dane_wejsciowe!$C$9*(1-Dane_wejsciowe!$C$13)),0)</f>
        <v>-216880.867588049</v>
      </c>
      <c r="H45" s="70" t="n">
        <f aca="false">IF(G45=0,0,F45-G45)</f>
        <v>-739236.144419023</v>
      </c>
      <c r="I45" s="70"/>
      <c r="J45" s="70"/>
      <c r="K45" s="70"/>
      <c r="L45" s="70"/>
    </row>
    <row r="46" customFormat="false" ht="12.8" hidden="false" customHeight="false" outlineLevel="0" collapsed="false">
      <c r="B46" s="1" t="n">
        <v>43</v>
      </c>
      <c r="C46" s="70" t="n">
        <f aca="false">PMT(Dane_wejsciowe!$C$12/12,Dane_wejsciowe!$C$11,Dane_wejsciowe!$C$9*Dane_wejsciowe!$C$13)</f>
        <v>-637411.341338048</v>
      </c>
      <c r="D46" s="70" t="n">
        <f aca="false">IFERROR(IPMT(Dane_wejsciowe!$C$12/12,B40,Dane_wejsciowe!$C$11,Dane_wejsciowe!$C$9*Dane_wejsciowe!$C$13),0)</f>
        <v>-115110.405398969</v>
      </c>
      <c r="E46" s="70" t="n">
        <f aca="false">IF(D46=0,0,C46-D46)</f>
        <v>-522300.935939079</v>
      </c>
      <c r="F46" s="70" t="n">
        <f aca="false">PMT(Dane_wejsciowe!$C$12/12,Dane_wejsciowe!$C$11,Dane_wejsciowe!$C$9*(1-Dane_wejsciowe!$C$13))</f>
        <v>-956117.012007072</v>
      </c>
      <c r="G46" s="70" t="n">
        <f aca="false">IFERROR(IPMT(Dane_wejsciowe!$C$12/12,B34,Dane_wejsciowe!$C$11,Dane_wejsciowe!$C$9*(1-Dane_wejsciowe!$C$13)),0)</f>
        <v>-210720.566384557</v>
      </c>
      <c r="H46" s="70" t="n">
        <f aca="false">IF(G46=0,0,F46-G46)</f>
        <v>-745396.445622515</v>
      </c>
      <c r="I46" s="70"/>
      <c r="J46" s="70"/>
      <c r="K46" s="70"/>
      <c r="L46" s="70"/>
    </row>
    <row r="47" customFormat="false" ht="12.8" hidden="false" customHeight="false" outlineLevel="0" collapsed="false">
      <c r="B47" s="1" t="n">
        <v>44</v>
      </c>
      <c r="C47" s="70" t="n">
        <f aca="false">PMT(Dane_wejsciowe!$C$12/12,Dane_wejsciowe!$C$11,Dane_wejsciowe!$C$9*Dane_wejsciowe!$C$13)</f>
        <v>-637411.341338048</v>
      </c>
      <c r="D47" s="70" t="n">
        <f aca="false">IFERROR(IPMT(Dane_wejsciowe!$C$12/12,B41,Dane_wejsciowe!$C$11,Dane_wejsciowe!$C$9*Dane_wejsciowe!$C$13),0)</f>
        <v>-110757.897599477</v>
      </c>
      <c r="E47" s="70" t="n">
        <f aca="false">IF(D47=0,0,C47-D47)</f>
        <v>-526653.443738572</v>
      </c>
      <c r="F47" s="70" t="n">
        <f aca="false">PMT(Dane_wejsciowe!$C$12/12,Dane_wejsciowe!$C$11,Dane_wejsciowe!$C$9*(1-Dane_wejsciowe!$C$13))</f>
        <v>-956117.012007072</v>
      </c>
      <c r="G47" s="70" t="n">
        <f aca="false">IFERROR(IPMT(Dane_wejsciowe!$C$12/12,B35,Dane_wejsciowe!$C$11,Dane_wejsciowe!$C$9*(1-Dane_wejsciowe!$C$13)),0)</f>
        <v>-204508.929337703</v>
      </c>
      <c r="H47" s="70" t="n">
        <f aca="false">IF(G47=0,0,F47-G47)</f>
        <v>-751608.082669369</v>
      </c>
      <c r="I47" s="70"/>
      <c r="J47" s="70"/>
      <c r="K47" s="70"/>
      <c r="L47" s="70"/>
    </row>
    <row r="48" customFormat="false" ht="12.8" hidden="false" customHeight="false" outlineLevel="0" collapsed="false">
      <c r="B48" s="1" t="n">
        <v>45</v>
      </c>
      <c r="C48" s="70" t="n">
        <f aca="false">PMT(Dane_wejsciowe!$C$12/12,Dane_wejsciowe!$C$11,Dane_wejsciowe!$C$9*Dane_wejsciowe!$C$13)</f>
        <v>-637411.341338048</v>
      </c>
      <c r="D48" s="70" t="n">
        <f aca="false">IFERROR(IPMT(Dane_wejsciowe!$C$12/12,B42,Dane_wejsciowe!$C$11,Dane_wejsciowe!$C$9*Dane_wejsciowe!$C$13),0)</f>
        <v>-106369.118901655</v>
      </c>
      <c r="E48" s="70" t="n">
        <f aca="false">IF(D48=0,0,C48-D48)</f>
        <v>-531042.222436393</v>
      </c>
      <c r="F48" s="70" t="n">
        <f aca="false">PMT(Dane_wejsciowe!$C$12/12,Dane_wejsciowe!$C$11,Dane_wejsciowe!$C$9*(1-Dane_wejsciowe!$C$13))</f>
        <v>-956117.012007072</v>
      </c>
      <c r="G48" s="70" t="n">
        <f aca="false">IFERROR(IPMT(Dane_wejsciowe!$C$12/12,B36,Dane_wejsciowe!$C$11,Dane_wejsciowe!$C$9*(1-Dane_wejsciowe!$C$13)),0)</f>
        <v>-198245.528648792</v>
      </c>
      <c r="H48" s="70" t="n">
        <f aca="false">IF(G48=0,0,F48-G48)</f>
        <v>-757871.483358281</v>
      </c>
      <c r="I48" s="70"/>
      <c r="J48" s="70"/>
      <c r="K48" s="70"/>
      <c r="L48" s="70"/>
    </row>
    <row r="49" customFormat="false" ht="12.8" hidden="false" customHeight="false" outlineLevel="0" collapsed="false">
      <c r="B49" s="1" t="n">
        <v>46</v>
      </c>
      <c r="C49" s="70" t="n">
        <f aca="false">PMT(Dane_wejsciowe!$C$12/12,Dane_wejsciowe!$C$11,Dane_wejsciowe!$C$9*Dane_wejsciowe!$C$13)</f>
        <v>-637411.341338048</v>
      </c>
      <c r="D49" s="70" t="n">
        <f aca="false">IFERROR(IPMT(Dane_wejsciowe!$C$12/12,B43,Dane_wejsciowe!$C$11,Dane_wejsciowe!$C$9*Dane_wejsciowe!$C$13),0)</f>
        <v>-101943.767048019</v>
      </c>
      <c r="E49" s="70" t="n">
        <f aca="false">IF(D49=0,0,C49-D49)</f>
        <v>-535467.57429003</v>
      </c>
      <c r="F49" s="70" t="n">
        <f aca="false">PMT(Dane_wejsciowe!$C$12/12,Dane_wejsciowe!$C$11,Dane_wejsciowe!$C$9*(1-Dane_wejsciowe!$C$13))</f>
        <v>-956117.012007072</v>
      </c>
      <c r="G49" s="70" t="n">
        <f aca="false">IFERROR(IPMT(Dane_wejsciowe!$C$12/12,B37,Dane_wejsciowe!$C$11,Dane_wejsciowe!$C$9*(1-Dane_wejsciowe!$C$13)),0)</f>
        <v>-191929.932954139</v>
      </c>
      <c r="H49" s="70" t="n">
        <f aca="false">IF(G49=0,0,F49-G49)</f>
        <v>-764187.079052933</v>
      </c>
      <c r="I49" s="70"/>
      <c r="J49" s="70"/>
      <c r="K49" s="70"/>
      <c r="L49" s="70"/>
    </row>
    <row r="50" customFormat="false" ht="12.8" hidden="false" customHeight="false" outlineLevel="0" collapsed="false">
      <c r="B50" s="1" t="n">
        <v>47</v>
      </c>
      <c r="C50" s="70" t="n">
        <f aca="false">PMT(Dane_wejsciowe!$C$12/12,Dane_wejsciowe!$C$11,Dane_wejsciowe!$C$9*Dane_wejsciowe!$C$13)</f>
        <v>-637411.341338048</v>
      </c>
      <c r="D50" s="70" t="n">
        <f aca="false">IFERROR(IPMT(Dane_wejsciowe!$C$12/12,B44,Dane_wejsciowe!$C$11,Dane_wejsciowe!$C$9*Dane_wejsciowe!$C$13),0)</f>
        <v>-97481.5372622686</v>
      </c>
      <c r="E50" s="70" t="n">
        <f aca="false">IF(D50=0,0,C50-D50)</f>
        <v>-539929.80407578</v>
      </c>
      <c r="F50" s="70" t="n">
        <f aca="false">PMT(Dane_wejsciowe!$C$12/12,Dane_wejsciowe!$C$11,Dane_wejsciowe!$C$9*(1-Dane_wejsciowe!$C$13))</f>
        <v>-956117.012007072</v>
      </c>
      <c r="G50" s="70" t="n">
        <f aca="false">IFERROR(IPMT(Dane_wejsciowe!$C$12/12,B38,Dane_wejsciowe!$C$11,Dane_wejsciowe!$C$9*(1-Dane_wejsciowe!$C$13)),0)</f>
        <v>-185561.707295365</v>
      </c>
      <c r="H50" s="70" t="n">
        <f aca="false">IF(G50=0,0,F50-G50)</f>
        <v>-770555.304711707</v>
      </c>
      <c r="I50" s="70"/>
      <c r="J50" s="70"/>
      <c r="K50" s="70"/>
      <c r="L50" s="70"/>
    </row>
    <row r="51" customFormat="false" ht="12.8" hidden="false" customHeight="false" outlineLevel="0" collapsed="false">
      <c r="B51" s="1" t="n">
        <v>48</v>
      </c>
      <c r="C51" s="70" t="n">
        <f aca="false">PMT(Dane_wejsciowe!$C$12/12,Dane_wejsciowe!$C$11,Dane_wejsciowe!$C$9*Dane_wejsciowe!$C$13)</f>
        <v>-637411.341338048</v>
      </c>
      <c r="D51" s="70" t="n">
        <f aca="false">IFERROR(IPMT(Dane_wejsciowe!$C$12/12,B45,Dane_wejsciowe!$C$11,Dane_wejsciowe!$C$9*Dane_wejsciowe!$C$13),0)</f>
        <v>-92982.1222283037</v>
      </c>
      <c r="E51" s="70" t="n">
        <f aca="false">IF(D51=0,0,C51-D51)</f>
        <v>-544429.219109745</v>
      </c>
      <c r="F51" s="70" t="n">
        <f aca="false">PMT(Dane_wejsciowe!$C$12/12,Dane_wejsciowe!$C$11,Dane_wejsciowe!$C$9*(1-Dane_wejsciowe!$C$13))</f>
        <v>-956117.012007072</v>
      </c>
      <c r="G51" s="70" t="n">
        <f aca="false">IFERROR(IPMT(Dane_wejsciowe!$C$12/12,B39,Dane_wejsciowe!$C$11,Dane_wejsciowe!$C$9*(1-Dane_wejsciowe!$C$13)),0)</f>
        <v>-179140.413089434</v>
      </c>
      <c r="H51" s="70" t="n">
        <f aca="false">IF(G51=0,0,F51-G51)</f>
        <v>-776976.598917638</v>
      </c>
      <c r="I51" s="70"/>
      <c r="J51" s="70"/>
      <c r="K51" s="70"/>
      <c r="L51" s="70"/>
    </row>
    <row r="52" customFormat="false" ht="12.8" hidden="false" customHeight="false" outlineLevel="0" collapsed="false">
      <c r="B52" s="1" t="n">
        <v>49</v>
      </c>
      <c r="C52" s="70" t="n">
        <f aca="false">PMT(Dane_wejsciowe!$C$12/12,Dane_wejsciowe!$C$11,Dane_wejsciowe!$C$9*Dane_wejsciowe!$C$13)</f>
        <v>-637411.341338048</v>
      </c>
      <c r="D52" s="70" t="n">
        <f aca="false">IFERROR(IPMT(Dane_wejsciowe!$C$12/12,B46,Dane_wejsciowe!$C$11,Dane_wejsciowe!$C$9*Dane_wejsciowe!$C$13),0)</f>
        <v>-88445.2120690559</v>
      </c>
      <c r="E52" s="70" t="n">
        <f aca="false">IF(D52=0,0,C52-D52)</f>
        <v>-548966.129268993</v>
      </c>
      <c r="F52" s="70" t="n">
        <f aca="false">PMT(Dane_wejsciowe!$C$12/12,Dane_wejsciowe!$C$11,Dane_wejsciowe!$C$9*(1-Dane_wejsciowe!$C$13))</f>
        <v>-956117.012007072</v>
      </c>
      <c r="G52" s="70" t="n">
        <f aca="false">IFERROR(IPMT(Dane_wejsciowe!$C$12/12,B40,Dane_wejsciowe!$C$11,Dane_wejsciowe!$C$9*(1-Dane_wejsciowe!$C$13)),0)</f>
        <v>-172665.608098454</v>
      </c>
      <c r="H52" s="70" t="n">
        <f aca="false">IF(G52=0,0,F52-G52)</f>
        <v>-783451.403908619</v>
      </c>
      <c r="I52" s="70"/>
      <c r="J52" s="70"/>
      <c r="K52" s="70"/>
      <c r="L52" s="70"/>
    </row>
    <row r="53" customFormat="false" ht="12.8" hidden="false" customHeight="false" outlineLevel="0" collapsed="false">
      <c r="B53" s="1" t="n">
        <v>50</v>
      </c>
      <c r="C53" s="70" t="n">
        <f aca="false">PMT(Dane_wejsciowe!$C$12/12,Dane_wejsciowe!$C$11,Dane_wejsciowe!$C$9*Dane_wejsciowe!$C$13)</f>
        <v>-637411.341338048</v>
      </c>
      <c r="D53" s="70" t="n">
        <f aca="false">IFERROR(IPMT(Dane_wejsciowe!$C$12/12,B47,Dane_wejsciowe!$C$11,Dane_wejsciowe!$C$9*Dane_wejsciowe!$C$13),0)</f>
        <v>-83870.4943251477</v>
      </c>
      <c r="E53" s="70" t="n">
        <f aca="false">IF(D53=0,0,C53-D53)</f>
        <v>-553540.847012901</v>
      </c>
      <c r="F53" s="70" t="n">
        <f aca="false">PMT(Dane_wejsciowe!$C$12/12,Dane_wejsciowe!$C$11,Dane_wejsciowe!$C$9*(1-Dane_wejsciowe!$C$13))</f>
        <v>-956117.012007072</v>
      </c>
      <c r="G53" s="70" t="n">
        <f aca="false">IFERROR(IPMT(Dane_wejsciowe!$C$12/12,B41,Dane_wejsciowe!$C$11,Dane_wejsciowe!$C$9*(1-Dane_wejsciowe!$C$13)),0)</f>
        <v>-166136.846399215</v>
      </c>
      <c r="H53" s="70" t="n">
        <f aca="false">IF(G53=0,0,F53-G53)</f>
        <v>-789980.165607857</v>
      </c>
      <c r="I53" s="70"/>
      <c r="J53" s="70"/>
      <c r="K53" s="70"/>
      <c r="L53" s="70"/>
    </row>
    <row r="54" customFormat="false" ht="12.8" hidden="false" customHeight="false" outlineLevel="0" collapsed="false">
      <c r="B54" s="1" t="n">
        <v>51</v>
      </c>
      <c r="C54" s="70" t="n">
        <f aca="false">PMT(Dane_wejsciowe!$C$12/12,Dane_wejsciowe!$C$11,Dane_wejsciowe!$C$9*Dane_wejsciowe!$C$13)</f>
        <v>-637411.341338048</v>
      </c>
      <c r="D54" s="70" t="n">
        <f aca="false">IFERROR(IPMT(Dane_wejsciowe!$C$12/12,B48,Dane_wejsciowe!$C$11,Dane_wejsciowe!$C$9*Dane_wejsciowe!$C$13),0)</f>
        <v>-79257.6539333735</v>
      </c>
      <c r="E54" s="70" t="n">
        <f aca="false">IF(D54=0,0,C54-D54)</f>
        <v>-558153.687404675</v>
      </c>
      <c r="F54" s="70" t="n">
        <f aca="false">PMT(Dane_wejsciowe!$C$12/12,Dane_wejsciowe!$C$11,Dane_wejsciowe!$C$9*(1-Dane_wejsciowe!$C$13))</f>
        <v>-956117.012007072</v>
      </c>
      <c r="G54" s="70" t="n">
        <f aca="false">IFERROR(IPMT(Dane_wejsciowe!$C$12/12,B42,Dane_wejsciowe!$C$11,Dane_wejsciowe!$C$9*(1-Dane_wejsciowe!$C$13)),0)</f>
        <v>-159553.678352483</v>
      </c>
      <c r="H54" s="70" t="n">
        <f aca="false">IF(G54=0,0,F54-G54)</f>
        <v>-796563.333654589</v>
      </c>
      <c r="I54" s="70"/>
      <c r="J54" s="70"/>
      <c r="K54" s="70"/>
      <c r="L54" s="70"/>
    </row>
    <row r="55" customFormat="false" ht="12.8" hidden="false" customHeight="false" outlineLevel="0" collapsed="false">
      <c r="B55" s="1" t="n">
        <v>52</v>
      </c>
      <c r="C55" s="70" t="n">
        <f aca="false">PMT(Dane_wejsciowe!$C$12/12,Dane_wejsciowe!$C$11,Dane_wejsciowe!$C$9*Dane_wejsciowe!$C$13)</f>
        <v>-637411.341338048</v>
      </c>
      <c r="D55" s="70" t="n">
        <f aca="false">IFERROR(IPMT(Dane_wejsciowe!$C$12/12,B49,Dane_wejsciowe!$C$11,Dane_wejsciowe!$C$9*Dane_wejsciowe!$C$13),0)</f>
        <v>-74606.3732050012</v>
      </c>
      <c r="E55" s="70" t="n">
        <f aca="false">IF(D55=0,0,C55-D55)</f>
        <v>-562804.968133047</v>
      </c>
      <c r="F55" s="70" t="n">
        <f aca="false">PMT(Dane_wejsciowe!$C$12/12,Dane_wejsciowe!$C$11,Dane_wejsciowe!$C$9*(1-Dane_wejsciowe!$C$13))</f>
        <v>-956117.012007072</v>
      </c>
      <c r="G55" s="70" t="n">
        <f aca="false">IFERROR(IPMT(Dane_wejsciowe!$C$12/12,B43,Dane_wejsciowe!$C$11,Dane_wejsciowe!$C$9*(1-Dane_wejsciowe!$C$13)),0)</f>
        <v>-152915.650572028</v>
      </c>
      <c r="H55" s="70" t="n">
        <f aca="false">IF(G55=0,0,F55-G55)</f>
        <v>-803201.361435044</v>
      </c>
      <c r="I55" s="70"/>
      <c r="J55" s="70"/>
      <c r="K55" s="70"/>
      <c r="L55" s="70"/>
    </row>
    <row r="56" customFormat="false" ht="12.8" hidden="false" customHeight="false" outlineLevel="0" collapsed="false">
      <c r="B56" s="1" t="n">
        <v>53</v>
      </c>
      <c r="C56" s="70" t="n">
        <f aca="false">PMT(Dane_wejsciowe!$C$12/12,Dane_wejsciowe!$C$11,Dane_wejsciowe!$C$9*Dane_wejsciowe!$C$13)</f>
        <v>-637411.341338048</v>
      </c>
      <c r="D56" s="70" t="n">
        <f aca="false">IFERROR(IPMT(Dane_wejsciowe!$C$12/12,B50,Dane_wejsciowe!$C$11,Dane_wejsciowe!$C$9*Dane_wejsciowe!$C$13),0)</f>
        <v>-69916.3318038925</v>
      </c>
      <c r="E56" s="70" t="n">
        <f aca="false">IF(D56=0,0,C56-D56)</f>
        <v>-567495.009534156</v>
      </c>
      <c r="F56" s="70" t="n">
        <f aca="false">PMT(Dane_wejsciowe!$C$12/12,Dane_wejsciowe!$C$11,Dane_wejsciowe!$C$9*(1-Dane_wejsciowe!$C$13))</f>
        <v>-956117.012007072</v>
      </c>
      <c r="G56" s="70" t="n">
        <f aca="false">IFERROR(IPMT(Dane_wejsciowe!$C$12/12,B44,Dane_wejsciowe!$C$11,Dane_wejsciowe!$C$9*(1-Dane_wejsciowe!$C$13)),0)</f>
        <v>-146222.305893403</v>
      </c>
      <c r="H56" s="70" t="n">
        <f aca="false">IF(G56=0,0,F56-G56)</f>
        <v>-809894.706113669</v>
      </c>
      <c r="I56" s="70"/>
      <c r="J56" s="70"/>
      <c r="K56" s="70"/>
      <c r="L56" s="70"/>
    </row>
    <row r="57" customFormat="false" ht="12.8" hidden="false" customHeight="false" outlineLevel="0" collapsed="false">
      <c r="B57" s="1" t="n">
        <v>54</v>
      </c>
      <c r="C57" s="70" t="n">
        <f aca="false">PMT(Dane_wejsciowe!$C$12/12,Dane_wejsciowe!$C$11,Dane_wejsciowe!$C$9*Dane_wejsciowe!$C$13)</f>
        <v>-637411.341338048</v>
      </c>
      <c r="D57" s="70" t="n">
        <f aca="false">IFERROR(IPMT(Dane_wejsciowe!$C$12/12,B51,Dane_wejsciowe!$C$11,Dane_wejsciowe!$C$9*Dane_wejsciowe!$C$13),0)</f>
        <v>-65187.2067244412</v>
      </c>
      <c r="E57" s="70" t="n">
        <f aca="false">IF(D57=0,0,C57-D57)</f>
        <v>-572224.134613607</v>
      </c>
      <c r="F57" s="70" t="n">
        <f aca="false">PMT(Dane_wejsciowe!$C$12/12,Dane_wejsciowe!$C$11,Dane_wejsciowe!$C$9*(1-Dane_wejsciowe!$C$13))</f>
        <v>-956117.012007072</v>
      </c>
      <c r="G57" s="70" t="n">
        <f aca="false">IFERROR(IPMT(Dane_wejsciowe!$C$12/12,B45,Dane_wejsciowe!$C$11,Dane_wejsciowe!$C$9*(1-Dane_wejsciowe!$C$13)),0)</f>
        <v>-139473.183342456</v>
      </c>
      <c r="H57" s="70" t="n">
        <f aca="false">IF(G57=0,0,F57-G57)</f>
        <v>-816643.828664617</v>
      </c>
      <c r="I57" s="70"/>
      <c r="J57" s="70"/>
      <c r="K57" s="70"/>
      <c r="L57" s="70"/>
    </row>
    <row r="58" customFormat="false" ht="12.8" hidden="false" customHeight="false" outlineLevel="0" collapsed="false">
      <c r="B58" s="1" t="n">
        <v>55</v>
      </c>
      <c r="C58" s="70" t="n">
        <f aca="false">PMT(Dane_wejsciowe!$C$12/12,Dane_wejsciowe!$C$11,Dane_wejsciowe!$C$9*Dane_wejsciowe!$C$13)</f>
        <v>-637411.341338048</v>
      </c>
      <c r="D58" s="70" t="n">
        <f aca="false">IFERROR(IPMT(Dane_wejsciowe!$C$12/12,B52,Dane_wejsciowe!$C$11,Dane_wejsciowe!$C$9*Dane_wejsciowe!$C$13),0)</f>
        <v>-60418.6722693279</v>
      </c>
      <c r="E58" s="70" t="n">
        <f aca="false">IF(D58=0,0,C58-D58)</f>
        <v>-576992.66906872</v>
      </c>
      <c r="F58" s="70" t="n">
        <f aca="false">PMT(Dane_wejsciowe!$C$12/12,Dane_wejsciowe!$C$11,Dane_wejsciowe!$C$9*(1-Dane_wejsciowe!$C$13))</f>
        <v>-956117.012007072</v>
      </c>
      <c r="G58" s="70" t="n">
        <f aca="false">IFERROR(IPMT(Dane_wejsciowe!$C$12/12,B46,Dane_wejsciowe!$C$11,Dane_wejsciowe!$C$9*(1-Dane_wejsciowe!$C$13)),0)</f>
        <v>-132667.818103584</v>
      </c>
      <c r="H58" s="70" t="n">
        <f aca="false">IF(G58=0,0,F58-G58)</f>
        <v>-823449.193903489</v>
      </c>
      <c r="I58" s="70"/>
      <c r="J58" s="70"/>
      <c r="K58" s="70"/>
      <c r="L58" s="70"/>
    </row>
    <row r="59" customFormat="false" ht="12.8" hidden="false" customHeight="false" outlineLevel="0" collapsed="false">
      <c r="B59" s="1" t="n">
        <v>56</v>
      </c>
      <c r="C59" s="70" t="n">
        <f aca="false">PMT(Dane_wejsciowe!$C$12/12,Dane_wejsciowe!$C$11,Dane_wejsciowe!$C$9*Dane_wejsciowe!$C$13)</f>
        <v>-637411.341338048</v>
      </c>
      <c r="D59" s="70" t="n">
        <f aca="false">IFERROR(IPMT(Dane_wejsciowe!$C$12/12,B53,Dane_wejsciowe!$C$11,Dane_wejsciowe!$C$9*Dane_wejsciowe!$C$13),0)</f>
        <v>-55610.4000270886</v>
      </c>
      <c r="E59" s="70" t="n">
        <f aca="false">IF(D59=0,0,C59-D59)</f>
        <v>-581800.94131096</v>
      </c>
      <c r="F59" s="70" t="n">
        <f aca="false">PMT(Dane_wejsciowe!$C$12/12,Dane_wejsciowe!$C$11,Dane_wejsciowe!$C$9*(1-Dane_wejsciowe!$C$13))</f>
        <v>-956117.012007072</v>
      </c>
      <c r="G59" s="70" t="n">
        <f aca="false">IFERROR(IPMT(Dane_wejsciowe!$C$12/12,B47,Dane_wejsciowe!$C$11,Dane_wejsciowe!$C$9*(1-Dane_wejsciowe!$C$13)),0)</f>
        <v>-125805.741487722</v>
      </c>
      <c r="H59" s="70" t="n">
        <f aca="false">IF(G59=0,0,F59-G59)</f>
        <v>-830311.270519351</v>
      </c>
      <c r="I59" s="70"/>
      <c r="J59" s="70"/>
      <c r="K59" s="70"/>
      <c r="L59" s="70"/>
    </row>
    <row r="60" customFormat="false" ht="12.8" hidden="false" customHeight="false" outlineLevel="0" collapsed="false">
      <c r="B60" s="1" t="n">
        <v>57</v>
      </c>
      <c r="C60" s="70" t="n">
        <f aca="false">PMT(Dane_wejsciowe!$C$12/12,Dane_wejsciowe!$C$11,Dane_wejsciowe!$C$9*Dane_wejsciowe!$C$13)</f>
        <v>-637411.341338048</v>
      </c>
      <c r="D60" s="70" t="n">
        <f aca="false">IFERROR(IPMT(Dane_wejsciowe!$C$12/12,B54,Dane_wejsciowe!$C$11,Dane_wejsciowe!$C$9*Dane_wejsciowe!$C$13),0)</f>
        <v>-50762.0588494973</v>
      </c>
      <c r="E60" s="70" t="n">
        <f aca="false">IF(D60=0,0,C60-D60)</f>
        <v>-586649.282488551</v>
      </c>
      <c r="F60" s="70" t="n">
        <f aca="false">PMT(Dane_wejsciowe!$C$12/12,Dane_wejsciowe!$C$11,Dane_wejsciowe!$C$9*(1-Dane_wejsciowe!$C$13))</f>
        <v>-956117.012007072</v>
      </c>
      <c r="G60" s="70" t="n">
        <f aca="false">IFERROR(IPMT(Dane_wejsciowe!$C$12/12,B48,Dane_wejsciowe!$C$11,Dane_wejsciowe!$C$9*(1-Dane_wejsciowe!$C$13)),0)</f>
        <v>-118886.48090006</v>
      </c>
      <c r="H60" s="70" t="n">
        <f aca="false">IF(G60=0,0,F60-G60)</f>
        <v>-837230.531107012</v>
      </c>
      <c r="I60" s="70"/>
      <c r="J60" s="70"/>
      <c r="K60" s="70"/>
      <c r="L60" s="70"/>
    </row>
    <row r="61" customFormat="false" ht="12.8" hidden="false" customHeight="false" outlineLevel="0" collapsed="false">
      <c r="B61" s="1" t="n">
        <v>58</v>
      </c>
      <c r="C61" s="70" t="n">
        <f aca="false">PMT(Dane_wejsciowe!$C$12/12,Dane_wejsciowe!$C$11,Dane_wejsciowe!$C$9*Dane_wejsciowe!$C$13)</f>
        <v>-637411.341338048</v>
      </c>
      <c r="D61" s="70" t="n">
        <f aca="false">IFERROR(IPMT(Dane_wejsciowe!$C$12/12,B55,Dane_wejsciowe!$C$11,Dane_wejsciowe!$C$9*Dane_wejsciowe!$C$13),0)</f>
        <v>-45873.3148287593</v>
      </c>
      <c r="E61" s="70" t="n">
        <f aca="false">IF(D61=0,0,C61-D61)</f>
        <v>-591538.026509289</v>
      </c>
      <c r="F61" s="70" t="n">
        <f aca="false">PMT(Dane_wejsciowe!$C$12/12,Dane_wejsciowe!$C$11,Dane_wejsciowe!$C$9*(1-Dane_wejsciowe!$C$13))</f>
        <v>-956117.012007072</v>
      </c>
      <c r="G61" s="70" t="n">
        <f aca="false">IFERROR(IPMT(Dane_wejsciowe!$C$12/12,B49,Dane_wejsciowe!$C$11,Dane_wejsciowe!$C$9*(1-Dane_wejsciowe!$C$13)),0)</f>
        <v>-111909.559807502</v>
      </c>
      <c r="H61" s="70" t="n">
        <f aca="false">IF(G61=0,0,F61-G61)</f>
        <v>-844207.452199571</v>
      </c>
      <c r="I61" s="70"/>
      <c r="J61" s="70"/>
      <c r="K61" s="70"/>
      <c r="L61" s="70"/>
    </row>
    <row r="62" customFormat="false" ht="12.8" hidden="false" customHeight="false" outlineLevel="0" collapsed="false">
      <c r="B62" s="1" t="n">
        <v>59</v>
      </c>
      <c r="C62" s="70" t="n">
        <f aca="false">PMT(Dane_wejsciowe!$C$12/12,Dane_wejsciowe!$C$11,Dane_wejsciowe!$C$9*Dane_wejsciowe!$C$13)</f>
        <v>-637411.341338048</v>
      </c>
      <c r="D62" s="70" t="n">
        <f aca="false">IFERROR(IPMT(Dane_wejsciowe!$C$12/12,B56,Dane_wejsciowe!$C$11,Dane_wejsciowe!$C$9*Dane_wejsciowe!$C$13),0)</f>
        <v>-40943.8312745153</v>
      </c>
      <c r="E62" s="70" t="n">
        <f aca="false">IF(D62=0,0,C62-D62)</f>
        <v>-596467.510063533</v>
      </c>
      <c r="F62" s="70" t="n">
        <f aca="false">PMT(Dane_wejsciowe!$C$12/12,Dane_wejsciowe!$C$11,Dane_wejsciowe!$C$9*(1-Dane_wejsciowe!$C$13))</f>
        <v>-956117.012007072</v>
      </c>
      <c r="G62" s="70" t="n">
        <f aca="false">IFERROR(IPMT(Dane_wejsciowe!$C$12/12,B50,Dane_wejsciowe!$C$11,Dane_wejsciowe!$C$9*(1-Dane_wejsciowe!$C$13)),0)</f>
        <v>-104874.497705839</v>
      </c>
      <c r="H62" s="70" t="n">
        <f aca="false">IF(G62=0,0,F62-G62)</f>
        <v>-851242.514301234</v>
      </c>
      <c r="I62" s="70"/>
      <c r="J62" s="70"/>
      <c r="K62" s="70"/>
      <c r="L62" s="70"/>
    </row>
    <row r="63" customFormat="false" ht="12.8" hidden="false" customHeight="false" outlineLevel="0" collapsed="false">
      <c r="B63" s="1" t="n">
        <v>60</v>
      </c>
      <c r="C63" s="70" t="n">
        <f aca="false">PMT(Dane_wejsciowe!$C$12/12,Dane_wejsciowe!$C$11,Dane_wejsciowe!$C$9*Dane_wejsciowe!$C$13)</f>
        <v>-637411.341338048</v>
      </c>
      <c r="D63" s="70" t="n">
        <f aca="false">IFERROR(IPMT(Dane_wejsciowe!$C$12/12,B57,Dane_wejsciowe!$C$11,Dane_wejsciowe!$C$9*Dane_wejsciowe!$C$13),0)</f>
        <v>-35973.2686906525</v>
      </c>
      <c r="E63" s="70" t="n">
        <f aca="false">IF(D63=0,0,C63-D63)</f>
        <v>-601438.072647396</v>
      </c>
      <c r="F63" s="70" t="n">
        <f aca="false">PMT(Dane_wejsciowe!$C$12/12,Dane_wejsciowe!$C$11,Dane_wejsciowe!$C$9*(1-Dane_wejsciowe!$C$13))</f>
        <v>-956117.012007072</v>
      </c>
      <c r="G63" s="70" t="n">
        <f aca="false">IFERROR(IPMT(Dane_wejsciowe!$C$12/12,B51,Dane_wejsciowe!$C$11,Dane_wejsciowe!$C$9*(1-Dane_wejsciowe!$C$13)),0)</f>
        <v>-97780.810086662</v>
      </c>
      <c r="H63" s="70" t="n">
        <f aca="false">IF(G63=0,0,F63-G63)</f>
        <v>-858336.20192041</v>
      </c>
      <c r="I63" s="70"/>
      <c r="J63" s="70"/>
      <c r="K63" s="70"/>
      <c r="L63" s="70"/>
    </row>
    <row r="64" customFormat="false" ht="12.8" hidden="false" customHeight="false" outlineLevel="0" collapsed="false">
      <c r="B64" s="1" t="n">
        <v>61</v>
      </c>
      <c r="C64" s="70" t="n">
        <f aca="false">PMT(Dane_wejsciowe!$C$12/12,Dane_wejsciowe!$C$11,Dane_wejsciowe!$C$9*Dane_wejsciowe!$C$13)</f>
        <v>-637411.341338048</v>
      </c>
      <c r="D64" s="70" t="n">
        <f aca="false">IFERROR(IPMT(Dane_wejsciowe!$C$12/12,B58,Dane_wejsciowe!$C$11,Dane_wejsciowe!$C$9*Dane_wejsciowe!$C$13),0)</f>
        <v>-30961.2847519242</v>
      </c>
      <c r="E64" s="70" t="n">
        <f aca="false">IF(D64=0,0,C64-D64)</f>
        <v>-606450.056586124</v>
      </c>
      <c r="F64" s="70" t="n">
        <f aca="false">PMT(Dane_wejsciowe!$C$12/12,Dane_wejsciowe!$C$11,Dane_wejsciowe!$C$9*(1-Dane_wejsciowe!$C$13))</f>
        <v>-956117.012007072</v>
      </c>
      <c r="G64" s="70" t="n">
        <f aca="false">IFERROR(IPMT(Dane_wejsciowe!$C$12/12,B52,Dane_wejsciowe!$C$11,Dane_wejsciowe!$C$9*(1-Dane_wejsciowe!$C$13)),0)</f>
        <v>-90628.0084039918</v>
      </c>
      <c r="H64" s="70" t="n">
        <f aca="false">IF(G64=0,0,F64-G64)</f>
        <v>-865489.003603081</v>
      </c>
      <c r="I64" s="70"/>
      <c r="J64" s="70"/>
      <c r="K64" s="70"/>
      <c r="L64" s="70"/>
    </row>
    <row r="65" customFormat="false" ht="12.8" hidden="false" customHeight="false" outlineLevel="0" collapsed="false">
      <c r="B65" s="1" t="n">
        <v>62</v>
      </c>
      <c r="C65" s="70" t="n">
        <f aca="false">PMT(Dane_wejsciowe!$C$12/12,Dane_wejsciowe!$C$11,Dane_wejsciowe!$C$9*Dane_wejsciowe!$C$13)</f>
        <v>-637411.341338048</v>
      </c>
      <c r="D65" s="70" t="n">
        <f aca="false">IFERROR(IPMT(Dane_wejsciowe!$C$12/12,B59,Dane_wejsciowe!$C$11,Dane_wejsciowe!$C$9*Dane_wejsciowe!$C$13),0)</f>
        <v>-25907.5342803732</v>
      </c>
      <c r="E65" s="70" t="n">
        <f aca="false">IF(D65=0,0,C65-D65)</f>
        <v>-611503.807057675</v>
      </c>
      <c r="F65" s="70" t="n">
        <f aca="false">PMT(Dane_wejsciowe!$C$12/12,Dane_wejsciowe!$C$11,Dane_wejsciowe!$C$9*(1-Dane_wejsciowe!$C$13))</f>
        <v>-956117.012007072</v>
      </c>
      <c r="G65" s="70" t="n">
        <f aca="false">IFERROR(IPMT(Dane_wejsciowe!$C$12/12,B53,Dane_wejsciowe!$C$11,Dane_wejsciowe!$C$9*(1-Dane_wejsciowe!$C$13)),0)</f>
        <v>-83415.6000406329</v>
      </c>
      <c r="H65" s="70" t="n">
        <f aca="false">IF(G65=0,0,F65-G65)</f>
        <v>-872701.41196644</v>
      </c>
      <c r="I65" s="70"/>
      <c r="J65" s="70"/>
      <c r="K65" s="70"/>
      <c r="L65" s="70"/>
    </row>
    <row r="66" customFormat="false" ht="12.8" hidden="false" customHeight="false" outlineLevel="0" collapsed="false">
      <c r="B66" s="1" t="n">
        <v>63</v>
      </c>
      <c r="C66" s="70" t="n">
        <f aca="false">PMT(Dane_wejsciowe!$C$12/12,Dane_wejsciowe!$C$11,Dane_wejsciowe!$C$9*Dane_wejsciowe!$C$13)</f>
        <v>-637411.341338048</v>
      </c>
      <c r="D66" s="70" t="n">
        <f aca="false">IFERROR(IPMT(Dane_wejsciowe!$C$12/12,B60,Dane_wejsciowe!$C$11,Dane_wejsciowe!$C$9*Dane_wejsciowe!$C$13),0)</f>
        <v>-20811.6692215592</v>
      </c>
      <c r="E66" s="70" t="n">
        <f aca="false">IF(D66=0,0,C66-D66)</f>
        <v>-616599.672116489</v>
      </c>
      <c r="F66" s="70" t="n">
        <f aca="false">PMT(Dane_wejsciowe!$C$12/12,Dane_wejsciowe!$C$11,Dane_wejsciowe!$C$9*(1-Dane_wejsciowe!$C$13))</f>
        <v>-956117.012007072</v>
      </c>
      <c r="G66" s="70" t="n">
        <f aca="false">IFERROR(IPMT(Dane_wejsciowe!$C$12/12,B54,Dane_wejsciowe!$C$11,Dane_wejsciowe!$C$9*(1-Dane_wejsciowe!$C$13)),0)</f>
        <v>-76143.0882742459</v>
      </c>
      <c r="H66" s="70" t="n">
        <f aca="false">IF(G66=0,0,F66-G66)</f>
        <v>-879973.923732827</v>
      </c>
      <c r="I66" s="70"/>
      <c r="J66" s="70"/>
      <c r="K66" s="70"/>
      <c r="L66" s="70"/>
    </row>
    <row r="67" customFormat="false" ht="12.8" hidden="false" customHeight="false" outlineLevel="0" collapsed="false">
      <c r="B67" s="1" t="n">
        <v>64</v>
      </c>
      <c r="C67" s="70" t="n">
        <f aca="false">PMT(Dane_wejsciowe!$C$12/12,Dane_wejsciowe!$C$11,Dane_wejsciowe!$C$9*Dane_wejsciowe!$C$13)</f>
        <v>-637411.341338048</v>
      </c>
      <c r="D67" s="70" t="n">
        <f aca="false">IFERROR(IPMT(Dane_wejsciowe!$C$12/12,B61,Dane_wejsciowe!$C$11,Dane_wejsciowe!$C$9*Dane_wejsciowe!$C$13),0)</f>
        <v>-15673.3386205886</v>
      </c>
      <c r="E67" s="70" t="n">
        <f aca="false">IF(D67=0,0,C67-D67)</f>
        <v>-621738.00271746</v>
      </c>
      <c r="F67" s="70" t="n">
        <f aca="false">PMT(Dane_wejsciowe!$C$12/12,Dane_wejsciowe!$C$11,Dane_wejsciowe!$C$9*(1-Dane_wejsciowe!$C$13))</f>
        <v>-956117.012007072</v>
      </c>
      <c r="G67" s="70" t="n">
        <f aca="false">IFERROR(IPMT(Dane_wejsciowe!$C$12/12,B55,Dane_wejsciowe!$C$11,Dane_wejsciowe!$C$9*(1-Dane_wejsciowe!$C$13)),0)</f>
        <v>-68809.972243139</v>
      </c>
      <c r="H67" s="70" t="n">
        <f aca="false">IF(G67=0,0,F67-G67)</f>
        <v>-887307.039763933</v>
      </c>
      <c r="I67" s="70"/>
      <c r="J67" s="70"/>
      <c r="K67" s="70"/>
      <c r="L67" s="70"/>
    </row>
    <row r="68" customFormat="false" ht="12.8" hidden="false" customHeight="false" outlineLevel="0" collapsed="false">
      <c r="B68" s="1" t="n">
        <v>65</v>
      </c>
      <c r="C68" s="70" t="n">
        <f aca="false">PMT(Dane_wejsciowe!$C$12/12,Dane_wejsciowe!$C$11,Dane_wejsciowe!$C$9*Dane_wejsciowe!$C$13)</f>
        <v>-637411.341338048</v>
      </c>
      <c r="D68" s="70" t="n">
        <f aca="false">IFERROR(IPMT(Dane_wejsciowe!$C$12/12,B62,Dane_wejsciowe!$C$11,Dane_wejsciowe!$C$9*Dane_wejsciowe!$C$13),0)</f>
        <v>-10492.188597943</v>
      </c>
      <c r="E68" s="70" t="n">
        <f aca="false">IF(D68=0,0,C68-D68)</f>
        <v>-626919.152740105</v>
      </c>
      <c r="F68" s="70" t="n">
        <f aca="false">PMT(Dane_wejsciowe!$C$12/12,Dane_wejsciowe!$C$11,Dane_wejsciowe!$C$9*(1-Dane_wejsciowe!$C$13))</f>
        <v>-956117.012007072</v>
      </c>
      <c r="G68" s="70" t="n">
        <f aca="false">IFERROR(IPMT(Dane_wejsciowe!$C$12/12,B56,Dane_wejsciowe!$C$11,Dane_wejsciowe!$C$9*(1-Dane_wejsciowe!$C$13)),0)</f>
        <v>-61415.746911773</v>
      </c>
      <c r="H68" s="70" t="n">
        <f aca="false">IF(G68=0,0,F68-G68)</f>
        <v>-894701.265095299</v>
      </c>
      <c r="I68" s="70"/>
      <c r="J68" s="70"/>
      <c r="K68" s="70"/>
      <c r="L68" s="70"/>
    </row>
    <row r="69" customFormat="false" ht="12.8" hidden="false" customHeight="false" outlineLevel="0" collapsed="false">
      <c r="B69" s="1" t="n">
        <v>66</v>
      </c>
      <c r="C69" s="70" t="n">
        <f aca="false">PMT(Dane_wejsciowe!$C$12/12,Dane_wejsciowe!$C$11,Dane_wejsciowe!$C$9*Dane_wejsciowe!$C$13)</f>
        <v>-637411.341338048</v>
      </c>
      <c r="D69" s="70" t="n">
        <f aca="false">IFERROR(IPMT(Dane_wejsciowe!$C$12/12,B63,Dane_wejsciowe!$C$11,Dane_wejsciowe!$C$9*Dane_wejsciowe!$C$13),0)</f>
        <v>-5267.86232510892</v>
      </c>
      <c r="E69" s="70" t="n">
        <f aca="false">IF(D69=0,0,C69-D69)</f>
        <v>-632143.479012939</v>
      </c>
      <c r="F69" s="70" t="n">
        <f aca="false">PMT(Dane_wejsciowe!$C$12/12,Dane_wejsciowe!$C$11,Dane_wejsciowe!$C$9*(1-Dane_wejsciowe!$C$13))</f>
        <v>-956117.012007072</v>
      </c>
      <c r="G69" s="70" t="n">
        <f aca="false">IFERROR(IPMT(Dane_wejsciowe!$C$12/12,B57,Dane_wejsciowe!$C$11,Dane_wejsciowe!$C$9*(1-Dane_wejsciowe!$C$13)),0)</f>
        <v>-53959.9030359788</v>
      </c>
      <c r="H69" s="70" t="n">
        <f aca="false">IF(G69=0,0,F69-G69)</f>
        <v>-902157.108971094</v>
      </c>
      <c r="I69" s="70"/>
      <c r="J69" s="70"/>
      <c r="K69" s="70"/>
      <c r="L69" s="70"/>
    </row>
    <row r="70" customFormat="false" ht="12.8" hidden="false" customHeight="false" outlineLevel="0" collapsed="false">
      <c r="B70" s="1" t="n">
        <v>67</v>
      </c>
      <c r="C70" s="70" t="n">
        <f aca="false">PMT(Dane_wejsciowe!$C$12/12,Dane_wejsciowe!$C$11,Dane_wejsciowe!$C$9*Dane_wejsciowe!$C$13)</f>
        <v>-637411.341338048</v>
      </c>
      <c r="D70" s="70" t="n">
        <f aca="false">IFERROR(IPMT(Dane_wejsciowe!$C$12/12,B64,Dane_wejsciowe!$C$11,Dane_wejsciowe!$C$9*Dane_wejsciowe!$C$13),0)</f>
        <v>0</v>
      </c>
      <c r="E70" s="70" t="n">
        <f aca="false">IF(D70=0,0,C70-D70)</f>
        <v>0</v>
      </c>
      <c r="F70" s="70" t="n">
        <f aca="false">PMT(Dane_wejsciowe!$C$12/12,Dane_wejsciowe!$C$11,Dane_wejsciowe!$C$9*(1-Dane_wejsciowe!$C$13))</f>
        <v>-956117.012007072</v>
      </c>
      <c r="G70" s="70" t="n">
        <f aca="false">IFERROR(IPMT(Dane_wejsciowe!$C$12/12,B58,Dane_wejsciowe!$C$11,Dane_wejsciowe!$C$9*(1-Dane_wejsciowe!$C$13)),0)</f>
        <v>-46441.9271278865</v>
      </c>
      <c r="H70" s="70" t="n">
        <f aca="false">IF(G70=0,0,F70-G70)</f>
        <v>-909675.084879186</v>
      </c>
      <c r="I70" s="70"/>
      <c r="J70" s="70"/>
      <c r="K70" s="70"/>
      <c r="L70" s="70"/>
    </row>
    <row r="71" customFormat="false" ht="12.8" hidden="false" customHeight="false" outlineLevel="0" collapsed="false">
      <c r="B71" s="1" t="n">
        <v>68</v>
      </c>
      <c r="C71" s="70" t="n">
        <f aca="false">PMT(Dane_wejsciowe!$C$12/12,Dane_wejsciowe!$C$11,Dane_wejsciowe!$C$9*Dane_wejsciowe!$C$13)</f>
        <v>-637411.341338048</v>
      </c>
      <c r="D71" s="70" t="n">
        <f aca="false">IFERROR(IPMT(Dane_wejsciowe!$C$12/12,B65,Dane_wejsciowe!$C$11,Dane_wejsciowe!$C$9*Dane_wejsciowe!$C$13),0)</f>
        <v>0</v>
      </c>
      <c r="E71" s="70" t="n">
        <f aca="false">IF(D71=0,0,C71-D71)</f>
        <v>0</v>
      </c>
      <c r="F71" s="70" t="n">
        <f aca="false">PMT(Dane_wejsciowe!$C$12/12,Dane_wejsciowe!$C$11,Dane_wejsciowe!$C$9*(1-Dane_wejsciowe!$C$13))</f>
        <v>-956117.012007072</v>
      </c>
      <c r="G71" s="70" t="n">
        <f aca="false">IFERROR(IPMT(Dane_wejsciowe!$C$12/12,B59,Dane_wejsciowe!$C$11,Dane_wejsciowe!$C$9*(1-Dane_wejsciowe!$C$13)),0)</f>
        <v>-38861.3014205599</v>
      </c>
      <c r="H71" s="70" t="n">
        <f aca="false">IF(G71=0,0,F71-G71)</f>
        <v>-917255.710586513</v>
      </c>
      <c r="I71" s="70"/>
      <c r="J71" s="70"/>
      <c r="K71" s="70"/>
      <c r="L71" s="70"/>
    </row>
    <row r="72" customFormat="false" ht="12.8" hidden="false" customHeight="false" outlineLevel="0" collapsed="false">
      <c r="B72" s="1" t="n">
        <v>69</v>
      </c>
      <c r="C72" s="70" t="n">
        <f aca="false">PMT(Dane_wejsciowe!$C$12/12,Dane_wejsciowe!$C$11,Dane_wejsciowe!$C$9*Dane_wejsciowe!$C$13)</f>
        <v>-637411.341338048</v>
      </c>
      <c r="D72" s="70" t="n">
        <f aca="false">IFERROR(IPMT(Dane_wejsciowe!$C$12/12,B66,Dane_wejsciowe!$C$11,Dane_wejsciowe!$C$9*Dane_wejsciowe!$C$13),0)</f>
        <v>0</v>
      </c>
      <c r="E72" s="70" t="n">
        <f aca="false">IF(D72=0,0,C72-D72)</f>
        <v>0</v>
      </c>
      <c r="F72" s="70" t="n">
        <f aca="false">PMT(Dane_wejsciowe!$C$12/12,Dane_wejsciowe!$C$11,Dane_wejsciowe!$C$9*(1-Dane_wejsciowe!$C$13))</f>
        <v>-956117.012007072</v>
      </c>
      <c r="G72" s="70" t="n">
        <f aca="false">IFERROR(IPMT(Dane_wejsciowe!$C$12/12,B60,Dane_wejsciowe!$C$11,Dane_wejsciowe!$C$9*(1-Dane_wejsciowe!$C$13)),0)</f>
        <v>-31217.5038323389</v>
      </c>
      <c r="H72" s="70" t="n">
        <f aca="false">IF(G72=0,0,F72-G72)</f>
        <v>-924899.508174734</v>
      </c>
      <c r="I72" s="70"/>
      <c r="J72" s="70"/>
      <c r="K72" s="70"/>
      <c r="L72" s="70"/>
    </row>
    <row r="73" customFormat="false" ht="12.8" hidden="false" customHeight="false" outlineLevel="0" collapsed="false">
      <c r="B73" s="1" t="n">
        <v>70</v>
      </c>
      <c r="C73" s="70" t="n">
        <f aca="false">PMT(Dane_wejsciowe!$C$12/12,Dane_wejsciowe!$C$11,Dane_wejsciowe!$C$9*Dane_wejsciowe!$C$13)</f>
        <v>-637411.341338048</v>
      </c>
      <c r="D73" s="70" t="n">
        <f aca="false">IFERROR(IPMT(Dane_wejsciowe!$C$12/12,B67,Dane_wejsciowe!$C$11,Dane_wejsciowe!$C$9*Dane_wejsciowe!$C$13),0)</f>
        <v>0</v>
      </c>
      <c r="E73" s="70" t="n">
        <f aca="false">IF(D73=0,0,C73-D73)</f>
        <v>0</v>
      </c>
      <c r="F73" s="70" t="n">
        <f aca="false">PMT(Dane_wejsciowe!$C$12/12,Dane_wejsciowe!$C$11,Dane_wejsciowe!$C$9*(1-Dane_wejsciowe!$C$13))</f>
        <v>-956117.012007072</v>
      </c>
      <c r="G73" s="70" t="n">
        <f aca="false">IFERROR(IPMT(Dane_wejsciowe!$C$12/12,B61,Dane_wejsciowe!$C$11,Dane_wejsciowe!$C$9*(1-Dane_wejsciowe!$C$13)),0)</f>
        <v>-23510.0079308829</v>
      </c>
      <c r="H73" s="70" t="n">
        <f aca="false">IF(G73=0,0,F73-G73)</f>
        <v>-932607.00407619</v>
      </c>
      <c r="I73" s="70"/>
      <c r="J73" s="70"/>
      <c r="K73" s="70"/>
      <c r="L73" s="70"/>
    </row>
    <row r="74" customFormat="false" ht="12.8" hidden="false" customHeight="false" outlineLevel="0" collapsed="false">
      <c r="B74" s="1" t="n">
        <v>71</v>
      </c>
      <c r="C74" s="70" t="n">
        <f aca="false">PMT(Dane_wejsciowe!$C$12/12,Dane_wejsciowe!$C$11,Dane_wejsciowe!$C$9*Dane_wejsciowe!$C$13)</f>
        <v>-637411.341338048</v>
      </c>
      <c r="D74" s="70" t="n">
        <f aca="false">IFERROR(IPMT(Dane_wejsciowe!$C$12/12,B68,Dane_wejsciowe!$C$11,Dane_wejsciowe!$C$9*Dane_wejsciowe!$C$13),0)</f>
        <v>0</v>
      </c>
      <c r="E74" s="70" t="n">
        <f aca="false">IF(D74=0,0,C74-D74)</f>
        <v>0</v>
      </c>
      <c r="F74" s="70" t="n">
        <f aca="false">PMT(Dane_wejsciowe!$C$12/12,Dane_wejsciowe!$C$11,Dane_wejsciowe!$C$9*(1-Dane_wejsciowe!$C$13))</f>
        <v>-956117.012007072</v>
      </c>
      <c r="G74" s="70" t="n">
        <f aca="false">IFERROR(IPMT(Dane_wejsciowe!$C$12/12,B62,Dane_wejsciowe!$C$11,Dane_wejsciowe!$C$9*(1-Dane_wejsciowe!$C$13)),0)</f>
        <v>-15738.2828969147</v>
      </c>
      <c r="H74" s="70" t="n">
        <f aca="false">IF(G74=0,0,F74-G74)</f>
        <v>-940378.729110158</v>
      </c>
      <c r="I74" s="70"/>
      <c r="J74" s="70"/>
      <c r="K74" s="70"/>
      <c r="L74" s="70"/>
    </row>
    <row r="75" customFormat="false" ht="12.8" hidden="false" customHeight="false" outlineLevel="0" collapsed="false">
      <c r="B75" s="1" t="n">
        <v>72</v>
      </c>
      <c r="C75" s="70" t="n">
        <f aca="false">PMT(Dane_wejsciowe!$C$12/12,Dane_wejsciowe!$C$11,Dane_wejsciowe!$C$9*Dane_wejsciowe!$C$13)</f>
        <v>-637411.341338048</v>
      </c>
      <c r="D75" s="70" t="n">
        <f aca="false">IFERROR(IPMT(Dane_wejsciowe!$C$12/12,B69,Dane_wejsciowe!$C$11,Dane_wejsciowe!$C$9*Dane_wejsciowe!$C$13),0)</f>
        <v>0</v>
      </c>
      <c r="E75" s="70" t="n">
        <f aca="false">IF(D75=0,0,C75-D75)</f>
        <v>0</v>
      </c>
      <c r="F75" s="70" t="n">
        <f aca="false">PMT(Dane_wejsciowe!$C$12/12,Dane_wejsciowe!$C$11,Dane_wejsciowe!$C$9*(1-Dane_wejsciowe!$C$13))</f>
        <v>-956117.012007072</v>
      </c>
      <c r="G75" s="70" t="n">
        <f aca="false">IFERROR(IPMT(Dane_wejsciowe!$C$12/12,B63,Dane_wejsciowe!$C$11,Dane_wejsciowe!$C$9*(1-Dane_wejsciowe!$C$13)),0)</f>
        <v>-7901.79348766344</v>
      </c>
      <c r="H75" s="70" t="n">
        <f aca="false">IF(G75=0,0,F75-G75)</f>
        <v>-948215.218519409</v>
      </c>
      <c r="I75" s="70"/>
      <c r="J75" s="70"/>
      <c r="K75" s="70"/>
      <c r="L75" s="70"/>
    </row>
    <row r="76" customFormat="false" ht="12.8" hidden="false" customHeight="false" outlineLevel="0" collapsed="false">
      <c r="B76" s="1" t="n">
        <v>73</v>
      </c>
      <c r="C76" s="70" t="n">
        <f aca="false">PMT(Dane_wejsciowe!$C$12/12,Dane_wejsciowe!$C$11,Dane_wejsciowe!$C$9*Dane_wejsciowe!$C$13)</f>
        <v>-637411.341338048</v>
      </c>
      <c r="D76" s="70" t="n">
        <f aca="false">IFERROR(IPMT(Dane_wejsciowe!$C$12/12,B70,Dane_wejsciowe!$C$11,Dane_wejsciowe!$C$9*Dane_wejsciowe!$C$13),0)</f>
        <v>0</v>
      </c>
      <c r="E76" s="70" t="n">
        <f aca="false">IF(D76=0,0,C76-D76)</f>
        <v>0</v>
      </c>
      <c r="F76" s="70" t="n">
        <f aca="false">PMT(Dane_wejsciowe!$C$12/12,Dane_wejsciowe!$C$11,Dane_wejsciowe!$C$9*(1-Dane_wejsciowe!$C$13))</f>
        <v>-956117.012007072</v>
      </c>
      <c r="G76" s="70" t="n">
        <f aca="false">IFERROR(IPMT(Dane_wejsciowe!$C$12/12,B64,Dane_wejsciowe!$C$11,Dane_wejsciowe!$C$9*(1-Dane_wejsciowe!$C$13)),0)</f>
        <v>0</v>
      </c>
      <c r="H76" s="70" t="n">
        <f aca="false">IF(G76=0,0,F76-G76)</f>
        <v>0</v>
      </c>
      <c r="I76" s="70"/>
      <c r="J76" s="70"/>
      <c r="K76" s="70"/>
      <c r="L76" s="70"/>
    </row>
    <row r="77" customFormat="false" ht="12.8" hidden="false" customHeight="false" outlineLevel="0" collapsed="false">
      <c r="B77" s="1" t="n">
        <v>74</v>
      </c>
      <c r="C77" s="70" t="n">
        <f aca="false">PMT(Dane_wejsciowe!$C$12/12,Dane_wejsciowe!$C$11,Dane_wejsciowe!$C$9*Dane_wejsciowe!$C$13)</f>
        <v>-637411.341338048</v>
      </c>
      <c r="D77" s="70" t="n">
        <f aca="false">IFERROR(IPMT(Dane_wejsciowe!$C$12/12,B71,Dane_wejsciowe!$C$11,Dane_wejsciowe!$C$9*Dane_wejsciowe!$C$13),0)</f>
        <v>0</v>
      </c>
      <c r="E77" s="70" t="n">
        <f aca="false">IF(D77=0,0,C77-D77)</f>
        <v>0</v>
      </c>
      <c r="F77" s="70" t="n">
        <f aca="false">PMT(Dane_wejsciowe!$C$12/12,Dane_wejsciowe!$C$11,Dane_wejsciowe!$C$9*(1-Dane_wejsciowe!$C$13))</f>
        <v>-956117.012007072</v>
      </c>
      <c r="G77" s="70" t="n">
        <f aca="false">IFERROR(IPMT(Dane_wejsciowe!$C$12/12,B65,Dane_wejsciowe!$C$11,Dane_wejsciowe!$C$9*(1-Dane_wejsciowe!$C$13)),0)</f>
        <v>0</v>
      </c>
      <c r="H77" s="70" t="n">
        <f aca="false">IF(G77=0,0,F77-G77)</f>
        <v>0</v>
      </c>
      <c r="I77" s="70"/>
      <c r="J77" s="70"/>
      <c r="K77" s="70"/>
      <c r="L77" s="70"/>
    </row>
    <row r="78" customFormat="false" ht="12.8" hidden="false" customHeight="false" outlineLevel="0" collapsed="false">
      <c r="B78" s="1" t="n">
        <v>75</v>
      </c>
      <c r="C78" s="70" t="n">
        <f aca="false">PMT(Dane_wejsciowe!$C$12/12,Dane_wejsciowe!$C$11,Dane_wejsciowe!$C$9*Dane_wejsciowe!$C$13)</f>
        <v>-637411.341338048</v>
      </c>
      <c r="D78" s="70" t="n">
        <f aca="false">IFERROR(IPMT(Dane_wejsciowe!$C$12/12,B72,Dane_wejsciowe!$C$11,Dane_wejsciowe!$C$9*Dane_wejsciowe!$C$13),0)</f>
        <v>0</v>
      </c>
      <c r="E78" s="70" t="n">
        <f aca="false">IF(D78=0,0,C78-D78)</f>
        <v>0</v>
      </c>
      <c r="F78" s="70" t="n">
        <f aca="false">PMT(Dane_wejsciowe!$C$12/12,Dane_wejsciowe!$C$11,Dane_wejsciowe!$C$9*(1-Dane_wejsciowe!$C$13))</f>
        <v>-956117.012007072</v>
      </c>
      <c r="G78" s="70" t="n">
        <f aca="false">IFERROR(IPMT(Dane_wejsciowe!$C$12/12,B66,Dane_wejsciowe!$C$11,Dane_wejsciowe!$C$9*(1-Dane_wejsciowe!$C$13)),0)</f>
        <v>0</v>
      </c>
      <c r="H78" s="70" t="n">
        <f aca="false">IF(G78=0,0,F78-G78)</f>
        <v>0</v>
      </c>
      <c r="I78" s="70"/>
      <c r="J78" s="70"/>
      <c r="K78" s="70"/>
      <c r="L78" s="70"/>
    </row>
    <row r="79" customFormat="false" ht="12.8" hidden="false" customHeight="false" outlineLevel="0" collapsed="false">
      <c r="B79" s="1" t="n">
        <v>76</v>
      </c>
      <c r="C79" s="70" t="n">
        <f aca="false">PMT(Dane_wejsciowe!$C$12/12,Dane_wejsciowe!$C$11,Dane_wejsciowe!$C$9*Dane_wejsciowe!$C$13)</f>
        <v>-637411.341338048</v>
      </c>
      <c r="D79" s="70" t="n">
        <f aca="false">IFERROR(IPMT(Dane_wejsciowe!$C$12/12,B73,Dane_wejsciowe!$C$11,Dane_wejsciowe!$C$9*Dane_wejsciowe!$C$13),0)</f>
        <v>0</v>
      </c>
      <c r="E79" s="70" t="n">
        <f aca="false">IF(D79=0,0,C79-D79)</f>
        <v>0</v>
      </c>
      <c r="F79" s="70" t="n">
        <f aca="false">PMT(Dane_wejsciowe!$C$12/12,Dane_wejsciowe!$C$11,Dane_wejsciowe!$C$9*(1-Dane_wejsciowe!$C$13))</f>
        <v>-956117.012007072</v>
      </c>
      <c r="G79" s="70" t="n">
        <f aca="false">IFERROR(IPMT(Dane_wejsciowe!$C$12/12,B67,Dane_wejsciowe!$C$11,Dane_wejsciowe!$C$9*(1-Dane_wejsciowe!$C$13)),0)</f>
        <v>0</v>
      </c>
      <c r="H79" s="70" t="n">
        <f aca="false">IF(G79=0,0,F79-G79)</f>
        <v>0</v>
      </c>
      <c r="I79" s="70"/>
      <c r="J79" s="70"/>
      <c r="K79" s="70"/>
      <c r="L79" s="70"/>
    </row>
    <row r="80" customFormat="false" ht="12.8" hidden="false" customHeight="false" outlineLevel="0" collapsed="false">
      <c r="B80" s="1" t="n">
        <v>77</v>
      </c>
      <c r="C80" s="70" t="n">
        <f aca="false">PMT(Dane_wejsciowe!$C$12/12,Dane_wejsciowe!$C$11,Dane_wejsciowe!$C$9*Dane_wejsciowe!$C$13)</f>
        <v>-637411.341338048</v>
      </c>
      <c r="D80" s="70" t="n">
        <f aca="false">IFERROR(IPMT(Dane_wejsciowe!$C$12/12,B74,Dane_wejsciowe!$C$11,Dane_wejsciowe!$C$9*Dane_wejsciowe!$C$13),0)</f>
        <v>0</v>
      </c>
      <c r="E80" s="70" t="n">
        <f aca="false">IF(D80=0,0,C80-D80)</f>
        <v>0</v>
      </c>
      <c r="F80" s="70" t="n">
        <f aca="false">PMT(Dane_wejsciowe!$C$12/12,Dane_wejsciowe!$C$11,Dane_wejsciowe!$C$9*(1-Dane_wejsciowe!$C$13))</f>
        <v>-956117.012007072</v>
      </c>
      <c r="G80" s="70" t="n">
        <f aca="false">IFERROR(IPMT(Dane_wejsciowe!$C$12/12,B68,Dane_wejsciowe!$C$11,Dane_wejsciowe!$C$9*(1-Dane_wejsciowe!$C$13)),0)</f>
        <v>0</v>
      </c>
      <c r="H80" s="70" t="n">
        <f aca="false">IF(G80=0,0,F80-G80)</f>
        <v>0</v>
      </c>
      <c r="I80" s="70"/>
      <c r="J80" s="70"/>
      <c r="K80" s="70"/>
      <c r="L80" s="70"/>
    </row>
    <row r="81" customFormat="false" ht="12.8" hidden="false" customHeight="false" outlineLevel="0" collapsed="false">
      <c r="B81" s="1" t="n">
        <v>78</v>
      </c>
      <c r="C81" s="70" t="n">
        <f aca="false">PMT(Dane_wejsciowe!$C$12/12,Dane_wejsciowe!$C$11,Dane_wejsciowe!$C$9*Dane_wejsciowe!$C$13)</f>
        <v>-637411.341338048</v>
      </c>
      <c r="D81" s="70" t="n">
        <f aca="false">IFERROR(IPMT(Dane_wejsciowe!$C$12/12,B75,Dane_wejsciowe!$C$11,Dane_wejsciowe!$C$9*Dane_wejsciowe!$C$13),0)</f>
        <v>0</v>
      </c>
      <c r="E81" s="70" t="n">
        <f aca="false">IF(D81=0,0,C81-D81)</f>
        <v>0</v>
      </c>
      <c r="F81" s="70" t="n">
        <f aca="false">PMT(Dane_wejsciowe!$C$12/12,Dane_wejsciowe!$C$11,Dane_wejsciowe!$C$9*(1-Dane_wejsciowe!$C$13))</f>
        <v>-956117.012007072</v>
      </c>
      <c r="G81" s="70" t="n">
        <f aca="false">IFERROR(IPMT(Dane_wejsciowe!$C$12/12,B69,Dane_wejsciowe!$C$11,Dane_wejsciowe!$C$9*(1-Dane_wejsciowe!$C$13)),0)</f>
        <v>0</v>
      </c>
      <c r="H81" s="70" t="n">
        <f aca="false">IF(G81=0,0,F81-G81)</f>
        <v>0</v>
      </c>
      <c r="I81" s="70"/>
      <c r="J81" s="70"/>
      <c r="K81" s="70"/>
      <c r="L81" s="70"/>
    </row>
    <row r="82" customFormat="false" ht="12.8" hidden="false" customHeight="false" outlineLevel="0" collapsed="false">
      <c r="B82" s="1" t="n">
        <v>79</v>
      </c>
      <c r="C82" s="70" t="n">
        <f aca="false">PMT(Dane_wejsciowe!$C$12/12,Dane_wejsciowe!$C$11,Dane_wejsciowe!$C$9*Dane_wejsciowe!$C$13)</f>
        <v>-637411.341338048</v>
      </c>
      <c r="D82" s="70" t="n">
        <f aca="false">IFERROR(IPMT(Dane_wejsciowe!$C$12/12,B76,Dane_wejsciowe!$C$11,Dane_wejsciowe!$C$9*Dane_wejsciowe!$C$13),0)</f>
        <v>0</v>
      </c>
      <c r="E82" s="70" t="n">
        <f aca="false">IF(D82=0,0,C82-D82)</f>
        <v>0</v>
      </c>
      <c r="F82" s="70" t="n">
        <f aca="false">PMT(Dane_wejsciowe!$C$12/12,Dane_wejsciowe!$C$11,Dane_wejsciowe!$C$9*(1-Dane_wejsciowe!$C$13))</f>
        <v>-956117.012007072</v>
      </c>
      <c r="G82" s="70" t="n">
        <f aca="false">IFERROR(IPMT(Dane_wejsciowe!$C$12/12,B70,Dane_wejsciowe!$C$11,Dane_wejsciowe!$C$9*(1-Dane_wejsciowe!$C$13)),0)</f>
        <v>0</v>
      </c>
      <c r="H82" s="70" t="n">
        <f aca="false">IF(G82=0,0,F82-G82)</f>
        <v>0</v>
      </c>
      <c r="I82" s="70"/>
      <c r="J82" s="70"/>
      <c r="K82" s="70"/>
      <c r="L82" s="70"/>
    </row>
    <row r="83" customFormat="false" ht="12.8" hidden="false" customHeight="false" outlineLevel="0" collapsed="false">
      <c r="B83" s="1" t="n">
        <v>80</v>
      </c>
      <c r="C83" s="70" t="n">
        <f aca="false">PMT(Dane_wejsciowe!$C$12/12,Dane_wejsciowe!$C$11,Dane_wejsciowe!$C$9*Dane_wejsciowe!$C$13)</f>
        <v>-637411.341338048</v>
      </c>
      <c r="D83" s="70" t="n">
        <f aca="false">IFERROR(IPMT(Dane_wejsciowe!$C$12/12,B77,Dane_wejsciowe!$C$11,Dane_wejsciowe!$C$9*Dane_wejsciowe!$C$13),0)</f>
        <v>0</v>
      </c>
      <c r="E83" s="70" t="n">
        <f aca="false">IF(D83=0,0,C83-D83)</f>
        <v>0</v>
      </c>
      <c r="F83" s="70" t="n">
        <f aca="false">PMT(Dane_wejsciowe!$C$12/12,Dane_wejsciowe!$C$11,Dane_wejsciowe!$C$9*(1-Dane_wejsciowe!$C$13))</f>
        <v>-956117.012007072</v>
      </c>
      <c r="G83" s="70" t="n">
        <f aca="false">IFERROR(IPMT(Dane_wejsciowe!$C$12/12,B71,Dane_wejsciowe!$C$11,Dane_wejsciowe!$C$9*(1-Dane_wejsciowe!$C$13)),0)</f>
        <v>0</v>
      </c>
      <c r="H83" s="70" t="n">
        <f aca="false">IF(G83=0,0,F83-G83)</f>
        <v>0</v>
      </c>
      <c r="I83" s="70"/>
      <c r="J83" s="70"/>
      <c r="K83" s="70"/>
      <c r="L83" s="70"/>
    </row>
    <row r="84" customFormat="false" ht="12.8" hidden="false" customHeight="false" outlineLevel="0" collapsed="false">
      <c r="B84" s="1" t="n">
        <v>81</v>
      </c>
      <c r="C84" s="70" t="n">
        <f aca="false">PMT(Dane_wejsciowe!$C$12/12,Dane_wejsciowe!$C$11,Dane_wejsciowe!$C$9*Dane_wejsciowe!$C$13)</f>
        <v>-637411.341338048</v>
      </c>
      <c r="D84" s="70" t="n">
        <f aca="false">IFERROR(IPMT(Dane_wejsciowe!$C$12/12,B78,Dane_wejsciowe!$C$11,Dane_wejsciowe!$C$9*Dane_wejsciowe!$C$13),0)</f>
        <v>0</v>
      </c>
      <c r="E84" s="70" t="n">
        <f aca="false">IF(D84=0,0,C84-D84)</f>
        <v>0</v>
      </c>
      <c r="F84" s="70" t="n">
        <f aca="false">PMT(Dane_wejsciowe!$C$12/12,Dane_wejsciowe!$C$11,Dane_wejsciowe!$C$9*(1-Dane_wejsciowe!$C$13))</f>
        <v>-956117.012007072</v>
      </c>
      <c r="G84" s="70" t="n">
        <f aca="false">IFERROR(IPMT(Dane_wejsciowe!$C$12/12,B72,Dane_wejsciowe!$C$11,Dane_wejsciowe!$C$9*(1-Dane_wejsciowe!$C$13)),0)</f>
        <v>0</v>
      </c>
      <c r="H84" s="70" t="n">
        <f aca="false">IF(G84=0,0,F84-G84)</f>
        <v>0</v>
      </c>
      <c r="I84" s="70"/>
      <c r="J84" s="70"/>
      <c r="K84" s="70"/>
      <c r="L84" s="70"/>
    </row>
    <row r="85" customFormat="false" ht="12.8" hidden="false" customHeight="false" outlineLevel="0" collapsed="false">
      <c r="B85" s="1" t="n">
        <v>82</v>
      </c>
      <c r="C85" s="70" t="n">
        <f aca="false">PMT(Dane_wejsciowe!$C$12/12,Dane_wejsciowe!$C$11,Dane_wejsciowe!$C$9*Dane_wejsciowe!$C$13)</f>
        <v>-637411.341338048</v>
      </c>
      <c r="D85" s="70" t="n">
        <f aca="false">IFERROR(IPMT(Dane_wejsciowe!$C$12/12,B79,Dane_wejsciowe!$C$11,Dane_wejsciowe!$C$9*Dane_wejsciowe!$C$13),0)</f>
        <v>0</v>
      </c>
      <c r="E85" s="70" t="n">
        <f aca="false">IF(D85=0,0,C85-D85)</f>
        <v>0</v>
      </c>
      <c r="F85" s="70" t="n">
        <f aca="false">PMT(Dane_wejsciowe!$C$12/12,Dane_wejsciowe!$C$11,Dane_wejsciowe!$C$9*(1-Dane_wejsciowe!$C$13))</f>
        <v>-956117.012007072</v>
      </c>
      <c r="G85" s="70" t="n">
        <f aca="false">IFERROR(IPMT(Dane_wejsciowe!$C$12/12,B73,Dane_wejsciowe!$C$11,Dane_wejsciowe!$C$9*(1-Dane_wejsciowe!$C$13)),0)</f>
        <v>0</v>
      </c>
      <c r="H85" s="70" t="n">
        <f aca="false">IF(G85=0,0,F85-G85)</f>
        <v>0</v>
      </c>
      <c r="I85" s="70"/>
      <c r="J85" s="70"/>
      <c r="K85" s="70"/>
      <c r="L85" s="70"/>
    </row>
    <row r="86" customFormat="false" ht="12.8" hidden="false" customHeight="false" outlineLevel="0" collapsed="false">
      <c r="B86" s="1" t="n">
        <v>83</v>
      </c>
      <c r="C86" s="70" t="n">
        <f aca="false">PMT(Dane_wejsciowe!$C$12/12,Dane_wejsciowe!$C$11,Dane_wejsciowe!$C$9*Dane_wejsciowe!$C$13)</f>
        <v>-637411.341338048</v>
      </c>
      <c r="D86" s="70" t="n">
        <f aca="false">IFERROR(IPMT(Dane_wejsciowe!$C$12/12,B80,Dane_wejsciowe!$C$11,Dane_wejsciowe!$C$9*Dane_wejsciowe!$C$13),0)</f>
        <v>0</v>
      </c>
      <c r="E86" s="70" t="n">
        <f aca="false">IF(D86=0,0,C86-D86)</f>
        <v>0</v>
      </c>
      <c r="F86" s="70" t="n">
        <f aca="false">PMT(Dane_wejsciowe!$C$12/12,Dane_wejsciowe!$C$11,Dane_wejsciowe!$C$9*(1-Dane_wejsciowe!$C$13))</f>
        <v>-956117.012007072</v>
      </c>
      <c r="G86" s="70" t="n">
        <f aca="false">IFERROR(IPMT(Dane_wejsciowe!$C$12/12,B74,Dane_wejsciowe!$C$11,Dane_wejsciowe!$C$9*(1-Dane_wejsciowe!$C$13)),0)</f>
        <v>0</v>
      </c>
      <c r="H86" s="70" t="n">
        <f aca="false">IF(G86=0,0,F86-G86)</f>
        <v>0</v>
      </c>
      <c r="I86" s="70"/>
      <c r="J86" s="70"/>
      <c r="K86" s="70"/>
      <c r="L86" s="70"/>
    </row>
    <row r="87" customFormat="false" ht="12.8" hidden="false" customHeight="false" outlineLevel="0" collapsed="false">
      <c r="B87" s="1" t="n">
        <v>84</v>
      </c>
      <c r="C87" s="70" t="n">
        <f aca="false">PMT(Dane_wejsciowe!$C$12/12,Dane_wejsciowe!$C$11,Dane_wejsciowe!$C$9*Dane_wejsciowe!$C$13)</f>
        <v>-637411.341338048</v>
      </c>
      <c r="D87" s="70" t="n">
        <f aca="false">IFERROR(IPMT(Dane_wejsciowe!$C$12/12,B81,Dane_wejsciowe!$C$11,Dane_wejsciowe!$C$9*Dane_wejsciowe!$C$13),0)</f>
        <v>0</v>
      </c>
      <c r="E87" s="70" t="n">
        <f aca="false">IF(D87=0,0,C87-D87)</f>
        <v>0</v>
      </c>
      <c r="F87" s="70" t="n">
        <f aca="false">PMT(Dane_wejsciowe!$C$12/12,Dane_wejsciowe!$C$11,Dane_wejsciowe!$C$9*(1-Dane_wejsciowe!$C$13))</f>
        <v>-956117.012007072</v>
      </c>
      <c r="G87" s="70" t="n">
        <f aca="false">IFERROR(IPMT(Dane_wejsciowe!$C$12/12,B75,Dane_wejsciowe!$C$11,Dane_wejsciowe!$C$9*(1-Dane_wejsciowe!$C$13)),0)</f>
        <v>0</v>
      </c>
      <c r="H87" s="70" t="n">
        <f aca="false">IF(G87=0,0,F87-G87)</f>
        <v>0</v>
      </c>
      <c r="I87" s="70"/>
      <c r="J87" s="70"/>
      <c r="K87" s="70"/>
      <c r="L87" s="70"/>
    </row>
    <row r="88" customFormat="false" ht="12.8" hidden="false" customHeight="false" outlineLevel="0" collapsed="false">
      <c r="B88" s="1" t="n">
        <v>85</v>
      </c>
      <c r="C88" s="70" t="n">
        <f aca="false">PMT(Dane_wejsciowe!$C$12/12,Dane_wejsciowe!$C$11,Dane_wejsciowe!$C$9*Dane_wejsciowe!$C$13)</f>
        <v>-637411.341338048</v>
      </c>
      <c r="D88" s="70" t="n">
        <f aca="false">IFERROR(IPMT(Dane_wejsciowe!$C$12/12,B82,Dane_wejsciowe!$C$11,Dane_wejsciowe!$C$9*Dane_wejsciowe!$C$13),0)</f>
        <v>0</v>
      </c>
      <c r="E88" s="70" t="n">
        <f aca="false">IF(D88=0,0,C88-D88)</f>
        <v>0</v>
      </c>
      <c r="F88" s="70" t="n">
        <f aca="false">PMT(Dane_wejsciowe!$C$12/12,Dane_wejsciowe!$C$11,Dane_wejsciowe!$C$9*(1-Dane_wejsciowe!$C$13))</f>
        <v>-956117.012007072</v>
      </c>
      <c r="G88" s="70" t="n">
        <f aca="false">IFERROR(IPMT(Dane_wejsciowe!$C$12/12,B76,Dane_wejsciowe!$C$11,Dane_wejsciowe!$C$9*(1-Dane_wejsciowe!$C$13)),0)</f>
        <v>0</v>
      </c>
      <c r="H88" s="70" t="n">
        <f aca="false">IF(G88=0,0,F88-G88)</f>
        <v>0</v>
      </c>
      <c r="I88" s="70"/>
      <c r="J88" s="70"/>
      <c r="K88" s="70"/>
      <c r="L88" s="70"/>
    </row>
    <row r="89" customFormat="false" ht="12.8" hidden="false" customHeight="false" outlineLevel="0" collapsed="false">
      <c r="B89" s="1" t="n">
        <v>86</v>
      </c>
      <c r="C89" s="70" t="n">
        <f aca="false">PMT(Dane_wejsciowe!$C$12/12,Dane_wejsciowe!$C$11,Dane_wejsciowe!$C$9*Dane_wejsciowe!$C$13)</f>
        <v>-637411.341338048</v>
      </c>
      <c r="D89" s="70" t="n">
        <f aca="false">IFERROR(IPMT(Dane_wejsciowe!$C$12/12,B83,Dane_wejsciowe!$C$11,Dane_wejsciowe!$C$9*Dane_wejsciowe!$C$13),0)</f>
        <v>0</v>
      </c>
      <c r="E89" s="70" t="n">
        <f aca="false">IF(D89=0,0,C89-D89)</f>
        <v>0</v>
      </c>
      <c r="F89" s="70" t="n">
        <f aca="false">PMT(Dane_wejsciowe!$C$12/12,Dane_wejsciowe!$C$11,Dane_wejsciowe!$C$9*(1-Dane_wejsciowe!$C$13))</f>
        <v>-956117.012007072</v>
      </c>
      <c r="G89" s="70" t="n">
        <f aca="false">IFERROR(IPMT(Dane_wejsciowe!$C$12/12,B77,Dane_wejsciowe!$C$11,Dane_wejsciowe!$C$9*(1-Dane_wejsciowe!$C$13)),0)</f>
        <v>0</v>
      </c>
      <c r="H89" s="70" t="n">
        <f aca="false">IF(G89=0,0,F89-G89)</f>
        <v>0</v>
      </c>
      <c r="I89" s="70"/>
      <c r="J89" s="70"/>
      <c r="K89" s="70"/>
      <c r="L89" s="70"/>
    </row>
    <row r="90" customFormat="false" ht="12.8" hidden="false" customHeight="false" outlineLevel="0" collapsed="false">
      <c r="B90" s="1" t="n">
        <v>87</v>
      </c>
      <c r="C90" s="70" t="n">
        <f aca="false">PMT(Dane_wejsciowe!$C$12/12,Dane_wejsciowe!$C$11,Dane_wejsciowe!$C$9*Dane_wejsciowe!$C$13)</f>
        <v>-637411.341338048</v>
      </c>
      <c r="D90" s="70" t="n">
        <f aca="false">IFERROR(IPMT(Dane_wejsciowe!$C$12/12,B84,Dane_wejsciowe!$C$11,Dane_wejsciowe!$C$9*Dane_wejsciowe!$C$13),0)</f>
        <v>0</v>
      </c>
      <c r="E90" s="70" t="n">
        <f aca="false">IF(D90=0,0,C90-D90)</f>
        <v>0</v>
      </c>
      <c r="F90" s="70" t="n">
        <f aca="false">PMT(Dane_wejsciowe!$C$12/12,Dane_wejsciowe!$C$11,Dane_wejsciowe!$C$9*(1-Dane_wejsciowe!$C$13))</f>
        <v>-956117.012007072</v>
      </c>
      <c r="G90" s="70" t="n">
        <f aca="false">IFERROR(IPMT(Dane_wejsciowe!$C$12/12,B78,Dane_wejsciowe!$C$11,Dane_wejsciowe!$C$9*(1-Dane_wejsciowe!$C$13)),0)</f>
        <v>0</v>
      </c>
      <c r="H90" s="70" t="n">
        <f aca="false">IF(G90=0,0,F90-G90)</f>
        <v>0</v>
      </c>
      <c r="I90" s="70"/>
      <c r="J90" s="70"/>
      <c r="K90" s="70"/>
      <c r="L90" s="70"/>
    </row>
    <row r="91" customFormat="false" ht="12.8" hidden="false" customHeight="false" outlineLevel="0" collapsed="false">
      <c r="B91" s="1" t="n">
        <v>88</v>
      </c>
      <c r="C91" s="70" t="n">
        <f aca="false">PMT(Dane_wejsciowe!$C$12/12,Dane_wejsciowe!$C$11,Dane_wejsciowe!$C$9*Dane_wejsciowe!$C$13)</f>
        <v>-637411.341338048</v>
      </c>
      <c r="D91" s="70" t="n">
        <f aca="false">IFERROR(IPMT(Dane_wejsciowe!$C$12/12,B85,Dane_wejsciowe!$C$11,Dane_wejsciowe!$C$9*Dane_wejsciowe!$C$13),0)</f>
        <v>0</v>
      </c>
      <c r="E91" s="70" t="n">
        <f aca="false">IF(D91=0,0,C91-D91)</f>
        <v>0</v>
      </c>
      <c r="F91" s="70" t="n">
        <f aca="false">PMT(Dane_wejsciowe!$C$12/12,Dane_wejsciowe!$C$11,Dane_wejsciowe!$C$9*(1-Dane_wejsciowe!$C$13))</f>
        <v>-956117.012007072</v>
      </c>
      <c r="G91" s="70" t="n">
        <f aca="false">IFERROR(IPMT(Dane_wejsciowe!$C$12/12,B79,Dane_wejsciowe!$C$11,Dane_wejsciowe!$C$9*(1-Dane_wejsciowe!$C$13)),0)</f>
        <v>0</v>
      </c>
      <c r="H91" s="70" t="n">
        <f aca="false">IF(G91=0,0,F91-G91)</f>
        <v>0</v>
      </c>
      <c r="I91" s="70"/>
      <c r="J91" s="70"/>
      <c r="K91" s="70"/>
      <c r="L91" s="70"/>
    </row>
    <row r="92" customFormat="false" ht="12.8" hidden="false" customHeight="false" outlineLevel="0" collapsed="false">
      <c r="B92" s="1" t="n">
        <v>89</v>
      </c>
      <c r="C92" s="70" t="n">
        <f aca="false">PMT(Dane_wejsciowe!$C$12/12,Dane_wejsciowe!$C$11,Dane_wejsciowe!$C$9*Dane_wejsciowe!$C$13)</f>
        <v>-637411.341338048</v>
      </c>
      <c r="D92" s="70" t="n">
        <f aca="false">IFERROR(IPMT(Dane_wejsciowe!$C$12/12,B86,Dane_wejsciowe!$C$11,Dane_wejsciowe!$C$9*Dane_wejsciowe!$C$13),0)</f>
        <v>0</v>
      </c>
      <c r="E92" s="70" t="n">
        <f aca="false">IF(D92=0,0,C92-D92)</f>
        <v>0</v>
      </c>
      <c r="F92" s="70" t="n">
        <f aca="false">PMT(Dane_wejsciowe!$C$12/12,Dane_wejsciowe!$C$11,Dane_wejsciowe!$C$9*(1-Dane_wejsciowe!$C$13))</f>
        <v>-956117.012007072</v>
      </c>
      <c r="G92" s="70" t="n">
        <f aca="false">IFERROR(IPMT(Dane_wejsciowe!$C$12/12,B80,Dane_wejsciowe!$C$11,Dane_wejsciowe!$C$9*(1-Dane_wejsciowe!$C$13)),0)</f>
        <v>0</v>
      </c>
      <c r="H92" s="70" t="n">
        <f aca="false">IF(G92=0,0,F92-G92)</f>
        <v>0</v>
      </c>
      <c r="I92" s="70"/>
      <c r="J92" s="70"/>
      <c r="K92" s="70"/>
      <c r="L92" s="70"/>
    </row>
    <row r="93" customFormat="false" ht="12.8" hidden="false" customHeight="false" outlineLevel="0" collapsed="false">
      <c r="B93" s="1" t="n">
        <v>90</v>
      </c>
      <c r="C93" s="70" t="n">
        <f aca="false">PMT(Dane_wejsciowe!$C$12/12,Dane_wejsciowe!$C$11,Dane_wejsciowe!$C$9*Dane_wejsciowe!$C$13)</f>
        <v>-637411.341338048</v>
      </c>
      <c r="D93" s="70" t="n">
        <f aca="false">IFERROR(IPMT(Dane_wejsciowe!$C$12/12,B87,Dane_wejsciowe!$C$11,Dane_wejsciowe!$C$9*Dane_wejsciowe!$C$13),0)</f>
        <v>0</v>
      </c>
      <c r="E93" s="70" t="n">
        <f aca="false">IF(D93=0,0,C93-D93)</f>
        <v>0</v>
      </c>
      <c r="F93" s="70" t="n">
        <f aca="false">PMT(Dane_wejsciowe!$C$12/12,Dane_wejsciowe!$C$11,Dane_wejsciowe!$C$9*(1-Dane_wejsciowe!$C$13))</f>
        <v>-956117.012007072</v>
      </c>
      <c r="G93" s="70" t="n">
        <f aca="false">IFERROR(IPMT(Dane_wejsciowe!$C$12/12,B81,Dane_wejsciowe!$C$11,Dane_wejsciowe!$C$9*(1-Dane_wejsciowe!$C$13)),0)</f>
        <v>0</v>
      </c>
      <c r="H93" s="70" t="n">
        <f aca="false">IF(G93=0,0,F93-G93)</f>
        <v>0</v>
      </c>
      <c r="I93" s="70"/>
      <c r="J93" s="70"/>
      <c r="K93" s="70"/>
      <c r="L93" s="70"/>
    </row>
    <row r="94" customFormat="false" ht="12.8" hidden="false" customHeight="false" outlineLevel="0" collapsed="false">
      <c r="B94" s="1" t="n">
        <v>91</v>
      </c>
      <c r="C94" s="70" t="n">
        <f aca="false">PMT(Dane_wejsciowe!$C$12/12,Dane_wejsciowe!$C$11,Dane_wejsciowe!$C$9*Dane_wejsciowe!$C$13)</f>
        <v>-637411.341338048</v>
      </c>
      <c r="D94" s="70" t="n">
        <f aca="false">IFERROR(IPMT(Dane_wejsciowe!$C$12/12,B88,Dane_wejsciowe!$C$11,Dane_wejsciowe!$C$9*Dane_wejsciowe!$C$13),0)</f>
        <v>0</v>
      </c>
      <c r="E94" s="70" t="n">
        <f aca="false">IF(D94=0,0,C94-D94)</f>
        <v>0</v>
      </c>
      <c r="F94" s="70" t="n">
        <f aca="false">PMT(Dane_wejsciowe!$C$12/12,Dane_wejsciowe!$C$11,Dane_wejsciowe!$C$9*(1-Dane_wejsciowe!$C$13))</f>
        <v>-956117.012007072</v>
      </c>
      <c r="G94" s="70" t="n">
        <f aca="false">IFERROR(IPMT(Dane_wejsciowe!$C$12/12,B82,Dane_wejsciowe!$C$11,Dane_wejsciowe!$C$9*(1-Dane_wejsciowe!$C$13)),0)</f>
        <v>0</v>
      </c>
      <c r="H94" s="70" t="n">
        <f aca="false">IF(G94=0,0,F94-G94)</f>
        <v>0</v>
      </c>
      <c r="I94" s="70"/>
      <c r="J94" s="70"/>
      <c r="K94" s="70"/>
      <c r="L94" s="70"/>
    </row>
    <row r="95" customFormat="false" ht="12.8" hidden="false" customHeight="false" outlineLevel="0" collapsed="false">
      <c r="B95" s="1" t="n">
        <v>92</v>
      </c>
      <c r="C95" s="70" t="n">
        <f aca="false">PMT(Dane_wejsciowe!$C$12/12,Dane_wejsciowe!$C$11,Dane_wejsciowe!$C$9*Dane_wejsciowe!$C$13)</f>
        <v>-637411.341338048</v>
      </c>
      <c r="D95" s="70" t="n">
        <f aca="false">IFERROR(IPMT(Dane_wejsciowe!$C$12/12,B89,Dane_wejsciowe!$C$11,Dane_wejsciowe!$C$9*Dane_wejsciowe!$C$13),0)</f>
        <v>0</v>
      </c>
      <c r="E95" s="70" t="n">
        <f aca="false">IF(D95=0,0,C95-D95)</f>
        <v>0</v>
      </c>
      <c r="F95" s="70" t="n">
        <f aca="false">PMT(Dane_wejsciowe!$C$12/12,Dane_wejsciowe!$C$11,Dane_wejsciowe!$C$9*(1-Dane_wejsciowe!$C$13))</f>
        <v>-956117.012007072</v>
      </c>
      <c r="G95" s="70" t="n">
        <f aca="false">IFERROR(IPMT(Dane_wejsciowe!$C$12/12,B83,Dane_wejsciowe!$C$11,Dane_wejsciowe!$C$9*(1-Dane_wejsciowe!$C$13)),0)</f>
        <v>0</v>
      </c>
      <c r="H95" s="70" t="n">
        <f aca="false">IF(G95=0,0,F95-G95)</f>
        <v>0</v>
      </c>
      <c r="I95" s="70"/>
      <c r="J95" s="70"/>
      <c r="K95" s="70"/>
      <c r="L95" s="70"/>
    </row>
    <row r="96" customFormat="false" ht="12.8" hidden="false" customHeight="false" outlineLevel="0" collapsed="false">
      <c r="B96" s="1" t="n">
        <v>93</v>
      </c>
      <c r="C96" s="70" t="n">
        <f aca="false">PMT(Dane_wejsciowe!$C$12/12,Dane_wejsciowe!$C$11,Dane_wejsciowe!$C$9*Dane_wejsciowe!$C$13)</f>
        <v>-637411.341338048</v>
      </c>
      <c r="D96" s="70" t="n">
        <f aca="false">IFERROR(IPMT(Dane_wejsciowe!$C$12/12,B90,Dane_wejsciowe!$C$11,Dane_wejsciowe!$C$9*Dane_wejsciowe!$C$13),0)</f>
        <v>0</v>
      </c>
      <c r="E96" s="70" t="n">
        <f aca="false">IF(D96=0,0,C96-D96)</f>
        <v>0</v>
      </c>
      <c r="F96" s="70" t="n">
        <f aca="false">PMT(Dane_wejsciowe!$C$12/12,Dane_wejsciowe!$C$11,Dane_wejsciowe!$C$9*(1-Dane_wejsciowe!$C$13))</f>
        <v>-956117.012007072</v>
      </c>
      <c r="G96" s="70" t="n">
        <f aca="false">IFERROR(IPMT(Dane_wejsciowe!$C$12/12,B84,Dane_wejsciowe!$C$11,Dane_wejsciowe!$C$9*(1-Dane_wejsciowe!$C$13)),0)</f>
        <v>0</v>
      </c>
      <c r="H96" s="70" t="n">
        <f aca="false">IF(G96=0,0,F96-G96)</f>
        <v>0</v>
      </c>
      <c r="I96" s="70"/>
      <c r="J96" s="70"/>
      <c r="K96" s="70"/>
      <c r="L96" s="70"/>
    </row>
    <row r="97" customFormat="false" ht="12.8" hidden="false" customHeight="false" outlineLevel="0" collapsed="false">
      <c r="B97" s="1" t="n">
        <v>94</v>
      </c>
      <c r="C97" s="70" t="n">
        <f aca="false">PMT(Dane_wejsciowe!$C$12/12,Dane_wejsciowe!$C$11,Dane_wejsciowe!$C$9*Dane_wejsciowe!$C$13)</f>
        <v>-637411.341338048</v>
      </c>
      <c r="D97" s="70" t="n">
        <f aca="false">IFERROR(IPMT(Dane_wejsciowe!$C$12/12,B91,Dane_wejsciowe!$C$11,Dane_wejsciowe!$C$9*Dane_wejsciowe!$C$13),0)</f>
        <v>0</v>
      </c>
      <c r="E97" s="70" t="n">
        <f aca="false">IF(D97=0,0,C97-D97)</f>
        <v>0</v>
      </c>
      <c r="F97" s="70" t="n">
        <f aca="false">PMT(Dane_wejsciowe!$C$12/12,Dane_wejsciowe!$C$11,Dane_wejsciowe!$C$9*(1-Dane_wejsciowe!$C$13))</f>
        <v>-956117.012007072</v>
      </c>
      <c r="G97" s="70" t="n">
        <f aca="false">IFERROR(IPMT(Dane_wejsciowe!$C$12/12,B85,Dane_wejsciowe!$C$11,Dane_wejsciowe!$C$9*(1-Dane_wejsciowe!$C$13)),0)</f>
        <v>0</v>
      </c>
      <c r="H97" s="70" t="n">
        <f aca="false">IF(G97=0,0,F97-G97)</f>
        <v>0</v>
      </c>
      <c r="I97" s="70"/>
      <c r="J97" s="70"/>
      <c r="K97" s="70"/>
      <c r="L97" s="70"/>
    </row>
    <row r="98" customFormat="false" ht="12.8" hidden="false" customHeight="false" outlineLevel="0" collapsed="false">
      <c r="B98" s="1" t="n">
        <v>95</v>
      </c>
      <c r="C98" s="70" t="n">
        <f aca="false">PMT(Dane_wejsciowe!$C$12/12,Dane_wejsciowe!$C$11,Dane_wejsciowe!$C$9*Dane_wejsciowe!$C$13)</f>
        <v>-637411.341338048</v>
      </c>
      <c r="D98" s="70" t="n">
        <f aca="false">IFERROR(IPMT(Dane_wejsciowe!$C$12/12,B92,Dane_wejsciowe!$C$11,Dane_wejsciowe!$C$9*Dane_wejsciowe!$C$13),0)</f>
        <v>0</v>
      </c>
      <c r="E98" s="70" t="n">
        <f aca="false">IF(D98=0,0,C98-D98)</f>
        <v>0</v>
      </c>
      <c r="F98" s="70" t="n">
        <f aca="false">PMT(Dane_wejsciowe!$C$12/12,Dane_wejsciowe!$C$11,Dane_wejsciowe!$C$9*(1-Dane_wejsciowe!$C$13))</f>
        <v>-956117.012007072</v>
      </c>
      <c r="G98" s="70" t="n">
        <f aca="false">IFERROR(IPMT(Dane_wejsciowe!$C$12/12,B86,Dane_wejsciowe!$C$11,Dane_wejsciowe!$C$9*(1-Dane_wejsciowe!$C$13)),0)</f>
        <v>0</v>
      </c>
      <c r="H98" s="70" t="n">
        <f aca="false">IF(G98=0,0,F98-G98)</f>
        <v>0</v>
      </c>
      <c r="I98" s="70"/>
      <c r="J98" s="70"/>
      <c r="K98" s="70"/>
      <c r="L98" s="70"/>
    </row>
    <row r="99" customFormat="false" ht="12.8" hidden="false" customHeight="false" outlineLevel="0" collapsed="false">
      <c r="B99" s="1" t="n">
        <v>96</v>
      </c>
      <c r="C99" s="70" t="n">
        <f aca="false">PMT(Dane_wejsciowe!$C$12/12,Dane_wejsciowe!$C$11,Dane_wejsciowe!$C$9*Dane_wejsciowe!$C$13)</f>
        <v>-637411.341338048</v>
      </c>
      <c r="D99" s="70" t="n">
        <f aca="false">IFERROR(IPMT(Dane_wejsciowe!$C$12/12,B93,Dane_wejsciowe!$C$11,Dane_wejsciowe!$C$9*Dane_wejsciowe!$C$13),0)</f>
        <v>0</v>
      </c>
      <c r="E99" s="70" t="n">
        <f aca="false">IF(D99=0,0,C99-D99)</f>
        <v>0</v>
      </c>
      <c r="F99" s="70" t="n">
        <f aca="false">PMT(Dane_wejsciowe!$C$12/12,Dane_wejsciowe!$C$11,Dane_wejsciowe!$C$9*(1-Dane_wejsciowe!$C$13))</f>
        <v>-956117.012007072</v>
      </c>
      <c r="G99" s="70" t="n">
        <f aca="false">IFERROR(IPMT(Dane_wejsciowe!$C$12/12,B87,Dane_wejsciowe!$C$11,Dane_wejsciowe!$C$9*(1-Dane_wejsciowe!$C$13)),0)</f>
        <v>0</v>
      </c>
      <c r="H99" s="70" t="n">
        <f aca="false">IF(G99=0,0,F99-G99)</f>
        <v>0</v>
      </c>
      <c r="I99" s="70"/>
      <c r="J99" s="70"/>
      <c r="K99" s="70"/>
      <c r="L99" s="70"/>
    </row>
    <row r="100" customFormat="false" ht="12.8" hidden="false" customHeight="false" outlineLevel="0" collapsed="false">
      <c r="B100" s="1" t="n">
        <v>97</v>
      </c>
      <c r="C100" s="70" t="n">
        <f aca="false">PMT(Dane_wejsciowe!$C$12/12,Dane_wejsciowe!$C$11,Dane_wejsciowe!$C$9*Dane_wejsciowe!$C$13)</f>
        <v>-637411.341338048</v>
      </c>
      <c r="D100" s="70" t="n">
        <f aca="false">IFERROR(IPMT(Dane_wejsciowe!$C$12/12,B94,Dane_wejsciowe!$C$11,Dane_wejsciowe!$C$9*Dane_wejsciowe!$C$13),0)</f>
        <v>0</v>
      </c>
      <c r="E100" s="70" t="n">
        <f aca="false">IF(D100=0,0,C100-D100)</f>
        <v>0</v>
      </c>
      <c r="F100" s="70" t="n">
        <f aca="false">PMT(Dane_wejsciowe!$C$12/12,Dane_wejsciowe!$C$11,Dane_wejsciowe!$C$9*(1-Dane_wejsciowe!$C$13))</f>
        <v>-956117.012007072</v>
      </c>
      <c r="G100" s="70" t="n">
        <f aca="false">IFERROR(IPMT(Dane_wejsciowe!$C$12/12,B88,Dane_wejsciowe!$C$11,Dane_wejsciowe!$C$9*(1-Dane_wejsciowe!$C$13)),0)</f>
        <v>0</v>
      </c>
      <c r="H100" s="70" t="n">
        <f aca="false">IF(G100=0,0,F100-G100)</f>
        <v>0</v>
      </c>
      <c r="I100" s="70"/>
      <c r="J100" s="70"/>
      <c r="K100" s="70"/>
      <c r="L100" s="70"/>
    </row>
    <row r="101" customFormat="false" ht="12.8" hidden="false" customHeight="false" outlineLevel="0" collapsed="false">
      <c r="B101" s="1" t="n">
        <v>98</v>
      </c>
      <c r="C101" s="70" t="n">
        <f aca="false">PMT(Dane_wejsciowe!$C$12/12,Dane_wejsciowe!$C$11,Dane_wejsciowe!$C$9*Dane_wejsciowe!$C$13)</f>
        <v>-637411.341338048</v>
      </c>
      <c r="D101" s="70" t="n">
        <f aca="false">IFERROR(IPMT(Dane_wejsciowe!$C$12/12,B95,Dane_wejsciowe!$C$11,Dane_wejsciowe!$C$9*Dane_wejsciowe!$C$13),0)</f>
        <v>0</v>
      </c>
      <c r="E101" s="70" t="n">
        <f aca="false">IF(D101=0,0,C101-D101)</f>
        <v>0</v>
      </c>
      <c r="F101" s="70" t="n">
        <f aca="false">PMT(Dane_wejsciowe!$C$12/12,Dane_wejsciowe!$C$11,Dane_wejsciowe!$C$9*(1-Dane_wejsciowe!$C$13))</f>
        <v>-956117.012007072</v>
      </c>
      <c r="G101" s="70" t="n">
        <f aca="false">IFERROR(IPMT(Dane_wejsciowe!$C$12/12,B89,Dane_wejsciowe!$C$11,Dane_wejsciowe!$C$9*(1-Dane_wejsciowe!$C$13)),0)</f>
        <v>0</v>
      </c>
      <c r="H101" s="70" t="n">
        <f aca="false">IF(G101=0,0,F101-G101)</f>
        <v>0</v>
      </c>
      <c r="I101" s="70"/>
      <c r="J101" s="70"/>
      <c r="K101" s="70"/>
      <c r="L101" s="70"/>
    </row>
    <row r="102" customFormat="false" ht="12.8" hidden="false" customHeight="false" outlineLevel="0" collapsed="false">
      <c r="B102" s="1" t="n">
        <v>99</v>
      </c>
      <c r="C102" s="70" t="n">
        <f aca="false">PMT(Dane_wejsciowe!$C$12/12,Dane_wejsciowe!$C$11,Dane_wejsciowe!$C$9*Dane_wejsciowe!$C$13)</f>
        <v>-637411.341338048</v>
      </c>
      <c r="D102" s="70" t="n">
        <f aca="false">IFERROR(IPMT(Dane_wejsciowe!$C$12/12,B96,Dane_wejsciowe!$C$11,Dane_wejsciowe!$C$9*Dane_wejsciowe!$C$13),0)</f>
        <v>0</v>
      </c>
      <c r="E102" s="70" t="n">
        <f aca="false">IF(D102=0,0,C102-D102)</f>
        <v>0</v>
      </c>
      <c r="F102" s="70" t="n">
        <f aca="false">PMT(Dane_wejsciowe!$C$12/12,Dane_wejsciowe!$C$11,Dane_wejsciowe!$C$9*(1-Dane_wejsciowe!$C$13))</f>
        <v>-956117.012007072</v>
      </c>
      <c r="G102" s="70" t="n">
        <f aca="false">IFERROR(IPMT(Dane_wejsciowe!$C$12/12,B90,Dane_wejsciowe!$C$11,Dane_wejsciowe!$C$9*(1-Dane_wejsciowe!$C$13)),0)</f>
        <v>0</v>
      </c>
      <c r="H102" s="70" t="n">
        <f aca="false">IF(G102=0,0,F102-G102)</f>
        <v>0</v>
      </c>
      <c r="I102" s="70"/>
      <c r="J102" s="70"/>
      <c r="K102" s="70"/>
      <c r="L102" s="70"/>
    </row>
    <row r="103" customFormat="false" ht="12.8" hidden="false" customHeight="false" outlineLevel="0" collapsed="false">
      <c r="B103" s="1" t="n">
        <v>100</v>
      </c>
      <c r="C103" s="70" t="n">
        <f aca="false">PMT(Dane_wejsciowe!$C$12/12,Dane_wejsciowe!$C$11,Dane_wejsciowe!$C$9*Dane_wejsciowe!$C$13)</f>
        <v>-637411.341338048</v>
      </c>
      <c r="D103" s="70" t="n">
        <f aca="false">IFERROR(IPMT(Dane_wejsciowe!$C$12/12,B97,Dane_wejsciowe!$C$11,Dane_wejsciowe!$C$9*Dane_wejsciowe!$C$13),0)</f>
        <v>0</v>
      </c>
      <c r="E103" s="70" t="n">
        <f aca="false">IF(D103=0,0,C103-D103)</f>
        <v>0</v>
      </c>
      <c r="F103" s="70" t="n">
        <f aca="false">PMT(Dane_wejsciowe!$C$12/12,Dane_wejsciowe!$C$11,Dane_wejsciowe!$C$9*(1-Dane_wejsciowe!$C$13))</f>
        <v>-956117.012007072</v>
      </c>
      <c r="G103" s="70" t="n">
        <f aca="false">IFERROR(IPMT(Dane_wejsciowe!$C$12/12,B91,Dane_wejsciowe!$C$11,Dane_wejsciowe!$C$9*(1-Dane_wejsciowe!$C$13)),0)</f>
        <v>0</v>
      </c>
      <c r="H103" s="70" t="n">
        <f aca="false">IF(G103=0,0,F103-G103)</f>
        <v>0</v>
      </c>
      <c r="I103" s="70"/>
      <c r="J103" s="70"/>
      <c r="K103" s="70"/>
      <c r="L103" s="70"/>
    </row>
    <row r="104" customFormat="false" ht="12.8" hidden="false" customHeight="false" outlineLevel="0" collapsed="false">
      <c r="B104" s="1" t="n">
        <v>101</v>
      </c>
      <c r="C104" s="70" t="n">
        <f aca="false">PMT(Dane_wejsciowe!$C$12/12,Dane_wejsciowe!$C$11,Dane_wejsciowe!$C$9*Dane_wejsciowe!$C$13)</f>
        <v>-637411.341338048</v>
      </c>
      <c r="D104" s="70" t="n">
        <f aca="false">IFERROR(IPMT(Dane_wejsciowe!$C$12/12,B98,Dane_wejsciowe!$C$11,Dane_wejsciowe!$C$9*Dane_wejsciowe!$C$13),0)</f>
        <v>0</v>
      </c>
      <c r="E104" s="70" t="n">
        <f aca="false">IF(D104=0,0,C104-D104)</f>
        <v>0</v>
      </c>
      <c r="F104" s="70" t="n">
        <f aca="false">PMT(Dane_wejsciowe!$C$12/12,Dane_wejsciowe!$C$11,Dane_wejsciowe!$C$9*(1-Dane_wejsciowe!$C$13))</f>
        <v>-956117.012007072</v>
      </c>
      <c r="G104" s="70" t="n">
        <f aca="false">IFERROR(IPMT(Dane_wejsciowe!$C$12/12,B92,Dane_wejsciowe!$C$11,Dane_wejsciowe!$C$9*(1-Dane_wejsciowe!$C$13)),0)</f>
        <v>0</v>
      </c>
      <c r="H104" s="70" t="n">
        <f aca="false">IF(G104=0,0,F104-G104)</f>
        <v>0</v>
      </c>
      <c r="I104" s="70"/>
      <c r="J104" s="70"/>
      <c r="K104" s="70"/>
      <c r="L104" s="70"/>
    </row>
    <row r="105" customFormat="false" ht="12.8" hidden="false" customHeight="false" outlineLevel="0" collapsed="false">
      <c r="B105" s="1" t="n">
        <v>102</v>
      </c>
      <c r="C105" s="70" t="n">
        <f aca="false">PMT(Dane_wejsciowe!$C$12/12,Dane_wejsciowe!$C$11,Dane_wejsciowe!$C$9*Dane_wejsciowe!$C$13)</f>
        <v>-637411.341338048</v>
      </c>
      <c r="D105" s="70" t="n">
        <f aca="false">IFERROR(IPMT(Dane_wejsciowe!$C$12/12,B99,Dane_wejsciowe!$C$11,Dane_wejsciowe!$C$9*Dane_wejsciowe!$C$13),0)</f>
        <v>0</v>
      </c>
      <c r="E105" s="70" t="n">
        <f aca="false">IF(D105=0,0,C105-D105)</f>
        <v>0</v>
      </c>
      <c r="F105" s="70" t="n">
        <f aca="false">PMT(Dane_wejsciowe!$C$12/12,Dane_wejsciowe!$C$11,Dane_wejsciowe!$C$9*(1-Dane_wejsciowe!$C$13))</f>
        <v>-956117.012007072</v>
      </c>
      <c r="G105" s="70" t="n">
        <f aca="false">IFERROR(IPMT(Dane_wejsciowe!$C$12/12,B93,Dane_wejsciowe!$C$11,Dane_wejsciowe!$C$9*(1-Dane_wejsciowe!$C$13)),0)</f>
        <v>0</v>
      </c>
      <c r="H105" s="70" t="n">
        <f aca="false">IF(G105=0,0,F105-G105)</f>
        <v>0</v>
      </c>
      <c r="I105" s="70"/>
      <c r="J105" s="70"/>
      <c r="K105" s="70"/>
      <c r="L105" s="70"/>
    </row>
    <row r="106" customFormat="false" ht="12.8" hidden="false" customHeight="false" outlineLevel="0" collapsed="false">
      <c r="B106" s="1" t="n">
        <v>103</v>
      </c>
      <c r="C106" s="70" t="n">
        <f aca="false">PMT(Dane_wejsciowe!$C$12/12,Dane_wejsciowe!$C$11,Dane_wejsciowe!$C$9*Dane_wejsciowe!$C$13)</f>
        <v>-637411.341338048</v>
      </c>
      <c r="D106" s="70" t="n">
        <f aca="false">IFERROR(IPMT(Dane_wejsciowe!$C$12/12,B100,Dane_wejsciowe!$C$11,Dane_wejsciowe!$C$9*Dane_wejsciowe!$C$13),0)</f>
        <v>0</v>
      </c>
      <c r="E106" s="70" t="n">
        <f aca="false">IF(D106=0,0,C106-D106)</f>
        <v>0</v>
      </c>
      <c r="F106" s="70" t="n">
        <f aca="false">PMT(Dane_wejsciowe!$C$12/12,Dane_wejsciowe!$C$11,Dane_wejsciowe!$C$9*(1-Dane_wejsciowe!$C$13))</f>
        <v>-956117.012007072</v>
      </c>
      <c r="G106" s="70" t="n">
        <f aca="false">IFERROR(IPMT(Dane_wejsciowe!$C$12/12,B94,Dane_wejsciowe!$C$11,Dane_wejsciowe!$C$9*(1-Dane_wejsciowe!$C$13)),0)</f>
        <v>0</v>
      </c>
      <c r="H106" s="70" t="n">
        <f aca="false">IF(G106=0,0,F106-G106)</f>
        <v>0</v>
      </c>
      <c r="I106" s="70"/>
      <c r="J106" s="70"/>
      <c r="K106" s="70"/>
      <c r="L106" s="70"/>
    </row>
    <row r="107" customFormat="false" ht="12.8" hidden="false" customHeight="false" outlineLevel="0" collapsed="false">
      <c r="B107" s="1" t="n">
        <v>104</v>
      </c>
      <c r="C107" s="70" t="n">
        <f aca="false">PMT(Dane_wejsciowe!$C$12/12,Dane_wejsciowe!$C$11,Dane_wejsciowe!$C$9*Dane_wejsciowe!$C$13)</f>
        <v>-637411.341338048</v>
      </c>
      <c r="D107" s="70" t="n">
        <f aca="false">IFERROR(IPMT(Dane_wejsciowe!$C$12/12,B101,Dane_wejsciowe!$C$11,Dane_wejsciowe!$C$9*Dane_wejsciowe!$C$13),0)</f>
        <v>0</v>
      </c>
      <c r="E107" s="70" t="n">
        <f aca="false">IF(D107=0,0,C107-D107)</f>
        <v>0</v>
      </c>
      <c r="F107" s="70" t="n">
        <f aca="false">PMT(Dane_wejsciowe!$C$12/12,Dane_wejsciowe!$C$11,Dane_wejsciowe!$C$9*(1-Dane_wejsciowe!$C$13))</f>
        <v>-956117.012007072</v>
      </c>
      <c r="G107" s="70" t="n">
        <f aca="false">IFERROR(IPMT(Dane_wejsciowe!$C$12/12,B95,Dane_wejsciowe!$C$11,Dane_wejsciowe!$C$9*(1-Dane_wejsciowe!$C$13)),0)</f>
        <v>0</v>
      </c>
      <c r="H107" s="70" t="n">
        <f aca="false">IF(G107=0,0,F107-G107)</f>
        <v>0</v>
      </c>
      <c r="I107" s="70"/>
      <c r="J107" s="70"/>
      <c r="K107" s="70"/>
      <c r="L107" s="70"/>
    </row>
    <row r="108" customFormat="false" ht="12.8" hidden="false" customHeight="false" outlineLevel="0" collapsed="false">
      <c r="B108" s="1" t="n">
        <v>105</v>
      </c>
      <c r="C108" s="70" t="n">
        <f aca="false">PMT(Dane_wejsciowe!$C$12/12,Dane_wejsciowe!$C$11,Dane_wejsciowe!$C$9*Dane_wejsciowe!$C$13)</f>
        <v>-637411.341338048</v>
      </c>
      <c r="D108" s="70" t="n">
        <f aca="false">IFERROR(IPMT(Dane_wejsciowe!$C$12/12,B102,Dane_wejsciowe!$C$11,Dane_wejsciowe!$C$9*Dane_wejsciowe!$C$13),0)</f>
        <v>0</v>
      </c>
      <c r="E108" s="70" t="n">
        <f aca="false">IF(D108=0,0,C108-D108)</f>
        <v>0</v>
      </c>
      <c r="F108" s="70" t="n">
        <f aca="false">PMT(Dane_wejsciowe!$C$12/12,Dane_wejsciowe!$C$11,Dane_wejsciowe!$C$9*(1-Dane_wejsciowe!$C$13))</f>
        <v>-956117.012007072</v>
      </c>
      <c r="G108" s="70" t="n">
        <f aca="false">IFERROR(IPMT(Dane_wejsciowe!$C$12/12,B96,Dane_wejsciowe!$C$11,Dane_wejsciowe!$C$9*(1-Dane_wejsciowe!$C$13)),0)</f>
        <v>0</v>
      </c>
      <c r="H108" s="70" t="n">
        <f aca="false">IF(G108=0,0,F108-G108)</f>
        <v>0</v>
      </c>
      <c r="I108" s="70"/>
      <c r="J108" s="70"/>
      <c r="K108" s="70"/>
      <c r="L108" s="70"/>
    </row>
    <row r="109" customFormat="false" ht="12.8" hidden="false" customHeight="false" outlineLevel="0" collapsed="false">
      <c r="B109" s="1" t="n">
        <v>106</v>
      </c>
      <c r="C109" s="70" t="n">
        <f aca="false">PMT(Dane_wejsciowe!$C$12/12,Dane_wejsciowe!$C$11,Dane_wejsciowe!$C$9*Dane_wejsciowe!$C$13)</f>
        <v>-637411.341338048</v>
      </c>
      <c r="D109" s="70" t="n">
        <f aca="false">IFERROR(IPMT(Dane_wejsciowe!$C$12/12,B103,Dane_wejsciowe!$C$11,Dane_wejsciowe!$C$9*Dane_wejsciowe!$C$13),0)</f>
        <v>0</v>
      </c>
      <c r="E109" s="70" t="n">
        <f aca="false">IF(D109=0,0,C109-D109)</f>
        <v>0</v>
      </c>
      <c r="F109" s="70" t="n">
        <f aca="false">PMT(Dane_wejsciowe!$C$12/12,Dane_wejsciowe!$C$11,Dane_wejsciowe!$C$9*(1-Dane_wejsciowe!$C$13))</f>
        <v>-956117.012007072</v>
      </c>
      <c r="G109" s="70" t="n">
        <f aca="false">IFERROR(IPMT(Dane_wejsciowe!$C$12/12,B97,Dane_wejsciowe!$C$11,Dane_wejsciowe!$C$9*(1-Dane_wejsciowe!$C$13)),0)</f>
        <v>0</v>
      </c>
      <c r="H109" s="70" t="n">
        <f aca="false">IF(G109=0,0,F109-G109)</f>
        <v>0</v>
      </c>
      <c r="I109" s="70"/>
      <c r="J109" s="70"/>
      <c r="K109" s="70"/>
      <c r="L109" s="70"/>
    </row>
    <row r="110" customFormat="false" ht="12.8" hidden="false" customHeight="false" outlineLevel="0" collapsed="false">
      <c r="B110" s="1" t="n">
        <v>107</v>
      </c>
      <c r="C110" s="70" t="n">
        <f aca="false">PMT(Dane_wejsciowe!$C$12/12,Dane_wejsciowe!$C$11,Dane_wejsciowe!$C$9*Dane_wejsciowe!$C$13)</f>
        <v>-637411.341338048</v>
      </c>
      <c r="D110" s="70" t="n">
        <f aca="false">IFERROR(IPMT(Dane_wejsciowe!$C$12/12,B104,Dane_wejsciowe!$C$11,Dane_wejsciowe!$C$9*Dane_wejsciowe!$C$13),0)</f>
        <v>0</v>
      </c>
      <c r="E110" s="70" t="n">
        <f aca="false">IF(D110=0,0,C110-D110)</f>
        <v>0</v>
      </c>
      <c r="F110" s="70" t="n">
        <f aca="false">PMT(Dane_wejsciowe!$C$12/12,Dane_wejsciowe!$C$11,Dane_wejsciowe!$C$9*(1-Dane_wejsciowe!$C$13))</f>
        <v>-956117.012007072</v>
      </c>
      <c r="G110" s="70" t="n">
        <f aca="false">IFERROR(IPMT(Dane_wejsciowe!$C$12/12,B98,Dane_wejsciowe!$C$11,Dane_wejsciowe!$C$9*(1-Dane_wejsciowe!$C$13)),0)</f>
        <v>0</v>
      </c>
      <c r="H110" s="70" t="n">
        <f aca="false">IF(G110=0,0,F110-G110)</f>
        <v>0</v>
      </c>
      <c r="I110" s="70"/>
      <c r="J110" s="70"/>
      <c r="K110" s="70"/>
      <c r="L110" s="70"/>
    </row>
    <row r="111" customFormat="false" ht="12.8" hidden="false" customHeight="false" outlineLevel="0" collapsed="false">
      <c r="B111" s="1" t="n">
        <v>108</v>
      </c>
      <c r="C111" s="70" t="n">
        <f aca="false">PMT(Dane_wejsciowe!$C$12/12,Dane_wejsciowe!$C$11,Dane_wejsciowe!$C$9*Dane_wejsciowe!$C$13)</f>
        <v>-637411.341338048</v>
      </c>
      <c r="D111" s="70" t="n">
        <f aca="false">IFERROR(IPMT(Dane_wejsciowe!$C$12/12,B105,Dane_wejsciowe!$C$11,Dane_wejsciowe!$C$9*Dane_wejsciowe!$C$13),0)</f>
        <v>0</v>
      </c>
      <c r="E111" s="70" t="n">
        <f aca="false">IF(D111=0,0,C111-D111)</f>
        <v>0</v>
      </c>
      <c r="F111" s="70" t="n">
        <f aca="false">PMT(Dane_wejsciowe!$C$12/12,Dane_wejsciowe!$C$11,Dane_wejsciowe!$C$9*(1-Dane_wejsciowe!$C$13))</f>
        <v>-956117.012007072</v>
      </c>
      <c r="G111" s="70" t="n">
        <f aca="false">IFERROR(IPMT(Dane_wejsciowe!$C$12/12,B99,Dane_wejsciowe!$C$11,Dane_wejsciowe!$C$9*(1-Dane_wejsciowe!$C$13)),0)</f>
        <v>0</v>
      </c>
      <c r="H111" s="70" t="n">
        <f aca="false">IF(G111=0,0,F111-G111)</f>
        <v>0</v>
      </c>
      <c r="I111" s="70"/>
      <c r="J111" s="70"/>
      <c r="K111" s="70"/>
      <c r="L111" s="70"/>
    </row>
    <row r="112" customFormat="false" ht="12.8" hidden="false" customHeight="false" outlineLevel="0" collapsed="false">
      <c r="B112" s="1" t="n">
        <v>109</v>
      </c>
      <c r="C112" s="70" t="n">
        <f aca="false">PMT(Dane_wejsciowe!$C$12/12,Dane_wejsciowe!$C$11,Dane_wejsciowe!$C$9*Dane_wejsciowe!$C$13)</f>
        <v>-637411.341338048</v>
      </c>
      <c r="D112" s="70" t="n">
        <f aca="false">IFERROR(IPMT(Dane_wejsciowe!$C$12/12,B106,Dane_wejsciowe!$C$11,Dane_wejsciowe!$C$9*Dane_wejsciowe!$C$13),0)</f>
        <v>0</v>
      </c>
      <c r="E112" s="70" t="n">
        <f aca="false">IF(D112=0,0,C112-D112)</f>
        <v>0</v>
      </c>
      <c r="F112" s="70" t="n">
        <f aca="false">PMT(Dane_wejsciowe!$C$12/12,Dane_wejsciowe!$C$11,Dane_wejsciowe!$C$9*(1-Dane_wejsciowe!$C$13))</f>
        <v>-956117.012007072</v>
      </c>
      <c r="G112" s="70" t="n">
        <f aca="false">IFERROR(IPMT(Dane_wejsciowe!$C$12/12,B100,Dane_wejsciowe!$C$11,Dane_wejsciowe!$C$9*(1-Dane_wejsciowe!$C$13)),0)</f>
        <v>0</v>
      </c>
      <c r="H112" s="70" t="n">
        <f aca="false">IF(G112=0,0,F112-G112)</f>
        <v>0</v>
      </c>
      <c r="I112" s="70"/>
      <c r="J112" s="70"/>
      <c r="K112" s="70"/>
      <c r="L112" s="70"/>
    </row>
    <row r="113" customFormat="false" ht="12.8" hidden="false" customHeight="false" outlineLevel="0" collapsed="false">
      <c r="B113" s="1" t="n">
        <v>110</v>
      </c>
      <c r="C113" s="70" t="n">
        <f aca="false">PMT(Dane_wejsciowe!$C$12/12,Dane_wejsciowe!$C$11,Dane_wejsciowe!$C$9*Dane_wejsciowe!$C$13)</f>
        <v>-637411.341338048</v>
      </c>
      <c r="D113" s="70" t="n">
        <f aca="false">IFERROR(IPMT(Dane_wejsciowe!$C$12/12,B107,Dane_wejsciowe!$C$11,Dane_wejsciowe!$C$9*Dane_wejsciowe!$C$13),0)</f>
        <v>0</v>
      </c>
      <c r="E113" s="70" t="n">
        <f aca="false">IF(D113=0,0,C113-D113)</f>
        <v>0</v>
      </c>
      <c r="F113" s="70" t="n">
        <f aca="false">PMT(Dane_wejsciowe!$C$12/12,Dane_wejsciowe!$C$11,Dane_wejsciowe!$C$9*(1-Dane_wejsciowe!$C$13))</f>
        <v>-956117.012007072</v>
      </c>
      <c r="G113" s="70" t="n">
        <f aca="false">IFERROR(IPMT(Dane_wejsciowe!$C$12/12,B101,Dane_wejsciowe!$C$11,Dane_wejsciowe!$C$9*(1-Dane_wejsciowe!$C$13)),0)</f>
        <v>0</v>
      </c>
      <c r="H113" s="70" t="n">
        <f aca="false">IF(G113=0,0,F113-G113)</f>
        <v>0</v>
      </c>
      <c r="I113" s="70"/>
      <c r="J113" s="70"/>
      <c r="K113" s="70"/>
      <c r="L113" s="70"/>
    </row>
    <row r="114" customFormat="false" ht="12.8" hidden="false" customHeight="false" outlineLevel="0" collapsed="false">
      <c r="B114" s="1" t="n">
        <v>111</v>
      </c>
      <c r="C114" s="70" t="n">
        <f aca="false">PMT(Dane_wejsciowe!$C$12/12,Dane_wejsciowe!$C$11,Dane_wejsciowe!$C$9*Dane_wejsciowe!$C$13)</f>
        <v>-637411.341338048</v>
      </c>
      <c r="D114" s="70" t="n">
        <f aca="false">IFERROR(IPMT(Dane_wejsciowe!$C$12/12,B108,Dane_wejsciowe!$C$11,Dane_wejsciowe!$C$9*Dane_wejsciowe!$C$13),0)</f>
        <v>0</v>
      </c>
      <c r="E114" s="70" t="n">
        <f aca="false">IF(D114=0,0,C114-D114)</f>
        <v>0</v>
      </c>
      <c r="F114" s="70" t="n">
        <f aca="false">PMT(Dane_wejsciowe!$C$12/12,Dane_wejsciowe!$C$11,Dane_wejsciowe!$C$9*(1-Dane_wejsciowe!$C$13))</f>
        <v>-956117.012007072</v>
      </c>
      <c r="G114" s="70" t="n">
        <f aca="false">IFERROR(IPMT(Dane_wejsciowe!$C$12/12,B102,Dane_wejsciowe!$C$11,Dane_wejsciowe!$C$9*(1-Dane_wejsciowe!$C$13)),0)</f>
        <v>0</v>
      </c>
      <c r="H114" s="70" t="n">
        <f aca="false">IF(G114=0,0,F114-G114)</f>
        <v>0</v>
      </c>
      <c r="I114" s="70"/>
      <c r="J114" s="70"/>
      <c r="K114" s="70"/>
      <c r="L114" s="70"/>
    </row>
    <row r="115" customFormat="false" ht="12.8" hidden="false" customHeight="false" outlineLevel="0" collapsed="false">
      <c r="B115" s="1" t="n">
        <v>112</v>
      </c>
      <c r="C115" s="70" t="n">
        <f aca="false">PMT(Dane_wejsciowe!$C$12/12,Dane_wejsciowe!$C$11,Dane_wejsciowe!$C$9*Dane_wejsciowe!$C$13)</f>
        <v>-637411.341338048</v>
      </c>
      <c r="D115" s="70" t="n">
        <f aca="false">IFERROR(IPMT(Dane_wejsciowe!$C$12/12,B109,Dane_wejsciowe!$C$11,Dane_wejsciowe!$C$9*Dane_wejsciowe!$C$13),0)</f>
        <v>0</v>
      </c>
      <c r="E115" s="70" t="n">
        <f aca="false">IF(D115=0,0,C115-D115)</f>
        <v>0</v>
      </c>
      <c r="F115" s="70" t="n">
        <f aca="false">PMT(Dane_wejsciowe!$C$12/12,Dane_wejsciowe!$C$11,Dane_wejsciowe!$C$9*(1-Dane_wejsciowe!$C$13))</f>
        <v>-956117.012007072</v>
      </c>
      <c r="G115" s="70" t="n">
        <f aca="false">IFERROR(IPMT(Dane_wejsciowe!$C$12/12,B103,Dane_wejsciowe!$C$11,Dane_wejsciowe!$C$9*(1-Dane_wejsciowe!$C$13)),0)</f>
        <v>0</v>
      </c>
      <c r="H115" s="70" t="n">
        <f aca="false">IF(G115=0,0,F115-G115)</f>
        <v>0</v>
      </c>
      <c r="I115" s="70"/>
      <c r="J115" s="70"/>
      <c r="K115" s="70"/>
      <c r="L115" s="70"/>
    </row>
    <row r="116" customFormat="false" ht="12.8" hidden="false" customHeight="false" outlineLevel="0" collapsed="false">
      <c r="B116" s="1" t="n">
        <v>113</v>
      </c>
      <c r="C116" s="70" t="n">
        <f aca="false">PMT(Dane_wejsciowe!$C$12/12,Dane_wejsciowe!$C$11,Dane_wejsciowe!$C$9*Dane_wejsciowe!$C$13)</f>
        <v>-637411.341338048</v>
      </c>
      <c r="D116" s="70" t="n">
        <f aca="false">IFERROR(IPMT(Dane_wejsciowe!$C$12/12,B110,Dane_wejsciowe!$C$11,Dane_wejsciowe!$C$9*Dane_wejsciowe!$C$13),0)</f>
        <v>0</v>
      </c>
      <c r="E116" s="70" t="n">
        <f aca="false">IF(D116=0,0,C116-D116)</f>
        <v>0</v>
      </c>
      <c r="F116" s="70" t="n">
        <f aca="false">PMT(Dane_wejsciowe!$C$12/12,Dane_wejsciowe!$C$11,Dane_wejsciowe!$C$9*(1-Dane_wejsciowe!$C$13))</f>
        <v>-956117.012007072</v>
      </c>
      <c r="G116" s="70" t="n">
        <f aca="false">IFERROR(IPMT(Dane_wejsciowe!$C$12/12,B104,Dane_wejsciowe!$C$11,Dane_wejsciowe!$C$9*(1-Dane_wejsciowe!$C$13)),0)</f>
        <v>0</v>
      </c>
      <c r="H116" s="70" t="n">
        <f aca="false">IF(G116=0,0,F116-G116)</f>
        <v>0</v>
      </c>
      <c r="I116" s="70"/>
      <c r="J116" s="70"/>
      <c r="K116" s="70"/>
      <c r="L116" s="70"/>
    </row>
    <row r="117" customFormat="false" ht="12.8" hidden="false" customHeight="false" outlineLevel="0" collapsed="false">
      <c r="B117" s="1" t="n">
        <v>114</v>
      </c>
      <c r="C117" s="70" t="n">
        <f aca="false">PMT(Dane_wejsciowe!$C$12/12,Dane_wejsciowe!$C$11,Dane_wejsciowe!$C$9*Dane_wejsciowe!$C$13)</f>
        <v>-637411.341338048</v>
      </c>
      <c r="D117" s="70" t="n">
        <f aca="false">IFERROR(IPMT(Dane_wejsciowe!$C$12/12,B111,Dane_wejsciowe!$C$11,Dane_wejsciowe!$C$9*Dane_wejsciowe!$C$13),0)</f>
        <v>0</v>
      </c>
      <c r="E117" s="70" t="n">
        <f aca="false">IF(D117=0,0,C117-D117)</f>
        <v>0</v>
      </c>
      <c r="F117" s="70" t="n">
        <f aca="false">PMT(Dane_wejsciowe!$C$12/12,Dane_wejsciowe!$C$11,Dane_wejsciowe!$C$9*(1-Dane_wejsciowe!$C$13))</f>
        <v>-956117.012007072</v>
      </c>
      <c r="G117" s="70" t="n">
        <f aca="false">IFERROR(IPMT(Dane_wejsciowe!$C$12/12,B105,Dane_wejsciowe!$C$11,Dane_wejsciowe!$C$9*(1-Dane_wejsciowe!$C$13)),0)</f>
        <v>0</v>
      </c>
      <c r="H117" s="70" t="n">
        <f aca="false">IF(G117=0,0,F117-G117)</f>
        <v>0</v>
      </c>
      <c r="I117" s="70"/>
      <c r="J117" s="70"/>
      <c r="K117" s="70"/>
      <c r="L117" s="70"/>
    </row>
    <row r="118" customFormat="false" ht="12.8" hidden="false" customHeight="false" outlineLevel="0" collapsed="false">
      <c r="B118" s="1" t="n">
        <v>115</v>
      </c>
      <c r="C118" s="70" t="n">
        <f aca="false">PMT(Dane_wejsciowe!$C$12/12,Dane_wejsciowe!$C$11,Dane_wejsciowe!$C$9*Dane_wejsciowe!$C$13)</f>
        <v>-637411.341338048</v>
      </c>
      <c r="D118" s="70" t="n">
        <f aca="false">IFERROR(IPMT(Dane_wejsciowe!$C$12/12,B112,Dane_wejsciowe!$C$11,Dane_wejsciowe!$C$9*Dane_wejsciowe!$C$13),0)</f>
        <v>0</v>
      </c>
      <c r="E118" s="70" t="n">
        <f aca="false">IF(D118=0,0,C118-D118)</f>
        <v>0</v>
      </c>
      <c r="F118" s="70" t="n">
        <f aca="false">PMT(Dane_wejsciowe!$C$12/12,Dane_wejsciowe!$C$11,Dane_wejsciowe!$C$9*(1-Dane_wejsciowe!$C$13))</f>
        <v>-956117.012007072</v>
      </c>
      <c r="G118" s="70" t="n">
        <f aca="false">IFERROR(IPMT(Dane_wejsciowe!$C$12/12,B106,Dane_wejsciowe!$C$11,Dane_wejsciowe!$C$9*(1-Dane_wejsciowe!$C$13)),0)</f>
        <v>0</v>
      </c>
      <c r="H118" s="70" t="n">
        <f aca="false">IF(G118=0,0,F118-G118)</f>
        <v>0</v>
      </c>
      <c r="I118" s="70"/>
      <c r="J118" s="70"/>
      <c r="K118" s="70"/>
      <c r="L118" s="70"/>
    </row>
    <row r="119" customFormat="false" ht="12.8" hidden="false" customHeight="false" outlineLevel="0" collapsed="false">
      <c r="B119" s="1" t="n">
        <v>116</v>
      </c>
      <c r="C119" s="70" t="n">
        <f aca="false">PMT(Dane_wejsciowe!$C$12/12,Dane_wejsciowe!$C$11,Dane_wejsciowe!$C$9*Dane_wejsciowe!$C$13)</f>
        <v>-637411.341338048</v>
      </c>
      <c r="D119" s="70" t="n">
        <f aca="false">IFERROR(IPMT(Dane_wejsciowe!$C$12/12,B113,Dane_wejsciowe!$C$11,Dane_wejsciowe!$C$9*Dane_wejsciowe!$C$13),0)</f>
        <v>0</v>
      </c>
      <c r="E119" s="70" t="n">
        <f aca="false">IF(D119=0,0,C119-D119)</f>
        <v>0</v>
      </c>
      <c r="F119" s="70" t="n">
        <f aca="false">PMT(Dane_wejsciowe!$C$12/12,Dane_wejsciowe!$C$11,Dane_wejsciowe!$C$9*(1-Dane_wejsciowe!$C$13))</f>
        <v>-956117.012007072</v>
      </c>
      <c r="G119" s="70" t="n">
        <f aca="false">IFERROR(IPMT(Dane_wejsciowe!$C$12/12,B107,Dane_wejsciowe!$C$11,Dane_wejsciowe!$C$9*(1-Dane_wejsciowe!$C$13)),0)</f>
        <v>0</v>
      </c>
      <c r="H119" s="70" t="n">
        <f aca="false">IF(G119=0,0,F119-G119)</f>
        <v>0</v>
      </c>
      <c r="I119" s="70"/>
      <c r="J119" s="70"/>
      <c r="K119" s="70"/>
      <c r="L119" s="70"/>
    </row>
    <row r="120" customFormat="false" ht="12.8" hidden="false" customHeight="false" outlineLevel="0" collapsed="false">
      <c r="B120" s="1" t="n">
        <v>117</v>
      </c>
      <c r="C120" s="70" t="n">
        <f aca="false">PMT(Dane_wejsciowe!$C$12/12,Dane_wejsciowe!$C$11,Dane_wejsciowe!$C$9*Dane_wejsciowe!$C$13)</f>
        <v>-637411.341338048</v>
      </c>
      <c r="D120" s="70" t="n">
        <f aca="false">IFERROR(IPMT(Dane_wejsciowe!$C$12/12,B114,Dane_wejsciowe!$C$11,Dane_wejsciowe!$C$9*Dane_wejsciowe!$C$13),0)</f>
        <v>0</v>
      </c>
      <c r="E120" s="70" t="n">
        <f aca="false">IF(D120=0,0,C120-D120)</f>
        <v>0</v>
      </c>
      <c r="F120" s="70" t="n">
        <f aca="false">PMT(Dane_wejsciowe!$C$12/12,Dane_wejsciowe!$C$11,Dane_wejsciowe!$C$9*(1-Dane_wejsciowe!$C$13))</f>
        <v>-956117.012007072</v>
      </c>
      <c r="G120" s="70" t="n">
        <f aca="false">IFERROR(IPMT(Dane_wejsciowe!$C$12/12,B108,Dane_wejsciowe!$C$11,Dane_wejsciowe!$C$9*(1-Dane_wejsciowe!$C$13)),0)</f>
        <v>0</v>
      </c>
      <c r="H120" s="70" t="n">
        <f aca="false">IF(G120=0,0,F120-G120)</f>
        <v>0</v>
      </c>
      <c r="I120" s="70"/>
      <c r="J120" s="70"/>
      <c r="K120" s="70"/>
      <c r="L120" s="70"/>
    </row>
    <row r="121" customFormat="false" ht="12.8" hidden="false" customHeight="false" outlineLevel="0" collapsed="false">
      <c r="B121" s="1" t="n">
        <v>118</v>
      </c>
      <c r="C121" s="70" t="n">
        <f aca="false">PMT(Dane_wejsciowe!$C$12/12,Dane_wejsciowe!$C$11,Dane_wejsciowe!$C$9*Dane_wejsciowe!$C$13)</f>
        <v>-637411.341338048</v>
      </c>
      <c r="D121" s="70" t="n">
        <f aca="false">IFERROR(IPMT(Dane_wejsciowe!$C$12/12,B115,Dane_wejsciowe!$C$11,Dane_wejsciowe!$C$9*Dane_wejsciowe!$C$13),0)</f>
        <v>0</v>
      </c>
      <c r="E121" s="70" t="n">
        <f aca="false">IF(D121=0,0,C121-D121)</f>
        <v>0</v>
      </c>
      <c r="F121" s="70" t="n">
        <f aca="false">PMT(Dane_wejsciowe!$C$12/12,Dane_wejsciowe!$C$11,Dane_wejsciowe!$C$9*(1-Dane_wejsciowe!$C$13))</f>
        <v>-956117.012007072</v>
      </c>
      <c r="G121" s="70" t="n">
        <f aca="false">IFERROR(IPMT(Dane_wejsciowe!$C$12/12,B109,Dane_wejsciowe!$C$11,Dane_wejsciowe!$C$9*(1-Dane_wejsciowe!$C$13)),0)</f>
        <v>0</v>
      </c>
      <c r="H121" s="70" t="n">
        <f aca="false">IF(G121=0,0,F121-G121)</f>
        <v>0</v>
      </c>
      <c r="I121" s="70"/>
      <c r="J121" s="70"/>
      <c r="K121" s="70"/>
      <c r="L121" s="70"/>
    </row>
    <row r="122" customFormat="false" ht="12.8" hidden="false" customHeight="false" outlineLevel="0" collapsed="false">
      <c r="B122" s="1" t="n">
        <v>119</v>
      </c>
      <c r="C122" s="70" t="n">
        <f aca="false">PMT(Dane_wejsciowe!$C$12/12,Dane_wejsciowe!$C$11,Dane_wejsciowe!$C$9*Dane_wejsciowe!$C$13)</f>
        <v>-637411.341338048</v>
      </c>
      <c r="D122" s="70" t="n">
        <f aca="false">IFERROR(IPMT(Dane_wejsciowe!$C$12/12,B116,Dane_wejsciowe!$C$11,Dane_wejsciowe!$C$9*Dane_wejsciowe!$C$13),0)</f>
        <v>0</v>
      </c>
      <c r="E122" s="70" t="n">
        <f aca="false">IF(D122=0,0,C122-D122)</f>
        <v>0</v>
      </c>
      <c r="F122" s="70" t="n">
        <f aca="false">PMT(Dane_wejsciowe!$C$12/12,Dane_wejsciowe!$C$11,Dane_wejsciowe!$C$9*(1-Dane_wejsciowe!$C$13))</f>
        <v>-956117.012007072</v>
      </c>
      <c r="G122" s="70" t="n">
        <f aca="false">IFERROR(IPMT(Dane_wejsciowe!$C$12/12,B110,Dane_wejsciowe!$C$11,Dane_wejsciowe!$C$9*(1-Dane_wejsciowe!$C$13)),0)</f>
        <v>0</v>
      </c>
      <c r="H122" s="70" t="n">
        <f aca="false">IF(G122=0,0,F122-G122)</f>
        <v>0</v>
      </c>
      <c r="I122" s="70"/>
      <c r="J122" s="70"/>
      <c r="K122" s="70"/>
      <c r="L122" s="70"/>
    </row>
    <row r="123" customFormat="false" ht="12.8" hidden="false" customHeight="false" outlineLevel="0" collapsed="false">
      <c r="B123" s="1" t="n">
        <v>120</v>
      </c>
      <c r="C123" s="70" t="n">
        <f aca="false">PMT(Dane_wejsciowe!$C$12/12,Dane_wejsciowe!$C$11,Dane_wejsciowe!$C$9*Dane_wejsciowe!$C$13)</f>
        <v>-637411.341338048</v>
      </c>
      <c r="D123" s="70" t="n">
        <f aca="false">IFERROR(IPMT(Dane_wejsciowe!$C$12/12,B117,Dane_wejsciowe!$C$11,Dane_wejsciowe!$C$9*Dane_wejsciowe!$C$13),0)</f>
        <v>0</v>
      </c>
      <c r="E123" s="70" t="n">
        <f aca="false">IF(D123=0,0,C123-D123)</f>
        <v>0</v>
      </c>
      <c r="F123" s="70" t="n">
        <f aca="false">PMT(Dane_wejsciowe!$C$12/12,Dane_wejsciowe!$C$11,Dane_wejsciowe!$C$9*(1-Dane_wejsciowe!$C$13))</f>
        <v>-956117.012007072</v>
      </c>
      <c r="G123" s="70" t="n">
        <f aca="false">IFERROR(IPMT(Dane_wejsciowe!$C$12/12,B111,Dane_wejsciowe!$C$11,Dane_wejsciowe!$C$9*(1-Dane_wejsciowe!$C$13)),0)</f>
        <v>0</v>
      </c>
      <c r="H123" s="70" t="n">
        <f aca="false">IF(G123=0,0,F123-G123)</f>
        <v>0</v>
      </c>
      <c r="I123" s="70"/>
      <c r="J123" s="70"/>
      <c r="K123" s="70"/>
      <c r="L123" s="70"/>
    </row>
    <row r="124" customFormat="false" ht="12.8" hidden="false" customHeight="false" outlineLevel="0" collapsed="false">
      <c r="B124" s="1" t="n">
        <v>121</v>
      </c>
      <c r="C124" s="70" t="n">
        <f aca="false">PMT(Dane_wejsciowe!$C$12/12,Dane_wejsciowe!$C$11,Dane_wejsciowe!$C$9*Dane_wejsciowe!$C$13)</f>
        <v>-637411.341338048</v>
      </c>
      <c r="D124" s="70" t="n">
        <f aca="false">IFERROR(IPMT(Dane_wejsciowe!$C$12/12,B118,Dane_wejsciowe!$C$11,Dane_wejsciowe!$C$9*Dane_wejsciowe!$C$13),0)</f>
        <v>0</v>
      </c>
      <c r="E124" s="70" t="n">
        <f aca="false">IF(D124=0,0,C124-D124)</f>
        <v>0</v>
      </c>
      <c r="F124" s="70" t="n">
        <f aca="false">PMT(Dane_wejsciowe!$C$12/12,Dane_wejsciowe!$C$11,Dane_wejsciowe!$C$9*(1-Dane_wejsciowe!$C$13))</f>
        <v>-956117.012007072</v>
      </c>
      <c r="G124" s="70" t="n">
        <f aca="false">IFERROR(IPMT(Dane_wejsciowe!$C$12/12,B112,Dane_wejsciowe!$C$11,Dane_wejsciowe!$C$9*(1-Dane_wejsciowe!$C$13)),0)</f>
        <v>0</v>
      </c>
      <c r="H124" s="70" t="n">
        <f aca="false">IF(G124=0,0,F124-G124)</f>
        <v>0</v>
      </c>
      <c r="I124" s="70"/>
      <c r="J124" s="70"/>
      <c r="K124" s="70"/>
      <c r="L124" s="70"/>
    </row>
    <row r="125" customFormat="false" ht="12.8" hidden="false" customHeight="false" outlineLevel="0" collapsed="false">
      <c r="B125" s="1" t="n">
        <v>122</v>
      </c>
      <c r="C125" s="70" t="n">
        <f aca="false">PMT(Dane_wejsciowe!$C$12/12,Dane_wejsciowe!$C$11,Dane_wejsciowe!$C$9*Dane_wejsciowe!$C$13)</f>
        <v>-637411.341338048</v>
      </c>
      <c r="D125" s="70" t="n">
        <f aca="false">IFERROR(IPMT(Dane_wejsciowe!$C$12/12,B119,Dane_wejsciowe!$C$11,Dane_wejsciowe!$C$9*Dane_wejsciowe!$C$13),0)</f>
        <v>0</v>
      </c>
      <c r="E125" s="70" t="n">
        <f aca="false">IF(D125=0,0,C125-D125)</f>
        <v>0</v>
      </c>
      <c r="F125" s="70" t="n">
        <f aca="false">PMT(Dane_wejsciowe!$C$12/12,Dane_wejsciowe!$C$11,Dane_wejsciowe!$C$9*(1-Dane_wejsciowe!$C$13))</f>
        <v>-956117.012007072</v>
      </c>
      <c r="G125" s="70" t="n">
        <f aca="false">IFERROR(IPMT(Dane_wejsciowe!$C$12/12,B113,Dane_wejsciowe!$C$11,Dane_wejsciowe!$C$9*(1-Dane_wejsciowe!$C$13)),0)</f>
        <v>0</v>
      </c>
      <c r="H125" s="70" t="n">
        <f aca="false">IF(G125=0,0,F125-G125)</f>
        <v>0</v>
      </c>
      <c r="I125" s="70"/>
      <c r="J125" s="70"/>
      <c r="K125" s="70"/>
      <c r="L125" s="70"/>
    </row>
    <row r="126" customFormat="false" ht="12.8" hidden="false" customHeight="false" outlineLevel="0" collapsed="false">
      <c r="B126" s="1" t="n">
        <v>123</v>
      </c>
      <c r="C126" s="70" t="n">
        <f aca="false">PMT(Dane_wejsciowe!$C$12/12,Dane_wejsciowe!$C$11,Dane_wejsciowe!$C$9*Dane_wejsciowe!$C$13)</f>
        <v>-637411.341338048</v>
      </c>
      <c r="D126" s="70" t="n">
        <f aca="false">IFERROR(IPMT(Dane_wejsciowe!$C$12/12,B120,Dane_wejsciowe!$C$11,Dane_wejsciowe!$C$9*Dane_wejsciowe!$C$13),0)</f>
        <v>0</v>
      </c>
      <c r="E126" s="70" t="n">
        <f aca="false">IF(D126=0,0,C126-D126)</f>
        <v>0</v>
      </c>
      <c r="F126" s="70" t="n">
        <f aca="false">PMT(Dane_wejsciowe!$C$12/12,Dane_wejsciowe!$C$11,Dane_wejsciowe!$C$9*(1-Dane_wejsciowe!$C$13))</f>
        <v>-956117.012007072</v>
      </c>
      <c r="G126" s="70" t="n">
        <f aca="false">IFERROR(IPMT(Dane_wejsciowe!$C$12/12,B114,Dane_wejsciowe!$C$11,Dane_wejsciowe!$C$9*(1-Dane_wejsciowe!$C$13)),0)</f>
        <v>0</v>
      </c>
      <c r="H126" s="70" t="n">
        <f aca="false">IF(G126=0,0,F126-G126)</f>
        <v>0</v>
      </c>
      <c r="I126" s="70"/>
      <c r="J126" s="70"/>
      <c r="K126" s="70"/>
      <c r="L126" s="70"/>
    </row>
    <row r="127" customFormat="false" ht="12.8" hidden="false" customHeight="false" outlineLevel="0" collapsed="false">
      <c r="B127" s="1" t="n">
        <v>124</v>
      </c>
      <c r="C127" s="70" t="n">
        <f aca="false">PMT(Dane_wejsciowe!$C$12/12,Dane_wejsciowe!$C$11,Dane_wejsciowe!$C$9*Dane_wejsciowe!$C$13)</f>
        <v>-637411.341338048</v>
      </c>
      <c r="D127" s="70" t="n">
        <f aca="false">IFERROR(IPMT(Dane_wejsciowe!$C$12/12,B121,Dane_wejsciowe!$C$11,Dane_wejsciowe!$C$9*Dane_wejsciowe!$C$13),0)</f>
        <v>0</v>
      </c>
      <c r="E127" s="70" t="n">
        <f aca="false">IF(D127=0,0,C127-D127)</f>
        <v>0</v>
      </c>
      <c r="F127" s="70" t="n">
        <f aca="false">PMT(Dane_wejsciowe!$C$12/12,Dane_wejsciowe!$C$11,Dane_wejsciowe!$C$9*(1-Dane_wejsciowe!$C$13))</f>
        <v>-956117.012007072</v>
      </c>
      <c r="G127" s="70" t="n">
        <f aca="false">IFERROR(IPMT(Dane_wejsciowe!$C$12/12,B115,Dane_wejsciowe!$C$11,Dane_wejsciowe!$C$9*(1-Dane_wejsciowe!$C$13)),0)</f>
        <v>0</v>
      </c>
      <c r="H127" s="70" t="n">
        <f aca="false">IF(G127=0,0,F127-G127)</f>
        <v>0</v>
      </c>
      <c r="I127" s="70"/>
      <c r="J127" s="70"/>
      <c r="K127" s="70"/>
      <c r="L127" s="70"/>
    </row>
    <row r="128" customFormat="false" ht="12.8" hidden="false" customHeight="false" outlineLevel="0" collapsed="false">
      <c r="B128" s="1" t="n">
        <v>125</v>
      </c>
      <c r="C128" s="70" t="n">
        <f aca="false">PMT(Dane_wejsciowe!$C$12/12,Dane_wejsciowe!$C$11,Dane_wejsciowe!$C$9*Dane_wejsciowe!$C$13)</f>
        <v>-637411.341338048</v>
      </c>
      <c r="D128" s="70" t="n">
        <f aca="false">IFERROR(IPMT(Dane_wejsciowe!$C$12/12,B122,Dane_wejsciowe!$C$11,Dane_wejsciowe!$C$9*Dane_wejsciowe!$C$13),0)</f>
        <v>0</v>
      </c>
      <c r="E128" s="70" t="n">
        <f aca="false">IF(D128=0,0,C128-D128)</f>
        <v>0</v>
      </c>
      <c r="F128" s="70" t="n">
        <f aca="false">PMT(Dane_wejsciowe!$C$12/12,Dane_wejsciowe!$C$11,Dane_wejsciowe!$C$9*(1-Dane_wejsciowe!$C$13))</f>
        <v>-956117.012007072</v>
      </c>
      <c r="G128" s="70" t="n">
        <f aca="false">IFERROR(IPMT(Dane_wejsciowe!$C$12/12,B116,Dane_wejsciowe!$C$11,Dane_wejsciowe!$C$9*(1-Dane_wejsciowe!$C$13)),0)</f>
        <v>0</v>
      </c>
      <c r="H128" s="70" t="n">
        <f aca="false">IF(G128=0,0,F128-G128)</f>
        <v>0</v>
      </c>
      <c r="I128" s="70"/>
      <c r="J128" s="70"/>
      <c r="K128" s="70"/>
      <c r="L128" s="70"/>
    </row>
    <row r="129" customFormat="false" ht="12.8" hidden="false" customHeight="false" outlineLevel="0" collapsed="false">
      <c r="B129" s="1" t="n">
        <v>126</v>
      </c>
      <c r="C129" s="70" t="n">
        <f aca="false">PMT(Dane_wejsciowe!$C$12/12,Dane_wejsciowe!$C$11,Dane_wejsciowe!$C$9*Dane_wejsciowe!$C$13)</f>
        <v>-637411.341338048</v>
      </c>
      <c r="D129" s="70" t="n">
        <f aca="false">IFERROR(IPMT(Dane_wejsciowe!$C$12/12,B123,Dane_wejsciowe!$C$11,Dane_wejsciowe!$C$9*Dane_wejsciowe!$C$13),0)</f>
        <v>0</v>
      </c>
      <c r="E129" s="70" t="n">
        <f aca="false">IF(D129=0,0,C129-D129)</f>
        <v>0</v>
      </c>
      <c r="F129" s="70" t="n">
        <f aca="false">PMT(Dane_wejsciowe!$C$12/12,Dane_wejsciowe!$C$11,Dane_wejsciowe!$C$9*(1-Dane_wejsciowe!$C$13))</f>
        <v>-956117.012007072</v>
      </c>
      <c r="G129" s="70" t="n">
        <f aca="false">IFERROR(IPMT(Dane_wejsciowe!$C$12/12,B117,Dane_wejsciowe!$C$11,Dane_wejsciowe!$C$9*(1-Dane_wejsciowe!$C$13)),0)</f>
        <v>0</v>
      </c>
      <c r="H129" s="70" t="n">
        <f aca="false">IF(G129=0,0,F129-G129)</f>
        <v>0</v>
      </c>
      <c r="I129" s="70"/>
      <c r="J129" s="70"/>
      <c r="K129" s="70"/>
      <c r="L129" s="70"/>
    </row>
    <row r="130" customFormat="false" ht="12.8" hidden="false" customHeight="false" outlineLevel="0" collapsed="false">
      <c r="B130" s="1" t="n">
        <v>127</v>
      </c>
      <c r="C130" s="70" t="n">
        <f aca="false">PMT(Dane_wejsciowe!$C$12/12,Dane_wejsciowe!$C$11,Dane_wejsciowe!$C$9*Dane_wejsciowe!$C$13)</f>
        <v>-637411.341338048</v>
      </c>
      <c r="D130" s="70" t="n">
        <f aca="false">IFERROR(IPMT(Dane_wejsciowe!$C$12/12,B124,Dane_wejsciowe!$C$11,Dane_wejsciowe!$C$9*Dane_wejsciowe!$C$13),0)</f>
        <v>0</v>
      </c>
      <c r="E130" s="70" t="n">
        <f aca="false">IF(D130=0,0,C130-D130)</f>
        <v>0</v>
      </c>
      <c r="F130" s="70" t="n">
        <f aca="false">PMT(Dane_wejsciowe!$C$12/12,Dane_wejsciowe!$C$11,Dane_wejsciowe!$C$9*(1-Dane_wejsciowe!$C$13))</f>
        <v>-956117.012007072</v>
      </c>
      <c r="G130" s="70" t="n">
        <f aca="false">IFERROR(IPMT(Dane_wejsciowe!$C$12/12,B118,Dane_wejsciowe!$C$11,Dane_wejsciowe!$C$9*(1-Dane_wejsciowe!$C$13)),0)</f>
        <v>0</v>
      </c>
      <c r="H130" s="70" t="n">
        <f aca="false">IF(G130=0,0,F130-G130)</f>
        <v>0</v>
      </c>
      <c r="I130" s="70"/>
      <c r="J130" s="70"/>
      <c r="K130" s="70"/>
      <c r="L130" s="70"/>
    </row>
    <row r="131" customFormat="false" ht="12.8" hidden="false" customHeight="false" outlineLevel="0" collapsed="false">
      <c r="B131" s="1" t="n">
        <v>128</v>
      </c>
      <c r="C131" s="70" t="n">
        <f aca="false">PMT(Dane_wejsciowe!$C$12/12,Dane_wejsciowe!$C$11,Dane_wejsciowe!$C$9*Dane_wejsciowe!$C$13)</f>
        <v>-637411.341338048</v>
      </c>
      <c r="D131" s="70" t="n">
        <f aca="false">IFERROR(IPMT(Dane_wejsciowe!$C$12/12,B125,Dane_wejsciowe!$C$11,Dane_wejsciowe!$C$9*Dane_wejsciowe!$C$13),0)</f>
        <v>0</v>
      </c>
      <c r="E131" s="70" t="n">
        <f aca="false">IF(D131=0,0,C131-D131)</f>
        <v>0</v>
      </c>
      <c r="F131" s="70" t="n">
        <f aca="false">PMT(Dane_wejsciowe!$C$12/12,Dane_wejsciowe!$C$11,Dane_wejsciowe!$C$9*(1-Dane_wejsciowe!$C$13))</f>
        <v>-956117.012007072</v>
      </c>
      <c r="G131" s="70" t="n">
        <f aca="false">IFERROR(IPMT(Dane_wejsciowe!$C$12/12,B119,Dane_wejsciowe!$C$11,Dane_wejsciowe!$C$9*(1-Dane_wejsciowe!$C$13)),0)</f>
        <v>0</v>
      </c>
      <c r="H131" s="70" t="n">
        <f aca="false">IF(G131=0,0,F131-G131)</f>
        <v>0</v>
      </c>
      <c r="I131" s="70"/>
      <c r="J131" s="70"/>
      <c r="K131" s="70"/>
      <c r="L131" s="70"/>
    </row>
    <row r="132" customFormat="false" ht="12.8" hidden="false" customHeight="false" outlineLevel="0" collapsed="false">
      <c r="B132" s="1" t="n">
        <v>129</v>
      </c>
      <c r="C132" s="70" t="n">
        <f aca="false">PMT(Dane_wejsciowe!$C$12/12,Dane_wejsciowe!$C$11,Dane_wejsciowe!$C$9*Dane_wejsciowe!$C$13)</f>
        <v>-637411.341338048</v>
      </c>
      <c r="D132" s="70" t="n">
        <f aca="false">IFERROR(IPMT(Dane_wejsciowe!$C$12/12,B126,Dane_wejsciowe!$C$11,Dane_wejsciowe!$C$9*Dane_wejsciowe!$C$13),0)</f>
        <v>0</v>
      </c>
      <c r="E132" s="70" t="n">
        <f aca="false">IF(D132=0,0,C132-D132)</f>
        <v>0</v>
      </c>
      <c r="F132" s="70" t="n">
        <f aca="false">PMT(Dane_wejsciowe!$C$12/12,Dane_wejsciowe!$C$11,Dane_wejsciowe!$C$9*(1-Dane_wejsciowe!$C$13))</f>
        <v>-956117.012007072</v>
      </c>
      <c r="G132" s="70" t="n">
        <f aca="false">IFERROR(IPMT(Dane_wejsciowe!$C$12/12,B120,Dane_wejsciowe!$C$11,Dane_wejsciowe!$C$9*(1-Dane_wejsciowe!$C$13)),0)</f>
        <v>0</v>
      </c>
      <c r="H132" s="70" t="n">
        <f aca="false">IF(G132=0,0,F132-G132)</f>
        <v>0</v>
      </c>
      <c r="I132" s="70"/>
      <c r="J132" s="70"/>
      <c r="K132" s="70"/>
      <c r="L132" s="70"/>
    </row>
    <row r="133" customFormat="false" ht="12.8" hidden="false" customHeight="false" outlineLevel="0" collapsed="false">
      <c r="B133" s="1" t="n">
        <v>130</v>
      </c>
      <c r="C133" s="70" t="n">
        <f aca="false">PMT(Dane_wejsciowe!$C$12/12,Dane_wejsciowe!$C$11,Dane_wejsciowe!$C$9*Dane_wejsciowe!$C$13)</f>
        <v>-637411.341338048</v>
      </c>
      <c r="D133" s="70" t="n">
        <f aca="false">IFERROR(IPMT(Dane_wejsciowe!$C$12/12,B127,Dane_wejsciowe!$C$11,Dane_wejsciowe!$C$9*Dane_wejsciowe!$C$13),0)</f>
        <v>0</v>
      </c>
      <c r="E133" s="70" t="n">
        <f aca="false">IF(D133=0,0,C133-D133)</f>
        <v>0</v>
      </c>
      <c r="F133" s="70" t="n">
        <f aca="false">PMT(Dane_wejsciowe!$C$12/12,Dane_wejsciowe!$C$11,Dane_wejsciowe!$C$9*(1-Dane_wejsciowe!$C$13))</f>
        <v>-956117.012007072</v>
      </c>
      <c r="G133" s="70" t="n">
        <f aca="false">IFERROR(IPMT(Dane_wejsciowe!$C$12/12,B121,Dane_wejsciowe!$C$11,Dane_wejsciowe!$C$9*(1-Dane_wejsciowe!$C$13)),0)</f>
        <v>0</v>
      </c>
      <c r="H133" s="70" t="n">
        <f aca="false">IF(G133=0,0,F133-G133)</f>
        <v>0</v>
      </c>
      <c r="I133" s="70"/>
      <c r="J133" s="70"/>
      <c r="K133" s="70"/>
      <c r="L133" s="70"/>
    </row>
    <row r="134" customFormat="false" ht="12.8" hidden="false" customHeight="false" outlineLevel="0" collapsed="false">
      <c r="B134" s="1" t="n">
        <v>131</v>
      </c>
      <c r="C134" s="70" t="n">
        <f aca="false">PMT(Dane_wejsciowe!$C$12/12,Dane_wejsciowe!$C$11,Dane_wejsciowe!$C$9*Dane_wejsciowe!$C$13)</f>
        <v>-637411.341338048</v>
      </c>
      <c r="D134" s="70" t="n">
        <f aca="false">IFERROR(IPMT(Dane_wejsciowe!$C$12/12,B128,Dane_wejsciowe!$C$11,Dane_wejsciowe!$C$9*Dane_wejsciowe!$C$13),0)</f>
        <v>0</v>
      </c>
      <c r="E134" s="70" t="n">
        <f aca="false">IF(D134=0,0,C134-D134)</f>
        <v>0</v>
      </c>
      <c r="F134" s="70" t="n">
        <f aca="false">PMT(Dane_wejsciowe!$C$12/12,Dane_wejsciowe!$C$11,Dane_wejsciowe!$C$9*(1-Dane_wejsciowe!$C$13))</f>
        <v>-956117.012007072</v>
      </c>
      <c r="G134" s="70" t="n">
        <f aca="false">IFERROR(IPMT(Dane_wejsciowe!$C$12/12,B122,Dane_wejsciowe!$C$11,Dane_wejsciowe!$C$9*(1-Dane_wejsciowe!$C$13)),0)</f>
        <v>0</v>
      </c>
      <c r="H134" s="70" t="n">
        <f aca="false">IF(G134=0,0,F134-G134)</f>
        <v>0</v>
      </c>
      <c r="I134" s="70"/>
      <c r="J134" s="70"/>
      <c r="K134" s="70"/>
      <c r="L134" s="70"/>
    </row>
    <row r="135" customFormat="false" ht="12.8" hidden="false" customHeight="false" outlineLevel="0" collapsed="false">
      <c r="B135" s="1" t="n">
        <v>132</v>
      </c>
      <c r="C135" s="70" t="n">
        <f aca="false">PMT(Dane_wejsciowe!$C$12/12,Dane_wejsciowe!$C$11,Dane_wejsciowe!$C$9*Dane_wejsciowe!$C$13)</f>
        <v>-637411.341338048</v>
      </c>
      <c r="D135" s="70" t="n">
        <f aca="false">IFERROR(IPMT(Dane_wejsciowe!$C$12/12,B129,Dane_wejsciowe!$C$11,Dane_wejsciowe!$C$9*Dane_wejsciowe!$C$13),0)</f>
        <v>0</v>
      </c>
      <c r="E135" s="70" t="n">
        <f aca="false">IF(D135=0,0,C135-D135)</f>
        <v>0</v>
      </c>
      <c r="F135" s="70" t="n">
        <f aca="false">PMT(Dane_wejsciowe!$C$12/12,Dane_wejsciowe!$C$11,Dane_wejsciowe!$C$9*(1-Dane_wejsciowe!$C$13))</f>
        <v>-956117.012007072</v>
      </c>
      <c r="G135" s="70" t="n">
        <f aca="false">IFERROR(IPMT(Dane_wejsciowe!$C$12/12,B123,Dane_wejsciowe!$C$11,Dane_wejsciowe!$C$9*(1-Dane_wejsciowe!$C$13)),0)</f>
        <v>0</v>
      </c>
      <c r="H135" s="70" t="n">
        <f aca="false">IF(G135=0,0,F135-G135)</f>
        <v>0</v>
      </c>
      <c r="I135" s="70"/>
      <c r="J135" s="70"/>
      <c r="K135" s="70"/>
      <c r="L135" s="70"/>
    </row>
    <row r="136" customFormat="false" ht="12.8" hidden="false" customHeight="false" outlineLevel="0" collapsed="false">
      <c r="B136" s="1" t="n">
        <v>133</v>
      </c>
      <c r="C136" s="70" t="n">
        <f aca="false">PMT(Dane_wejsciowe!$C$12/12,Dane_wejsciowe!$C$11,Dane_wejsciowe!$C$9*Dane_wejsciowe!$C$13)</f>
        <v>-637411.341338048</v>
      </c>
      <c r="D136" s="70" t="n">
        <f aca="false">IFERROR(IPMT(Dane_wejsciowe!$C$12/12,B130,Dane_wejsciowe!$C$11,Dane_wejsciowe!$C$9*Dane_wejsciowe!$C$13),0)</f>
        <v>0</v>
      </c>
      <c r="E136" s="70" t="n">
        <f aca="false">IF(D136=0,0,C136-D136)</f>
        <v>0</v>
      </c>
      <c r="F136" s="70" t="n">
        <f aca="false">PMT(Dane_wejsciowe!$C$12/12,Dane_wejsciowe!$C$11,Dane_wejsciowe!$C$9*(1-Dane_wejsciowe!$C$13))</f>
        <v>-956117.012007072</v>
      </c>
      <c r="G136" s="70" t="n">
        <f aca="false">IFERROR(IPMT(Dane_wejsciowe!$C$12/12,B124,Dane_wejsciowe!$C$11,Dane_wejsciowe!$C$9*(1-Dane_wejsciowe!$C$13)),0)</f>
        <v>0</v>
      </c>
      <c r="H136" s="70" t="n">
        <f aca="false">IF(G136=0,0,F136-G136)</f>
        <v>0</v>
      </c>
      <c r="I136" s="70"/>
      <c r="J136" s="70"/>
      <c r="K136" s="70"/>
      <c r="L136" s="70"/>
    </row>
    <row r="137" customFormat="false" ht="12.8" hidden="false" customHeight="false" outlineLevel="0" collapsed="false">
      <c r="B137" s="1" t="n">
        <v>134</v>
      </c>
      <c r="C137" s="70" t="n">
        <f aca="false">PMT(Dane_wejsciowe!$C$12/12,Dane_wejsciowe!$C$11,Dane_wejsciowe!$C$9*Dane_wejsciowe!$C$13)</f>
        <v>-637411.341338048</v>
      </c>
      <c r="D137" s="70" t="n">
        <f aca="false">IFERROR(IPMT(Dane_wejsciowe!$C$12/12,B131,Dane_wejsciowe!$C$11,Dane_wejsciowe!$C$9*Dane_wejsciowe!$C$13),0)</f>
        <v>0</v>
      </c>
      <c r="E137" s="70" t="n">
        <f aca="false">IF(D137=0,0,C137-D137)</f>
        <v>0</v>
      </c>
      <c r="F137" s="70" t="n">
        <f aca="false">PMT(Dane_wejsciowe!$C$12/12,Dane_wejsciowe!$C$11,Dane_wejsciowe!$C$9*(1-Dane_wejsciowe!$C$13))</f>
        <v>-956117.012007072</v>
      </c>
      <c r="G137" s="70" t="n">
        <f aca="false">IFERROR(IPMT(Dane_wejsciowe!$C$12/12,B125,Dane_wejsciowe!$C$11,Dane_wejsciowe!$C$9*(1-Dane_wejsciowe!$C$13)),0)</f>
        <v>0</v>
      </c>
      <c r="H137" s="70" t="n">
        <f aca="false">IF(G137=0,0,F137-G137)</f>
        <v>0</v>
      </c>
      <c r="I137" s="70"/>
      <c r="J137" s="70"/>
      <c r="K137" s="70"/>
      <c r="L137" s="70"/>
    </row>
    <row r="138" customFormat="false" ht="12.8" hidden="false" customHeight="false" outlineLevel="0" collapsed="false">
      <c r="B138" s="1" t="n">
        <v>135</v>
      </c>
      <c r="C138" s="70" t="n">
        <f aca="false">PMT(Dane_wejsciowe!$C$12/12,Dane_wejsciowe!$C$11,Dane_wejsciowe!$C$9*Dane_wejsciowe!$C$13)</f>
        <v>-637411.341338048</v>
      </c>
      <c r="D138" s="70" t="n">
        <f aca="false">IFERROR(IPMT(Dane_wejsciowe!$C$12/12,B132,Dane_wejsciowe!$C$11,Dane_wejsciowe!$C$9*Dane_wejsciowe!$C$13),0)</f>
        <v>0</v>
      </c>
      <c r="E138" s="70" t="n">
        <f aca="false">IF(D138=0,0,C138-D138)</f>
        <v>0</v>
      </c>
      <c r="F138" s="70" t="n">
        <f aca="false">PMT(Dane_wejsciowe!$C$12/12,Dane_wejsciowe!$C$11,Dane_wejsciowe!$C$9*(1-Dane_wejsciowe!$C$13))</f>
        <v>-956117.012007072</v>
      </c>
      <c r="G138" s="70" t="n">
        <f aca="false">IFERROR(IPMT(Dane_wejsciowe!$C$12/12,B126,Dane_wejsciowe!$C$11,Dane_wejsciowe!$C$9*(1-Dane_wejsciowe!$C$13)),0)</f>
        <v>0</v>
      </c>
      <c r="H138" s="70" t="n">
        <f aca="false">IF(G138=0,0,F138-G138)</f>
        <v>0</v>
      </c>
      <c r="I138" s="70"/>
      <c r="J138" s="70"/>
      <c r="K138" s="70"/>
      <c r="L138" s="70"/>
    </row>
    <row r="139" customFormat="false" ht="12.8" hidden="false" customHeight="false" outlineLevel="0" collapsed="false">
      <c r="B139" s="1" t="n">
        <v>136</v>
      </c>
      <c r="C139" s="70" t="n">
        <f aca="false">PMT(Dane_wejsciowe!$C$12/12,Dane_wejsciowe!$C$11,Dane_wejsciowe!$C$9*Dane_wejsciowe!$C$13)</f>
        <v>-637411.341338048</v>
      </c>
      <c r="D139" s="70" t="n">
        <f aca="false">IFERROR(IPMT(Dane_wejsciowe!$C$12/12,B133,Dane_wejsciowe!$C$11,Dane_wejsciowe!$C$9*Dane_wejsciowe!$C$13),0)</f>
        <v>0</v>
      </c>
      <c r="E139" s="70" t="n">
        <f aca="false">IF(D139=0,0,C139-D139)</f>
        <v>0</v>
      </c>
      <c r="F139" s="70" t="n">
        <f aca="false">PMT(Dane_wejsciowe!$C$12/12,Dane_wejsciowe!$C$11,Dane_wejsciowe!$C$9*(1-Dane_wejsciowe!$C$13))</f>
        <v>-956117.012007072</v>
      </c>
      <c r="G139" s="70" t="n">
        <f aca="false">IFERROR(IPMT(Dane_wejsciowe!$C$12/12,B127,Dane_wejsciowe!$C$11,Dane_wejsciowe!$C$9*(1-Dane_wejsciowe!$C$13)),0)</f>
        <v>0</v>
      </c>
      <c r="H139" s="70" t="n">
        <f aca="false">IF(G139=0,0,F139-G139)</f>
        <v>0</v>
      </c>
      <c r="I139" s="70"/>
      <c r="J139" s="70"/>
      <c r="K139" s="70"/>
      <c r="L139" s="70"/>
    </row>
    <row r="140" customFormat="false" ht="12.8" hidden="false" customHeight="false" outlineLevel="0" collapsed="false">
      <c r="B140" s="1" t="n">
        <v>137</v>
      </c>
      <c r="C140" s="70" t="n">
        <f aca="false">PMT(Dane_wejsciowe!$C$12/12,Dane_wejsciowe!$C$11,Dane_wejsciowe!$C$9*Dane_wejsciowe!$C$13)</f>
        <v>-637411.341338048</v>
      </c>
      <c r="D140" s="70" t="n">
        <f aca="false">IFERROR(IPMT(Dane_wejsciowe!$C$12/12,B134,Dane_wejsciowe!$C$11,Dane_wejsciowe!$C$9*Dane_wejsciowe!$C$13),0)</f>
        <v>0</v>
      </c>
      <c r="E140" s="70" t="n">
        <f aca="false">IF(D140=0,0,C140-D140)</f>
        <v>0</v>
      </c>
      <c r="F140" s="70" t="n">
        <f aca="false">PMT(Dane_wejsciowe!$C$12/12,Dane_wejsciowe!$C$11,Dane_wejsciowe!$C$9*(1-Dane_wejsciowe!$C$13))</f>
        <v>-956117.012007072</v>
      </c>
      <c r="G140" s="70" t="n">
        <f aca="false">IFERROR(IPMT(Dane_wejsciowe!$C$12/12,B128,Dane_wejsciowe!$C$11,Dane_wejsciowe!$C$9*(1-Dane_wejsciowe!$C$13)),0)</f>
        <v>0</v>
      </c>
      <c r="H140" s="70" t="n">
        <f aca="false">IF(G140=0,0,F140-G140)</f>
        <v>0</v>
      </c>
      <c r="I140" s="70"/>
      <c r="J140" s="70"/>
      <c r="K140" s="70"/>
      <c r="L140" s="70"/>
    </row>
    <row r="141" customFormat="false" ht="12.8" hidden="false" customHeight="false" outlineLevel="0" collapsed="false">
      <c r="B141" s="1" t="n">
        <v>138</v>
      </c>
      <c r="C141" s="70" t="n">
        <f aca="false">PMT(Dane_wejsciowe!$C$12/12,Dane_wejsciowe!$C$11,Dane_wejsciowe!$C$9*Dane_wejsciowe!$C$13)</f>
        <v>-637411.341338048</v>
      </c>
      <c r="D141" s="70" t="n">
        <f aca="false">IFERROR(IPMT(Dane_wejsciowe!$C$12/12,B135,Dane_wejsciowe!$C$11,Dane_wejsciowe!$C$9*Dane_wejsciowe!$C$13),0)</f>
        <v>0</v>
      </c>
      <c r="E141" s="70" t="n">
        <f aca="false">IF(D141=0,0,C141-D141)</f>
        <v>0</v>
      </c>
      <c r="F141" s="70" t="n">
        <f aca="false">PMT(Dane_wejsciowe!$C$12/12,Dane_wejsciowe!$C$11,Dane_wejsciowe!$C$9*(1-Dane_wejsciowe!$C$13))</f>
        <v>-956117.012007072</v>
      </c>
      <c r="G141" s="70" t="n">
        <f aca="false">IFERROR(IPMT(Dane_wejsciowe!$C$12/12,B129,Dane_wejsciowe!$C$11,Dane_wejsciowe!$C$9*(1-Dane_wejsciowe!$C$13)),0)</f>
        <v>0</v>
      </c>
      <c r="H141" s="70" t="n">
        <f aca="false">IF(G141=0,0,F141-G141)</f>
        <v>0</v>
      </c>
      <c r="I141" s="70"/>
      <c r="J141" s="70"/>
      <c r="K141" s="70"/>
      <c r="L141" s="70"/>
    </row>
    <row r="142" customFormat="false" ht="12.8" hidden="false" customHeight="false" outlineLevel="0" collapsed="false">
      <c r="B142" s="1" t="n">
        <v>139</v>
      </c>
      <c r="C142" s="70" t="n">
        <f aca="false">PMT(Dane_wejsciowe!$C$12/12,Dane_wejsciowe!$C$11,Dane_wejsciowe!$C$9*Dane_wejsciowe!$C$13)</f>
        <v>-637411.341338048</v>
      </c>
      <c r="D142" s="70" t="n">
        <f aca="false">IFERROR(IPMT(Dane_wejsciowe!$C$12/12,B136,Dane_wejsciowe!$C$11,Dane_wejsciowe!$C$9*Dane_wejsciowe!$C$13),0)</f>
        <v>0</v>
      </c>
      <c r="E142" s="70" t="n">
        <f aca="false">IF(D142=0,0,C142-D142)</f>
        <v>0</v>
      </c>
      <c r="F142" s="70" t="n">
        <f aca="false">PMT(Dane_wejsciowe!$C$12/12,Dane_wejsciowe!$C$11,Dane_wejsciowe!$C$9*(1-Dane_wejsciowe!$C$13))</f>
        <v>-956117.012007072</v>
      </c>
      <c r="G142" s="70" t="n">
        <f aca="false">IFERROR(IPMT(Dane_wejsciowe!$C$12/12,B130,Dane_wejsciowe!$C$11,Dane_wejsciowe!$C$9*(1-Dane_wejsciowe!$C$13)),0)</f>
        <v>0</v>
      </c>
      <c r="H142" s="70" t="n">
        <f aca="false">IF(G142=0,0,F142-G142)</f>
        <v>0</v>
      </c>
      <c r="I142" s="70"/>
      <c r="J142" s="70"/>
      <c r="K142" s="70"/>
      <c r="L142" s="70"/>
    </row>
    <row r="143" customFormat="false" ht="12.8" hidden="false" customHeight="false" outlineLevel="0" collapsed="false">
      <c r="B143" s="1" t="n">
        <v>140</v>
      </c>
      <c r="C143" s="70" t="n">
        <f aca="false">PMT(Dane_wejsciowe!$C$12/12,Dane_wejsciowe!$C$11,Dane_wejsciowe!$C$9*Dane_wejsciowe!$C$13)</f>
        <v>-637411.341338048</v>
      </c>
      <c r="D143" s="70" t="n">
        <f aca="false">IFERROR(IPMT(Dane_wejsciowe!$C$12/12,B137,Dane_wejsciowe!$C$11,Dane_wejsciowe!$C$9*Dane_wejsciowe!$C$13),0)</f>
        <v>0</v>
      </c>
      <c r="E143" s="70" t="n">
        <f aca="false">IF(D143=0,0,C143-D143)</f>
        <v>0</v>
      </c>
      <c r="F143" s="70" t="n">
        <f aca="false">PMT(Dane_wejsciowe!$C$12/12,Dane_wejsciowe!$C$11,Dane_wejsciowe!$C$9*(1-Dane_wejsciowe!$C$13))</f>
        <v>-956117.012007072</v>
      </c>
      <c r="G143" s="70" t="n">
        <f aca="false">IFERROR(IPMT(Dane_wejsciowe!$C$12/12,B131,Dane_wejsciowe!$C$11,Dane_wejsciowe!$C$9*(1-Dane_wejsciowe!$C$13)),0)</f>
        <v>0</v>
      </c>
      <c r="H143" s="70" t="n">
        <f aca="false">IF(G143=0,0,F143-G143)</f>
        <v>0</v>
      </c>
      <c r="I143" s="70"/>
      <c r="J143" s="70"/>
      <c r="K143" s="70"/>
      <c r="L143" s="70"/>
    </row>
    <row r="144" customFormat="false" ht="12.8" hidden="false" customHeight="false" outlineLevel="0" collapsed="false">
      <c r="B144" s="1" t="n">
        <v>141</v>
      </c>
      <c r="C144" s="70" t="n">
        <f aca="false">PMT(Dane_wejsciowe!$C$12/12,Dane_wejsciowe!$C$11,Dane_wejsciowe!$C$9*Dane_wejsciowe!$C$13)</f>
        <v>-637411.341338048</v>
      </c>
      <c r="D144" s="70" t="n">
        <f aca="false">IFERROR(IPMT(Dane_wejsciowe!$C$12/12,B138,Dane_wejsciowe!$C$11,Dane_wejsciowe!$C$9*Dane_wejsciowe!$C$13),0)</f>
        <v>0</v>
      </c>
      <c r="E144" s="70" t="n">
        <f aca="false">IF(D144=0,0,C144-D144)</f>
        <v>0</v>
      </c>
      <c r="F144" s="70" t="n">
        <f aca="false">PMT(Dane_wejsciowe!$C$12/12,Dane_wejsciowe!$C$11,Dane_wejsciowe!$C$9*(1-Dane_wejsciowe!$C$13))</f>
        <v>-956117.012007072</v>
      </c>
      <c r="G144" s="70" t="n">
        <f aca="false">IFERROR(IPMT(Dane_wejsciowe!$C$12/12,B132,Dane_wejsciowe!$C$11,Dane_wejsciowe!$C$9*(1-Dane_wejsciowe!$C$13)),0)</f>
        <v>0</v>
      </c>
      <c r="H144" s="70" t="n">
        <f aca="false">IF(G144=0,0,F144-G144)</f>
        <v>0</v>
      </c>
      <c r="I144" s="70"/>
      <c r="J144" s="70"/>
      <c r="K144" s="70"/>
      <c r="L144" s="70"/>
    </row>
    <row r="145" customFormat="false" ht="12.8" hidden="false" customHeight="false" outlineLevel="0" collapsed="false">
      <c r="B145" s="1" t="n">
        <v>142</v>
      </c>
      <c r="C145" s="70" t="n">
        <f aca="false">PMT(Dane_wejsciowe!$C$12/12,Dane_wejsciowe!$C$11,Dane_wejsciowe!$C$9*Dane_wejsciowe!$C$13)</f>
        <v>-637411.341338048</v>
      </c>
      <c r="D145" s="70" t="n">
        <f aca="false">IFERROR(IPMT(Dane_wejsciowe!$C$12/12,B139,Dane_wejsciowe!$C$11,Dane_wejsciowe!$C$9*Dane_wejsciowe!$C$13),0)</f>
        <v>0</v>
      </c>
      <c r="E145" s="70" t="n">
        <f aca="false">IF(D145=0,0,C145-D145)</f>
        <v>0</v>
      </c>
      <c r="F145" s="70" t="n">
        <f aca="false">PMT(Dane_wejsciowe!$C$12/12,Dane_wejsciowe!$C$11,Dane_wejsciowe!$C$9*(1-Dane_wejsciowe!$C$13))</f>
        <v>-956117.012007072</v>
      </c>
      <c r="G145" s="70" t="n">
        <f aca="false">IFERROR(IPMT(Dane_wejsciowe!$C$12/12,B133,Dane_wejsciowe!$C$11,Dane_wejsciowe!$C$9*(1-Dane_wejsciowe!$C$13)),0)</f>
        <v>0</v>
      </c>
      <c r="H145" s="70" t="n">
        <f aca="false">IF(G145=0,0,F145-G145)</f>
        <v>0</v>
      </c>
      <c r="I145" s="70"/>
      <c r="J145" s="70"/>
      <c r="K145" s="70"/>
      <c r="L145" s="70"/>
    </row>
    <row r="146" customFormat="false" ht="12.8" hidden="false" customHeight="false" outlineLevel="0" collapsed="false">
      <c r="B146" s="1" t="n">
        <v>143</v>
      </c>
      <c r="C146" s="70" t="n">
        <f aca="false">PMT(Dane_wejsciowe!$C$12/12,Dane_wejsciowe!$C$11,Dane_wejsciowe!$C$9*Dane_wejsciowe!$C$13)</f>
        <v>-637411.341338048</v>
      </c>
      <c r="D146" s="70" t="n">
        <f aca="false">IFERROR(IPMT(Dane_wejsciowe!$C$12/12,B140,Dane_wejsciowe!$C$11,Dane_wejsciowe!$C$9*Dane_wejsciowe!$C$13),0)</f>
        <v>0</v>
      </c>
      <c r="E146" s="70" t="n">
        <f aca="false">IF(D146=0,0,C146-D146)</f>
        <v>0</v>
      </c>
      <c r="F146" s="70" t="n">
        <f aca="false">PMT(Dane_wejsciowe!$C$12/12,Dane_wejsciowe!$C$11,Dane_wejsciowe!$C$9*(1-Dane_wejsciowe!$C$13))</f>
        <v>-956117.012007072</v>
      </c>
      <c r="G146" s="70" t="n">
        <f aca="false">IFERROR(IPMT(Dane_wejsciowe!$C$12/12,B134,Dane_wejsciowe!$C$11,Dane_wejsciowe!$C$9*(1-Dane_wejsciowe!$C$13)),0)</f>
        <v>0</v>
      </c>
      <c r="H146" s="70" t="n">
        <f aca="false">IF(G146=0,0,F146-G146)</f>
        <v>0</v>
      </c>
      <c r="I146" s="70"/>
      <c r="J146" s="70"/>
      <c r="K146" s="70"/>
      <c r="L146" s="70"/>
    </row>
    <row r="147" customFormat="false" ht="12.8" hidden="false" customHeight="false" outlineLevel="0" collapsed="false">
      <c r="B147" s="1" t="n">
        <v>144</v>
      </c>
      <c r="C147" s="70" t="n">
        <f aca="false">PMT(Dane_wejsciowe!$C$12/12,Dane_wejsciowe!$C$11,Dane_wejsciowe!$C$9*Dane_wejsciowe!$C$13)</f>
        <v>-637411.341338048</v>
      </c>
      <c r="D147" s="70" t="n">
        <f aca="false">IFERROR(IPMT(Dane_wejsciowe!$C$12/12,B141,Dane_wejsciowe!$C$11,Dane_wejsciowe!$C$9*Dane_wejsciowe!$C$13),0)</f>
        <v>0</v>
      </c>
      <c r="E147" s="70" t="n">
        <f aca="false">IF(D147=0,0,C147-D147)</f>
        <v>0</v>
      </c>
      <c r="F147" s="70" t="n">
        <f aca="false">PMT(Dane_wejsciowe!$C$12/12,Dane_wejsciowe!$C$11,Dane_wejsciowe!$C$9*(1-Dane_wejsciowe!$C$13))</f>
        <v>-956117.012007072</v>
      </c>
      <c r="G147" s="70" t="n">
        <f aca="false">IFERROR(IPMT(Dane_wejsciowe!$C$12/12,B135,Dane_wejsciowe!$C$11,Dane_wejsciowe!$C$9*(1-Dane_wejsciowe!$C$13)),0)</f>
        <v>0</v>
      </c>
      <c r="H147" s="70" t="n">
        <f aca="false">IF(G147=0,0,F147-G147)</f>
        <v>0</v>
      </c>
      <c r="I147" s="70"/>
      <c r="J147" s="70"/>
      <c r="K147" s="70"/>
      <c r="L147" s="70"/>
    </row>
    <row r="148" customFormat="false" ht="12.8" hidden="false" customHeight="false" outlineLevel="0" collapsed="false">
      <c r="B148" s="1" t="n">
        <v>145</v>
      </c>
      <c r="C148" s="70" t="n">
        <f aca="false">PMT(Dane_wejsciowe!$C$12/12,Dane_wejsciowe!$C$11,Dane_wejsciowe!$C$9*Dane_wejsciowe!$C$13)</f>
        <v>-637411.341338048</v>
      </c>
      <c r="D148" s="70" t="n">
        <f aca="false">IFERROR(IPMT(Dane_wejsciowe!$C$12/12,B142,Dane_wejsciowe!$C$11,Dane_wejsciowe!$C$9*Dane_wejsciowe!$C$13),0)</f>
        <v>0</v>
      </c>
      <c r="E148" s="70" t="n">
        <f aca="false">IF(D148=0,0,C148-D148)</f>
        <v>0</v>
      </c>
      <c r="F148" s="70" t="n">
        <f aca="false">PMT(Dane_wejsciowe!$C$12/12,Dane_wejsciowe!$C$11,Dane_wejsciowe!$C$9*(1-Dane_wejsciowe!$C$13))</f>
        <v>-956117.012007072</v>
      </c>
      <c r="G148" s="70" t="n">
        <f aca="false">IFERROR(IPMT(Dane_wejsciowe!$C$12/12,B136,Dane_wejsciowe!$C$11,Dane_wejsciowe!$C$9*(1-Dane_wejsciowe!$C$13)),0)</f>
        <v>0</v>
      </c>
      <c r="H148" s="70" t="n">
        <f aca="false">IF(G148=0,0,F148-G148)</f>
        <v>0</v>
      </c>
      <c r="I148" s="70"/>
      <c r="J148" s="70"/>
      <c r="K148" s="70"/>
      <c r="L148" s="70"/>
    </row>
    <row r="149" customFormat="false" ht="12.8" hidden="false" customHeight="false" outlineLevel="0" collapsed="false">
      <c r="B149" s="1" t="n">
        <v>146</v>
      </c>
      <c r="C149" s="70" t="n">
        <f aca="false">PMT(Dane_wejsciowe!$C$12/12,Dane_wejsciowe!$C$11,Dane_wejsciowe!$C$9*Dane_wejsciowe!$C$13)</f>
        <v>-637411.341338048</v>
      </c>
      <c r="D149" s="70" t="n">
        <f aca="false">IFERROR(IPMT(Dane_wejsciowe!$C$12/12,B143,Dane_wejsciowe!$C$11,Dane_wejsciowe!$C$9*Dane_wejsciowe!$C$13),0)</f>
        <v>0</v>
      </c>
      <c r="E149" s="70" t="n">
        <f aca="false">IF(D149=0,0,C149-D149)</f>
        <v>0</v>
      </c>
      <c r="F149" s="70" t="n">
        <f aca="false">PMT(Dane_wejsciowe!$C$12/12,Dane_wejsciowe!$C$11,Dane_wejsciowe!$C$9*(1-Dane_wejsciowe!$C$13))</f>
        <v>-956117.012007072</v>
      </c>
      <c r="G149" s="70" t="n">
        <f aca="false">IFERROR(IPMT(Dane_wejsciowe!$C$12/12,B137,Dane_wejsciowe!$C$11,Dane_wejsciowe!$C$9*(1-Dane_wejsciowe!$C$13)),0)</f>
        <v>0</v>
      </c>
      <c r="H149" s="70" t="n">
        <f aca="false">IF(G149=0,0,F149-G149)</f>
        <v>0</v>
      </c>
      <c r="I149" s="70"/>
      <c r="J149" s="70"/>
      <c r="K149" s="70"/>
      <c r="L149" s="70"/>
    </row>
    <row r="150" customFormat="false" ht="12.8" hidden="false" customHeight="false" outlineLevel="0" collapsed="false">
      <c r="B150" s="1" t="n">
        <v>147</v>
      </c>
      <c r="C150" s="70" t="n">
        <f aca="false">PMT(Dane_wejsciowe!$C$12/12,Dane_wejsciowe!$C$11,Dane_wejsciowe!$C$9*Dane_wejsciowe!$C$13)</f>
        <v>-637411.341338048</v>
      </c>
      <c r="D150" s="70" t="n">
        <f aca="false">IFERROR(IPMT(Dane_wejsciowe!$C$12/12,B144,Dane_wejsciowe!$C$11,Dane_wejsciowe!$C$9*Dane_wejsciowe!$C$13),0)</f>
        <v>0</v>
      </c>
      <c r="E150" s="70" t="n">
        <f aca="false">IF(D150=0,0,C150-D150)</f>
        <v>0</v>
      </c>
      <c r="F150" s="70" t="n">
        <f aca="false">PMT(Dane_wejsciowe!$C$12/12,Dane_wejsciowe!$C$11,Dane_wejsciowe!$C$9*(1-Dane_wejsciowe!$C$13))</f>
        <v>-956117.012007072</v>
      </c>
      <c r="G150" s="70" t="n">
        <f aca="false">IFERROR(IPMT(Dane_wejsciowe!$C$12/12,B138,Dane_wejsciowe!$C$11,Dane_wejsciowe!$C$9*(1-Dane_wejsciowe!$C$13)),0)</f>
        <v>0</v>
      </c>
      <c r="H150" s="70" t="n">
        <f aca="false">IF(G150=0,0,F150-G150)</f>
        <v>0</v>
      </c>
      <c r="I150" s="70"/>
      <c r="J150" s="70"/>
      <c r="K150" s="70"/>
      <c r="L150" s="70"/>
    </row>
    <row r="151" customFormat="false" ht="12.8" hidden="false" customHeight="false" outlineLevel="0" collapsed="false">
      <c r="B151" s="1" t="n">
        <v>148</v>
      </c>
      <c r="C151" s="70" t="n">
        <f aca="false">PMT(Dane_wejsciowe!$C$12/12,Dane_wejsciowe!$C$11,Dane_wejsciowe!$C$9*Dane_wejsciowe!$C$13)</f>
        <v>-637411.341338048</v>
      </c>
      <c r="D151" s="70" t="n">
        <f aca="false">IFERROR(IPMT(Dane_wejsciowe!$C$12/12,B145,Dane_wejsciowe!$C$11,Dane_wejsciowe!$C$9*Dane_wejsciowe!$C$13),0)</f>
        <v>0</v>
      </c>
      <c r="E151" s="70" t="n">
        <f aca="false">IF(D151=0,0,C151-D151)</f>
        <v>0</v>
      </c>
      <c r="F151" s="70" t="n">
        <f aca="false">PMT(Dane_wejsciowe!$C$12/12,Dane_wejsciowe!$C$11,Dane_wejsciowe!$C$9*(1-Dane_wejsciowe!$C$13))</f>
        <v>-956117.012007072</v>
      </c>
      <c r="G151" s="70" t="n">
        <f aca="false">IFERROR(IPMT(Dane_wejsciowe!$C$12/12,B139,Dane_wejsciowe!$C$11,Dane_wejsciowe!$C$9*(1-Dane_wejsciowe!$C$13)),0)</f>
        <v>0</v>
      </c>
      <c r="H151" s="70" t="n">
        <f aca="false">IF(G151=0,0,F151-G151)</f>
        <v>0</v>
      </c>
      <c r="I151" s="70"/>
      <c r="J151" s="70"/>
      <c r="K151" s="70"/>
      <c r="L151" s="70"/>
    </row>
    <row r="152" customFormat="false" ht="12.8" hidden="false" customHeight="false" outlineLevel="0" collapsed="false">
      <c r="B152" s="1" t="n">
        <v>149</v>
      </c>
      <c r="C152" s="70" t="n">
        <f aca="false">PMT(Dane_wejsciowe!$C$12/12,Dane_wejsciowe!$C$11,Dane_wejsciowe!$C$9*Dane_wejsciowe!$C$13)</f>
        <v>-637411.341338048</v>
      </c>
      <c r="D152" s="70" t="n">
        <f aca="false">IFERROR(IPMT(Dane_wejsciowe!$C$12/12,B146,Dane_wejsciowe!$C$11,Dane_wejsciowe!$C$9*Dane_wejsciowe!$C$13),0)</f>
        <v>0</v>
      </c>
      <c r="E152" s="70" t="n">
        <f aca="false">IF(D152=0,0,C152-D152)</f>
        <v>0</v>
      </c>
      <c r="F152" s="70" t="n">
        <f aca="false">PMT(Dane_wejsciowe!$C$12/12,Dane_wejsciowe!$C$11,Dane_wejsciowe!$C$9*(1-Dane_wejsciowe!$C$13))</f>
        <v>-956117.012007072</v>
      </c>
      <c r="G152" s="70" t="n">
        <f aca="false">IFERROR(IPMT(Dane_wejsciowe!$C$12/12,B140,Dane_wejsciowe!$C$11,Dane_wejsciowe!$C$9*(1-Dane_wejsciowe!$C$13)),0)</f>
        <v>0</v>
      </c>
      <c r="H152" s="70" t="n">
        <f aca="false">IF(G152=0,0,F152-G152)</f>
        <v>0</v>
      </c>
      <c r="I152" s="70"/>
      <c r="J152" s="70"/>
      <c r="K152" s="70"/>
      <c r="L152" s="70"/>
    </row>
    <row r="153" customFormat="false" ht="12.8" hidden="false" customHeight="false" outlineLevel="0" collapsed="false">
      <c r="B153" s="1" t="n">
        <v>150</v>
      </c>
      <c r="C153" s="70" t="n">
        <f aca="false">PMT(Dane_wejsciowe!$C$12/12,Dane_wejsciowe!$C$11,Dane_wejsciowe!$C$9*Dane_wejsciowe!$C$13)</f>
        <v>-637411.341338048</v>
      </c>
      <c r="D153" s="70" t="n">
        <f aca="false">IFERROR(IPMT(Dane_wejsciowe!$C$12/12,B147,Dane_wejsciowe!$C$11,Dane_wejsciowe!$C$9*Dane_wejsciowe!$C$13),0)</f>
        <v>0</v>
      </c>
      <c r="E153" s="70" t="n">
        <f aca="false">IF(D153=0,0,C153-D153)</f>
        <v>0</v>
      </c>
      <c r="F153" s="70" t="n">
        <f aca="false">PMT(Dane_wejsciowe!$C$12/12,Dane_wejsciowe!$C$11,Dane_wejsciowe!$C$9*(1-Dane_wejsciowe!$C$13))</f>
        <v>-956117.012007072</v>
      </c>
      <c r="G153" s="70" t="n">
        <f aca="false">IFERROR(IPMT(Dane_wejsciowe!$C$12/12,B141,Dane_wejsciowe!$C$11,Dane_wejsciowe!$C$9*(1-Dane_wejsciowe!$C$13)),0)</f>
        <v>0</v>
      </c>
      <c r="H153" s="70" t="n">
        <f aca="false">IF(G153=0,0,F153-G153)</f>
        <v>0</v>
      </c>
      <c r="I153" s="70"/>
      <c r="J153" s="70"/>
      <c r="K153" s="70"/>
      <c r="L153" s="70"/>
    </row>
    <row r="154" customFormat="false" ht="12.8" hidden="false" customHeight="false" outlineLevel="0" collapsed="false">
      <c r="B154" s="1" t="n">
        <v>151</v>
      </c>
      <c r="C154" s="70" t="n">
        <f aca="false">PMT(Dane_wejsciowe!$C$12/12,Dane_wejsciowe!$C$11,Dane_wejsciowe!$C$9*Dane_wejsciowe!$C$13)</f>
        <v>-637411.341338048</v>
      </c>
      <c r="D154" s="70" t="n">
        <f aca="false">IFERROR(IPMT(Dane_wejsciowe!$C$12/12,B148,Dane_wejsciowe!$C$11,Dane_wejsciowe!$C$9*Dane_wejsciowe!$C$13),0)</f>
        <v>0</v>
      </c>
      <c r="E154" s="70" t="n">
        <f aca="false">IF(D154=0,0,C154-D154)</f>
        <v>0</v>
      </c>
      <c r="F154" s="70" t="n">
        <f aca="false">PMT(Dane_wejsciowe!$C$12/12,Dane_wejsciowe!$C$11,Dane_wejsciowe!$C$9*(1-Dane_wejsciowe!$C$13))</f>
        <v>-956117.012007072</v>
      </c>
      <c r="G154" s="70" t="n">
        <f aca="false">IFERROR(IPMT(Dane_wejsciowe!$C$12/12,B142,Dane_wejsciowe!$C$11,Dane_wejsciowe!$C$9*(1-Dane_wejsciowe!$C$13)),0)</f>
        <v>0</v>
      </c>
      <c r="H154" s="70" t="n">
        <f aca="false">IF(G154=0,0,F154-G154)</f>
        <v>0</v>
      </c>
      <c r="I154" s="70"/>
      <c r="J154" s="70"/>
      <c r="K154" s="70"/>
      <c r="L154" s="70"/>
    </row>
    <row r="155" customFormat="false" ht="12.8" hidden="false" customHeight="false" outlineLevel="0" collapsed="false">
      <c r="B155" s="1" t="n">
        <v>152</v>
      </c>
      <c r="C155" s="70" t="n">
        <f aca="false">PMT(Dane_wejsciowe!$C$12/12,Dane_wejsciowe!$C$11,Dane_wejsciowe!$C$9*Dane_wejsciowe!$C$13)</f>
        <v>-637411.341338048</v>
      </c>
      <c r="D155" s="70" t="n">
        <f aca="false">IFERROR(IPMT(Dane_wejsciowe!$C$12/12,B149,Dane_wejsciowe!$C$11,Dane_wejsciowe!$C$9*Dane_wejsciowe!$C$13),0)</f>
        <v>0</v>
      </c>
      <c r="E155" s="70" t="n">
        <f aca="false">IF(D155=0,0,C155-D155)</f>
        <v>0</v>
      </c>
      <c r="F155" s="70" t="n">
        <f aca="false">PMT(Dane_wejsciowe!$C$12/12,Dane_wejsciowe!$C$11,Dane_wejsciowe!$C$9*(1-Dane_wejsciowe!$C$13))</f>
        <v>-956117.012007072</v>
      </c>
      <c r="G155" s="70" t="n">
        <f aca="false">IFERROR(IPMT(Dane_wejsciowe!$C$12/12,B143,Dane_wejsciowe!$C$11,Dane_wejsciowe!$C$9*(1-Dane_wejsciowe!$C$13)),0)</f>
        <v>0</v>
      </c>
      <c r="H155" s="70" t="n">
        <f aca="false">IF(G155=0,0,F155-G155)</f>
        <v>0</v>
      </c>
      <c r="I155" s="70"/>
      <c r="J155" s="70"/>
      <c r="K155" s="70"/>
      <c r="L155" s="70"/>
    </row>
    <row r="156" customFormat="false" ht="12.8" hidden="false" customHeight="false" outlineLevel="0" collapsed="false">
      <c r="B156" s="1" t="n">
        <v>153</v>
      </c>
      <c r="C156" s="70" t="n">
        <f aca="false">PMT(Dane_wejsciowe!$C$12/12,Dane_wejsciowe!$C$11,Dane_wejsciowe!$C$9*Dane_wejsciowe!$C$13)</f>
        <v>-637411.341338048</v>
      </c>
      <c r="D156" s="70" t="n">
        <f aca="false">IFERROR(IPMT(Dane_wejsciowe!$C$12/12,B150,Dane_wejsciowe!$C$11,Dane_wejsciowe!$C$9*Dane_wejsciowe!$C$13),0)</f>
        <v>0</v>
      </c>
      <c r="E156" s="70" t="n">
        <f aca="false">IF(D156=0,0,C156-D156)</f>
        <v>0</v>
      </c>
      <c r="F156" s="70" t="n">
        <f aca="false">PMT(Dane_wejsciowe!$C$12/12,Dane_wejsciowe!$C$11,Dane_wejsciowe!$C$9*(1-Dane_wejsciowe!$C$13))</f>
        <v>-956117.012007072</v>
      </c>
      <c r="G156" s="70" t="n">
        <f aca="false">IFERROR(IPMT(Dane_wejsciowe!$C$12/12,B144,Dane_wejsciowe!$C$11,Dane_wejsciowe!$C$9*(1-Dane_wejsciowe!$C$13)),0)</f>
        <v>0</v>
      </c>
      <c r="H156" s="70" t="n">
        <f aca="false">IF(G156=0,0,F156-G156)</f>
        <v>0</v>
      </c>
      <c r="I156" s="70"/>
      <c r="J156" s="70"/>
      <c r="K156" s="70"/>
      <c r="L156" s="70"/>
    </row>
    <row r="157" customFormat="false" ht="12.8" hidden="false" customHeight="false" outlineLevel="0" collapsed="false">
      <c r="B157" s="1" t="n">
        <v>154</v>
      </c>
      <c r="C157" s="70" t="n">
        <f aca="false">PMT(Dane_wejsciowe!$C$12/12,Dane_wejsciowe!$C$11,Dane_wejsciowe!$C$9*Dane_wejsciowe!$C$13)</f>
        <v>-637411.341338048</v>
      </c>
      <c r="D157" s="70" t="n">
        <f aca="false">IFERROR(IPMT(Dane_wejsciowe!$C$12/12,B151,Dane_wejsciowe!$C$11,Dane_wejsciowe!$C$9*Dane_wejsciowe!$C$13),0)</f>
        <v>0</v>
      </c>
      <c r="E157" s="70" t="n">
        <f aca="false">IF(D157=0,0,C157-D157)</f>
        <v>0</v>
      </c>
      <c r="F157" s="70" t="n">
        <f aca="false">PMT(Dane_wejsciowe!$C$12/12,Dane_wejsciowe!$C$11,Dane_wejsciowe!$C$9*(1-Dane_wejsciowe!$C$13))</f>
        <v>-956117.012007072</v>
      </c>
      <c r="G157" s="70" t="n">
        <f aca="false">IFERROR(IPMT(Dane_wejsciowe!$C$12/12,B145,Dane_wejsciowe!$C$11,Dane_wejsciowe!$C$9*(1-Dane_wejsciowe!$C$13)),0)</f>
        <v>0</v>
      </c>
      <c r="H157" s="70" t="n">
        <f aca="false">IF(G157=0,0,F157-G157)</f>
        <v>0</v>
      </c>
      <c r="I157" s="70"/>
      <c r="J157" s="70"/>
      <c r="K157" s="70"/>
      <c r="L157" s="70"/>
    </row>
    <row r="158" customFormat="false" ht="12.8" hidden="false" customHeight="false" outlineLevel="0" collapsed="false">
      <c r="B158" s="1" t="n">
        <v>155</v>
      </c>
      <c r="C158" s="70" t="n">
        <f aca="false">PMT(Dane_wejsciowe!$C$12/12,Dane_wejsciowe!$C$11,Dane_wejsciowe!$C$9*Dane_wejsciowe!$C$13)</f>
        <v>-637411.341338048</v>
      </c>
      <c r="D158" s="70" t="n">
        <f aca="false">IFERROR(IPMT(Dane_wejsciowe!$C$12/12,B152,Dane_wejsciowe!$C$11,Dane_wejsciowe!$C$9*Dane_wejsciowe!$C$13),0)</f>
        <v>0</v>
      </c>
      <c r="E158" s="70" t="n">
        <f aca="false">IF(D158=0,0,C158-D158)</f>
        <v>0</v>
      </c>
      <c r="F158" s="70" t="n">
        <f aca="false">PMT(Dane_wejsciowe!$C$12/12,Dane_wejsciowe!$C$11,Dane_wejsciowe!$C$9*(1-Dane_wejsciowe!$C$13))</f>
        <v>-956117.012007072</v>
      </c>
      <c r="G158" s="70" t="n">
        <f aca="false">IFERROR(IPMT(Dane_wejsciowe!$C$12/12,B146,Dane_wejsciowe!$C$11,Dane_wejsciowe!$C$9*(1-Dane_wejsciowe!$C$13)),0)</f>
        <v>0</v>
      </c>
      <c r="H158" s="70" t="n">
        <f aca="false">IF(G158=0,0,F158-G158)</f>
        <v>0</v>
      </c>
      <c r="I158" s="70"/>
      <c r="J158" s="70"/>
      <c r="K158" s="70"/>
      <c r="L158" s="70"/>
    </row>
    <row r="159" customFormat="false" ht="12.8" hidden="false" customHeight="false" outlineLevel="0" collapsed="false">
      <c r="B159" s="1" t="n">
        <v>156</v>
      </c>
      <c r="C159" s="70" t="n">
        <f aca="false">PMT(Dane_wejsciowe!$C$12/12,Dane_wejsciowe!$C$11,Dane_wejsciowe!$C$9*Dane_wejsciowe!$C$13)</f>
        <v>-637411.341338048</v>
      </c>
      <c r="D159" s="70" t="n">
        <f aca="false">IFERROR(IPMT(Dane_wejsciowe!$C$12/12,B153,Dane_wejsciowe!$C$11,Dane_wejsciowe!$C$9*Dane_wejsciowe!$C$13),0)</f>
        <v>0</v>
      </c>
      <c r="E159" s="70" t="n">
        <f aca="false">IF(D159=0,0,C159-D159)</f>
        <v>0</v>
      </c>
      <c r="F159" s="70" t="n">
        <f aca="false">PMT(Dane_wejsciowe!$C$12/12,Dane_wejsciowe!$C$11,Dane_wejsciowe!$C$9*(1-Dane_wejsciowe!$C$13))</f>
        <v>-956117.012007072</v>
      </c>
      <c r="G159" s="70" t="n">
        <f aca="false">IFERROR(IPMT(Dane_wejsciowe!$C$12/12,B147,Dane_wejsciowe!$C$11,Dane_wejsciowe!$C$9*(1-Dane_wejsciowe!$C$13)),0)</f>
        <v>0</v>
      </c>
      <c r="H159" s="70" t="n">
        <f aca="false">IF(G159=0,0,F159-G159)</f>
        <v>0</v>
      </c>
      <c r="I159" s="70"/>
      <c r="J159" s="70"/>
      <c r="K159" s="70"/>
      <c r="L159" s="70"/>
    </row>
    <row r="160" customFormat="false" ht="12.8" hidden="false" customHeight="false" outlineLevel="0" collapsed="false">
      <c r="B160" s="1" t="n">
        <v>157</v>
      </c>
      <c r="C160" s="70" t="n">
        <f aca="false">PMT(Dane_wejsciowe!$C$12/12,Dane_wejsciowe!$C$11,Dane_wejsciowe!$C$9*Dane_wejsciowe!$C$13)</f>
        <v>-637411.341338048</v>
      </c>
      <c r="D160" s="70" t="n">
        <f aca="false">IFERROR(IPMT(Dane_wejsciowe!$C$12/12,B154,Dane_wejsciowe!$C$11,Dane_wejsciowe!$C$9*Dane_wejsciowe!$C$13),0)</f>
        <v>0</v>
      </c>
      <c r="E160" s="70" t="n">
        <f aca="false">IF(D160=0,0,C160-D160)</f>
        <v>0</v>
      </c>
      <c r="F160" s="70" t="n">
        <f aca="false">PMT(Dane_wejsciowe!$C$12/12,Dane_wejsciowe!$C$11,Dane_wejsciowe!$C$9*(1-Dane_wejsciowe!$C$13))</f>
        <v>-956117.012007072</v>
      </c>
      <c r="G160" s="70" t="n">
        <f aca="false">IFERROR(IPMT(Dane_wejsciowe!$C$12/12,B148,Dane_wejsciowe!$C$11,Dane_wejsciowe!$C$9*(1-Dane_wejsciowe!$C$13)),0)</f>
        <v>0</v>
      </c>
      <c r="H160" s="70" t="n">
        <f aca="false">IF(G160=0,0,F160-G160)</f>
        <v>0</v>
      </c>
      <c r="I160" s="70"/>
      <c r="J160" s="70"/>
      <c r="K160" s="70"/>
      <c r="L160" s="70"/>
    </row>
    <row r="161" customFormat="false" ht="12.8" hidden="false" customHeight="false" outlineLevel="0" collapsed="false">
      <c r="B161" s="1" t="n">
        <v>158</v>
      </c>
      <c r="C161" s="70" t="n">
        <f aca="false">PMT(Dane_wejsciowe!$C$12/12,Dane_wejsciowe!$C$11,Dane_wejsciowe!$C$9*Dane_wejsciowe!$C$13)</f>
        <v>-637411.341338048</v>
      </c>
      <c r="D161" s="70" t="n">
        <f aca="false">IFERROR(IPMT(Dane_wejsciowe!$C$12/12,B155,Dane_wejsciowe!$C$11,Dane_wejsciowe!$C$9*Dane_wejsciowe!$C$13),0)</f>
        <v>0</v>
      </c>
      <c r="E161" s="70" t="n">
        <f aca="false">IF(D161=0,0,C161-D161)</f>
        <v>0</v>
      </c>
      <c r="F161" s="70" t="n">
        <f aca="false">PMT(Dane_wejsciowe!$C$12/12,Dane_wejsciowe!$C$11,Dane_wejsciowe!$C$9*(1-Dane_wejsciowe!$C$13))</f>
        <v>-956117.012007072</v>
      </c>
      <c r="G161" s="70" t="n">
        <f aca="false">IFERROR(IPMT(Dane_wejsciowe!$C$12/12,B149,Dane_wejsciowe!$C$11,Dane_wejsciowe!$C$9*(1-Dane_wejsciowe!$C$13)),0)</f>
        <v>0</v>
      </c>
      <c r="H161" s="70" t="n">
        <f aca="false">IF(G161=0,0,F161-G161)</f>
        <v>0</v>
      </c>
      <c r="I161" s="70"/>
      <c r="J161" s="70"/>
      <c r="K161" s="70"/>
      <c r="L161" s="70"/>
    </row>
    <row r="162" customFormat="false" ht="12.8" hidden="false" customHeight="false" outlineLevel="0" collapsed="false">
      <c r="B162" s="1" t="n">
        <v>159</v>
      </c>
      <c r="C162" s="70" t="n">
        <f aca="false">PMT(Dane_wejsciowe!$C$12/12,Dane_wejsciowe!$C$11,Dane_wejsciowe!$C$9*Dane_wejsciowe!$C$13)</f>
        <v>-637411.341338048</v>
      </c>
      <c r="D162" s="70" t="n">
        <f aca="false">IFERROR(IPMT(Dane_wejsciowe!$C$12/12,B156,Dane_wejsciowe!$C$11,Dane_wejsciowe!$C$9*Dane_wejsciowe!$C$13),0)</f>
        <v>0</v>
      </c>
      <c r="E162" s="70" t="n">
        <f aca="false">IF(D162=0,0,C162-D162)</f>
        <v>0</v>
      </c>
      <c r="F162" s="70" t="n">
        <f aca="false">PMT(Dane_wejsciowe!$C$12/12,Dane_wejsciowe!$C$11,Dane_wejsciowe!$C$9*(1-Dane_wejsciowe!$C$13))</f>
        <v>-956117.012007072</v>
      </c>
      <c r="G162" s="70" t="n">
        <f aca="false">IFERROR(IPMT(Dane_wejsciowe!$C$12/12,B150,Dane_wejsciowe!$C$11,Dane_wejsciowe!$C$9*(1-Dane_wejsciowe!$C$13)),0)</f>
        <v>0</v>
      </c>
      <c r="H162" s="70" t="n">
        <f aca="false">IF(G162=0,0,F162-G162)</f>
        <v>0</v>
      </c>
      <c r="I162" s="70"/>
      <c r="J162" s="70"/>
      <c r="K162" s="70"/>
      <c r="L162" s="70"/>
    </row>
    <row r="163" customFormat="false" ht="12.8" hidden="false" customHeight="false" outlineLevel="0" collapsed="false">
      <c r="B163" s="1" t="n">
        <v>160</v>
      </c>
      <c r="C163" s="70" t="n">
        <f aca="false">PMT(Dane_wejsciowe!$C$12/12,Dane_wejsciowe!$C$11,Dane_wejsciowe!$C$9*Dane_wejsciowe!$C$13)</f>
        <v>-637411.341338048</v>
      </c>
      <c r="D163" s="70" t="n">
        <f aca="false">IFERROR(IPMT(Dane_wejsciowe!$C$12/12,B157,Dane_wejsciowe!$C$11,Dane_wejsciowe!$C$9*Dane_wejsciowe!$C$13),0)</f>
        <v>0</v>
      </c>
      <c r="E163" s="70" t="n">
        <f aca="false">IF(D163=0,0,C163-D163)</f>
        <v>0</v>
      </c>
      <c r="F163" s="70" t="n">
        <f aca="false">PMT(Dane_wejsciowe!$C$12/12,Dane_wejsciowe!$C$11,Dane_wejsciowe!$C$9*(1-Dane_wejsciowe!$C$13))</f>
        <v>-956117.012007072</v>
      </c>
      <c r="G163" s="70" t="n">
        <f aca="false">IFERROR(IPMT(Dane_wejsciowe!$C$12/12,B151,Dane_wejsciowe!$C$11,Dane_wejsciowe!$C$9*(1-Dane_wejsciowe!$C$13)),0)</f>
        <v>0</v>
      </c>
      <c r="H163" s="70" t="n">
        <f aca="false">IF(G163=0,0,F163-G163)</f>
        <v>0</v>
      </c>
      <c r="I163" s="70"/>
      <c r="J163" s="70"/>
      <c r="K163" s="70"/>
      <c r="L163" s="70"/>
    </row>
    <row r="164" customFormat="false" ht="12.8" hidden="false" customHeight="false" outlineLevel="0" collapsed="false">
      <c r="B164" s="1" t="n">
        <v>161</v>
      </c>
      <c r="C164" s="70" t="n">
        <f aca="false">PMT(Dane_wejsciowe!$C$12/12,Dane_wejsciowe!$C$11,Dane_wejsciowe!$C$9*Dane_wejsciowe!$C$13)</f>
        <v>-637411.341338048</v>
      </c>
      <c r="D164" s="70" t="n">
        <f aca="false">IFERROR(IPMT(Dane_wejsciowe!$C$12/12,B158,Dane_wejsciowe!$C$11,Dane_wejsciowe!$C$9*Dane_wejsciowe!$C$13),0)</f>
        <v>0</v>
      </c>
      <c r="E164" s="70" t="n">
        <f aca="false">IF(D164=0,0,C164-D164)</f>
        <v>0</v>
      </c>
      <c r="F164" s="70" t="n">
        <f aca="false">PMT(Dane_wejsciowe!$C$12/12,Dane_wejsciowe!$C$11,Dane_wejsciowe!$C$9*(1-Dane_wejsciowe!$C$13))</f>
        <v>-956117.012007072</v>
      </c>
      <c r="G164" s="70" t="n">
        <f aca="false">IFERROR(IPMT(Dane_wejsciowe!$C$12/12,B152,Dane_wejsciowe!$C$11,Dane_wejsciowe!$C$9*(1-Dane_wejsciowe!$C$13)),0)</f>
        <v>0</v>
      </c>
      <c r="H164" s="70" t="n">
        <f aca="false">IF(G164=0,0,F164-G164)</f>
        <v>0</v>
      </c>
      <c r="I164" s="70"/>
      <c r="J164" s="70"/>
      <c r="K164" s="70"/>
      <c r="L164" s="70"/>
    </row>
    <row r="165" customFormat="false" ht="12.8" hidden="false" customHeight="false" outlineLevel="0" collapsed="false">
      <c r="B165" s="1" t="n">
        <v>162</v>
      </c>
      <c r="C165" s="70" t="n">
        <f aca="false">PMT(Dane_wejsciowe!$C$12/12,Dane_wejsciowe!$C$11,Dane_wejsciowe!$C$9*Dane_wejsciowe!$C$13)</f>
        <v>-637411.341338048</v>
      </c>
      <c r="D165" s="70" t="n">
        <f aca="false">IFERROR(IPMT(Dane_wejsciowe!$C$12/12,B159,Dane_wejsciowe!$C$11,Dane_wejsciowe!$C$9*Dane_wejsciowe!$C$13),0)</f>
        <v>0</v>
      </c>
      <c r="E165" s="70" t="n">
        <f aca="false">IF(D165=0,0,C165-D165)</f>
        <v>0</v>
      </c>
      <c r="F165" s="70" t="n">
        <f aca="false">PMT(Dane_wejsciowe!$C$12/12,Dane_wejsciowe!$C$11,Dane_wejsciowe!$C$9*(1-Dane_wejsciowe!$C$13))</f>
        <v>-956117.012007072</v>
      </c>
      <c r="G165" s="70" t="n">
        <f aca="false">IFERROR(IPMT(Dane_wejsciowe!$C$12/12,B153,Dane_wejsciowe!$C$11,Dane_wejsciowe!$C$9*(1-Dane_wejsciowe!$C$13)),0)</f>
        <v>0</v>
      </c>
      <c r="H165" s="70" t="n">
        <f aca="false">IF(G165=0,0,F165-G165)</f>
        <v>0</v>
      </c>
      <c r="I165" s="70"/>
      <c r="J165" s="70"/>
      <c r="K165" s="70"/>
      <c r="L165" s="70"/>
    </row>
    <row r="166" customFormat="false" ht="12.8" hidden="false" customHeight="false" outlineLevel="0" collapsed="false">
      <c r="B166" s="1" t="n">
        <v>163</v>
      </c>
      <c r="C166" s="70" t="n">
        <f aca="false">PMT(Dane_wejsciowe!$C$12/12,Dane_wejsciowe!$C$11,Dane_wejsciowe!$C$9*Dane_wejsciowe!$C$13)</f>
        <v>-637411.341338048</v>
      </c>
      <c r="D166" s="70" t="n">
        <f aca="false">IFERROR(IPMT(Dane_wejsciowe!$C$12/12,B160,Dane_wejsciowe!$C$11,Dane_wejsciowe!$C$9*Dane_wejsciowe!$C$13),0)</f>
        <v>0</v>
      </c>
      <c r="E166" s="70" t="n">
        <f aca="false">IF(D166=0,0,C166-D166)</f>
        <v>0</v>
      </c>
      <c r="F166" s="70" t="n">
        <f aca="false">PMT(Dane_wejsciowe!$C$12/12,Dane_wejsciowe!$C$11,Dane_wejsciowe!$C$9*(1-Dane_wejsciowe!$C$13))</f>
        <v>-956117.012007072</v>
      </c>
      <c r="G166" s="70" t="n">
        <f aca="false">IFERROR(IPMT(Dane_wejsciowe!$C$12/12,B154,Dane_wejsciowe!$C$11,Dane_wejsciowe!$C$9*(1-Dane_wejsciowe!$C$13)),0)</f>
        <v>0</v>
      </c>
      <c r="H166" s="70" t="n">
        <f aca="false">IF(G166=0,0,F166-G166)</f>
        <v>0</v>
      </c>
      <c r="I166" s="70"/>
      <c r="J166" s="70"/>
      <c r="K166" s="70"/>
      <c r="L166" s="70"/>
    </row>
    <row r="167" customFormat="false" ht="12.8" hidden="false" customHeight="false" outlineLevel="0" collapsed="false">
      <c r="B167" s="1" t="n">
        <v>164</v>
      </c>
      <c r="C167" s="70" t="n">
        <f aca="false">PMT(Dane_wejsciowe!$C$12/12,Dane_wejsciowe!$C$11,Dane_wejsciowe!$C$9*Dane_wejsciowe!$C$13)</f>
        <v>-637411.341338048</v>
      </c>
      <c r="D167" s="70" t="n">
        <f aca="false">IFERROR(IPMT(Dane_wejsciowe!$C$12/12,B161,Dane_wejsciowe!$C$11,Dane_wejsciowe!$C$9*Dane_wejsciowe!$C$13),0)</f>
        <v>0</v>
      </c>
      <c r="E167" s="70" t="n">
        <f aca="false">IF(D167=0,0,C167-D167)</f>
        <v>0</v>
      </c>
      <c r="F167" s="70" t="n">
        <f aca="false">PMT(Dane_wejsciowe!$C$12/12,Dane_wejsciowe!$C$11,Dane_wejsciowe!$C$9*(1-Dane_wejsciowe!$C$13))</f>
        <v>-956117.012007072</v>
      </c>
      <c r="G167" s="70" t="n">
        <f aca="false">IFERROR(IPMT(Dane_wejsciowe!$C$12/12,B155,Dane_wejsciowe!$C$11,Dane_wejsciowe!$C$9*(1-Dane_wejsciowe!$C$13)),0)</f>
        <v>0</v>
      </c>
      <c r="H167" s="70" t="n">
        <f aca="false">IF(G167=0,0,F167-G167)</f>
        <v>0</v>
      </c>
      <c r="I167" s="70"/>
      <c r="J167" s="70"/>
      <c r="K167" s="70"/>
      <c r="L167" s="70"/>
    </row>
    <row r="168" customFormat="false" ht="12.8" hidden="false" customHeight="false" outlineLevel="0" collapsed="false">
      <c r="B168" s="1" t="n">
        <v>165</v>
      </c>
      <c r="C168" s="70" t="n">
        <f aca="false">PMT(Dane_wejsciowe!$C$12/12,Dane_wejsciowe!$C$11,Dane_wejsciowe!$C$9*Dane_wejsciowe!$C$13)</f>
        <v>-637411.341338048</v>
      </c>
      <c r="D168" s="70" t="n">
        <f aca="false">IFERROR(IPMT(Dane_wejsciowe!$C$12/12,B162,Dane_wejsciowe!$C$11,Dane_wejsciowe!$C$9*Dane_wejsciowe!$C$13),0)</f>
        <v>0</v>
      </c>
      <c r="E168" s="70" t="n">
        <f aca="false">IF(D168=0,0,C168-D168)</f>
        <v>0</v>
      </c>
      <c r="F168" s="70" t="n">
        <f aca="false">PMT(Dane_wejsciowe!$C$12/12,Dane_wejsciowe!$C$11,Dane_wejsciowe!$C$9*(1-Dane_wejsciowe!$C$13))</f>
        <v>-956117.012007072</v>
      </c>
      <c r="G168" s="70" t="n">
        <f aca="false">IFERROR(IPMT(Dane_wejsciowe!$C$12/12,B156,Dane_wejsciowe!$C$11,Dane_wejsciowe!$C$9*(1-Dane_wejsciowe!$C$13)),0)</f>
        <v>0</v>
      </c>
      <c r="H168" s="70" t="n">
        <f aca="false">IF(G168=0,0,F168-G168)</f>
        <v>0</v>
      </c>
      <c r="I168" s="70"/>
      <c r="J168" s="70"/>
      <c r="K168" s="70"/>
      <c r="L168" s="70"/>
    </row>
    <row r="169" customFormat="false" ht="12.8" hidden="false" customHeight="false" outlineLevel="0" collapsed="false">
      <c r="B169" s="1" t="n">
        <v>166</v>
      </c>
      <c r="C169" s="70" t="n">
        <f aca="false">PMT(Dane_wejsciowe!$C$12/12,Dane_wejsciowe!$C$11,Dane_wejsciowe!$C$9*Dane_wejsciowe!$C$13)</f>
        <v>-637411.341338048</v>
      </c>
      <c r="D169" s="70" t="n">
        <f aca="false">IFERROR(IPMT(Dane_wejsciowe!$C$12/12,B163,Dane_wejsciowe!$C$11,Dane_wejsciowe!$C$9*Dane_wejsciowe!$C$13),0)</f>
        <v>0</v>
      </c>
      <c r="E169" s="70" t="n">
        <f aca="false">IF(D169=0,0,C169-D169)</f>
        <v>0</v>
      </c>
      <c r="F169" s="70" t="n">
        <f aca="false">PMT(Dane_wejsciowe!$C$12/12,Dane_wejsciowe!$C$11,Dane_wejsciowe!$C$9*(1-Dane_wejsciowe!$C$13))</f>
        <v>-956117.012007072</v>
      </c>
      <c r="G169" s="70" t="n">
        <f aca="false">IFERROR(IPMT(Dane_wejsciowe!$C$12/12,B157,Dane_wejsciowe!$C$11,Dane_wejsciowe!$C$9*(1-Dane_wejsciowe!$C$13)),0)</f>
        <v>0</v>
      </c>
      <c r="H169" s="70" t="n">
        <f aca="false">IF(G169=0,0,F169-G169)</f>
        <v>0</v>
      </c>
      <c r="I169" s="70"/>
      <c r="J169" s="70"/>
      <c r="K169" s="70"/>
      <c r="L169" s="70"/>
    </row>
    <row r="170" customFormat="false" ht="12.8" hidden="false" customHeight="false" outlineLevel="0" collapsed="false">
      <c r="B170" s="1" t="n">
        <v>167</v>
      </c>
      <c r="C170" s="70" t="n">
        <f aca="false">PMT(Dane_wejsciowe!$C$12/12,Dane_wejsciowe!$C$11,Dane_wejsciowe!$C$9*Dane_wejsciowe!$C$13)</f>
        <v>-637411.341338048</v>
      </c>
      <c r="D170" s="70" t="n">
        <f aca="false">IFERROR(IPMT(Dane_wejsciowe!$C$12/12,B164,Dane_wejsciowe!$C$11,Dane_wejsciowe!$C$9*Dane_wejsciowe!$C$13),0)</f>
        <v>0</v>
      </c>
      <c r="E170" s="70" t="n">
        <f aca="false">IF(D170=0,0,C170-D170)</f>
        <v>0</v>
      </c>
      <c r="F170" s="70" t="n">
        <f aca="false">PMT(Dane_wejsciowe!$C$12/12,Dane_wejsciowe!$C$11,Dane_wejsciowe!$C$9*(1-Dane_wejsciowe!$C$13))</f>
        <v>-956117.012007072</v>
      </c>
      <c r="G170" s="70" t="n">
        <f aca="false">IFERROR(IPMT(Dane_wejsciowe!$C$12/12,B158,Dane_wejsciowe!$C$11,Dane_wejsciowe!$C$9*(1-Dane_wejsciowe!$C$13)),0)</f>
        <v>0</v>
      </c>
      <c r="H170" s="70" t="n">
        <f aca="false">IF(G170=0,0,F170-G170)</f>
        <v>0</v>
      </c>
      <c r="I170" s="70"/>
      <c r="J170" s="70"/>
      <c r="K170" s="70"/>
      <c r="L170" s="70"/>
    </row>
    <row r="171" customFormat="false" ht="12.8" hidden="false" customHeight="false" outlineLevel="0" collapsed="false">
      <c r="B171" s="1" t="n">
        <v>168</v>
      </c>
      <c r="C171" s="70" t="n">
        <f aca="false">PMT(Dane_wejsciowe!$C$12/12,Dane_wejsciowe!$C$11,Dane_wejsciowe!$C$9*Dane_wejsciowe!$C$13)</f>
        <v>-637411.341338048</v>
      </c>
      <c r="D171" s="70" t="n">
        <f aca="false">IFERROR(IPMT(Dane_wejsciowe!$C$12/12,B165,Dane_wejsciowe!$C$11,Dane_wejsciowe!$C$9*Dane_wejsciowe!$C$13),0)</f>
        <v>0</v>
      </c>
      <c r="E171" s="70" t="n">
        <f aca="false">IF(D171=0,0,C171-D171)</f>
        <v>0</v>
      </c>
      <c r="F171" s="70" t="n">
        <f aca="false">PMT(Dane_wejsciowe!$C$12/12,Dane_wejsciowe!$C$11,Dane_wejsciowe!$C$9*(1-Dane_wejsciowe!$C$13))</f>
        <v>-956117.012007072</v>
      </c>
      <c r="G171" s="70" t="n">
        <f aca="false">IFERROR(IPMT(Dane_wejsciowe!$C$12/12,B159,Dane_wejsciowe!$C$11,Dane_wejsciowe!$C$9*(1-Dane_wejsciowe!$C$13)),0)</f>
        <v>0</v>
      </c>
      <c r="H171" s="70" t="n">
        <f aca="false">IF(G171=0,0,F171-G171)</f>
        <v>0</v>
      </c>
      <c r="I171" s="70"/>
      <c r="J171" s="70"/>
      <c r="K171" s="70"/>
      <c r="L171" s="70"/>
    </row>
    <row r="172" customFormat="false" ht="12.8" hidden="false" customHeight="false" outlineLevel="0" collapsed="false">
      <c r="B172" s="1" t="n">
        <v>169</v>
      </c>
      <c r="C172" s="70" t="n">
        <f aca="false">PMT(Dane_wejsciowe!$C$12/12,Dane_wejsciowe!$C$11,Dane_wejsciowe!$C$9*Dane_wejsciowe!$C$13)</f>
        <v>-637411.341338048</v>
      </c>
      <c r="D172" s="70" t="n">
        <f aca="false">IFERROR(IPMT(Dane_wejsciowe!$C$12/12,B166,Dane_wejsciowe!$C$11,Dane_wejsciowe!$C$9*Dane_wejsciowe!$C$13),0)</f>
        <v>0</v>
      </c>
      <c r="E172" s="70" t="n">
        <f aca="false">IF(D172=0,0,C172-D172)</f>
        <v>0</v>
      </c>
      <c r="F172" s="70" t="n">
        <f aca="false">PMT(Dane_wejsciowe!$C$12/12,Dane_wejsciowe!$C$11,Dane_wejsciowe!$C$9*(1-Dane_wejsciowe!$C$13))</f>
        <v>-956117.012007072</v>
      </c>
      <c r="G172" s="70" t="n">
        <f aca="false">IFERROR(IPMT(Dane_wejsciowe!$C$12/12,B160,Dane_wejsciowe!$C$11,Dane_wejsciowe!$C$9*(1-Dane_wejsciowe!$C$13)),0)</f>
        <v>0</v>
      </c>
      <c r="H172" s="70" t="n">
        <f aca="false">IF(G172=0,0,F172-G172)</f>
        <v>0</v>
      </c>
      <c r="I172" s="70"/>
      <c r="J172" s="70"/>
      <c r="K172" s="70"/>
      <c r="L172" s="70"/>
    </row>
    <row r="173" customFormat="false" ht="12.8" hidden="false" customHeight="false" outlineLevel="0" collapsed="false">
      <c r="B173" s="1" t="n">
        <v>170</v>
      </c>
      <c r="C173" s="70" t="n">
        <f aca="false">PMT(Dane_wejsciowe!$C$12/12,Dane_wejsciowe!$C$11,Dane_wejsciowe!$C$9*Dane_wejsciowe!$C$13)</f>
        <v>-637411.341338048</v>
      </c>
      <c r="D173" s="70" t="n">
        <f aca="false">IFERROR(IPMT(Dane_wejsciowe!$C$12/12,B167,Dane_wejsciowe!$C$11,Dane_wejsciowe!$C$9*Dane_wejsciowe!$C$13),0)</f>
        <v>0</v>
      </c>
      <c r="E173" s="70" t="n">
        <f aca="false">IF(D173=0,0,C173-D173)</f>
        <v>0</v>
      </c>
      <c r="F173" s="70" t="n">
        <f aca="false">PMT(Dane_wejsciowe!$C$12/12,Dane_wejsciowe!$C$11,Dane_wejsciowe!$C$9*(1-Dane_wejsciowe!$C$13))</f>
        <v>-956117.012007072</v>
      </c>
      <c r="G173" s="70" t="n">
        <f aca="false">IFERROR(IPMT(Dane_wejsciowe!$C$12/12,B161,Dane_wejsciowe!$C$11,Dane_wejsciowe!$C$9*(1-Dane_wejsciowe!$C$13)),0)</f>
        <v>0</v>
      </c>
      <c r="H173" s="70" t="n">
        <f aca="false">IF(G173=0,0,F173-G173)</f>
        <v>0</v>
      </c>
      <c r="I173" s="70"/>
      <c r="J173" s="70"/>
      <c r="K173" s="70"/>
      <c r="L173" s="70"/>
    </row>
    <row r="174" customFormat="false" ht="12.8" hidden="false" customHeight="false" outlineLevel="0" collapsed="false">
      <c r="B174" s="1" t="n">
        <v>171</v>
      </c>
      <c r="C174" s="70" t="n">
        <f aca="false">PMT(Dane_wejsciowe!$C$12/12,Dane_wejsciowe!$C$11,Dane_wejsciowe!$C$9*Dane_wejsciowe!$C$13)</f>
        <v>-637411.341338048</v>
      </c>
      <c r="D174" s="70" t="n">
        <f aca="false">IFERROR(IPMT(Dane_wejsciowe!$C$12/12,B168,Dane_wejsciowe!$C$11,Dane_wejsciowe!$C$9*Dane_wejsciowe!$C$13),0)</f>
        <v>0</v>
      </c>
      <c r="E174" s="70" t="n">
        <f aca="false">IF(D174=0,0,C174-D174)</f>
        <v>0</v>
      </c>
      <c r="F174" s="70" t="n">
        <f aca="false">PMT(Dane_wejsciowe!$C$12/12,Dane_wejsciowe!$C$11,Dane_wejsciowe!$C$9*(1-Dane_wejsciowe!$C$13))</f>
        <v>-956117.012007072</v>
      </c>
      <c r="G174" s="70" t="n">
        <f aca="false">IFERROR(IPMT(Dane_wejsciowe!$C$12/12,B162,Dane_wejsciowe!$C$11,Dane_wejsciowe!$C$9*(1-Dane_wejsciowe!$C$13)),0)</f>
        <v>0</v>
      </c>
      <c r="H174" s="70" t="n">
        <f aca="false">IF(G174=0,0,F174-G174)</f>
        <v>0</v>
      </c>
      <c r="I174" s="70"/>
      <c r="J174" s="70"/>
      <c r="K174" s="70"/>
      <c r="L174" s="70"/>
    </row>
    <row r="175" customFormat="false" ht="12.8" hidden="false" customHeight="false" outlineLevel="0" collapsed="false">
      <c r="B175" s="1" t="n">
        <v>172</v>
      </c>
      <c r="C175" s="70" t="n">
        <f aca="false">PMT(Dane_wejsciowe!$C$12/12,Dane_wejsciowe!$C$11,Dane_wejsciowe!$C$9*Dane_wejsciowe!$C$13)</f>
        <v>-637411.341338048</v>
      </c>
      <c r="D175" s="70" t="n">
        <f aca="false">IFERROR(IPMT(Dane_wejsciowe!$C$12/12,B169,Dane_wejsciowe!$C$11,Dane_wejsciowe!$C$9*Dane_wejsciowe!$C$13),0)</f>
        <v>0</v>
      </c>
      <c r="E175" s="70" t="n">
        <f aca="false">IF(D175=0,0,C175-D175)</f>
        <v>0</v>
      </c>
      <c r="F175" s="70" t="n">
        <f aca="false">PMT(Dane_wejsciowe!$C$12/12,Dane_wejsciowe!$C$11,Dane_wejsciowe!$C$9*(1-Dane_wejsciowe!$C$13))</f>
        <v>-956117.012007072</v>
      </c>
      <c r="G175" s="70" t="n">
        <f aca="false">IFERROR(IPMT(Dane_wejsciowe!$C$12/12,B163,Dane_wejsciowe!$C$11,Dane_wejsciowe!$C$9*(1-Dane_wejsciowe!$C$13)),0)</f>
        <v>0</v>
      </c>
      <c r="H175" s="70" t="n">
        <f aca="false">IF(G175=0,0,F175-G175)</f>
        <v>0</v>
      </c>
      <c r="I175" s="70"/>
      <c r="J175" s="70"/>
      <c r="K175" s="70"/>
      <c r="L175" s="70"/>
    </row>
    <row r="176" customFormat="false" ht="12.8" hidden="false" customHeight="false" outlineLevel="0" collapsed="false">
      <c r="B176" s="1" t="n">
        <v>173</v>
      </c>
      <c r="C176" s="70" t="n">
        <f aca="false">PMT(Dane_wejsciowe!$C$12/12,Dane_wejsciowe!$C$11,Dane_wejsciowe!$C$9*Dane_wejsciowe!$C$13)</f>
        <v>-637411.341338048</v>
      </c>
      <c r="D176" s="70" t="n">
        <f aca="false">IFERROR(IPMT(Dane_wejsciowe!$C$12/12,B170,Dane_wejsciowe!$C$11,Dane_wejsciowe!$C$9*Dane_wejsciowe!$C$13),0)</f>
        <v>0</v>
      </c>
      <c r="E176" s="70" t="n">
        <f aca="false">IF(D176=0,0,C176-D176)</f>
        <v>0</v>
      </c>
      <c r="F176" s="70" t="n">
        <f aca="false">PMT(Dane_wejsciowe!$C$12/12,Dane_wejsciowe!$C$11,Dane_wejsciowe!$C$9*(1-Dane_wejsciowe!$C$13))</f>
        <v>-956117.012007072</v>
      </c>
      <c r="G176" s="70" t="n">
        <f aca="false">IFERROR(IPMT(Dane_wejsciowe!$C$12/12,B164,Dane_wejsciowe!$C$11,Dane_wejsciowe!$C$9*(1-Dane_wejsciowe!$C$13)),0)</f>
        <v>0</v>
      </c>
      <c r="H176" s="70" t="n">
        <f aca="false">IF(G176=0,0,F176-G176)</f>
        <v>0</v>
      </c>
      <c r="I176" s="70"/>
      <c r="J176" s="70"/>
      <c r="K176" s="70"/>
      <c r="L176" s="70"/>
    </row>
    <row r="177" customFormat="false" ht="12.8" hidden="false" customHeight="false" outlineLevel="0" collapsed="false">
      <c r="B177" s="1" t="n">
        <v>174</v>
      </c>
      <c r="C177" s="70" t="n">
        <f aca="false">PMT(Dane_wejsciowe!$C$12/12,Dane_wejsciowe!$C$11,Dane_wejsciowe!$C$9*Dane_wejsciowe!$C$13)</f>
        <v>-637411.341338048</v>
      </c>
      <c r="D177" s="70" t="n">
        <f aca="false">IFERROR(IPMT(Dane_wejsciowe!$C$12/12,B171,Dane_wejsciowe!$C$11,Dane_wejsciowe!$C$9*Dane_wejsciowe!$C$13),0)</f>
        <v>0</v>
      </c>
      <c r="E177" s="70" t="n">
        <f aca="false">IF(D177=0,0,C177-D177)</f>
        <v>0</v>
      </c>
      <c r="F177" s="70" t="n">
        <f aca="false">PMT(Dane_wejsciowe!$C$12/12,Dane_wejsciowe!$C$11,Dane_wejsciowe!$C$9*(1-Dane_wejsciowe!$C$13))</f>
        <v>-956117.012007072</v>
      </c>
      <c r="G177" s="70" t="n">
        <f aca="false">IFERROR(IPMT(Dane_wejsciowe!$C$12/12,B165,Dane_wejsciowe!$C$11,Dane_wejsciowe!$C$9*(1-Dane_wejsciowe!$C$13)),0)</f>
        <v>0</v>
      </c>
      <c r="H177" s="70" t="n">
        <f aca="false">IF(G177=0,0,F177-G177)</f>
        <v>0</v>
      </c>
      <c r="I177" s="70"/>
      <c r="J177" s="70"/>
      <c r="K177" s="70"/>
      <c r="L177" s="70"/>
    </row>
    <row r="178" customFormat="false" ht="12.8" hidden="false" customHeight="false" outlineLevel="0" collapsed="false">
      <c r="B178" s="1" t="n">
        <v>175</v>
      </c>
      <c r="C178" s="70" t="n">
        <f aca="false">PMT(Dane_wejsciowe!$C$12/12,Dane_wejsciowe!$C$11,Dane_wejsciowe!$C$9*Dane_wejsciowe!$C$13)</f>
        <v>-637411.341338048</v>
      </c>
      <c r="D178" s="70" t="n">
        <f aca="false">IFERROR(IPMT(Dane_wejsciowe!$C$12/12,B172,Dane_wejsciowe!$C$11,Dane_wejsciowe!$C$9*Dane_wejsciowe!$C$13),0)</f>
        <v>0</v>
      </c>
      <c r="E178" s="70" t="n">
        <f aca="false">IF(D178=0,0,C178-D178)</f>
        <v>0</v>
      </c>
      <c r="F178" s="70" t="n">
        <f aca="false">PMT(Dane_wejsciowe!$C$12/12,Dane_wejsciowe!$C$11,Dane_wejsciowe!$C$9*(1-Dane_wejsciowe!$C$13))</f>
        <v>-956117.012007072</v>
      </c>
      <c r="G178" s="70" t="n">
        <f aca="false">IFERROR(IPMT(Dane_wejsciowe!$C$12/12,B166,Dane_wejsciowe!$C$11,Dane_wejsciowe!$C$9*(1-Dane_wejsciowe!$C$13)),0)</f>
        <v>0</v>
      </c>
      <c r="H178" s="70" t="n">
        <f aca="false">IF(G178=0,0,F178-G178)</f>
        <v>0</v>
      </c>
      <c r="I178" s="70"/>
      <c r="J178" s="70"/>
      <c r="K178" s="70"/>
      <c r="L178" s="70"/>
    </row>
    <row r="179" customFormat="false" ht="12.8" hidden="false" customHeight="false" outlineLevel="0" collapsed="false">
      <c r="B179" s="1" t="n">
        <v>176</v>
      </c>
      <c r="C179" s="70" t="n">
        <f aca="false">PMT(Dane_wejsciowe!$C$12/12,Dane_wejsciowe!$C$11,Dane_wejsciowe!$C$9*Dane_wejsciowe!$C$13)</f>
        <v>-637411.341338048</v>
      </c>
      <c r="D179" s="70" t="n">
        <f aca="false">IFERROR(IPMT(Dane_wejsciowe!$C$12/12,B173,Dane_wejsciowe!$C$11,Dane_wejsciowe!$C$9*Dane_wejsciowe!$C$13),0)</f>
        <v>0</v>
      </c>
      <c r="E179" s="70" t="n">
        <f aca="false">IF(D179=0,0,C179-D179)</f>
        <v>0</v>
      </c>
      <c r="F179" s="70" t="n">
        <f aca="false">PMT(Dane_wejsciowe!$C$12/12,Dane_wejsciowe!$C$11,Dane_wejsciowe!$C$9*(1-Dane_wejsciowe!$C$13))</f>
        <v>-956117.012007072</v>
      </c>
      <c r="G179" s="70" t="n">
        <f aca="false">IFERROR(IPMT(Dane_wejsciowe!$C$12/12,B167,Dane_wejsciowe!$C$11,Dane_wejsciowe!$C$9*(1-Dane_wejsciowe!$C$13)),0)</f>
        <v>0</v>
      </c>
      <c r="H179" s="70" t="n">
        <f aca="false">IF(G179=0,0,F179-G179)</f>
        <v>0</v>
      </c>
      <c r="I179" s="70"/>
      <c r="J179" s="70"/>
      <c r="K179" s="70"/>
      <c r="L179" s="70"/>
    </row>
    <row r="180" customFormat="false" ht="12.8" hidden="false" customHeight="false" outlineLevel="0" collapsed="false">
      <c r="B180" s="1" t="n">
        <v>177</v>
      </c>
      <c r="C180" s="70" t="n">
        <f aca="false">PMT(Dane_wejsciowe!$C$12/12,Dane_wejsciowe!$C$11,Dane_wejsciowe!$C$9*Dane_wejsciowe!$C$13)</f>
        <v>-637411.341338048</v>
      </c>
      <c r="D180" s="70" t="n">
        <f aca="false">IFERROR(IPMT(Dane_wejsciowe!$C$12/12,B174,Dane_wejsciowe!$C$11,Dane_wejsciowe!$C$9*Dane_wejsciowe!$C$13),0)</f>
        <v>0</v>
      </c>
      <c r="E180" s="70" t="n">
        <f aca="false">IF(D180=0,0,C180-D180)</f>
        <v>0</v>
      </c>
      <c r="F180" s="70" t="n">
        <f aca="false">PMT(Dane_wejsciowe!$C$12/12,Dane_wejsciowe!$C$11,Dane_wejsciowe!$C$9*(1-Dane_wejsciowe!$C$13))</f>
        <v>-956117.012007072</v>
      </c>
      <c r="G180" s="70" t="n">
        <f aca="false">IFERROR(IPMT(Dane_wejsciowe!$C$12/12,B168,Dane_wejsciowe!$C$11,Dane_wejsciowe!$C$9*(1-Dane_wejsciowe!$C$13)),0)</f>
        <v>0</v>
      </c>
      <c r="H180" s="70" t="n">
        <f aca="false">IF(G180=0,0,F180-G180)</f>
        <v>0</v>
      </c>
      <c r="I180" s="70"/>
      <c r="J180" s="70"/>
      <c r="K180" s="70"/>
      <c r="L180" s="70"/>
    </row>
    <row r="181" customFormat="false" ht="12.8" hidden="false" customHeight="false" outlineLevel="0" collapsed="false">
      <c r="B181" s="1" t="n">
        <v>178</v>
      </c>
      <c r="C181" s="70" t="n">
        <f aca="false">PMT(Dane_wejsciowe!$C$12/12,Dane_wejsciowe!$C$11,Dane_wejsciowe!$C$9*Dane_wejsciowe!$C$13)</f>
        <v>-637411.341338048</v>
      </c>
      <c r="D181" s="70" t="n">
        <f aca="false">IFERROR(IPMT(Dane_wejsciowe!$C$12/12,B175,Dane_wejsciowe!$C$11,Dane_wejsciowe!$C$9*Dane_wejsciowe!$C$13),0)</f>
        <v>0</v>
      </c>
      <c r="E181" s="70" t="n">
        <f aca="false">IF(D181=0,0,C181-D181)</f>
        <v>0</v>
      </c>
      <c r="F181" s="70" t="n">
        <f aca="false">PMT(Dane_wejsciowe!$C$12/12,Dane_wejsciowe!$C$11,Dane_wejsciowe!$C$9*(1-Dane_wejsciowe!$C$13))</f>
        <v>-956117.012007072</v>
      </c>
      <c r="G181" s="70" t="n">
        <f aca="false">IFERROR(IPMT(Dane_wejsciowe!$C$12/12,B169,Dane_wejsciowe!$C$11,Dane_wejsciowe!$C$9*(1-Dane_wejsciowe!$C$13)),0)</f>
        <v>0</v>
      </c>
      <c r="H181" s="70" t="n">
        <f aca="false">IF(G181=0,0,F181-G181)</f>
        <v>0</v>
      </c>
      <c r="I181" s="70"/>
      <c r="J181" s="70"/>
      <c r="K181" s="70"/>
      <c r="L181" s="70"/>
    </row>
    <row r="182" customFormat="false" ht="12.8" hidden="false" customHeight="false" outlineLevel="0" collapsed="false">
      <c r="B182" s="1" t="n">
        <v>179</v>
      </c>
      <c r="C182" s="70" t="n">
        <f aca="false">PMT(Dane_wejsciowe!$C$12/12,Dane_wejsciowe!$C$11,Dane_wejsciowe!$C$9*Dane_wejsciowe!$C$13)</f>
        <v>-637411.341338048</v>
      </c>
      <c r="D182" s="70" t="n">
        <f aca="false">IFERROR(IPMT(Dane_wejsciowe!$C$12/12,B176,Dane_wejsciowe!$C$11,Dane_wejsciowe!$C$9*Dane_wejsciowe!$C$13),0)</f>
        <v>0</v>
      </c>
      <c r="E182" s="70" t="n">
        <f aca="false">IF(D182=0,0,C182-D182)</f>
        <v>0</v>
      </c>
      <c r="F182" s="70" t="n">
        <f aca="false">PMT(Dane_wejsciowe!$C$12/12,Dane_wejsciowe!$C$11,Dane_wejsciowe!$C$9*(1-Dane_wejsciowe!$C$13))</f>
        <v>-956117.012007072</v>
      </c>
      <c r="G182" s="70" t="n">
        <f aca="false">IFERROR(IPMT(Dane_wejsciowe!$C$12/12,B170,Dane_wejsciowe!$C$11,Dane_wejsciowe!$C$9*(1-Dane_wejsciowe!$C$13)),0)</f>
        <v>0</v>
      </c>
      <c r="H182" s="70" t="n">
        <f aca="false">IF(G182=0,0,F182-G182)</f>
        <v>0</v>
      </c>
      <c r="I182" s="70"/>
      <c r="J182" s="70"/>
      <c r="K182" s="70"/>
      <c r="L182" s="70"/>
    </row>
    <row r="183" customFormat="false" ht="12.8" hidden="false" customHeight="false" outlineLevel="0" collapsed="false">
      <c r="B183" s="1" t="n">
        <v>180</v>
      </c>
      <c r="C183" s="70" t="n">
        <f aca="false">PMT(Dane_wejsciowe!$C$12/12,Dane_wejsciowe!$C$11,Dane_wejsciowe!$C$9*Dane_wejsciowe!$C$13)</f>
        <v>-637411.341338048</v>
      </c>
      <c r="D183" s="70" t="n">
        <f aca="false">IFERROR(IPMT(Dane_wejsciowe!$C$12/12,B177,Dane_wejsciowe!$C$11,Dane_wejsciowe!$C$9*Dane_wejsciowe!$C$13),0)</f>
        <v>0</v>
      </c>
      <c r="E183" s="70" t="n">
        <f aca="false">IF(D183=0,0,C183-D183)</f>
        <v>0</v>
      </c>
      <c r="F183" s="70" t="n">
        <f aca="false">PMT(Dane_wejsciowe!$C$12/12,Dane_wejsciowe!$C$11,Dane_wejsciowe!$C$9*(1-Dane_wejsciowe!$C$13))</f>
        <v>-956117.012007072</v>
      </c>
      <c r="G183" s="70" t="n">
        <f aca="false">IFERROR(IPMT(Dane_wejsciowe!$C$12/12,B171,Dane_wejsciowe!$C$11,Dane_wejsciowe!$C$9*(1-Dane_wejsciowe!$C$13)),0)</f>
        <v>0</v>
      </c>
      <c r="H183" s="70" t="n">
        <f aca="false">IF(G183=0,0,F183-G183)</f>
        <v>0</v>
      </c>
      <c r="I183" s="70"/>
      <c r="J183" s="70"/>
      <c r="K183" s="70"/>
      <c r="L183" s="70"/>
    </row>
    <row r="184" customFormat="false" ht="12.8" hidden="false" customHeight="false" outlineLevel="0" collapsed="false">
      <c r="B184" s="1" t="n">
        <v>181</v>
      </c>
      <c r="C184" s="70" t="n">
        <f aca="false">PMT(Dane_wejsciowe!$C$12/12,Dane_wejsciowe!$C$11,Dane_wejsciowe!$C$9*Dane_wejsciowe!$C$13)</f>
        <v>-637411.341338048</v>
      </c>
      <c r="D184" s="70" t="n">
        <f aca="false">IFERROR(IPMT(Dane_wejsciowe!$C$12/12,B178,Dane_wejsciowe!$C$11,Dane_wejsciowe!$C$9*Dane_wejsciowe!$C$13),0)</f>
        <v>0</v>
      </c>
      <c r="E184" s="70" t="n">
        <f aca="false">IF(D184=0,0,C184-D184)</f>
        <v>0</v>
      </c>
      <c r="F184" s="70" t="n">
        <f aca="false">PMT(Dane_wejsciowe!$C$12/12,Dane_wejsciowe!$C$11,Dane_wejsciowe!$C$9*(1-Dane_wejsciowe!$C$13))</f>
        <v>-956117.012007072</v>
      </c>
      <c r="G184" s="70" t="n">
        <f aca="false">IFERROR(IPMT(Dane_wejsciowe!$C$12/12,B172,Dane_wejsciowe!$C$11,Dane_wejsciowe!$C$9*(1-Dane_wejsciowe!$C$13)),0)</f>
        <v>0</v>
      </c>
      <c r="H184" s="70" t="n">
        <f aca="false">IF(G184=0,0,F184-G184)</f>
        <v>0</v>
      </c>
    </row>
    <row r="185" customFormat="false" ht="12.8" hidden="false" customHeight="false" outlineLevel="0" collapsed="false">
      <c r="B185" s="1" t="n">
        <v>182</v>
      </c>
      <c r="C185" s="70" t="n">
        <f aca="false">PMT(Dane_wejsciowe!$C$12/12,Dane_wejsciowe!$C$11,Dane_wejsciowe!$C$9*Dane_wejsciowe!$C$13)</f>
        <v>-637411.341338048</v>
      </c>
      <c r="D185" s="70" t="n">
        <f aca="false">IFERROR(IPMT(Dane_wejsciowe!$C$12/12,B179,Dane_wejsciowe!$C$11,Dane_wejsciowe!$C$9*Dane_wejsciowe!$C$13),0)</f>
        <v>0</v>
      </c>
      <c r="E185" s="70" t="n">
        <f aca="false">IF(D185=0,0,C185-D185)</f>
        <v>0</v>
      </c>
      <c r="F185" s="70" t="n">
        <f aca="false">PMT(Dane_wejsciowe!$C$12/12,Dane_wejsciowe!$C$11,Dane_wejsciowe!$C$9*(1-Dane_wejsciowe!$C$13))</f>
        <v>-956117.012007072</v>
      </c>
      <c r="G185" s="70" t="n">
        <f aca="false">IFERROR(IPMT(Dane_wejsciowe!$C$12/12,B173,Dane_wejsciowe!$C$11,Dane_wejsciowe!$C$9*(1-Dane_wejsciowe!$C$13)),0)</f>
        <v>0</v>
      </c>
      <c r="H185" s="70" t="n">
        <f aca="false">IF(G185=0,0,F185-G185)</f>
        <v>0</v>
      </c>
    </row>
    <row r="186" customFormat="false" ht="12.8" hidden="false" customHeight="false" outlineLevel="0" collapsed="false">
      <c r="B186" s="1" t="n">
        <v>183</v>
      </c>
      <c r="C186" s="70" t="n">
        <f aca="false">PMT(Dane_wejsciowe!$C$12/12,Dane_wejsciowe!$C$11,Dane_wejsciowe!$C$9*Dane_wejsciowe!$C$13)</f>
        <v>-637411.341338048</v>
      </c>
      <c r="D186" s="70" t="n">
        <f aca="false">IFERROR(IPMT(Dane_wejsciowe!$C$12/12,B180,Dane_wejsciowe!$C$11,Dane_wejsciowe!$C$9*Dane_wejsciowe!$C$13),0)</f>
        <v>0</v>
      </c>
      <c r="E186" s="70" t="n">
        <f aca="false">IF(D186=0,0,C186-D186)</f>
        <v>0</v>
      </c>
      <c r="F186" s="70" t="n">
        <f aca="false">PMT(Dane_wejsciowe!$C$12/12,Dane_wejsciowe!$C$11,Dane_wejsciowe!$C$9*(1-Dane_wejsciowe!$C$13))</f>
        <v>-956117.012007072</v>
      </c>
      <c r="G186" s="70" t="n">
        <f aca="false">IFERROR(IPMT(Dane_wejsciowe!$C$12/12,B174,Dane_wejsciowe!$C$11,Dane_wejsciowe!$C$9*(1-Dane_wejsciowe!$C$13)),0)</f>
        <v>0</v>
      </c>
      <c r="H186" s="70" t="n">
        <f aca="false">IF(G186=0,0,F186-G186)</f>
        <v>0</v>
      </c>
    </row>
    <row r="187" customFormat="false" ht="12.8" hidden="false" customHeight="false" outlineLevel="0" collapsed="false">
      <c r="B187" s="1" t="n">
        <v>184</v>
      </c>
      <c r="C187" s="70" t="n">
        <f aca="false">PMT(Dane_wejsciowe!$C$12/12,Dane_wejsciowe!$C$11,Dane_wejsciowe!$C$9*Dane_wejsciowe!$C$13)</f>
        <v>-637411.341338048</v>
      </c>
      <c r="D187" s="70" t="n">
        <f aca="false">IFERROR(IPMT(Dane_wejsciowe!$C$12/12,B181,Dane_wejsciowe!$C$11,Dane_wejsciowe!$C$9*Dane_wejsciowe!$C$13),0)</f>
        <v>0</v>
      </c>
      <c r="E187" s="70" t="n">
        <f aca="false">IF(D187=0,0,C187-D187)</f>
        <v>0</v>
      </c>
      <c r="F187" s="70" t="n">
        <f aca="false">PMT(Dane_wejsciowe!$C$12/12,Dane_wejsciowe!$C$11,Dane_wejsciowe!$C$9*(1-Dane_wejsciowe!$C$13))</f>
        <v>-956117.012007072</v>
      </c>
      <c r="G187" s="70" t="n">
        <f aca="false">IFERROR(IPMT(Dane_wejsciowe!$C$12/12,B175,Dane_wejsciowe!$C$11,Dane_wejsciowe!$C$9*(1-Dane_wejsciowe!$C$13)),0)</f>
        <v>0</v>
      </c>
      <c r="H187" s="70" t="n">
        <f aca="false">IF(G187=0,0,F187-G187)</f>
        <v>0</v>
      </c>
    </row>
    <row r="188" customFormat="false" ht="12.8" hidden="false" customHeight="false" outlineLevel="0" collapsed="false">
      <c r="B188" s="1" t="n">
        <v>185</v>
      </c>
      <c r="C188" s="70" t="n">
        <f aca="false">PMT(Dane_wejsciowe!$C$12/12,Dane_wejsciowe!$C$11,Dane_wejsciowe!$C$9*Dane_wejsciowe!$C$13)</f>
        <v>-637411.341338048</v>
      </c>
      <c r="D188" s="70" t="n">
        <f aca="false">IFERROR(IPMT(Dane_wejsciowe!$C$12/12,B182,Dane_wejsciowe!$C$11,Dane_wejsciowe!$C$9*Dane_wejsciowe!$C$13),0)</f>
        <v>0</v>
      </c>
      <c r="E188" s="70" t="n">
        <f aca="false">IF(D188=0,0,C188-D188)</f>
        <v>0</v>
      </c>
      <c r="F188" s="70" t="n">
        <f aca="false">PMT(Dane_wejsciowe!$C$12/12,Dane_wejsciowe!$C$11,Dane_wejsciowe!$C$9*(1-Dane_wejsciowe!$C$13))</f>
        <v>-956117.012007072</v>
      </c>
      <c r="G188" s="70" t="n">
        <f aca="false">IFERROR(IPMT(Dane_wejsciowe!$C$12/12,B176,Dane_wejsciowe!$C$11,Dane_wejsciowe!$C$9*(1-Dane_wejsciowe!$C$13)),0)</f>
        <v>0</v>
      </c>
      <c r="H188" s="70" t="n">
        <f aca="false">IF(G188=0,0,F188-G188)</f>
        <v>0</v>
      </c>
    </row>
    <row r="189" customFormat="false" ht="12.8" hidden="false" customHeight="false" outlineLevel="0" collapsed="false">
      <c r="B189" s="1" t="n">
        <v>186</v>
      </c>
      <c r="C189" s="70" t="n">
        <f aca="false">PMT(Dane_wejsciowe!$C$12/12,Dane_wejsciowe!$C$11,Dane_wejsciowe!$C$9*Dane_wejsciowe!$C$13)</f>
        <v>-637411.341338048</v>
      </c>
      <c r="D189" s="70" t="n">
        <f aca="false">IFERROR(IPMT(Dane_wejsciowe!$C$12/12,B183,Dane_wejsciowe!$C$11,Dane_wejsciowe!$C$9*Dane_wejsciowe!$C$13),0)</f>
        <v>0</v>
      </c>
      <c r="E189" s="70" t="n">
        <f aca="false">IF(D189=0,0,C189-D189)</f>
        <v>0</v>
      </c>
      <c r="F189" s="70" t="n">
        <f aca="false">PMT(Dane_wejsciowe!$C$12/12,Dane_wejsciowe!$C$11,Dane_wejsciowe!$C$9*(1-Dane_wejsciowe!$C$13))</f>
        <v>-956117.012007072</v>
      </c>
      <c r="G189" s="70" t="n">
        <f aca="false">IFERROR(IPMT(Dane_wejsciowe!$C$12/12,B177,Dane_wejsciowe!$C$11,Dane_wejsciowe!$C$9*(1-Dane_wejsciowe!$C$13)),0)</f>
        <v>0</v>
      </c>
      <c r="H189" s="70" t="n">
        <f aca="false">IF(G189=0,0,F189-G189)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&amp;C&amp;Kffffff&amp;A</oddHeader>
    <oddFooter>&amp;C&amp;KffffffStrona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R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ColWidth="11.53515625" defaultRowHeight="12.8" zeroHeight="false" outlineLevelRow="0" outlineLevelCol="0"/>
  <cols>
    <col collapsed="false" customWidth="true" hidden="false" outlineLevel="0" max="3" min="3" style="1" width="18.03"/>
    <col collapsed="false" customWidth="true" hidden="false" outlineLevel="0" max="4" min="4" style="1" width="16.95"/>
    <col collapsed="false" customWidth="true" hidden="false" outlineLevel="0" max="6" min="6" style="1" width="16.95"/>
    <col collapsed="false" customWidth="true" hidden="false" outlineLevel="0" max="7" min="7" style="1" width="18.14"/>
  </cols>
  <sheetData>
    <row r="2" customFormat="false" ht="46.95" hidden="false" customHeight="false" outlineLevel="0" collapsed="false">
      <c r="C2" s="119" t="s">
        <v>84</v>
      </c>
      <c r="D2" s="119" t="s">
        <v>85</v>
      </c>
      <c r="F2" s="119" t="s">
        <v>86</v>
      </c>
      <c r="G2" s="119" t="s">
        <v>87</v>
      </c>
    </row>
    <row r="3" customFormat="false" ht="12.8" hidden="false" customHeight="false" outlineLevel="0" collapsed="false">
      <c r="B3" s="1" t="s">
        <v>88</v>
      </c>
      <c r="C3" s="1" t="n">
        <v>40</v>
      </c>
      <c r="D3" s="1" t="n">
        <f aca="false">MIN(C3,Dane_wejsciowe!$C$5)</f>
        <v>14.8</v>
      </c>
      <c r="F3" s="1" t="n">
        <v>0</v>
      </c>
      <c r="G3" s="1" t="n">
        <f aca="false">MIN(D3,Dane_wejsciowe!$C$5)</f>
        <v>14.8</v>
      </c>
    </row>
    <row r="4" customFormat="false" ht="12.8" hidden="false" customHeight="false" outlineLevel="0" collapsed="false">
      <c r="B4" s="1" t="s">
        <v>89</v>
      </c>
      <c r="C4" s="1" t="n">
        <v>40</v>
      </c>
      <c r="D4" s="1" t="n">
        <f aca="false">MIN(C4,Dane_wejsciowe!$C$5)</f>
        <v>14.8</v>
      </c>
      <c r="F4" s="1" t="n">
        <v>0</v>
      </c>
      <c r="G4" s="1" t="n">
        <f aca="false">MIN(D4,Dane_wejsciowe!$C$5)</f>
        <v>14.8</v>
      </c>
    </row>
    <row r="5" customFormat="false" ht="12.8" hidden="false" customHeight="false" outlineLevel="0" collapsed="false">
      <c r="B5" s="1" t="s">
        <v>90</v>
      </c>
      <c r="C5" s="1" t="n">
        <v>30</v>
      </c>
      <c r="D5" s="1" t="n">
        <f aca="false">MIN(C5,Dane_wejsciowe!$C$5)</f>
        <v>14.8</v>
      </c>
      <c r="F5" s="1" t="n">
        <v>0</v>
      </c>
      <c r="G5" s="1" t="n">
        <f aca="false">MIN(D5,Dane_wejsciowe!$C$5)</f>
        <v>14.8</v>
      </c>
    </row>
    <row r="6" customFormat="false" ht="12.8" hidden="false" customHeight="false" outlineLevel="0" collapsed="false">
      <c r="B6" s="1" t="s">
        <v>91</v>
      </c>
      <c r="C6" s="1" t="n">
        <v>20</v>
      </c>
      <c r="D6" s="1" t="n">
        <f aca="false">MIN(C6,Dane_wejsciowe!$C$5)</f>
        <v>14.8</v>
      </c>
      <c r="F6" s="1" t="n">
        <v>0</v>
      </c>
      <c r="G6" s="1" t="n">
        <f aca="false">MIN(D6,Dane_wejsciowe!$C$5)</f>
        <v>14.8</v>
      </c>
    </row>
    <row r="7" customFormat="false" ht="12.8" hidden="false" customHeight="false" outlineLevel="0" collapsed="false">
      <c r="B7" s="1" t="s">
        <v>92</v>
      </c>
      <c r="C7" s="1" t="n">
        <v>10</v>
      </c>
      <c r="D7" s="1" t="n">
        <f aca="false">MIN(C7,Dane_wejsciowe!$C$5)</f>
        <v>10</v>
      </c>
      <c r="F7" s="1" t="n">
        <v>0</v>
      </c>
      <c r="G7" s="1" t="n">
        <f aca="false">MIN(D7,Dane_wejsciowe!$C$5)</f>
        <v>10</v>
      </c>
    </row>
    <row r="8" customFormat="false" ht="12.8" hidden="false" customHeight="false" outlineLevel="0" collapsed="false">
      <c r="B8" s="1" t="s">
        <v>93</v>
      </c>
      <c r="C8" s="1" t="n">
        <v>6.6</v>
      </c>
      <c r="D8" s="1" t="n">
        <f aca="false">MIN(C8,Dane_wejsciowe!$C$5)</f>
        <v>6.6</v>
      </c>
      <c r="F8" s="1" t="n">
        <v>0</v>
      </c>
      <c r="G8" s="1" t="n">
        <f aca="false">MIN(D8,Dane_wejsciowe!$C$5)</f>
        <v>6.6</v>
      </c>
    </row>
    <row r="9" customFormat="false" ht="12.8" hidden="false" customHeight="false" outlineLevel="0" collapsed="false">
      <c r="B9" s="1" t="s">
        <v>94</v>
      </c>
      <c r="C9" s="1" t="n">
        <v>6.6</v>
      </c>
      <c r="D9" s="1" t="n">
        <f aca="false">MIN(C9,Dane_wejsciowe!$C$5)</f>
        <v>6.6</v>
      </c>
      <c r="F9" s="1" t="n">
        <f aca="false">MIN(C9,Dane_wejsciowe!$C$21)</f>
        <v>6.6</v>
      </c>
      <c r="G9" s="1" t="n">
        <f aca="false">MIN(D9,Dane_wejsciowe!$C$28)</f>
        <v>6.6</v>
      </c>
    </row>
    <row r="10" customFormat="false" ht="12.8" hidden="false" customHeight="false" outlineLevel="0" collapsed="false">
      <c r="B10" s="1" t="s">
        <v>95</v>
      </c>
      <c r="C10" s="1" t="n">
        <v>6.6</v>
      </c>
      <c r="D10" s="1" t="n">
        <f aca="false">MIN(C10,Dane_wejsciowe!$C$5)</f>
        <v>6.6</v>
      </c>
      <c r="F10" s="1" t="n">
        <f aca="false">MIN(C10,Dane_wejsciowe!$C$21)</f>
        <v>6.6</v>
      </c>
      <c r="G10" s="1" t="n">
        <f aca="false">MIN(D10,Dane_wejsciowe!$C$28)</f>
        <v>6.6</v>
      </c>
    </row>
    <row r="11" customFormat="false" ht="12.8" hidden="false" customHeight="false" outlineLevel="0" collapsed="false">
      <c r="B11" s="1" t="s">
        <v>96</v>
      </c>
      <c r="C11" s="1" t="n">
        <v>10</v>
      </c>
      <c r="D11" s="1" t="n">
        <f aca="false">MIN(C11,Dane_wejsciowe!$C$5)</f>
        <v>10</v>
      </c>
      <c r="F11" s="1" t="n">
        <f aca="false">MIN(C11,Dane_wejsciowe!$C$21)</f>
        <v>6.6</v>
      </c>
      <c r="G11" s="1" t="n">
        <f aca="false">MIN(D11,Dane_wejsciowe!$C$28)</f>
        <v>8.2</v>
      </c>
    </row>
    <row r="12" customFormat="false" ht="12.8" hidden="false" customHeight="false" outlineLevel="0" collapsed="false">
      <c r="B12" s="1" t="s">
        <v>97</v>
      </c>
      <c r="C12" s="1" t="n">
        <v>25</v>
      </c>
      <c r="D12" s="1" t="n">
        <f aca="false">MIN(C12,Dane_wejsciowe!$C$5)</f>
        <v>14.8</v>
      </c>
      <c r="F12" s="1" t="n">
        <f aca="false">MIN(C12,Dane_wejsciowe!$C$21)</f>
        <v>6.6</v>
      </c>
      <c r="G12" s="1" t="n">
        <f aca="false">MIN(D12,Dane_wejsciowe!$C$28)</f>
        <v>8.2</v>
      </c>
    </row>
    <row r="13" customFormat="false" ht="12.8" hidden="false" customHeight="false" outlineLevel="0" collapsed="false">
      <c r="B13" s="1" t="s">
        <v>98</v>
      </c>
      <c r="C13" s="1" t="n">
        <v>30</v>
      </c>
      <c r="D13" s="1" t="n">
        <f aca="false">MIN(C13,Dane_wejsciowe!$C$5)</f>
        <v>14.8</v>
      </c>
      <c r="F13" s="1" t="n">
        <f aca="false">MIN(C13,Dane_wejsciowe!$C$21)</f>
        <v>6.6</v>
      </c>
      <c r="G13" s="1" t="n">
        <f aca="false">MIN(D13,Dane_wejsciowe!$C$28)</f>
        <v>8.2</v>
      </c>
    </row>
    <row r="14" customFormat="false" ht="12.8" hidden="false" customHeight="false" outlineLevel="0" collapsed="false">
      <c r="B14" s="1" t="s">
        <v>99</v>
      </c>
      <c r="C14" s="1" t="n">
        <v>40</v>
      </c>
      <c r="D14" s="1" t="n">
        <f aca="false">MIN(C14,Dane_wejsciowe!$C$5)</f>
        <v>14.8</v>
      </c>
      <c r="F14" s="1" t="n">
        <f aca="false">MIN(C14,Dane_wejsciowe!$C$21)</f>
        <v>6.6</v>
      </c>
      <c r="G14" s="1" t="n">
        <f aca="false">MIN(D14,Dane_wejsciowe!$C$28)</f>
        <v>8.2</v>
      </c>
    </row>
    <row r="16" customFormat="false" ht="12.8" hidden="false" customHeight="false" outlineLevel="0" collapsed="false">
      <c r="D16" s="120" t="n">
        <f aca="false">SUM(D3:D14)/(12*Dane_wejsciowe!$C$5)</f>
        <v>0.807432432432433</v>
      </c>
      <c r="F16" s="120" t="n">
        <f aca="false">SUM(F3:F14)/(12*Dane_wejsciowe!$C$21)</f>
        <v>0.5</v>
      </c>
      <c r="G16" s="120" t="n">
        <f aca="false">SUM(G3:G14)/(12*Dane_wejsciowe!$C$5)</f>
        <v>0.685810810810811</v>
      </c>
    </row>
    <row r="25" customFormat="false" ht="12.8" hidden="false" customHeight="false" outlineLevel="0" collapsed="false">
      <c r="C25" s="121" t="n">
        <v>46022</v>
      </c>
      <c r="D25" s="121" t="n">
        <v>51501</v>
      </c>
    </row>
    <row r="26" customFormat="false" ht="12.8" hidden="false" customHeight="false" outlineLevel="0" collapsed="false">
      <c r="B26" s="1" t="s">
        <v>13</v>
      </c>
      <c r="C26" s="1" t="n">
        <f aca="false">MIN(C25-Dane_wejsciowe!$C$23 ,ORG.OPENOFFICE.DAYSINYEAR(C25))</f>
        <v>183</v>
      </c>
      <c r="D26" s="1" t="n">
        <f aca="false">ORG.OPENOFFICE.DAYSINYEAR(D25)-C26</f>
        <v>183</v>
      </c>
    </row>
    <row r="27" customFormat="false" ht="12.8" hidden="false" customHeight="false" outlineLevel="0" collapsed="false">
      <c r="B27" s="1" t="s">
        <v>17</v>
      </c>
      <c r="C27" s="1" t="n">
        <f aca="false">MAX(MIN(C25-Dane_wejsciowe!$C$30 ,ORG.OPENOFFICE.DAYSINYEAR(C25)),0)</f>
        <v>0</v>
      </c>
      <c r="D27" s="1" t="n">
        <f aca="false">ORG.OPENOFFICE.DAYSINYEAR(D25)-C27</f>
        <v>366</v>
      </c>
    </row>
    <row r="29" customFormat="false" ht="12.8" hidden="false" customHeight="false" outlineLevel="0" collapsed="false">
      <c r="C29" s="121" t="n">
        <v>46022</v>
      </c>
      <c r="D29" s="121" t="n">
        <v>46387</v>
      </c>
      <c r="E29" s="121" t="n">
        <v>46752</v>
      </c>
      <c r="F29" s="121" t="n">
        <v>47118</v>
      </c>
      <c r="G29" s="121" t="n">
        <v>47483</v>
      </c>
      <c r="H29" s="121" t="n">
        <v>47848</v>
      </c>
      <c r="I29" s="121" t="n">
        <v>48213</v>
      </c>
      <c r="J29" s="121" t="n">
        <v>48579</v>
      </c>
      <c r="K29" s="121" t="n">
        <v>48944</v>
      </c>
      <c r="L29" s="121" t="n">
        <v>49309</v>
      </c>
      <c r="M29" s="121" t="n">
        <v>49674</v>
      </c>
      <c r="N29" s="121" t="n">
        <v>50040</v>
      </c>
      <c r="O29" s="121" t="n">
        <v>50405</v>
      </c>
      <c r="P29" s="121" t="n">
        <v>50770</v>
      </c>
      <c r="Q29" s="121" t="n">
        <v>51135</v>
      </c>
      <c r="R29" s="121" t="n">
        <v>51501</v>
      </c>
    </row>
    <row r="30" customFormat="false" ht="12.8" hidden="false" customHeight="false" outlineLevel="0" collapsed="false">
      <c r="B30" s="1" t="s">
        <v>13</v>
      </c>
      <c r="C30" s="1" t="n">
        <f aca="false">MIN(C29-Dane_wejsciowe!$C$23 ,ORG.OPENOFFICE.DAYSINYEAR(C29))</f>
        <v>183</v>
      </c>
      <c r="D30" s="1" t="n">
        <f aca="false">ORG.OPENOFFICE.DAYSINYEAR(D29)</f>
        <v>365</v>
      </c>
      <c r="E30" s="1" t="n">
        <f aca="false">ORG.OPENOFFICE.DAYSINYEAR(E29)</f>
        <v>365</v>
      </c>
      <c r="F30" s="1" t="n">
        <f aca="false">ORG.OPENOFFICE.DAYSINYEAR(F29)</f>
        <v>366</v>
      </c>
      <c r="G30" s="1" t="n">
        <f aca="false">ORG.OPENOFFICE.DAYSINYEAR(G29)</f>
        <v>365</v>
      </c>
      <c r="H30" s="1" t="n">
        <f aca="false">ORG.OPENOFFICE.DAYSINYEAR(H29)</f>
        <v>365</v>
      </c>
      <c r="I30" s="1" t="n">
        <f aca="false">ORG.OPENOFFICE.DAYSINYEAR(I29)</f>
        <v>365</v>
      </c>
      <c r="J30" s="1" t="n">
        <f aca="false">ORG.OPENOFFICE.DAYSINYEAR(J29)</f>
        <v>366</v>
      </c>
      <c r="K30" s="1" t="n">
        <f aca="false">ORG.OPENOFFICE.DAYSINYEAR(K29)</f>
        <v>365</v>
      </c>
      <c r="L30" s="1" t="n">
        <f aca="false">ORG.OPENOFFICE.DAYSINYEAR(L29)</f>
        <v>365</v>
      </c>
      <c r="M30" s="1" t="n">
        <f aca="false">ORG.OPENOFFICE.DAYSINYEAR(M29)</f>
        <v>365</v>
      </c>
      <c r="N30" s="1" t="n">
        <f aca="false">ORG.OPENOFFICE.DAYSINYEAR(N29)</f>
        <v>366</v>
      </c>
      <c r="O30" s="1" t="n">
        <f aca="false">ORG.OPENOFFICE.DAYSINYEAR(O29)</f>
        <v>365</v>
      </c>
      <c r="P30" s="1" t="n">
        <f aca="false">ORG.OPENOFFICE.DAYSINYEAR(P29)</f>
        <v>365</v>
      </c>
      <c r="Q30" s="1" t="n">
        <f aca="false">ORG.OPENOFFICE.DAYSINYEAR(Q29)</f>
        <v>365</v>
      </c>
      <c r="R30" s="1" t="n">
        <f aca="false">ORG.OPENOFFICE.DAYSINYEAR(R29)-C30</f>
        <v>183</v>
      </c>
    </row>
    <row r="31" customFormat="false" ht="12.8" hidden="false" customHeight="false" outlineLevel="0" collapsed="false">
      <c r="B31" s="1" t="s">
        <v>17</v>
      </c>
      <c r="C31" s="1" t="n">
        <f aca="false">MAX(MIN(C29-Dane_wejsciowe!$C$30 ,ORG.OPENOFFICE.DAYSINYEAR(C29)),0)</f>
        <v>0</v>
      </c>
      <c r="D31" s="1" t="n">
        <f aca="false">ORG.OPENOFFICE.DAYSINYEAR(D29)</f>
        <v>365</v>
      </c>
      <c r="E31" s="1" t="n">
        <f aca="false">ORG.OPENOFFICE.DAYSINYEAR(E29)</f>
        <v>365</v>
      </c>
      <c r="F31" s="1" t="n">
        <f aca="false">ORG.OPENOFFICE.DAYSINYEAR(F29)</f>
        <v>366</v>
      </c>
      <c r="G31" s="1" t="n">
        <f aca="false">ORG.OPENOFFICE.DAYSINYEAR(G29)</f>
        <v>365</v>
      </c>
      <c r="H31" s="1" t="n">
        <f aca="false">ORG.OPENOFFICE.DAYSINYEAR(H29)</f>
        <v>365</v>
      </c>
      <c r="I31" s="1" t="n">
        <f aca="false">ORG.OPENOFFICE.DAYSINYEAR(I29)</f>
        <v>365</v>
      </c>
      <c r="J31" s="1" t="n">
        <f aca="false">ORG.OPENOFFICE.DAYSINYEAR(J29)</f>
        <v>366</v>
      </c>
      <c r="K31" s="1" t="n">
        <f aca="false">ORG.OPENOFFICE.DAYSINYEAR(K29)</f>
        <v>365</v>
      </c>
      <c r="L31" s="1" t="n">
        <f aca="false">ORG.OPENOFFICE.DAYSINYEAR(L29)</f>
        <v>365</v>
      </c>
      <c r="M31" s="1" t="n">
        <f aca="false">ORG.OPENOFFICE.DAYSINYEAR(M29)</f>
        <v>365</v>
      </c>
      <c r="N31" s="1" t="n">
        <f aca="false">ORG.OPENOFFICE.DAYSINYEAR(N29)</f>
        <v>366</v>
      </c>
      <c r="O31" s="1" t="n">
        <f aca="false">ORG.OPENOFFICE.DAYSINYEAR(O29)</f>
        <v>365</v>
      </c>
      <c r="P31" s="1" t="n">
        <f aca="false">ORG.OPENOFFICE.DAYSINYEAR(P29)</f>
        <v>365</v>
      </c>
      <c r="Q31" s="1" t="n">
        <f aca="false">ORG.OPENOFFICE.DAYSINYEAR(Q29)</f>
        <v>365</v>
      </c>
      <c r="R31" s="1" t="n">
        <f aca="false">ORG.OPENOFFICE.DAYSINYEAR(R29)-C31</f>
        <v>366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&amp;C&amp;Kffffff&amp;A</oddHeader>
    <oddFooter>&amp;C&amp;KffffffStrona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3305</TotalTime>
  <Application>LibreOffice/24.2.3.2$Windows_X86_64 LibreOffice_project/433d9c2ded56988e8a90e6b2e771ee4e6a5ab2ba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2023-10-14T11:34:54Z</dcterms:created>
  <dc:creator>Tomasz Stępień</dc:creator>
  <dc:description/>
  <dc:language>pl-PL</dc:language>
  <cp:lastModifiedBy/>
  <dcterms:modified xsi:type="dcterms:W3CDTF">2024-06-05T08:58:05Z</dcterms:modified>
  <cp:revision>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