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9DCF5038-EAD1-4A84-B0DF-C8AE1041E32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J37" i="1" s="1"/>
  <c r="I34" i="1" l="1"/>
  <c r="H34" i="1"/>
  <c r="I18" i="1"/>
  <c r="H18" i="1"/>
  <c r="E18" i="1"/>
  <c r="E26" i="1" l="1"/>
  <c r="E23" i="1"/>
  <c r="G16" i="1"/>
  <c r="E31" i="1"/>
  <c r="G31" i="1"/>
  <c r="E30" i="1"/>
  <c r="G30" i="1"/>
  <c r="E29" i="1"/>
  <c r="G29" i="1"/>
  <c r="E32" i="1"/>
  <c r="G32" i="1"/>
  <c r="E28" i="1"/>
  <c r="G28" i="1"/>
  <c r="E27" i="1"/>
  <c r="G27" i="1"/>
  <c r="G26" i="1"/>
  <c r="E25" i="1"/>
  <c r="G25" i="1"/>
  <c r="E24" i="1"/>
  <c r="G24" i="1"/>
  <c r="E22" i="1"/>
  <c r="G22" i="1"/>
  <c r="E21" i="1"/>
  <c r="G21" i="1"/>
  <c r="E20" i="1"/>
  <c r="G20" i="1"/>
  <c r="E19" i="1"/>
  <c r="G19" i="1"/>
  <c r="E16" i="1"/>
  <c r="G15" i="1"/>
  <c r="E15" i="1"/>
  <c r="G14" i="1"/>
  <c r="F14" i="1"/>
  <c r="E14" i="1"/>
  <c r="E13" i="1"/>
  <c r="G13" i="1"/>
  <c r="E12" i="1"/>
  <c r="G12" i="1"/>
  <c r="G7" i="1"/>
  <c r="G8" i="1"/>
  <c r="G10" i="1"/>
  <c r="E10" i="1"/>
  <c r="F10" i="1"/>
  <c r="F11" i="1"/>
  <c r="F12" i="1"/>
  <c r="F13" i="1"/>
  <c r="F15" i="1"/>
  <c r="F16" i="1"/>
  <c r="F17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G9" i="1"/>
  <c r="F9" i="1"/>
  <c r="E9" i="1"/>
  <c r="E8" i="1"/>
  <c r="F8" i="1"/>
  <c r="E7" i="1"/>
  <c r="F7" i="1"/>
  <c r="G5" i="1"/>
  <c r="F5" i="1"/>
  <c r="E5" i="1"/>
  <c r="G17" i="1"/>
  <c r="E17" i="1"/>
  <c r="G23" i="1"/>
  <c r="G33" i="1"/>
  <c r="E33" i="1"/>
  <c r="G4" i="1"/>
  <c r="F4" i="1"/>
  <c r="E4" i="1"/>
  <c r="G6" i="1"/>
  <c r="F6" i="1"/>
  <c r="E6" i="1"/>
  <c r="G11" i="1"/>
  <c r="E11" i="1"/>
  <c r="G34" i="1" l="1"/>
  <c r="F34" i="1"/>
  <c r="E34" i="1" l="1"/>
  <c r="D34" i="1"/>
  <c r="J38" i="1" l="1"/>
</calcChain>
</file>

<file path=xl/sharedStrings.xml><?xml version="1.0" encoding="utf-8"?>
<sst xmlns="http://schemas.openxmlformats.org/spreadsheetml/2006/main" count="88" uniqueCount="55">
  <si>
    <t>Lp.</t>
  </si>
  <si>
    <t>Lokalizacja</t>
  </si>
  <si>
    <t>SUMA:</t>
  </si>
  <si>
    <t>Uwagi</t>
  </si>
  <si>
    <t>Bednorza</t>
  </si>
  <si>
    <t>Jasna nr 44</t>
  </si>
  <si>
    <t>Kurpiowska nr 1</t>
  </si>
  <si>
    <t>Śląska nr 11</t>
  </si>
  <si>
    <t>Liczba stanowisk [szt.]</t>
  </si>
  <si>
    <t>P-18 [m2]</t>
  </si>
  <si>
    <t>P-24 [m2]</t>
  </si>
  <si>
    <t>Mata niebieska [m2]</t>
  </si>
  <si>
    <t>Śląska nr 38</t>
  </si>
  <si>
    <t>Marusarzówny nr 7</t>
  </si>
  <si>
    <t>Główny ciąg ulicy</t>
  </si>
  <si>
    <t>G</t>
  </si>
  <si>
    <t>Kate-goria drogi</t>
  </si>
  <si>
    <t>Witczaka - 1 Maja</t>
  </si>
  <si>
    <t>Razem netto:</t>
  </si>
  <si>
    <t>VAT 23%:</t>
  </si>
  <si>
    <t>Razem brutto:</t>
  </si>
  <si>
    <t>Cena jednostk. [zł]</t>
  </si>
  <si>
    <t>Zestawienie stanowisk dla pojazdów osób niepełnosprawnych na drogach miejskich do wykonania w 2024 roku</t>
  </si>
  <si>
    <t>Malchera</t>
  </si>
  <si>
    <t>Turystyczna nr 2-4</t>
  </si>
  <si>
    <t>Harcerska Stadion Miejski</t>
  </si>
  <si>
    <t>Urząd Miasta</t>
  </si>
  <si>
    <t>Pomorska nr 6</t>
  </si>
  <si>
    <t>Kurpiowska nr 21</t>
  </si>
  <si>
    <t>Kurpiowska nr 2</t>
  </si>
  <si>
    <t>Mazurska</t>
  </si>
  <si>
    <t>Wielkopolska nr 4</t>
  </si>
  <si>
    <t>Wielkopolska przychodnia</t>
  </si>
  <si>
    <t>Beskidzka nr 7</t>
  </si>
  <si>
    <t>Cieszyńska - Goździków</t>
  </si>
  <si>
    <t>Poznańska nr 24</t>
  </si>
  <si>
    <t>Marusarzówny nr 1</t>
  </si>
  <si>
    <t>Marusarzówny nr 13</t>
  </si>
  <si>
    <t>Lodowisko Jastor</t>
  </si>
  <si>
    <t>Słoneczna</t>
  </si>
  <si>
    <t>Karola Miarki</t>
  </si>
  <si>
    <t>Boża Góra Prawa nr 28B</t>
  </si>
  <si>
    <t>Boża Góra Prawa nr 28E</t>
  </si>
  <si>
    <t>Boża Góra Prawa nr 26F</t>
  </si>
  <si>
    <t>Bogoczowiec nr 4R</t>
  </si>
  <si>
    <t>Obok stacji trafo</t>
  </si>
  <si>
    <t>Pierwsze od strony ulicy</t>
  </si>
  <si>
    <t>Od strony garaży komendy policji</t>
  </si>
  <si>
    <t>Na parkingu wzdłuż Mazowieckiej</t>
  </si>
  <si>
    <t>Zgodnie z rys. nr 1</t>
  </si>
  <si>
    <t>Nowe zgodnie z rys. nr 2</t>
  </si>
  <si>
    <t>Parking przy rondzie zgodnie z rys. nr 3</t>
  </si>
  <si>
    <t>Nowe zgodnie z rys. nr 4</t>
  </si>
  <si>
    <t>P-7b [m2]</t>
  </si>
  <si>
    <t>P-21 [m2]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</si>
</sst>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2">
    <xf numFmtId="0" fontId="0" fillId="0" borderId="0" xfId="0"/>
    <xf numFmtId="0" fontId="1" fillId="2" borderId="1" xfId="1" applyAlignment="1">
      <alignment horizontal="center" vertical="center" wrapText="1"/>
    </xf>
    <xf numFmtId="0" fontId="3" fillId="0" borderId="1" xfId="1" applyFont="1" applyFill="1"/>
    <xf numFmtId="0" fontId="2" fillId="0" borderId="0" xfId="0" applyFont="1"/>
    <xf numFmtId="0" fontId="1" fillId="0" borderId="0" xfId="1" applyFont="1" applyFill="1" applyBorder="1" applyAlignment="1">
      <alignment horizontal="right"/>
    </xf>
    <xf numFmtId="0" fontId="1" fillId="2" borderId="1" xfId="1" applyAlignment="1">
      <alignment horizontal="center" vertical="center"/>
    </xf>
    <xf numFmtId="0" fontId="1" fillId="2" borderId="2" xfId="1" applyBorder="1" applyAlignment="1">
      <alignment horizontal="center" vertical="center" wrapText="1"/>
    </xf>
    <xf numFmtId="0" fontId="3" fillId="0" borderId="1" xfId="1" applyFont="1" applyFill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3" fillId="0" borderId="1" xfId="1" applyNumberFormat="1" applyFont="1" applyFill="1"/>
    <xf numFmtId="164" fontId="0" fillId="0" borderId="0" xfId="0" applyNumberFormat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3" fillId="0" borderId="1" xfId="1" applyFont="1" applyFill="1" applyAlignment="1">
      <alignment horizontal="center"/>
    </xf>
    <xf numFmtId="2" fontId="3" fillId="3" borderId="1" xfId="1" applyNumberFormat="1" applyFont="1" applyFill="1"/>
    <xf numFmtId="2" fontId="2" fillId="0" borderId="0" xfId="0" applyNumberFormat="1" applyFont="1" applyAlignment="1"/>
    <xf numFmtId="2" fontId="2" fillId="0" borderId="0" xfId="0" applyNumberFormat="1" applyFont="1"/>
    <xf numFmtId="2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topLeftCell="A22" zoomScale="130" zoomScaleNormal="130" workbookViewId="0">
      <selection activeCell="P41" sqref="P41"/>
    </sheetView>
  </sheetViews>
  <sheetFormatPr defaultRowHeight="15" x14ac:dyDescent="0.25"/>
  <cols>
    <col min="1" max="1" width="3.5703125" bestFit="1" customWidth="1"/>
    <col min="2" max="2" width="24.5703125" bestFit="1" customWidth="1"/>
    <col min="3" max="3" width="6.7109375" style="9" customWidth="1"/>
    <col min="4" max="4" width="10" bestFit="1" customWidth="1"/>
    <col min="5" max="5" width="9.7109375" customWidth="1"/>
    <col min="6" max="6" width="10.42578125" bestFit="1" customWidth="1"/>
    <col min="7" max="9" width="9.7109375" customWidth="1"/>
    <col min="10" max="10" width="35.7109375" bestFit="1" customWidth="1"/>
  </cols>
  <sheetData>
    <row r="1" spans="1:10" x14ac:dyDescent="0.25">
      <c r="A1" s="19" t="s">
        <v>22</v>
      </c>
      <c r="B1" s="19"/>
      <c r="C1" s="19"/>
      <c r="D1" s="19"/>
      <c r="E1" s="19"/>
      <c r="F1" s="19"/>
      <c r="G1" s="19"/>
      <c r="H1" s="19"/>
      <c r="I1" s="19"/>
      <c r="J1" s="19"/>
    </row>
    <row r="3" spans="1:10" ht="45" x14ac:dyDescent="0.25">
      <c r="A3" s="5" t="s">
        <v>0</v>
      </c>
      <c r="B3" s="5" t="s">
        <v>1</v>
      </c>
      <c r="C3" s="1" t="s">
        <v>16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53</v>
      </c>
      <c r="I3" s="1" t="s">
        <v>54</v>
      </c>
      <c r="J3" s="6" t="s">
        <v>3</v>
      </c>
    </row>
    <row r="4" spans="1:10" x14ac:dyDescent="0.25">
      <c r="A4" s="2">
        <v>1</v>
      </c>
      <c r="B4" s="2" t="s">
        <v>23</v>
      </c>
      <c r="C4" s="7" t="s">
        <v>15</v>
      </c>
      <c r="D4" s="14">
        <v>1</v>
      </c>
      <c r="E4" s="10">
        <f>ROUND(4.8*0.12,2)</f>
        <v>0.57999999999999996</v>
      </c>
      <c r="F4" s="10">
        <f>D4*0.76</f>
        <v>0.76</v>
      </c>
      <c r="G4" s="10">
        <f>4.5*3.6</f>
        <v>16.2</v>
      </c>
      <c r="H4" s="15"/>
      <c r="I4" s="15"/>
      <c r="J4" s="2" t="s">
        <v>45</v>
      </c>
    </row>
    <row r="5" spans="1:10" x14ac:dyDescent="0.25">
      <c r="A5" s="2">
        <v>2</v>
      </c>
      <c r="B5" s="2" t="s">
        <v>24</v>
      </c>
      <c r="C5" s="7" t="s">
        <v>15</v>
      </c>
      <c r="D5" s="14">
        <v>1</v>
      </c>
      <c r="E5" s="10">
        <f>ROUND((5.3+1.8)*0.12,2)</f>
        <v>0.85</v>
      </c>
      <c r="F5" s="10">
        <f>D5*0.76</f>
        <v>0.76</v>
      </c>
      <c r="G5" s="10">
        <f>3.6*5</f>
        <v>18</v>
      </c>
      <c r="H5" s="15"/>
      <c r="I5" s="15"/>
      <c r="J5" s="2" t="s">
        <v>46</v>
      </c>
    </row>
    <row r="6" spans="1:10" x14ac:dyDescent="0.25">
      <c r="A6" s="2">
        <v>3</v>
      </c>
      <c r="B6" s="2" t="s">
        <v>5</v>
      </c>
      <c r="C6" s="7" t="s">
        <v>15</v>
      </c>
      <c r="D6" s="14">
        <v>1</v>
      </c>
      <c r="E6" s="10">
        <f>ROUND(2*5.3*0.12,2)</f>
        <v>1.27</v>
      </c>
      <c r="F6" s="10">
        <f t="shared" ref="F6:F33" si="0">D6*0.76</f>
        <v>0.76</v>
      </c>
      <c r="G6" s="10">
        <f>3.6*5</f>
        <v>18</v>
      </c>
      <c r="H6" s="15"/>
      <c r="I6" s="15"/>
      <c r="J6" s="2"/>
    </row>
    <row r="7" spans="1:10" x14ac:dyDescent="0.25">
      <c r="A7" s="2">
        <v>4</v>
      </c>
      <c r="B7" s="2" t="s">
        <v>25</v>
      </c>
      <c r="C7" s="7" t="s">
        <v>15</v>
      </c>
      <c r="D7" s="14">
        <v>3</v>
      </c>
      <c r="E7" s="10">
        <f>ROUND((4.8+5.1+5.1+5.1)*0.12,2)</f>
        <v>2.41</v>
      </c>
      <c r="F7" s="10">
        <f t="shared" si="0"/>
        <v>2.2800000000000002</v>
      </c>
      <c r="G7" s="10">
        <f>10.8*4.5</f>
        <v>48.6</v>
      </c>
      <c r="H7" s="15"/>
      <c r="I7" s="15"/>
      <c r="J7" s="2"/>
    </row>
    <row r="8" spans="1:10" x14ac:dyDescent="0.25">
      <c r="A8" s="2">
        <v>5</v>
      </c>
      <c r="B8" s="2" t="s">
        <v>26</v>
      </c>
      <c r="C8" s="7" t="s">
        <v>15</v>
      </c>
      <c r="D8" s="14">
        <v>2</v>
      </c>
      <c r="E8" s="10">
        <f>ROUND((5.6+5.6)*0.12,2)</f>
        <v>1.34</v>
      </c>
      <c r="F8" s="10">
        <f t="shared" si="0"/>
        <v>1.52</v>
      </c>
      <c r="G8" s="10">
        <f>7.2*5</f>
        <v>36</v>
      </c>
      <c r="H8" s="15"/>
      <c r="I8" s="15"/>
      <c r="J8" s="2"/>
    </row>
    <row r="9" spans="1:10" x14ac:dyDescent="0.25">
      <c r="A9" s="2">
        <v>6</v>
      </c>
      <c r="B9" s="2" t="s">
        <v>27</v>
      </c>
      <c r="C9" s="7" t="s">
        <v>15</v>
      </c>
      <c r="D9" s="14">
        <v>1</v>
      </c>
      <c r="E9" s="10">
        <f>ROUND((2+6.9)*0.12,2)</f>
        <v>1.07</v>
      </c>
      <c r="F9" s="10">
        <f t="shared" si="0"/>
        <v>0.76</v>
      </c>
      <c r="G9" s="10">
        <f>4.7*4.9</f>
        <v>23.03</v>
      </c>
      <c r="H9" s="15"/>
      <c r="I9" s="15"/>
      <c r="J9" s="2"/>
    </row>
    <row r="10" spans="1:10" x14ac:dyDescent="0.25">
      <c r="A10" s="2">
        <v>7</v>
      </c>
      <c r="B10" s="2" t="s">
        <v>28</v>
      </c>
      <c r="C10" s="7" t="s">
        <v>15</v>
      </c>
      <c r="D10" s="14">
        <v>1</v>
      </c>
      <c r="E10" s="10">
        <f>ROUND((4.8+4.8)*0.12,2)</f>
        <v>1.1499999999999999</v>
      </c>
      <c r="F10" s="10">
        <f t="shared" si="0"/>
        <v>0.76</v>
      </c>
      <c r="G10" s="10">
        <f>4.5*3.6</f>
        <v>16.2</v>
      </c>
      <c r="H10" s="15"/>
      <c r="I10" s="15"/>
      <c r="J10" s="2"/>
    </row>
    <row r="11" spans="1:10" x14ac:dyDescent="0.25">
      <c r="A11" s="2">
        <v>8</v>
      </c>
      <c r="B11" s="2" t="s">
        <v>6</v>
      </c>
      <c r="C11" s="7" t="s">
        <v>15</v>
      </c>
      <c r="D11" s="14">
        <v>1</v>
      </c>
      <c r="E11" s="10">
        <f>ROUND((4.8+1)*0.12,2)</f>
        <v>0.7</v>
      </c>
      <c r="F11" s="10">
        <f t="shared" si="0"/>
        <v>0.76</v>
      </c>
      <c r="G11" s="10">
        <f>4.5*3.6</f>
        <v>16.2</v>
      </c>
      <c r="H11" s="15"/>
      <c r="I11" s="15"/>
      <c r="J11" s="2"/>
    </row>
    <row r="12" spans="1:10" x14ac:dyDescent="0.25">
      <c r="A12" s="2">
        <v>9</v>
      </c>
      <c r="B12" s="2" t="s">
        <v>29</v>
      </c>
      <c r="C12" s="7" t="s">
        <v>15</v>
      </c>
      <c r="D12" s="14">
        <v>1</v>
      </c>
      <c r="E12" s="10">
        <f>ROUND((4.8+4.8)*0.12,2)</f>
        <v>1.1499999999999999</v>
      </c>
      <c r="F12" s="10">
        <f t="shared" si="0"/>
        <v>0.76</v>
      </c>
      <c r="G12" s="10">
        <f>4.5*3.6</f>
        <v>16.2</v>
      </c>
      <c r="H12" s="15"/>
      <c r="I12" s="15"/>
      <c r="J12" s="2"/>
    </row>
    <row r="13" spans="1:10" x14ac:dyDescent="0.25">
      <c r="A13" s="2">
        <v>10</v>
      </c>
      <c r="B13" s="2" t="s">
        <v>7</v>
      </c>
      <c r="C13" s="7" t="s">
        <v>15</v>
      </c>
      <c r="D13" s="14">
        <v>1</v>
      </c>
      <c r="E13" s="10">
        <f>ROUND((5.6+1.9)*0.12,2)</f>
        <v>0.9</v>
      </c>
      <c r="F13" s="10">
        <f t="shared" si="0"/>
        <v>0.76</v>
      </c>
      <c r="G13" s="10">
        <f>3.6*5</f>
        <v>18</v>
      </c>
      <c r="H13" s="15"/>
      <c r="I13" s="15"/>
      <c r="J13" s="2" t="s">
        <v>46</v>
      </c>
    </row>
    <row r="14" spans="1:10" x14ac:dyDescent="0.25">
      <c r="A14" s="2">
        <v>11</v>
      </c>
      <c r="B14" s="2" t="s">
        <v>12</v>
      </c>
      <c r="C14" s="7" t="s">
        <v>15</v>
      </c>
      <c r="D14" s="14">
        <v>1</v>
      </c>
      <c r="E14" s="10">
        <f>ROUND((5.6+5.6)*0.12,2)</f>
        <v>1.34</v>
      </c>
      <c r="F14" s="10">
        <f t="shared" si="0"/>
        <v>0.76</v>
      </c>
      <c r="G14" s="10">
        <f>5*3.6</f>
        <v>18</v>
      </c>
      <c r="H14" s="15"/>
      <c r="I14" s="15"/>
      <c r="J14" s="2"/>
    </row>
    <row r="15" spans="1:10" x14ac:dyDescent="0.25">
      <c r="A15" s="2">
        <v>12</v>
      </c>
      <c r="B15" s="2" t="s">
        <v>30</v>
      </c>
      <c r="C15" s="7" t="s">
        <v>15</v>
      </c>
      <c r="D15" s="14">
        <v>1</v>
      </c>
      <c r="E15" s="10">
        <f>ROUND((1.7+5.6)*0.12,2)</f>
        <v>0.88</v>
      </c>
      <c r="F15" s="10">
        <f t="shared" si="0"/>
        <v>0.76</v>
      </c>
      <c r="G15" s="10">
        <f>5*3.6</f>
        <v>18</v>
      </c>
      <c r="H15" s="15"/>
      <c r="I15" s="15"/>
      <c r="J15" s="2" t="s">
        <v>47</v>
      </c>
    </row>
    <row r="16" spans="1:10" x14ac:dyDescent="0.25">
      <c r="A16" s="2">
        <v>13</v>
      </c>
      <c r="B16" s="2" t="s">
        <v>31</v>
      </c>
      <c r="C16" s="7" t="s">
        <v>15</v>
      </c>
      <c r="D16" s="14">
        <v>2</v>
      </c>
      <c r="E16" s="10">
        <f>ROUND((3.4+5.3+1.2)*0.12,2)</f>
        <v>1.19</v>
      </c>
      <c r="F16" s="10">
        <f t="shared" si="0"/>
        <v>1.52</v>
      </c>
      <c r="G16" s="10">
        <f>8.3*4.5-0.5*2*1.5</f>
        <v>35.85</v>
      </c>
      <c r="H16" s="15"/>
      <c r="I16" s="15"/>
      <c r="J16" s="2"/>
    </row>
    <row r="17" spans="1:10" x14ac:dyDescent="0.25">
      <c r="A17" s="2">
        <v>14</v>
      </c>
      <c r="B17" s="2" t="s">
        <v>32</v>
      </c>
      <c r="C17" s="7" t="s">
        <v>15</v>
      </c>
      <c r="D17" s="14">
        <v>1</v>
      </c>
      <c r="E17" s="10">
        <f>ROUND((5.3+1.7)*0.12,2)</f>
        <v>0.84</v>
      </c>
      <c r="F17" s="10">
        <f t="shared" si="0"/>
        <v>0.76</v>
      </c>
      <c r="G17" s="10">
        <f>5*3.6</f>
        <v>18</v>
      </c>
      <c r="H17" s="15"/>
      <c r="I17" s="15"/>
      <c r="J17" s="2" t="s">
        <v>48</v>
      </c>
    </row>
    <row r="18" spans="1:10" x14ac:dyDescent="0.25">
      <c r="A18" s="2">
        <v>15</v>
      </c>
      <c r="B18" s="2" t="s">
        <v>32</v>
      </c>
      <c r="C18" s="7" t="s">
        <v>15</v>
      </c>
      <c r="D18" s="15"/>
      <c r="E18" s="10">
        <f>ROUND((2.8+3.3+5.3+5.6*4)*0.12,2)</f>
        <v>4.0599999999999996</v>
      </c>
      <c r="F18" s="15"/>
      <c r="G18" s="15"/>
      <c r="H18" s="10">
        <f>ROUND((5+5+1)*0.24,2)</f>
        <v>2.64</v>
      </c>
      <c r="I18" s="10">
        <f>ROUND(5*1*0.38,2)</f>
        <v>1.9</v>
      </c>
      <c r="J18" s="2" t="s">
        <v>49</v>
      </c>
    </row>
    <row r="19" spans="1:10" x14ac:dyDescent="0.25">
      <c r="A19" s="2">
        <v>16</v>
      </c>
      <c r="B19" s="2" t="s">
        <v>33</v>
      </c>
      <c r="C19" s="7" t="s">
        <v>15</v>
      </c>
      <c r="D19" s="14">
        <v>1</v>
      </c>
      <c r="E19" s="10">
        <f>ROUND((4.8+5.1)*0.12,2)</f>
        <v>1.19</v>
      </c>
      <c r="F19" s="10">
        <f t="shared" si="0"/>
        <v>0.76</v>
      </c>
      <c r="G19" s="10">
        <f>4.5*3.6</f>
        <v>16.2</v>
      </c>
      <c r="H19" s="15"/>
      <c r="I19" s="15"/>
      <c r="J19" s="2"/>
    </row>
    <row r="20" spans="1:10" x14ac:dyDescent="0.25">
      <c r="A20" s="2">
        <v>17</v>
      </c>
      <c r="B20" s="2" t="s">
        <v>34</v>
      </c>
      <c r="C20" s="7" t="s">
        <v>15</v>
      </c>
      <c r="D20" s="14">
        <v>2</v>
      </c>
      <c r="E20" s="10">
        <f>ROUND((1.8+5.1+4.8)*0.12,2)</f>
        <v>1.4</v>
      </c>
      <c r="F20" s="10">
        <f t="shared" si="0"/>
        <v>1.52</v>
      </c>
      <c r="G20" s="10">
        <f>7.2*4.5</f>
        <v>32.4</v>
      </c>
      <c r="H20" s="15"/>
      <c r="I20" s="15"/>
      <c r="J20" s="2"/>
    </row>
    <row r="21" spans="1:10" x14ac:dyDescent="0.25">
      <c r="A21" s="2">
        <v>18</v>
      </c>
      <c r="B21" s="2" t="s">
        <v>35</v>
      </c>
      <c r="C21" s="7" t="s">
        <v>15</v>
      </c>
      <c r="D21" s="14">
        <v>1</v>
      </c>
      <c r="E21" s="10">
        <f>ROUND((4.8+4.8)*0.12,2)</f>
        <v>1.1499999999999999</v>
      </c>
      <c r="F21" s="10">
        <f t="shared" si="0"/>
        <v>0.76</v>
      </c>
      <c r="G21" s="10">
        <f>4.5*3.6</f>
        <v>16.2</v>
      </c>
      <c r="H21" s="15"/>
      <c r="I21" s="15"/>
      <c r="J21" s="2" t="s">
        <v>50</v>
      </c>
    </row>
    <row r="22" spans="1:10" x14ac:dyDescent="0.25">
      <c r="A22" s="2">
        <v>19</v>
      </c>
      <c r="B22" s="2" t="s">
        <v>36</v>
      </c>
      <c r="C22" s="7" t="s">
        <v>15</v>
      </c>
      <c r="D22" s="14">
        <v>1</v>
      </c>
      <c r="E22" s="10">
        <f>ROUND(4.8*0.12,2)</f>
        <v>0.57999999999999996</v>
      </c>
      <c r="F22" s="10">
        <f t="shared" si="0"/>
        <v>0.76</v>
      </c>
      <c r="G22" s="10">
        <f>4.5*3.6</f>
        <v>16.2</v>
      </c>
      <c r="H22" s="15"/>
      <c r="I22" s="15"/>
      <c r="J22" s="2" t="s">
        <v>14</v>
      </c>
    </row>
    <row r="23" spans="1:10" x14ac:dyDescent="0.25">
      <c r="A23" s="2">
        <v>20</v>
      </c>
      <c r="B23" s="2" t="s">
        <v>13</v>
      </c>
      <c r="C23" s="7" t="s">
        <v>15</v>
      </c>
      <c r="D23" s="14">
        <v>1</v>
      </c>
      <c r="E23" s="10">
        <f>ROUND((4.8+2.4)*0.12,2)</f>
        <v>0.86</v>
      </c>
      <c r="F23" s="10">
        <f t="shared" si="0"/>
        <v>0.76</v>
      </c>
      <c r="G23" s="10">
        <f>4.5*3.6</f>
        <v>16.2</v>
      </c>
      <c r="H23" s="15"/>
      <c r="I23" s="15"/>
      <c r="J23" s="2" t="s">
        <v>14</v>
      </c>
    </row>
    <row r="24" spans="1:10" x14ac:dyDescent="0.25">
      <c r="A24" s="2">
        <v>21</v>
      </c>
      <c r="B24" s="2" t="s">
        <v>37</v>
      </c>
      <c r="C24" s="7" t="s">
        <v>15</v>
      </c>
      <c r="D24" s="14">
        <v>1</v>
      </c>
      <c r="E24" s="10">
        <f>ROUND(5.1*0.12,2)</f>
        <v>0.61</v>
      </c>
      <c r="F24" s="10">
        <f t="shared" si="0"/>
        <v>0.76</v>
      </c>
      <c r="G24" s="10">
        <f>4.5*3.6</f>
        <v>16.2</v>
      </c>
      <c r="H24" s="15"/>
      <c r="I24" s="15"/>
      <c r="J24" s="2" t="s">
        <v>14</v>
      </c>
    </row>
    <row r="25" spans="1:10" x14ac:dyDescent="0.25">
      <c r="A25" s="2">
        <v>22</v>
      </c>
      <c r="B25" s="2" t="s">
        <v>38</v>
      </c>
      <c r="C25" s="7" t="s">
        <v>15</v>
      </c>
      <c r="D25" s="14">
        <v>2</v>
      </c>
      <c r="E25" s="10">
        <f>ROUND((1+5.3+5.3+1.5)*0.12,2)</f>
        <v>1.57</v>
      </c>
      <c r="F25" s="10">
        <f t="shared" si="0"/>
        <v>1.52</v>
      </c>
      <c r="G25" s="10">
        <f>2*5*3.6</f>
        <v>36</v>
      </c>
      <c r="H25" s="15"/>
      <c r="I25" s="15"/>
      <c r="J25" s="2"/>
    </row>
    <row r="26" spans="1:10" x14ac:dyDescent="0.25">
      <c r="A26" s="2">
        <v>23</v>
      </c>
      <c r="B26" s="2" t="s">
        <v>39</v>
      </c>
      <c r="C26" s="7" t="s">
        <v>15</v>
      </c>
      <c r="D26" s="14">
        <v>1</v>
      </c>
      <c r="E26" s="10">
        <f>ROUND(7*5.1*0.12,2)</f>
        <v>4.28</v>
      </c>
      <c r="F26" s="10">
        <f t="shared" si="0"/>
        <v>0.76</v>
      </c>
      <c r="G26" s="10">
        <f>3.6*4.5</f>
        <v>16.2</v>
      </c>
      <c r="H26" s="15"/>
      <c r="I26" s="15"/>
      <c r="J26" s="2" t="s">
        <v>51</v>
      </c>
    </row>
    <row r="27" spans="1:10" x14ac:dyDescent="0.25">
      <c r="A27" s="2">
        <v>24</v>
      </c>
      <c r="B27" s="2" t="s">
        <v>17</v>
      </c>
      <c r="C27" s="7" t="s">
        <v>15</v>
      </c>
      <c r="D27" s="14">
        <v>2</v>
      </c>
      <c r="E27" s="10">
        <f>ROUND((5.6+5.6)*0.12,2)</f>
        <v>1.34</v>
      </c>
      <c r="F27" s="10">
        <f t="shared" si="0"/>
        <v>1.52</v>
      </c>
      <c r="G27" s="10">
        <f>5*7.2+0.5</f>
        <v>36.5</v>
      </c>
      <c r="H27" s="15"/>
      <c r="I27" s="15"/>
      <c r="J27" s="2"/>
    </row>
    <row r="28" spans="1:10" x14ac:dyDescent="0.25">
      <c r="A28" s="2">
        <v>25</v>
      </c>
      <c r="B28" s="2" t="s">
        <v>40</v>
      </c>
      <c r="C28" s="7" t="s">
        <v>15</v>
      </c>
      <c r="D28" s="14">
        <v>1</v>
      </c>
      <c r="E28" s="10">
        <f>ROUND((4.8+4.8)*0.12,2)</f>
        <v>1.1499999999999999</v>
      </c>
      <c r="F28" s="10">
        <f t="shared" si="0"/>
        <v>0.76</v>
      </c>
      <c r="G28" s="10">
        <f>4.5*3.6</f>
        <v>16.2</v>
      </c>
      <c r="H28" s="15"/>
      <c r="I28" s="15"/>
      <c r="J28" s="2"/>
    </row>
    <row r="29" spans="1:10" x14ac:dyDescent="0.25">
      <c r="A29" s="2">
        <v>26</v>
      </c>
      <c r="B29" s="2" t="s">
        <v>41</v>
      </c>
      <c r="C29" s="7" t="s">
        <v>15</v>
      </c>
      <c r="D29" s="14">
        <v>1</v>
      </c>
      <c r="E29" s="10">
        <f>ROUND(5.6*0.12,2)</f>
        <v>0.67</v>
      </c>
      <c r="F29" s="10">
        <f t="shared" si="0"/>
        <v>0.76</v>
      </c>
      <c r="G29" s="10">
        <f>5*3.6</f>
        <v>18</v>
      </c>
      <c r="H29" s="15"/>
      <c r="I29" s="15"/>
      <c r="J29" s="2"/>
    </row>
    <row r="30" spans="1:10" x14ac:dyDescent="0.25">
      <c r="A30" s="2">
        <v>27</v>
      </c>
      <c r="B30" s="2" t="s">
        <v>42</v>
      </c>
      <c r="C30" s="7" t="s">
        <v>15</v>
      </c>
      <c r="D30" s="14">
        <v>1</v>
      </c>
      <c r="E30" s="10">
        <f>ROUND((5.6+5.6)*0.12,2)</f>
        <v>1.34</v>
      </c>
      <c r="F30" s="10">
        <f t="shared" si="0"/>
        <v>0.76</v>
      </c>
      <c r="G30" s="10">
        <f>5*3.6</f>
        <v>18</v>
      </c>
      <c r="H30" s="15"/>
      <c r="I30" s="15"/>
      <c r="J30" s="2"/>
    </row>
    <row r="31" spans="1:10" x14ac:dyDescent="0.25">
      <c r="A31" s="2">
        <v>28</v>
      </c>
      <c r="B31" s="2" t="s">
        <v>43</v>
      </c>
      <c r="C31" s="7" t="s">
        <v>15</v>
      </c>
      <c r="D31" s="14">
        <v>1</v>
      </c>
      <c r="E31" s="10">
        <f>ROUND((5.3+5.6)*0.12,2)</f>
        <v>1.31</v>
      </c>
      <c r="F31" s="10">
        <f t="shared" si="0"/>
        <v>0.76</v>
      </c>
      <c r="G31" s="10">
        <f>5*3.6</f>
        <v>18</v>
      </c>
      <c r="H31" s="15"/>
      <c r="I31" s="15"/>
      <c r="J31" s="2"/>
    </row>
    <row r="32" spans="1:10" x14ac:dyDescent="0.25">
      <c r="A32" s="2">
        <v>29</v>
      </c>
      <c r="B32" s="2" t="s">
        <v>44</v>
      </c>
      <c r="C32" s="7" t="s">
        <v>15</v>
      </c>
      <c r="D32" s="14">
        <v>1</v>
      </c>
      <c r="E32" s="10">
        <f>ROUND((5.3+5.3)*0.12,2)</f>
        <v>1.27</v>
      </c>
      <c r="F32" s="10">
        <f t="shared" si="0"/>
        <v>0.76</v>
      </c>
      <c r="G32" s="10">
        <f>5*3.6</f>
        <v>18</v>
      </c>
      <c r="H32" s="15"/>
      <c r="I32" s="15"/>
      <c r="J32" s="2" t="s">
        <v>52</v>
      </c>
    </row>
    <row r="33" spans="1:10" x14ac:dyDescent="0.25">
      <c r="A33" s="2">
        <v>30</v>
      </c>
      <c r="B33" s="2" t="s">
        <v>4</v>
      </c>
      <c r="C33" s="7" t="s">
        <v>15</v>
      </c>
      <c r="D33" s="14">
        <v>1</v>
      </c>
      <c r="E33" s="10">
        <f>ROUND((5.3+2.5)*0.12,2)</f>
        <v>0.94</v>
      </c>
      <c r="F33" s="10">
        <f t="shared" si="0"/>
        <v>0.76</v>
      </c>
      <c r="G33" s="10">
        <f>5*3.6</f>
        <v>18</v>
      </c>
      <c r="H33" s="15"/>
      <c r="I33" s="15"/>
      <c r="J33" s="2"/>
    </row>
    <row r="34" spans="1:10" s="3" customFormat="1" x14ac:dyDescent="0.25">
      <c r="B34" s="4" t="s">
        <v>2</v>
      </c>
      <c r="C34" s="8"/>
      <c r="D34" s="13">
        <f>SUM(D4:D33)</f>
        <v>36</v>
      </c>
      <c r="E34" s="17">
        <f t="shared" ref="E34:G34" si="1">SUM(E4:E33)</f>
        <v>39.390000000000008</v>
      </c>
      <c r="F34" s="17">
        <f t="shared" si="1"/>
        <v>27.360000000000014</v>
      </c>
      <c r="G34" s="17">
        <f t="shared" si="1"/>
        <v>624.57999999999993</v>
      </c>
      <c r="H34" s="17">
        <f t="shared" ref="H34:I34" si="2">SUM(H4:H33)</f>
        <v>2.64</v>
      </c>
      <c r="I34" s="17">
        <f t="shared" si="2"/>
        <v>1.9</v>
      </c>
    </row>
    <row r="35" spans="1:10" x14ac:dyDescent="0.25">
      <c r="C35" s="20" t="s">
        <v>21</v>
      </c>
      <c r="D35" s="20"/>
      <c r="E35" s="18">
        <v>0</v>
      </c>
      <c r="F35" s="18">
        <v>0</v>
      </c>
      <c r="G35" s="18">
        <v>0</v>
      </c>
      <c r="H35" s="18">
        <v>0</v>
      </c>
      <c r="I35" s="18">
        <v>0</v>
      </c>
    </row>
    <row r="36" spans="1:10" x14ac:dyDescent="0.25">
      <c r="E36" s="11"/>
      <c r="F36" s="16"/>
      <c r="G36" s="16"/>
      <c r="H36" s="21" t="s">
        <v>18</v>
      </c>
      <c r="I36" s="21"/>
      <c r="J36" s="12">
        <f>ROUND(E34*E35+F34*F35+G34*G35+H34*H35+I34*I35,2)</f>
        <v>0</v>
      </c>
    </row>
    <row r="37" spans="1:10" x14ac:dyDescent="0.25">
      <c r="F37" s="16"/>
      <c r="G37" s="16"/>
      <c r="H37" s="21" t="s">
        <v>19</v>
      </c>
      <c r="I37" s="21"/>
      <c r="J37" s="12">
        <f>J36*0.23</f>
        <v>0</v>
      </c>
    </row>
    <row r="38" spans="1:10" x14ac:dyDescent="0.25">
      <c r="F38" s="16"/>
      <c r="G38" s="16"/>
      <c r="H38" s="21" t="s">
        <v>20</v>
      </c>
      <c r="I38" s="21"/>
      <c r="J38" s="12">
        <f>J36+J37</f>
        <v>0</v>
      </c>
    </row>
  </sheetData>
  <mergeCells count="5">
    <mergeCell ref="A1:J1"/>
    <mergeCell ref="C35:D35"/>
    <mergeCell ref="H36:I36"/>
    <mergeCell ref="H37:I37"/>
    <mergeCell ref="H38:I38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2024-03-26T08:14:20Z</dcterms:modified>
</cp:coreProperties>
</file>