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432AB69B-BAAB-4AF1-9695-DFC7DF9DAC2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Arkusz1!$A$3:$N$8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N12" i="1" s="1"/>
  <c r="J8" i="1" l="1"/>
  <c r="I8" i="1"/>
  <c r="J7" i="1"/>
  <c r="I7" i="1"/>
  <c r="J6" i="1"/>
  <c r="J5" i="1"/>
  <c r="K9" i="1"/>
  <c r="L9" i="1"/>
  <c r="M9" i="1"/>
  <c r="L4" i="1"/>
  <c r="K4" i="1"/>
  <c r="M4" i="1"/>
  <c r="I4" i="1"/>
  <c r="H4" i="1"/>
  <c r="H9" i="1" s="1"/>
  <c r="G4" i="1"/>
  <c r="G9" i="1" s="1"/>
  <c r="F4" i="1"/>
  <c r="F9" i="1"/>
  <c r="E4" i="1"/>
  <c r="E9" i="1" s="1"/>
  <c r="D4" i="1"/>
  <c r="J9" i="1" l="1"/>
  <c r="I9" i="1"/>
  <c r="D9" i="1" l="1"/>
  <c r="N13" i="1" l="1"/>
</calcChain>
</file>

<file path=xl/sharedStrings.xml><?xml version="1.0" encoding="utf-8"?>
<sst xmlns="http://schemas.openxmlformats.org/spreadsheetml/2006/main" count="36" uniqueCount="34">
  <si>
    <t>Lp.</t>
  </si>
  <si>
    <t>Lokalizacja</t>
  </si>
  <si>
    <t>SUMA:</t>
  </si>
  <si>
    <t>Uwagi</t>
  </si>
  <si>
    <t>P-10 [m2]</t>
  </si>
  <si>
    <t>P-14 [m2]</t>
  </si>
  <si>
    <t>P</t>
  </si>
  <si>
    <t>W</t>
  </si>
  <si>
    <t>G</t>
  </si>
  <si>
    <t>Kate-goria drogi</t>
  </si>
  <si>
    <t>Cena jednostk. [zł]</t>
  </si>
  <si>
    <t>Razem netto:</t>
  </si>
  <si>
    <t>VAT 23%:</t>
  </si>
  <si>
    <t>Razem brutto:</t>
  </si>
  <si>
    <t>Poznańska</t>
  </si>
  <si>
    <t>Pszczyńska - Piechoczka</t>
  </si>
  <si>
    <t>Pszczyńska - Rybnicka</t>
  </si>
  <si>
    <t>Cieszyńska - Czyża</t>
  </si>
  <si>
    <t>Cieszyńska - Wyzwolenia</t>
  </si>
  <si>
    <t>P-1c [m2]</t>
  </si>
  <si>
    <t>P-2b [m2]</t>
  </si>
  <si>
    <t>P-3b [m2]</t>
  </si>
  <si>
    <t>P-4   [m2]</t>
  </si>
  <si>
    <t>P-7b  [m2]</t>
  </si>
  <si>
    <t>P-13 [m2]</t>
  </si>
  <si>
    <t>P-8bd [m2]</t>
  </si>
  <si>
    <t>P-8ef [m2]</t>
  </si>
  <si>
    <t>Grubowarstwowe</t>
  </si>
  <si>
    <t>Wlot wschodni Pszczyńskiej</t>
  </si>
  <si>
    <t>Wloty wschodni i zachodni Pszczyńskiej</t>
  </si>
  <si>
    <t>3 wytarte paski P-10. Wykonać P-14 obustronne</t>
  </si>
  <si>
    <t>P-14 tylko na zewnątrz skrzyżowania</t>
  </si>
  <si>
    <t>Zestawienie linii, strzałek i symboli na drogach miejskich do wykonania w 2024 roku</t>
  </si>
  <si>
    <t>Nie odnawiać istniejącego grubowarstwowego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</si>
</sst>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2" borderId="3" applyNumberFormat="0" applyAlignment="0" applyProtection="0"/>
  </cellStyleXfs>
  <cellXfs count="20">
    <xf numFmtId="0" fontId="0" fillId="0" borderId="0" xfId="0"/>
    <xf numFmtId="0" fontId="2" fillId="0" borderId="0" xfId="0" applyFont="1"/>
    <xf numFmtId="0" fontId="1" fillId="0" borderId="0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164" fontId="2" fillId="0" borderId="0" xfId="0" applyNumberFormat="1" applyFont="1"/>
    <xf numFmtId="0" fontId="4" fillId="2" borderId="1" xfId="1" applyFont="1" applyAlignment="1">
      <alignment horizontal="center" vertical="center"/>
    </xf>
    <xf numFmtId="0" fontId="4" fillId="2" borderId="1" xfId="1" applyFont="1" applyAlignment="1">
      <alignment horizontal="center" vertical="center" wrapText="1"/>
    </xf>
    <xf numFmtId="0" fontId="4" fillId="2" borderId="2" xfId="1" applyFont="1" applyBorder="1" applyAlignment="1">
      <alignment horizontal="center" vertical="center" wrapText="1"/>
    </xf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2" fontId="5" fillId="0" borderId="1" xfId="1" applyNumberFormat="1" applyFont="1" applyFill="1"/>
    <xf numFmtId="2" fontId="5" fillId="3" borderId="1" xfId="1" applyNumberFormat="1" applyFont="1" applyFill="1"/>
    <xf numFmtId="2" fontId="2" fillId="0" borderId="0" xfId="0" applyNumberFormat="1" applyFont="1" applyAlignment="1">
      <alignment horizontal="right"/>
    </xf>
    <xf numFmtId="0" fontId="0" fillId="0" borderId="0" xfId="0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0" fontId="6" fillId="2" borderId="3" xfId="2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Dane wyjściowe" xfId="1" builtinId="21"/>
    <cellStyle name="Normalny" xfId="0" builtinId="0"/>
    <cellStyle name="Obliczenia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"/>
  <sheetViews>
    <sheetView tabSelected="1" zoomScale="145" zoomScaleNormal="145" workbookViewId="0">
      <selection activeCell="I16" sqref="I16"/>
    </sheetView>
  </sheetViews>
  <sheetFormatPr defaultRowHeight="15" x14ac:dyDescent="0.25"/>
  <cols>
    <col min="1" max="1" width="4.140625" bestFit="1" customWidth="1"/>
    <col min="2" max="2" width="23.42578125" bestFit="1" customWidth="1"/>
    <col min="3" max="3" width="6.5703125" style="3" bestFit="1" customWidth="1"/>
    <col min="4" max="4" width="8.5703125" bestFit="1" customWidth="1"/>
    <col min="5" max="13" width="8.5703125" customWidth="1"/>
    <col min="14" max="14" width="43.7109375" bestFit="1" customWidth="1"/>
  </cols>
  <sheetData>
    <row r="1" spans="1:14" x14ac:dyDescent="0.25">
      <c r="A1" s="19" t="s">
        <v>32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B2" s="18" t="s">
        <v>27</v>
      </c>
    </row>
    <row r="3" spans="1:14" ht="45" x14ac:dyDescent="0.25">
      <c r="A3" s="6" t="s">
        <v>0</v>
      </c>
      <c r="B3" s="6" t="s">
        <v>1</v>
      </c>
      <c r="C3" s="7" t="s">
        <v>9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4</v>
      </c>
      <c r="J3" s="7" t="s">
        <v>5</v>
      </c>
      <c r="K3" s="7" t="s">
        <v>25</v>
      </c>
      <c r="L3" s="7" t="s">
        <v>26</v>
      </c>
      <c r="M3" s="7" t="s">
        <v>24</v>
      </c>
      <c r="N3" s="8" t="s">
        <v>3</v>
      </c>
    </row>
    <row r="4" spans="1:14" x14ac:dyDescent="0.25">
      <c r="A4" s="9">
        <v>1</v>
      </c>
      <c r="B4" s="9" t="s">
        <v>14</v>
      </c>
      <c r="C4" s="10" t="s">
        <v>8</v>
      </c>
      <c r="D4" s="11">
        <f>ROUND(32*0.12,2)</f>
        <v>3.84</v>
      </c>
      <c r="E4" s="11">
        <f>ROUND((22.5+10)*0.24,2)</f>
        <v>7.8</v>
      </c>
      <c r="F4" s="11">
        <f>ROUND(4*0.18,2)</f>
        <v>0.72</v>
      </c>
      <c r="G4" s="11">
        <f>ROUND((6.5+60+5+10+5.5)*0.24,2)</f>
        <v>20.88</v>
      </c>
      <c r="H4" s="11">
        <f>ROUND(3.14*6.5*0.24,2)</f>
        <v>4.9000000000000004</v>
      </c>
      <c r="I4" s="11">
        <f>2*(7+7+6)</f>
        <v>40</v>
      </c>
      <c r="J4" s="12"/>
      <c r="K4" s="11">
        <f>ROUND(3*1.49,2)</f>
        <v>4.47</v>
      </c>
      <c r="L4" s="11">
        <f>ROUND(3*2.19,2)</f>
        <v>6.57</v>
      </c>
      <c r="M4" s="11">
        <f>ROUND((12+4.5+4.5+4.5)*0.2625,2)</f>
        <v>6.69</v>
      </c>
      <c r="N4" s="9" t="s">
        <v>33</v>
      </c>
    </row>
    <row r="5" spans="1:14" x14ac:dyDescent="0.25">
      <c r="A5" s="9">
        <v>2</v>
      </c>
      <c r="B5" s="9" t="s">
        <v>16</v>
      </c>
      <c r="C5" s="10" t="s">
        <v>6</v>
      </c>
      <c r="D5" s="12"/>
      <c r="E5" s="12"/>
      <c r="F5" s="12"/>
      <c r="G5" s="12"/>
      <c r="H5" s="12"/>
      <c r="I5" s="12"/>
      <c r="J5" s="11">
        <f>ROUND(0.5*0.75*6,2)</f>
        <v>2.25</v>
      </c>
      <c r="K5" s="12"/>
      <c r="L5" s="12"/>
      <c r="M5" s="12"/>
      <c r="N5" s="9" t="s">
        <v>28</v>
      </c>
    </row>
    <row r="6" spans="1:14" x14ac:dyDescent="0.25">
      <c r="A6" s="9">
        <v>3</v>
      </c>
      <c r="B6" s="9" t="s">
        <v>15</v>
      </c>
      <c r="C6" s="10" t="s">
        <v>6</v>
      </c>
      <c r="D6" s="12"/>
      <c r="E6" s="12"/>
      <c r="F6" s="12"/>
      <c r="G6" s="12"/>
      <c r="H6" s="12"/>
      <c r="I6" s="12"/>
      <c r="J6" s="11">
        <f>ROUND(0.5*0.75*(6+6+4),2)</f>
        <v>6</v>
      </c>
      <c r="K6" s="12"/>
      <c r="L6" s="12"/>
      <c r="M6" s="12"/>
      <c r="N6" s="9" t="s">
        <v>29</v>
      </c>
    </row>
    <row r="7" spans="1:14" x14ac:dyDescent="0.25">
      <c r="A7" s="9">
        <v>4</v>
      </c>
      <c r="B7" s="9" t="s">
        <v>18</v>
      </c>
      <c r="C7" s="10" t="s">
        <v>7</v>
      </c>
      <c r="D7" s="12"/>
      <c r="E7" s="12"/>
      <c r="F7" s="12"/>
      <c r="G7" s="12"/>
      <c r="H7" s="12"/>
      <c r="I7" s="11">
        <f>2*3</f>
        <v>6</v>
      </c>
      <c r="J7" s="11">
        <f>ROUND(0.5*0.75*6,2)</f>
        <v>2.25</v>
      </c>
      <c r="K7" s="12"/>
      <c r="L7" s="12"/>
      <c r="M7" s="12"/>
      <c r="N7" s="9" t="s">
        <v>30</v>
      </c>
    </row>
    <row r="8" spans="1:14" x14ac:dyDescent="0.25">
      <c r="A8" s="9">
        <v>3</v>
      </c>
      <c r="B8" s="9" t="s">
        <v>17</v>
      </c>
      <c r="C8" s="10" t="s">
        <v>7</v>
      </c>
      <c r="D8" s="12"/>
      <c r="E8" s="12"/>
      <c r="F8" s="12"/>
      <c r="G8" s="12"/>
      <c r="H8" s="12"/>
      <c r="I8" s="11">
        <f>2*7</f>
        <v>14</v>
      </c>
      <c r="J8" s="11">
        <f>ROUND(0.5*0.75*3,2)</f>
        <v>1.1299999999999999</v>
      </c>
      <c r="K8" s="12"/>
      <c r="L8" s="12"/>
      <c r="M8" s="12"/>
      <c r="N8" s="9" t="s">
        <v>31</v>
      </c>
    </row>
    <row r="9" spans="1:14" s="1" customFormat="1" x14ac:dyDescent="0.25">
      <c r="B9" s="2" t="s">
        <v>2</v>
      </c>
      <c r="C9" s="4"/>
      <c r="D9" s="15">
        <f>SUM(D4:D8)</f>
        <v>3.84</v>
      </c>
      <c r="E9" s="15">
        <f t="shared" ref="E9:J9" si="0">SUM(E4:E8)</f>
        <v>7.8</v>
      </c>
      <c r="F9" s="15">
        <f t="shared" si="0"/>
        <v>0.72</v>
      </c>
      <c r="G9" s="15">
        <f t="shared" si="0"/>
        <v>20.88</v>
      </c>
      <c r="H9" s="15">
        <f t="shared" si="0"/>
        <v>4.9000000000000004</v>
      </c>
      <c r="I9" s="15">
        <f t="shared" si="0"/>
        <v>60</v>
      </c>
      <c r="J9" s="15">
        <f t="shared" si="0"/>
        <v>11.629999999999999</v>
      </c>
      <c r="K9" s="15">
        <f t="shared" ref="K9" si="1">SUM(K4:K8)</f>
        <v>4.47</v>
      </c>
      <c r="L9" s="15">
        <f t="shared" ref="L9" si="2">SUM(L4:L8)</f>
        <v>6.57</v>
      </c>
      <c r="M9" s="15">
        <f t="shared" ref="M9" si="3">SUM(M4:M8)</f>
        <v>6.69</v>
      </c>
    </row>
    <row r="10" spans="1:14" x14ac:dyDescent="0.25">
      <c r="B10" s="14" t="s">
        <v>10</v>
      </c>
      <c r="C10" s="14"/>
      <c r="D10" s="16"/>
      <c r="E10" s="16"/>
      <c r="F10" s="16"/>
      <c r="G10" s="16"/>
      <c r="H10" s="16"/>
      <c r="I10" s="16"/>
      <c r="J10" s="17">
        <v>0</v>
      </c>
      <c r="K10" s="16"/>
      <c r="L10" s="16"/>
      <c r="M10" s="17">
        <v>0</v>
      </c>
    </row>
    <row r="11" spans="1:14" x14ac:dyDescent="0.25">
      <c r="M11" s="13" t="s">
        <v>11</v>
      </c>
      <c r="N11" s="5">
        <f>SUM(D9:J9)*J10+ SUM(K9:M9)*M10</f>
        <v>0</v>
      </c>
    </row>
    <row r="12" spans="1:14" x14ac:dyDescent="0.25">
      <c r="M12" s="13" t="s">
        <v>12</v>
      </c>
      <c r="N12" s="5">
        <f>N11*0.23</f>
        <v>0</v>
      </c>
    </row>
    <row r="13" spans="1:14" x14ac:dyDescent="0.25">
      <c r="M13" s="13" t="s">
        <v>13</v>
      </c>
      <c r="N13" s="5">
        <f>N11+N12</f>
        <v>0</v>
      </c>
    </row>
  </sheetData>
  <mergeCells count="1">
    <mergeCell ref="A1:N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2024-03-26T07:54:45Z</dcterms:modified>
</cp:coreProperties>
</file>