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5200" windowHeight="11175" activeTab="0"/>
  </bookViews>
  <sheets>
    <sheet name="FORMULARZ CENOWY" sheetId="1" r:id="rId1"/>
    <sheet name="Leskiego" sheetId="2" state="hidden" r:id="rId2"/>
    <sheet name="Sękocińska" sheetId="3" state="hidden" r:id="rId3"/>
    <sheet name="Złota" sheetId="4" state="hidden" r:id="rId4"/>
    <sheet name="Ostrorga" sheetId="5" state="hidden" r:id="rId5"/>
    <sheet name="Długa" sheetId="6" state="hidden" r:id="rId6"/>
    <sheet name="Królewska" sheetId="7" state="hidden" r:id="rId7"/>
    <sheet name="Banacha" sheetId="8" state="hidden" r:id="rId8"/>
    <sheet name="Winnicka" sheetId="9" state="hidden" r:id="rId9"/>
    <sheet name="Jerozolimskie" sheetId="10" state="hidden" r:id="rId10"/>
    <sheet name="pl. Piłsudskiego" sheetId="11" state="hidden" r:id="rId11"/>
    <sheet name="Niepodległości" sheetId="12" state="hidden" r:id="rId12"/>
    <sheet name="Krzywickiego" sheetId="13" state="hidden" r:id="rId13"/>
    <sheet name="Koszykowa" sheetId="14" state="hidden" r:id="rId14"/>
    <sheet name="Żwirki i Wigury" sheetId="15" state="hidden" r:id="rId15"/>
    <sheet name="Urbanowicza" sheetId="16" state="hidden" r:id="rId16"/>
    <sheet name="Radiowa 6045" sheetId="17" state="hidden" r:id="rId17"/>
    <sheet name="Radiowa 8678 (CWOM)" sheetId="18" state="hidden" r:id="rId18"/>
    <sheet name="Radiowa 7046 (MPS)" sheetId="19" state="hidden" r:id="rId19"/>
    <sheet name="Kredytowa" sheetId="20" state="hidden" r:id="rId20"/>
    <sheet name="Arkusz9" sheetId="21" state="hidden" r:id="rId21"/>
  </sheets>
  <definedNames>
    <definedName name="_xlnm.Print_Area" localSheetId="0">'FORMULARZ CENOWY'!$A$1:$K$27</definedName>
  </definedNames>
  <calcPr fullCalcOnLoad="1"/>
</workbook>
</file>

<file path=xl/comments1.xml><?xml version="1.0" encoding="utf-8"?>
<comments xmlns="http://schemas.openxmlformats.org/spreadsheetml/2006/main">
  <authors>
    <author>Anna Tomalska</author>
  </authors>
  <commentList>
    <comment ref="G5" authorId="0">
      <text>
        <r>
          <rPr>
            <b/>
            <sz val="9"/>
            <rFont val="Tahoma"/>
            <family val="2"/>
          </rPr>
          <t>Anna Tomalska: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<sst xmlns="http://schemas.openxmlformats.org/spreadsheetml/2006/main" count="304" uniqueCount="108">
  <si>
    <t>LICZBA
STACJONUJĄCYCH
POJEMNIKÓW</t>
  </si>
  <si>
    <t>Leskiego</t>
  </si>
  <si>
    <t>6 x KP7 m-c = 42 m3/m-c</t>
  </si>
  <si>
    <t>rok</t>
  </si>
  <si>
    <t>m3/m-c</t>
  </si>
  <si>
    <t>liczba m-cy</t>
  </si>
  <si>
    <t>suma m3</t>
  </si>
  <si>
    <t>liczba pojemników</t>
  </si>
  <si>
    <t>5% daje 1 KP7 na 4 m-ce</t>
  </si>
  <si>
    <t>Łącznie powinno być 75 pojemników rocznie</t>
  </si>
  <si>
    <t>Sękocińska</t>
  </si>
  <si>
    <t>bez 5%</t>
  </si>
  <si>
    <t>m-c</t>
  </si>
  <si>
    <t>Złota</t>
  </si>
  <si>
    <t>4,5 x bóbr m-c = 4,95 m3/m-c</t>
  </si>
  <si>
    <t>16 x bóbr m-c = 17,6 m3/m-c</t>
  </si>
  <si>
    <t>5% daje 10 pojemników rocznie -&gt; dla łatwego liczenia 2 pojemniki na 4 m-ce</t>
  </si>
  <si>
    <t>selektywne</t>
  </si>
  <si>
    <t>średnio 1,5 pojennika m,-c</t>
  </si>
  <si>
    <t>Ostrorga</t>
  </si>
  <si>
    <t>20 x KP7 m-c = 140 m3/m-c</t>
  </si>
  <si>
    <t>5% daje 12 pojemników rocznie -&gt; rocznie powinno być 249 pojemników</t>
  </si>
  <si>
    <t>Długa</t>
  </si>
  <si>
    <t>13 x bóbr m-c = 14,3 m3/m-c</t>
  </si>
  <si>
    <t>5% daje 8 pojemników rocznie</t>
  </si>
  <si>
    <t>Królewska</t>
  </si>
  <si>
    <t>25 x bóbr m-c = 27,5 m3/m-c</t>
  </si>
  <si>
    <t>5% daje 15 pojemników rocznie</t>
  </si>
  <si>
    <t>9 x KP7 m-c = 63 m3/m-c</t>
  </si>
  <si>
    <t>5% daje 4 KP7 rocznie</t>
  </si>
  <si>
    <t>Banacha</t>
  </si>
  <si>
    <t>m3</t>
  </si>
  <si>
    <t>0,5 x bóbr m-c= 0,55 m3</t>
  </si>
  <si>
    <t>Winnicka</t>
  </si>
  <si>
    <t>2,5 x KP7 m-c = 17,5 m3/m-c</t>
  </si>
  <si>
    <t>Jerozolimskie</t>
  </si>
  <si>
    <t>60 x bóbr m-c = 66 m3/m-c</t>
  </si>
  <si>
    <t>Pl. Piłsudskiego</t>
  </si>
  <si>
    <t>28 x bóbr m-c = 30,8m3/m-c</t>
  </si>
  <si>
    <t>powinno być 13 rocznie, zwiększamy do 15 pojemników rocznie</t>
  </si>
  <si>
    <t>5% daje łącznie 760 pojemników rocznie -&gt; zmniejszamy dom 756</t>
  </si>
  <si>
    <t>5% daje łącznie 343 pojemniki rocznie -&gt; zmniejszamy do 342</t>
  </si>
  <si>
    <t>5% daje łącznie 22 pojemniki rocznie -&gt; zwiekszamy do 24</t>
  </si>
  <si>
    <t>2 x bóbr m-c = 1,65m3/m-c</t>
  </si>
  <si>
    <t>Al. Niepodległości</t>
  </si>
  <si>
    <t>5% dodajemy 3 rocznie</t>
  </si>
  <si>
    <t>Krzywickiego</t>
  </si>
  <si>
    <t>55 x bóbr m-c = 60,5 m3/m-c</t>
  </si>
  <si>
    <t>5% daje 38 pojemników rocznie</t>
  </si>
  <si>
    <t>2 x KP7 m-c = 14 m3/m-c</t>
  </si>
  <si>
    <t>Koszykowa</t>
  </si>
  <si>
    <t>6,5 x bóbr m-c = 7,15 m3/m-c</t>
  </si>
  <si>
    <t>5% daje 3 pojemniki rocznie</t>
  </si>
  <si>
    <t>Żwirki i Wigury</t>
  </si>
  <si>
    <t>118 x bóbr m-c = 129,8m3/m-c</t>
  </si>
  <si>
    <t>5% daje 72 pojemniki rocznie</t>
  </si>
  <si>
    <t>6 x bóbr m-c = 6,6m3/m-c</t>
  </si>
  <si>
    <t>5% daje 6 pojemników rocznie</t>
  </si>
  <si>
    <t>Urbanowicza</t>
  </si>
  <si>
    <t>4 x bóbr m-c = 4,4m3/m-c</t>
  </si>
  <si>
    <t>zamiast 5% dodajemy 10 pojemników rocznie</t>
  </si>
  <si>
    <t>Radiowa 6045</t>
  </si>
  <si>
    <t>98 x bóbr m-c = 107,8 m3/m-c</t>
  </si>
  <si>
    <t>5% daje dodatkowo 54 pojemniki rocznie</t>
  </si>
  <si>
    <t>3,5 x KP7 m-c = 24,5 m3/m-c</t>
  </si>
  <si>
    <t>5% daje dodatkowo 4 pojemniki rocznie</t>
  </si>
  <si>
    <t>1,5x bóbr m-c = 1,65m3/m-c</t>
  </si>
  <si>
    <t>Radiowa 8678</t>
  </si>
  <si>
    <t>5% daje dodatkowo 2 pojemniki rocznie</t>
  </si>
  <si>
    <t>10 x bóbr m-c = 11 m3/m-c</t>
  </si>
  <si>
    <t>Radiowa 7046</t>
  </si>
  <si>
    <t>4 rocznie</t>
  </si>
  <si>
    <t>Kompleks nie był ujęty w poprzedniej umowie</t>
  </si>
  <si>
    <t>Kredytowa</t>
  </si>
  <si>
    <t>5% daje dodatkowo 6 pojemników rocznie</t>
  </si>
  <si>
    <t>Pirenejska</t>
  </si>
  <si>
    <t>27 x bóbr m-c = 33 m3/m-c</t>
  </si>
  <si>
    <t>5% daje łącznie 324 pojemniki rocznie</t>
  </si>
  <si>
    <t>26 x bóbr m-c = 26,8 m3/m-c</t>
  </si>
  <si>
    <t>Na prośbę kierownika zmienione szacunki x 2</t>
  </si>
  <si>
    <t>na prośbę kierownika rejonu Al. Jerozolimskie zostają tak jak w obecnej umowie</t>
  </si>
  <si>
    <t>SATWKA PODATKU VAT (%)</t>
  </si>
  <si>
    <t>segregacja papier         1100 l</t>
  </si>
  <si>
    <t>segregacja plastik          1100 l</t>
  </si>
  <si>
    <t>segregacja zmieszane  1100 l</t>
  </si>
  <si>
    <t>RODZAJ 
POJEMNIKA/pojemność</t>
  </si>
  <si>
    <t>CENA NETTO 
ZA POJEMNIK</t>
  </si>
  <si>
    <t>CENA BRUTTO
ZA POJEMNIK</t>
  </si>
  <si>
    <t xml:space="preserve">KOD odpadu
</t>
  </si>
  <si>
    <t>Formularz asortymentowo-cenowy</t>
  </si>
  <si>
    <t>RAZEM</t>
  </si>
  <si>
    <t>CENA NETTO 
za 1 miesiąc</t>
  </si>
  <si>
    <t>CENA BRUTTO 
za 1 miesiąc</t>
  </si>
  <si>
    <t xml:space="preserve"> </t>
  </si>
  <si>
    <t>CZĘSTOTLIWOŚĆ WYWOZU (miesięcznie)</t>
  </si>
  <si>
    <t>wartość netto: …....................... zł</t>
  </si>
  <si>
    <t>słownie: ….................................................. 00/100</t>
  </si>
  <si>
    <t>wartość brutto: …......................... zł</t>
  </si>
  <si>
    <t>słownie: …..................................... 00/100</t>
  </si>
  <si>
    <t>Zał. Nr 2</t>
  </si>
  <si>
    <t>CENA NETTO 
w okresie 12 miesięcy</t>
  </si>
  <si>
    <t>CENA BRUTTO 
w okrsie 12 miesięcy</t>
  </si>
  <si>
    <t>segregacja szkło          1100 l</t>
  </si>
  <si>
    <t>200102, 150107</t>
  </si>
  <si>
    <t>200101, 150101</t>
  </si>
  <si>
    <t>200139, 150102, 150104, 150105</t>
  </si>
  <si>
    <t>segregacja bio odpady 240 l</t>
  </si>
  <si>
    <t>8 (dwa razy w tygodniu)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</si>
</sst>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\ &quot;zł&quot;"/>
    <numFmt numFmtId="172" formatCode="0.0"/>
    <numFmt numFmtId="173" formatCode="[$-415]d\ mmmm\ yyyy"/>
    <numFmt numFmtId="174" formatCode="[$-415]dddd\,\ d\ mmmm\ yyyy"/>
    <numFmt numFmtId="175" formatCode="0.00000"/>
    <numFmt numFmtId="176" formatCode="0.0000"/>
    <numFmt numFmtId="177" formatCode="0.000"/>
    <numFmt numFmtId="178" formatCode="0.0000000"/>
    <numFmt numFmtId="179" formatCode="0.000000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171" fontId="47" fillId="33" borderId="0" xfId="0" applyNumberFormat="1" applyFont="1" applyFill="1" applyAlignment="1">
      <alignment/>
    </xf>
    <xf numFmtId="171" fontId="4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1" fontId="6" fillId="33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/>
    </xf>
    <xf numFmtId="171" fontId="0" fillId="33" borderId="0" xfId="0" applyNumberFormat="1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SheetLayoutView="100" workbookViewId="0" topLeftCell="A1">
      <selection activeCell="E24" sqref="E24"/>
    </sheetView>
  </sheetViews>
  <sheetFormatPr defaultColWidth="9.140625" defaultRowHeight="12.75"/>
  <cols>
    <col min="1" max="1" width="13.421875" style="0" customWidth="1"/>
    <col min="2" max="2" width="24.8515625" style="0" customWidth="1"/>
    <col min="3" max="3" width="12.8515625" style="0" customWidth="1"/>
    <col min="4" max="4" width="19.00390625" style="0" customWidth="1"/>
    <col min="5" max="5" width="13.28125" style="0" customWidth="1"/>
    <col min="6" max="6" width="10.00390625" style="0" customWidth="1"/>
    <col min="7" max="8" width="11.8515625" style="0" customWidth="1"/>
    <col min="9" max="9" width="12.7109375" style="0" customWidth="1"/>
    <col min="10" max="10" width="14.57421875" style="0" customWidth="1"/>
    <col min="11" max="12" width="13.28125" style="1" customWidth="1"/>
    <col min="13" max="13" width="16.7109375" style="0" customWidth="1"/>
    <col min="15" max="15" width="14.421875" style="0" customWidth="1"/>
    <col min="16" max="16" width="17.7109375" style="0" customWidth="1"/>
    <col min="17" max="17" width="15.8515625" style="0" customWidth="1"/>
    <col min="18" max="18" width="12.140625" style="0" customWidth="1"/>
  </cols>
  <sheetData>
    <row r="1" spans="1:12" ht="12.75">
      <c r="A1" s="2"/>
      <c r="B1" s="2"/>
      <c r="C1" s="2"/>
      <c r="D1" s="2"/>
      <c r="E1" s="4"/>
      <c r="F1" s="4"/>
      <c r="G1" s="4"/>
      <c r="H1" s="4"/>
      <c r="I1" s="4"/>
      <c r="J1" s="4"/>
      <c r="K1" s="27" t="s">
        <v>99</v>
      </c>
      <c r="L1" s="3"/>
    </row>
    <row r="2" ht="12.75"/>
    <row r="3" spans="1:12" ht="18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21"/>
    </row>
    <row r="4" spans="1:5" ht="18.75" thickBot="1">
      <c r="A4" s="5"/>
      <c r="B4" s="39" t="s">
        <v>89</v>
      </c>
      <c r="C4" s="39"/>
      <c r="D4" s="39"/>
      <c r="E4" s="39"/>
    </row>
    <row r="5" spans="1:12" ht="37.5" customHeight="1">
      <c r="A5" s="46" t="s">
        <v>88</v>
      </c>
      <c r="B5" s="44" t="s">
        <v>85</v>
      </c>
      <c r="C5" s="44" t="s">
        <v>0</v>
      </c>
      <c r="D5" s="44" t="s">
        <v>94</v>
      </c>
      <c r="E5" s="40" t="s">
        <v>86</v>
      </c>
      <c r="F5" s="48" t="s">
        <v>81</v>
      </c>
      <c r="G5" s="40" t="s">
        <v>87</v>
      </c>
      <c r="H5" s="40" t="s">
        <v>91</v>
      </c>
      <c r="I5" s="40" t="s">
        <v>92</v>
      </c>
      <c r="J5" s="40" t="s">
        <v>100</v>
      </c>
      <c r="K5" s="42" t="s">
        <v>101</v>
      </c>
      <c r="L5" s="22"/>
    </row>
    <row r="6" spans="1:12" ht="13.5" thickBot="1">
      <c r="A6" s="47"/>
      <c r="B6" s="45"/>
      <c r="C6" s="45"/>
      <c r="D6" s="45"/>
      <c r="E6" s="41"/>
      <c r="F6" s="49"/>
      <c r="G6" s="41"/>
      <c r="H6" s="41"/>
      <c r="I6" s="41"/>
      <c r="J6" s="41"/>
      <c r="K6" s="43"/>
      <c r="L6" s="22"/>
    </row>
    <row r="7" spans="1:13" ht="15" customHeight="1" thickBot="1">
      <c r="A7" s="28">
        <v>1</v>
      </c>
      <c r="B7" s="12">
        <v>2</v>
      </c>
      <c r="C7" s="12">
        <v>3</v>
      </c>
      <c r="D7" s="12">
        <v>4</v>
      </c>
      <c r="E7" s="13">
        <v>5</v>
      </c>
      <c r="F7" s="13">
        <v>6</v>
      </c>
      <c r="G7" s="25">
        <v>7</v>
      </c>
      <c r="H7" s="25">
        <v>8</v>
      </c>
      <c r="I7" s="25">
        <v>9</v>
      </c>
      <c r="J7" s="25">
        <v>10</v>
      </c>
      <c r="K7" s="29">
        <v>11</v>
      </c>
      <c r="L7" s="23"/>
      <c r="M7" s="7"/>
    </row>
    <row r="8" spans="1:13" ht="12.75">
      <c r="A8" s="32">
        <v>200301</v>
      </c>
      <c r="B8" s="33" t="s">
        <v>84</v>
      </c>
      <c r="C8" s="30">
        <v>4</v>
      </c>
      <c r="D8" s="20" t="s">
        <v>107</v>
      </c>
      <c r="E8" s="14"/>
      <c r="F8" s="14"/>
      <c r="G8" s="14"/>
      <c r="H8" s="14"/>
      <c r="I8" s="14"/>
      <c r="J8" s="14"/>
      <c r="K8" s="14"/>
      <c r="L8" s="24"/>
      <c r="M8" s="7"/>
    </row>
    <row r="9" spans="1:13" ht="24">
      <c r="A9" s="34" t="s">
        <v>104</v>
      </c>
      <c r="B9" s="35" t="s">
        <v>82</v>
      </c>
      <c r="C9" s="31">
        <v>1</v>
      </c>
      <c r="D9" s="19">
        <v>4</v>
      </c>
      <c r="E9" s="14"/>
      <c r="F9" s="14"/>
      <c r="G9" s="14"/>
      <c r="H9" s="14"/>
      <c r="I9" s="14"/>
      <c r="J9" s="14"/>
      <c r="K9" s="14"/>
      <c r="L9" s="24"/>
      <c r="M9" s="7"/>
    </row>
    <row r="10" spans="1:13" ht="12.75">
      <c r="A10" s="34">
        <v>200201</v>
      </c>
      <c r="B10" s="36" t="s">
        <v>106</v>
      </c>
      <c r="C10" s="31">
        <v>1</v>
      </c>
      <c r="D10" s="19">
        <v>4</v>
      </c>
      <c r="E10" s="14"/>
      <c r="F10" s="14"/>
      <c r="G10" s="14"/>
      <c r="H10" s="14"/>
      <c r="I10" s="14"/>
      <c r="J10" s="14"/>
      <c r="K10" s="14"/>
      <c r="L10" s="24"/>
      <c r="M10" s="7"/>
    </row>
    <row r="11" spans="1:13" ht="24">
      <c r="A11" s="34" t="s">
        <v>103</v>
      </c>
      <c r="B11" s="36" t="s">
        <v>102</v>
      </c>
      <c r="C11" s="31">
        <v>1</v>
      </c>
      <c r="D11" s="19">
        <v>1</v>
      </c>
      <c r="E11" s="14"/>
      <c r="F11" s="14"/>
      <c r="G11" s="14"/>
      <c r="H11" s="14"/>
      <c r="I11" s="14"/>
      <c r="J11" s="14"/>
      <c r="K11" s="14"/>
      <c r="L11" s="24"/>
      <c r="M11" s="7"/>
    </row>
    <row r="12" spans="1:13" ht="49.5" customHeight="1" thickBot="1">
      <c r="A12" s="37" t="s">
        <v>105</v>
      </c>
      <c r="B12" s="38" t="s">
        <v>83</v>
      </c>
      <c r="C12" s="31">
        <v>1</v>
      </c>
      <c r="D12" s="19">
        <v>1</v>
      </c>
      <c r="E12" s="14"/>
      <c r="F12" s="14"/>
      <c r="G12" s="14"/>
      <c r="H12" s="14"/>
      <c r="I12" s="14"/>
      <c r="J12" s="14"/>
      <c r="K12" s="14"/>
      <c r="L12" s="24"/>
      <c r="M12" s="7"/>
    </row>
    <row r="13" spans="1:13" ht="12.75">
      <c r="A13" s="15" t="s">
        <v>90</v>
      </c>
      <c r="B13" s="15"/>
      <c r="C13" s="15"/>
      <c r="D13" s="15"/>
      <c r="E13" s="15"/>
      <c r="F13" s="15"/>
      <c r="G13" s="15"/>
      <c r="H13" s="15"/>
      <c r="I13" s="15"/>
      <c r="J13" s="26"/>
      <c r="K13" s="26"/>
      <c r="L13" s="18"/>
      <c r="M13" s="7"/>
    </row>
    <row r="14" spans="1:13" ht="12.75" customHeight="1">
      <c r="A14" s="15" t="s">
        <v>95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16"/>
      <c r="M14" s="7"/>
    </row>
    <row r="15" spans="1:13" ht="12.75">
      <c r="A15" s="15" t="s">
        <v>96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7"/>
    </row>
    <row r="16" spans="1:13" s="8" customFormat="1" ht="13.5" customHeight="1">
      <c r="A16" s="15" t="s">
        <v>97</v>
      </c>
      <c r="B16" s="15"/>
      <c r="C16" s="15"/>
      <c r="D16" s="15"/>
      <c r="E16" s="15"/>
      <c r="F16" s="15"/>
      <c r="G16" s="15"/>
      <c r="H16" s="15"/>
      <c r="I16" s="15"/>
      <c r="J16" s="15"/>
      <c r="K16" s="17"/>
      <c r="L16" s="17"/>
      <c r="M16" s="11"/>
    </row>
    <row r="17" spans="1:13" ht="15" customHeight="1">
      <c r="A17" s="15" t="s">
        <v>98</v>
      </c>
      <c r="B17" s="15"/>
      <c r="M17" s="7"/>
    </row>
    <row r="18" ht="12.75">
      <c r="M18" s="7"/>
    </row>
    <row r="19" spans="1:13" ht="12.75">
      <c r="A19" s="15"/>
      <c r="M19" s="7"/>
    </row>
    <row r="20" ht="15" customHeight="1">
      <c r="M20" s="7"/>
    </row>
    <row r="21" ht="12.75">
      <c r="M21" s="7"/>
    </row>
    <row r="22" ht="12.75">
      <c r="M22" s="7"/>
    </row>
    <row r="23" ht="12.75">
      <c r="M23" s="7"/>
    </row>
    <row r="24" ht="15" customHeight="1">
      <c r="M24" s="7"/>
    </row>
    <row r="25" spans="9:13" ht="12.75">
      <c r="I25" t="s">
        <v>93</v>
      </c>
      <c r="M25" s="7"/>
    </row>
    <row r="26" ht="12.75">
      <c r="M26" s="7"/>
    </row>
    <row r="27" ht="12.75">
      <c r="M27" s="7"/>
    </row>
    <row r="28" ht="12.75">
      <c r="M28" s="7"/>
    </row>
    <row r="29" ht="12.75">
      <c r="M29" s="7"/>
    </row>
    <row r="30" ht="12.75">
      <c r="M30" s="7"/>
    </row>
    <row r="31" ht="12.75">
      <c r="M31" s="7"/>
    </row>
    <row r="32" ht="15" customHeight="1">
      <c r="M32" s="7"/>
    </row>
    <row r="33" ht="13.5" customHeight="1">
      <c r="M33" s="7"/>
    </row>
    <row r="34" ht="15.75" customHeight="1">
      <c r="M34" s="7"/>
    </row>
    <row r="35" ht="12.75" customHeight="1">
      <c r="M35" s="7"/>
    </row>
    <row r="36" ht="15.75" customHeight="1">
      <c r="M36" s="7"/>
    </row>
    <row r="37" ht="15.75" customHeight="1">
      <c r="M37" s="7"/>
    </row>
    <row r="38" ht="15.75" customHeight="1">
      <c r="M38" s="7"/>
    </row>
    <row r="39" ht="12.75">
      <c r="M39" s="7"/>
    </row>
    <row r="40" ht="14.25" customHeight="1">
      <c r="M40" s="7"/>
    </row>
    <row r="41" ht="15.75" customHeight="1">
      <c r="M41" s="7"/>
    </row>
    <row r="42" ht="17.25" customHeight="1">
      <c r="M42" s="7"/>
    </row>
    <row r="43" ht="14.25" customHeight="1">
      <c r="M43" s="7"/>
    </row>
    <row r="44" ht="12" customHeight="1">
      <c r="M44" s="7"/>
    </row>
    <row r="45" ht="15.75" customHeight="1">
      <c r="M45" s="7"/>
    </row>
    <row r="46" ht="15" customHeight="1">
      <c r="M46" s="7"/>
    </row>
    <row r="47" ht="14.25" customHeight="1">
      <c r="M47" s="7"/>
    </row>
    <row r="48" ht="12" customHeight="1">
      <c r="M48" s="7"/>
    </row>
    <row r="49" ht="15" customHeight="1">
      <c r="M49" s="7"/>
    </row>
    <row r="50" ht="14.25" customHeight="1">
      <c r="M50" s="7"/>
    </row>
    <row r="51" ht="15" customHeight="1">
      <c r="M51" s="7"/>
    </row>
    <row r="52" ht="12.75" customHeight="1">
      <c r="M52" s="7"/>
    </row>
    <row r="53" ht="16.5" customHeight="1">
      <c r="M53" s="7"/>
    </row>
    <row r="54" ht="12.75" customHeight="1">
      <c r="M54" s="7"/>
    </row>
    <row r="55" ht="15" customHeight="1">
      <c r="M55" s="7"/>
    </row>
    <row r="56" ht="12.75" customHeight="1">
      <c r="M56" s="7"/>
    </row>
    <row r="57" ht="12.75">
      <c r="M57" s="7"/>
    </row>
    <row r="58" ht="16.5" customHeight="1">
      <c r="M58" s="7"/>
    </row>
    <row r="59" ht="15" customHeight="1">
      <c r="M59" s="7"/>
    </row>
    <row r="60" ht="15" customHeight="1">
      <c r="M60" s="7"/>
    </row>
    <row r="61" ht="15" customHeight="1">
      <c r="M61" s="7"/>
    </row>
    <row r="62" ht="15" customHeight="1">
      <c r="M62" s="7"/>
    </row>
    <row r="63" ht="15" customHeight="1">
      <c r="M63" s="7"/>
    </row>
    <row r="64" ht="15" customHeight="1">
      <c r="M64" s="7"/>
    </row>
    <row r="65" ht="15" customHeight="1">
      <c r="M65" s="7"/>
    </row>
    <row r="66" ht="14.25" customHeight="1">
      <c r="M66" s="7"/>
    </row>
    <row r="67" ht="12.75">
      <c r="M67" s="7"/>
    </row>
    <row r="68" ht="12.75">
      <c r="M68" s="7"/>
    </row>
    <row r="69" ht="12.75">
      <c r="M69" s="7"/>
    </row>
    <row r="70" ht="15.75" customHeight="1">
      <c r="M70" s="7"/>
    </row>
    <row r="71" ht="12.75" customHeight="1">
      <c r="M71" s="7"/>
    </row>
    <row r="72" ht="13.5" customHeight="1">
      <c r="M72" s="7"/>
    </row>
    <row r="73" ht="14.25" customHeight="1">
      <c r="M73" s="7"/>
    </row>
    <row r="74" ht="15.75" customHeight="1">
      <c r="M74" s="7"/>
    </row>
    <row r="75" ht="15.75" customHeight="1">
      <c r="M75" s="7"/>
    </row>
    <row r="76" ht="15" customHeight="1">
      <c r="M76" s="7"/>
    </row>
    <row r="77" ht="12.75" customHeight="1">
      <c r="M77" s="7"/>
    </row>
    <row r="78" ht="15.75" customHeight="1">
      <c r="M78" s="7"/>
    </row>
    <row r="81" ht="16.5" customHeight="1"/>
    <row r="82" ht="12.75" customHeight="1"/>
    <row r="83" ht="12.75" customHeight="1"/>
  </sheetData>
  <sheetProtection/>
  <mergeCells count="13">
    <mergeCell ref="A5:A6"/>
    <mergeCell ref="F5:F6"/>
    <mergeCell ref="A3:K3"/>
    <mergeCell ref="D5:D6"/>
    <mergeCell ref="H5:H6"/>
    <mergeCell ref="I5:I6"/>
    <mergeCell ref="G5:G6"/>
    <mergeCell ref="B4:E4"/>
    <mergeCell ref="J5:J6"/>
    <mergeCell ref="K5:K6"/>
    <mergeCell ref="E5:E6"/>
    <mergeCell ref="C5:C6"/>
    <mergeCell ref="B5:B6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5" r:id="rId3"/>
  <headerFooter alignWithMargins="0">
    <oddFooter>&amp;CStrona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2" sqref="D22:E22"/>
    </sheetView>
  </sheetViews>
  <sheetFormatPr defaultColWidth="9.140625" defaultRowHeight="12.75"/>
  <cols>
    <col min="5" max="5" width="11.57421875" style="0" customWidth="1"/>
  </cols>
  <sheetData>
    <row r="1" ht="12.75">
      <c r="A1" t="s">
        <v>35</v>
      </c>
    </row>
    <row r="2" ht="12.75">
      <c r="H2" t="s">
        <v>40</v>
      </c>
    </row>
    <row r="3" ht="12.75">
      <c r="A3" t="s">
        <v>36</v>
      </c>
    </row>
    <row r="4" spans="1:4" ht="12.75">
      <c r="A4">
        <v>60</v>
      </c>
      <c r="B4">
        <v>1.1</v>
      </c>
      <c r="C4">
        <f>A4*B4</f>
        <v>66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66</v>
      </c>
      <c r="C6">
        <v>4</v>
      </c>
      <c r="D6">
        <f>B6*C6</f>
        <v>264</v>
      </c>
      <c r="E6">
        <f>D6/1.1</f>
        <v>239.99999999999997</v>
      </c>
      <c r="F6" s="10">
        <f>E6+12</f>
        <v>251.99999999999997</v>
      </c>
    </row>
    <row r="7" spans="1:6" ht="12.75">
      <c r="A7">
        <v>2020</v>
      </c>
      <c r="B7">
        <v>66</v>
      </c>
      <c r="C7">
        <v>12</v>
      </c>
      <c r="D7">
        <f>B7*C7</f>
        <v>792</v>
      </c>
      <c r="E7">
        <f>D7/1.1</f>
        <v>719.9999999999999</v>
      </c>
      <c r="F7" s="10">
        <f>E7+36</f>
        <v>755.9999999999999</v>
      </c>
    </row>
    <row r="8" spans="1:6" ht="12.75">
      <c r="A8">
        <v>2021</v>
      </c>
      <c r="B8">
        <v>66</v>
      </c>
      <c r="C8">
        <v>8</v>
      </c>
      <c r="D8">
        <f>B8*C8</f>
        <v>528</v>
      </c>
      <c r="E8">
        <f>D8/1.1</f>
        <v>479.99999999999994</v>
      </c>
      <c r="F8" s="10">
        <f>E8+24</f>
        <v>503.99999999999994</v>
      </c>
    </row>
    <row r="11" spans="1:8" ht="12.75">
      <c r="A11" t="s">
        <v>36</v>
      </c>
      <c r="H11" s="6" t="s">
        <v>80</v>
      </c>
    </row>
    <row r="12" spans="1:4" ht="12.75">
      <c r="A12">
        <v>65</v>
      </c>
      <c r="B12">
        <v>1.1</v>
      </c>
      <c r="C12">
        <f>A12*B12</f>
        <v>71.5</v>
      </c>
      <c r="D12" t="s">
        <v>12</v>
      </c>
    </row>
    <row r="13" spans="1:6" ht="25.5">
      <c r="A13" t="s">
        <v>3</v>
      </c>
      <c r="B13" t="s">
        <v>4</v>
      </c>
      <c r="C13" t="s">
        <v>5</v>
      </c>
      <c r="D13" t="s">
        <v>6</v>
      </c>
      <c r="E13" s="8" t="s">
        <v>7</v>
      </c>
      <c r="F13" s="9"/>
    </row>
    <row r="14" spans="1:6" ht="12.75">
      <c r="A14">
        <v>2019</v>
      </c>
      <c r="B14">
        <v>71.5</v>
      </c>
      <c r="C14">
        <v>4</v>
      </c>
      <c r="D14">
        <f>B14*C14</f>
        <v>286</v>
      </c>
      <c r="E14">
        <f>D14/1.1</f>
        <v>260</v>
      </c>
      <c r="F14" s="10"/>
    </row>
    <row r="15" spans="1:6" ht="12.75">
      <c r="A15">
        <v>2020</v>
      </c>
      <c r="B15">
        <v>71.5</v>
      </c>
      <c r="C15">
        <v>12</v>
      </c>
      <c r="D15">
        <f>B15*C15</f>
        <v>858</v>
      </c>
      <c r="E15">
        <f>D15/1.1</f>
        <v>779.9999999999999</v>
      </c>
      <c r="F15" s="10"/>
    </row>
    <row r="16" spans="1:6" ht="12.75">
      <c r="A16">
        <v>2021</v>
      </c>
      <c r="B16">
        <v>71.5</v>
      </c>
      <c r="C16">
        <v>8</v>
      </c>
      <c r="D16">
        <f>B16*C16</f>
        <v>572</v>
      </c>
      <c r="E16">
        <f>D16/1.1</f>
        <v>520</v>
      </c>
      <c r="F16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M23"/>
    </sheetView>
  </sheetViews>
  <sheetFormatPr defaultColWidth="9.140625" defaultRowHeight="12.75"/>
  <cols>
    <col min="5" max="5" width="12.8515625" style="0" customWidth="1"/>
  </cols>
  <sheetData>
    <row r="1" ht="12.75">
      <c r="A1" t="s">
        <v>37</v>
      </c>
    </row>
    <row r="3" spans="1:8" ht="12.75">
      <c r="A3" t="s">
        <v>38</v>
      </c>
      <c r="H3" t="s">
        <v>41</v>
      </c>
    </row>
    <row r="4" spans="1:4" ht="12.75">
      <c r="A4">
        <v>28</v>
      </c>
      <c r="B4">
        <v>1.1</v>
      </c>
      <c r="C4">
        <f>A4*B4</f>
        <v>30.800000000000004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30.8</v>
      </c>
      <c r="C6">
        <v>4</v>
      </c>
      <c r="D6">
        <f>B6*C6</f>
        <v>123.2</v>
      </c>
      <c r="E6">
        <f>D6/1.1</f>
        <v>112</v>
      </c>
      <c r="F6" s="10">
        <f>E6+2</f>
        <v>114</v>
      </c>
    </row>
    <row r="7" spans="1:6" ht="12.75">
      <c r="A7">
        <v>2020</v>
      </c>
      <c r="B7">
        <v>30.8</v>
      </c>
      <c r="C7">
        <v>12</v>
      </c>
      <c r="D7">
        <f>B7*C7</f>
        <v>369.6</v>
      </c>
      <c r="E7">
        <f>D7/1.1</f>
        <v>336</v>
      </c>
      <c r="F7" s="10">
        <f>E7+6</f>
        <v>342</v>
      </c>
    </row>
    <row r="8" spans="1:6" ht="12.75">
      <c r="A8">
        <v>2021</v>
      </c>
      <c r="B8">
        <v>30.8</v>
      </c>
      <c r="C8">
        <v>8</v>
      </c>
      <c r="D8">
        <f>B8*C8</f>
        <v>246.4</v>
      </c>
      <c r="E8">
        <f>D8/1.1</f>
        <v>224</v>
      </c>
      <c r="F8" s="10">
        <f>E8+4</f>
        <v>228</v>
      </c>
    </row>
    <row r="13" spans="1:6" ht="12.75">
      <c r="A13" t="s">
        <v>17</v>
      </c>
      <c r="F13" t="s">
        <v>42</v>
      </c>
    </row>
    <row r="15" ht="12.75">
      <c r="A15" t="s">
        <v>43</v>
      </c>
    </row>
    <row r="16" spans="1:4" ht="12.75">
      <c r="A16">
        <v>2</v>
      </c>
      <c r="B16">
        <v>1.1</v>
      </c>
      <c r="C16">
        <f>A16*B16</f>
        <v>2.2</v>
      </c>
      <c r="D16" t="s">
        <v>12</v>
      </c>
    </row>
    <row r="17" spans="1:6" ht="25.5">
      <c r="A17" t="s">
        <v>3</v>
      </c>
      <c r="B17" t="s">
        <v>4</v>
      </c>
      <c r="C17" t="s">
        <v>5</v>
      </c>
      <c r="D17" t="s">
        <v>6</v>
      </c>
      <c r="E17" s="8" t="s">
        <v>7</v>
      </c>
      <c r="F17" s="9"/>
    </row>
    <row r="18" spans="1:5" ht="12.75">
      <c r="A18">
        <v>2019</v>
      </c>
      <c r="B18">
        <v>2.2</v>
      </c>
      <c r="C18">
        <v>4</v>
      </c>
      <c r="D18">
        <f>B18*C18</f>
        <v>8.8</v>
      </c>
      <c r="E18">
        <f>D18/1.1</f>
        <v>8</v>
      </c>
    </row>
    <row r="19" spans="1:6" ht="12.75">
      <c r="A19">
        <v>2020</v>
      </c>
      <c r="B19">
        <v>2.2</v>
      </c>
      <c r="C19">
        <v>12</v>
      </c>
      <c r="D19">
        <f>B19*C19</f>
        <v>26.400000000000002</v>
      </c>
      <c r="E19" s="10">
        <f>D19/1.1</f>
        <v>24</v>
      </c>
      <c r="F19" s="10"/>
    </row>
    <row r="20" spans="1:6" ht="12.75">
      <c r="A20">
        <v>2021</v>
      </c>
      <c r="B20">
        <v>2.2</v>
      </c>
      <c r="C20">
        <v>8</v>
      </c>
      <c r="D20">
        <f>B20*C20</f>
        <v>17.6</v>
      </c>
      <c r="E20" s="10">
        <f>D20/1.1</f>
        <v>16</v>
      </c>
      <c r="F20" s="1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6" sqref="F6"/>
    </sheetView>
  </sheetViews>
  <sheetFormatPr defaultColWidth="9.140625" defaultRowHeight="12.75"/>
  <cols>
    <col min="5" max="5" width="12.00390625" style="0" customWidth="1"/>
  </cols>
  <sheetData>
    <row r="1" ht="12.75">
      <c r="A1" t="s">
        <v>44</v>
      </c>
    </row>
    <row r="3" spans="1:8" ht="12.75">
      <c r="A3" t="s">
        <v>23</v>
      </c>
      <c r="H3" t="s">
        <v>45</v>
      </c>
    </row>
    <row r="4" spans="1:4" ht="12.75">
      <c r="A4">
        <v>13</v>
      </c>
      <c r="B4">
        <v>1.1</v>
      </c>
      <c r="C4">
        <f>A4*B4</f>
        <v>14.3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14.3</v>
      </c>
      <c r="C6">
        <v>4</v>
      </c>
      <c r="D6">
        <f>B6*C6</f>
        <v>57.2</v>
      </c>
      <c r="E6">
        <f>D6/1.1</f>
        <v>52</v>
      </c>
      <c r="F6" s="10">
        <f>E6+1</f>
        <v>53</v>
      </c>
    </row>
    <row r="7" spans="1:6" ht="12.75">
      <c r="A7">
        <v>2020</v>
      </c>
      <c r="B7">
        <v>14.3</v>
      </c>
      <c r="C7">
        <v>12</v>
      </c>
      <c r="D7">
        <f>B7*C7</f>
        <v>171.60000000000002</v>
      </c>
      <c r="E7">
        <f>D7/1.1</f>
        <v>156</v>
      </c>
      <c r="F7" s="10">
        <f>E7+3</f>
        <v>159</v>
      </c>
    </row>
    <row r="8" spans="1:6" ht="12.75">
      <c r="A8">
        <v>2021</v>
      </c>
      <c r="B8">
        <v>14.3</v>
      </c>
      <c r="C8">
        <v>8</v>
      </c>
      <c r="D8">
        <f>B8*C8</f>
        <v>114.4</v>
      </c>
      <c r="E8">
        <f>D8/1.1</f>
        <v>104</v>
      </c>
      <c r="F8" s="10">
        <f>E8+2</f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K18"/>
    </sheetView>
  </sheetViews>
  <sheetFormatPr defaultColWidth="9.140625" defaultRowHeight="12.75"/>
  <cols>
    <col min="5" max="5" width="11.57421875" style="0" customWidth="1"/>
  </cols>
  <sheetData>
    <row r="1" ht="12.75">
      <c r="A1" t="s">
        <v>46</v>
      </c>
    </row>
    <row r="3" spans="1:8" ht="12.75">
      <c r="A3" t="s">
        <v>47</v>
      </c>
      <c r="H3" t="s">
        <v>48</v>
      </c>
    </row>
    <row r="4" spans="1:4" ht="12.75">
      <c r="A4">
        <v>55</v>
      </c>
      <c r="B4">
        <v>1.1</v>
      </c>
      <c r="C4">
        <f>A4*B4</f>
        <v>60.50000000000001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60.5</v>
      </c>
      <c r="C6">
        <v>4</v>
      </c>
      <c r="D6">
        <f>B6*C6</f>
        <v>242</v>
      </c>
      <c r="E6">
        <f>D6/1.1</f>
        <v>219.99999999999997</v>
      </c>
      <c r="F6" s="10">
        <f>E6+12+1</f>
        <v>232.99999999999997</v>
      </c>
    </row>
    <row r="7" spans="1:6" ht="12.75">
      <c r="A7">
        <v>2020</v>
      </c>
      <c r="B7">
        <v>60.5</v>
      </c>
      <c r="C7">
        <v>12</v>
      </c>
      <c r="D7">
        <f>B7*C7</f>
        <v>726</v>
      </c>
      <c r="E7">
        <f>D7/1.1</f>
        <v>660</v>
      </c>
      <c r="F7" s="10">
        <f>E7+38</f>
        <v>698</v>
      </c>
    </row>
    <row r="8" spans="1:6" ht="12.75">
      <c r="A8">
        <v>2021</v>
      </c>
      <c r="B8">
        <v>60.5</v>
      </c>
      <c r="C8">
        <v>8</v>
      </c>
      <c r="D8">
        <f>B8*C8</f>
        <v>484</v>
      </c>
      <c r="E8">
        <f>D8/1.1</f>
        <v>439.99999999999994</v>
      </c>
      <c r="F8" s="10">
        <f>E8+24+1</f>
        <v>464.99999999999994</v>
      </c>
    </row>
    <row r="11" spans="1:6" ht="12.75">
      <c r="A11" t="s">
        <v>49</v>
      </c>
      <c r="F11" t="s">
        <v>11</v>
      </c>
    </row>
    <row r="12" spans="1:4" ht="12.75">
      <c r="A12">
        <v>2</v>
      </c>
      <c r="B12">
        <v>7</v>
      </c>
      <c r="C12">
        <f>A12*B12</f>
        <v>14</v>
      </c>
      <c r="D12" t="s">
        <v>12</v>
      </c>
    </row>
    <row r="13" spans="1:6" ht="25.5">
      <c r="A13" t="s">
        <v>3</v>
      </c>
      <c r="B13" t="s">
        <v>4</v>
      </c>
      <c r="C13" t="s">
        <v>5</v>
      </c>
      <c r="D13" t="s">
        <v>6</v>
      </c>
      <c r="E13" s="8" t="s">
        <v>7</v>
      </c>
      <c r="F13" s="9"/>
    </row>
    <row r="14" spans="1:6" ht="12.75">
      <c r="A14">
        <v>2019</v>
      </c>
      <c r="B14">
        <v>14</v>
      </c>
      <c r="C14">
        <v>4</v>
      </c>
      <c r="D14">
        <f>B14*C14</f>
        <v>56</v>
      </c>
      <c r="E14">
        <f>D14/7</f>
        <v>8</v>
      </c>
      <c r="F14" s="10"/>
    </row>
    <row r="15" spans="1:6" ht="12.75">
      <c r="A15">
        <v>2020</v>
      </c>
      <c r="B15">
        <v>14</v>
      </c>
      <c r="C15">
        <v>12</v>
      </c>
      <c r="D15">
        <f>B15*C15</f>
        <v>168</v>
      </c>
      <c r="E15">
        <f>D15/7</f>
        <v>24</v>
      </c>
      <c r="F15" s="10"/>
    </row>
    <row r="16" spans="1:6" ht="12.75">
      <c r="A16">
        <v>2021</v>
      </c>
      <c r="B16">
        <v>14</v>
      </c>
      <c r="C16">
        <v>8</v>
      </c>
      <c r="D16">
        <f>B16*C16</f>
        <v>112</v>
      </c>
      <c r="E16">
        <f>D16/7</f>
        <v>16</v>
      </c>
      <c r="F16" s="1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7" sqref="G17"/>
    </sheetView>
  </sheetViews>
  <sheetFormatPr defaultColWidth="9.140625" defaultRowHeight="12.75"/>
  <cols>
    <col min="5" max="5" width="11.8515625" style="0" customWidth="1"/>
  </cols>
  <sheetData>
    <row r="1" ht="12.75">
      <c r="A1" t="s">
        <v>50</v>
      </c>
    </row>
    <row r="3" spans="1:8" ht="12.75">
      <c r="A3" t="s">
        <v>51</v>
      </c>
      <c r="H3" t="s">
        <v>52</v>
      </c>
    </row>
    <row r="4" spans="1:4" ht="12.75">
      <c r="A4">
        <v>6.5</v>
      </c>
      <c r="B4">
        <v>1.1</v>
      </c>
      <c r="C4">
        <f>A4*B4</f>
        <v>7.15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7.15</v>
      </c>
      <c r="C6">
        <v>4</v>
      </c>
      <c r="D6">
        <f>B6*C6</f>
        <v>28.6</v>
      </c>
      <c r="E6">
        <f>D6/1.1</f>
        <v>26</v>
      </c>
      <c r="F6" s="10">
        <f>E6+1</f>
        <v>27</v>
      </c>
    </row>
    <row r="7" spans="1:6" ht="12.75">
      <c r="A7">
        <v>2020</v>
      </c>
      <c r="B7">
        <v>7.15</v>
      </c>
      <c r="C7">
        <v>12</v>
      </c>
      <c r="D7">
        <f>B7*C7</f>
        <v>85.80000000000001</v>
      </c>
      <c r="E7">
        <f>D7/1.1</f>
        <v>78</v>
      </c>
      <c r="F7" s="10">
        <f>E7+3</f>
        <v>81</v>
      </c>
    </row>
    <row r="8" spans="1:6" ht="12.75">
      <c r="A8">
        <v>2021</v>
      </c>
      <c r="B8">
        <v>7.15</v>
      </c>
      <c r="C8">
        <v>8</v>
      </c>
      <c r="D8">
        <f>B8*C8</f>
        <v>57.2</v>
      </c>
      <c r="E8">
        <f>D8/1.1</f>
        <v>52</v>
      </c>
      <c r="F8" s="10">
        <f>E8+2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3" sqref="A13:H20"/>
    </sheetView>
  </sheetViews>
  <sheetFormatPr defaultColWidth="9.140625" defaultRowHeight="12.75"/>
  <cols>
    <col min="5" max="5" width="11.7109375" style="0" customWidth="1"/>
  </cols>
  <sheetData>
    <row r="1" ht="12.75">
      <c r="A1" t="s">
        <v>53</v>
      </c>
    </row>
    <row r="3" spans="1:8" ht="12.75">
      <c r="A3" t="s">
        <v>54</v>
      </c>
      <c r="H3" t="s">
        <v>55</v>
      </c>
    </row>
    <row r="4" spans="1:4" ht="12.75">
      <c r="A4">
        <v>118</v>
      </c>
      <c r="B4">
        <v>1.1</v>
      </c>
      <c r="C4">
        <f>A4*B4</f>
        <v>129.8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129.8</v>
      </c>
      <c r="C6">
        <v>4</v>
      </c>
      <c r="D6">
        <f>B6*C6</f>
        <v>519.2</v>
      </c>
      <c r="E6">
        <f>D6/1.1</f>
        <v>472</v>
      </c>
      <c r="F6" s="10">
        <f>E6+24</f>
        <v>496</v>
      </c>
    </row>
    <row r="7" spans="1:6" ht="12.75">
      <c r="A7">
        <v>2020</v>
      </c>
      <c r="B7">
        <v>129.8</v>
      </c>
      <c r="C7">
        <v>12</v>
      </c>
      <c r="D7">
        <f>B7*C7</f>
        <v>1557.6000000000001</v>
      </c>
      <c r="E7">
        <f>D7/1.1</f>
        <v>1416</v>
      </c>
      <c r="F7" s="10">
        <f>E7+72</f>
        <v>1488</v>
      </c>
    </row>
    <row r="8" spans="1:6" ht="12.75">
      <c r="A8">
        <v>2021</v>
      </c>
      <c r="B8">
        <v>129.8</v>
      </c>
      <c r="C8">
        <v>8</v>
      </c>
      <c r="D8">
        <f>B8*C8</f>
        <v>1038.4</v>
      </c>
      <c r="E8">
        <f>D8/1.1</f>
        <v>944</v>
      </c>
      <c r="F8" s="10">
        <f>E8+48</f>
        <v>992</v>
      </c>
    </row>
    <row r="13" spans="1:6" ht="12.75">
      <c r="A13" t="s">
        <v>17</v>
      </c>
      <c r="F13" t="s">
        <v>57</v>
      </c>
    </row>
    <row r="15" ht="12.75">
      <c r="A15" t="s">
        <v>56</v>
      </c>
    </row>
    <row r="16" spans="1:4" ht="12.75">
      <c r="A16">
        <v>6</v>
      </c>
      <c r="B16">
        <v>1.1</v>
      </c>
      <c r="C16">
        <f>A16*B16</f>
        <v>6.6000000000000005</v>
      </c>
      <c r="D16" t="s">
        <v>12</v>
      </c>
    </row>
    <row r="17" spans="1:6" ht="25.5">
      <c r="A17" t="s">
        <v>3</v>
      </c>
      <c r="B17" t="s">
        <v>4</v>
      </c>
      <c r="C17" t="s">
        <v>5</v>
      </c>
      <c r="D17" t="s">
        <v>6</v>
      </c>
      <c r="E17" s="8" t="s">
        <v>7</v>
      </c>
      <c r="F17" s="9">
        <v>0.05</v>
      </c>
    </row>
    <row r="18" spans="1:6" ht="12.75">
      <c r="A18">
        <v>2019</v>
      </c>
      <c r="B18">
        <v>6.6</v>
      </c>
      <c r="C18">
        <v>4</v>
      </c>
      <c r="D18">
        <f>B18*C18</f>
        <v>26.4</v>
      </c>
      <c r="E18">
        <f>D18/1.1</f>
        <v>23.999999999999996</v>
      </c>
      <c r="F18">
        <f>E18+3</f>
        <v>26.999999999999996</v>
      </c>
    </row>
    <row r="19" spans="1:6" ht="12.75">
      <c r="A19">
        <v>2020</v>
      </c>
      <c r="B19">
        <v>6.6</v>
      </c>
      <c r="C19">
        <v>12</v>
      </c>
      <c r="D19">
        <f>B19*C19</f>
        <v>79.19999999999999</v>
      </c>
      <c r="E19" s="10">
        <f>D19/1.1</f>
        <v>71.99999999999999</v>
      </c>
      <c r="F19" s="10">
        <f>E19+6</f>
        <v>77.99999999999999</v>
      </c>
    </row>
    <row r="20" spans="1:6" ht="12.75">
      <c r="A20">
        <v>2021</v>
      </c>
      <c r="B20">
        <v>6.6</v>
      </c>
      <c r="C20">
        <v>8</v>
      </c>
      <c r="D20">
        <f>B20*C20</f>
        <v>52.8</v>
      </c>
      <c r="E20" s="10">
        <f>D20/1.1</f>
        <v>47.99999999999999</v>
      </c>
      <c r="F20" s="10">
        <f>E20+3</f>
        <v>50.99999999999999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58</v>
      </c>
    </row>
    <row r="3" spans="1:8" ht="12.75">
      <c r="A3" t="s">
        <v>59</v>
      </c>
      <c r="H3" t="s">
        <v>60</v>
      </c>
    </row>
    <row r="4" spans="1:4" ht="12.75">
      <c r="A4">
        <v>4</v>
      </c>
      <c r="B4">
        <v>1.1</v>
      </c>
      <c r="C4">
        <f>A4*B4</f>
        <v>4.4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4.4</v>
      </c>
      <c r="C6">
        <v>4</v>
      </c>
      <c r="D6">
        <f>B6*C6</f>
        <v>17.6</v>
      </c>
      <c r="E6">
        <f>D6/1.1</f>
        <v>16</v>
      </c>
      <c r="F6" s="10">
        <f>E6+4</f>
        <v>20</v>
      </c>
    </row>
    <row r="7" spans="1:6" ht="12.75">
      <c r="A7">
        <v>2020</v>
      </c>
      <c r="B7">
        <v>4.4</v>
      </c>
      <c r="C7">
        <v>12</v>
      </c>
      <c r="D7">
        <f>B7*C7</f>
        <v>52.800000000000004</v>
      </c>
      <c r="E7">
        <f>D7/1.1</f>
        <v>48</v>
      </c>
      <c r="F7" s="10">
        <f>E7+10</f>
        <v>58</v>
      </c>
    </row>
    <row r="8" spans="1:6" ht="12.75">
      <c r="A8">
        <v>2021</v>
      </c>
      <c r="B8">
        <v>4.4</v>
      </c>
      <c r="C8">
        <v>8</v>
      </c>
      <c r="D8">
        <f>B8*C8</f>
        <v>35.2</v>
      </c>
      <c r="E8">
        <f>D8/1.1</f>
        <v>32</v>
      </c>
      <c r="F8" s="10">
        <f>E8+6</f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K9"/>
    </sheetView>
  </sheetViews>
  <sheetFormatPr defaultColWidth="9.140625" defaultRowHeight="12.75"/>
  <cols>
    <col min="5" max="5" width="11.8515625" style="0" customWidth="1"/>
  </cols>
  <sheetData>
    <row r="1" ht="12.75">
      <c r="A1" t="s">
        <v>61</v>
      </c>
    </row>
    <row r="3" spans="1:8" ht="12.75">
      <c r="A3" t="s">
        <v>62</v>
      </c>
      <c r="H3" t="s">
        <v>63</v>
      </c>
    </row>
    <row r="4" spans="1:4" ht="12.75">
      <c r="A4">
        <v>98</v>
      </c>
      <c r="B4">
        <v>1.1</v>
      </c>
      <c r="C4">
        <f>A4*B4</f>
        <v>107.80000000000001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107.8</v>
      </c>
      <c r="C6">
        <v>4</v>
      </c>
      <c r="D6">
        <f>B6*C6</f>
        <v>431.2</v>
      </c>
      <c r="E6">
        <f>D6/1.1</f>
        <v>391.99999999999994</v>
      </c>
      <c r="F6" s="10">
        <f>E6+18</f>
        <v>409.99999999999994</v>
      </c>
    </row>
    <row r="7" spans="1:6" ht="12.75">
      <c r="A7">
        <v>2020</v>
      </c>
      <c r="B7">
        <v>107.8</v>
      </c>
      <c r="C7">
        <v>12</v>
      </c>
      <c r="D7">
        <f>B7*C7</f>
        <v>1293.6</v>
      </c>
      <c r="E7">
        <f>D7/1.1</f>
        <v>1175.9999999999998</v>
      </c>
      <c r="F7" s="10">
        <f>E7+54</f>
        <v>1229.9999999999998</v>
      </c>
    </row>
    <row r="8" spans="1:6" ht="12.75">
      <c r="A8">
        <v>2021</v>
      </c>
      <c r="B8">
        <v>107.8</v>
      </c>
      <c r="C8">
        <v>8</v>
      </c>
      <c r="D8">
        <f>B8*C8</f>
        <v>862.4</v>
      </c>
      <c r="E8">
        <f>D8/1.1</f>
        <v>783.9999999999999</v>
      </c>
      <c r="F8" s="10">
        <f>E8+36</f>
        <v>819.9999999999999</v>
      </c>
    </row>
    <row r="11" spans="1:6" ht="12.75">
      <c r="A11" s="6" t="s">
        <v>64</v>
      </c>
      <c r="F11" s="6" t="s">
        <v>65</v>
      </c>
    </row>
    <row r="12" spans="1:4" ht="12.75">
      <c r="A12">
        <v>3.5</v>
      </c>
      <c r="B12">
        <v>7</v>
      </c>
      <c r="C12">
        <f>A12*B12</f>
        <v>24.5</v>
      </c>
      <c r="D12" t="s">
        <v>12</v>
      </c>
    </row>
    <row r="13" spans="1:6" ht="25.5">
      <c r="A13" t="s">
        <v>3</v>
      </c>
      <c r="B13" t="s">
        <v>4</v>
      </c>
      <c r="C13" t="s">
        <v>5</v>
      </c>
      <c r="D13" t="s">
        <v>6</v>
      </c>
      <c r="E13" s="8" t="s">
        <v>7</v>
      </c>
      <c r="F13" s="9">
        <v>0.05</v>
      </c>
    </row>
    <row r="14" spans="1:6" ht="12.75">
      <c r="A14">
        <v>2019</v>
      </c>
      <c r="B14">
        <v>24.5</v>
      </c>
      <c r="C14">
        <v>4</v>
      </c>
      <c r="D14">
        <f>B14*C14</f>
        <v>98</v>
      </c>
      <c r="E14">
        <f>D14/7</f>
        <v>14</v>
      </c>
      <c r="F14" s="10">
        <f>E14+1</f>
        <v>15</v>
      </c>
    </row>
    <row r="15" spans="1:6" ht="12.75">
      <c r="A15">
        <v>2020</v>
      </c>
      <c r="B15">
        <v>24.5</v>
      </c>
      <c r="C15">
        <v>12</v>
      </c>
      <c r="D15">
        <f>B15*C15</f>
        <v>294</v>
      </c>
      <c r="E15">
        <f>D15/7</f>
        <v>42</v>
      </c>
      <c r="F15" s="10">
        <f>E15+4</f>
        <v>46</v>
      </c>
    </row>
    <row r="16" spans="1:6" ht="12.75">
      <c r="A16">
        <v>2021</v>
      </c>
      <c r="B16">
        <v>24.5</v>
      </c>
      <c r="C16">
        <v>8</v>
      </c>
      <c r="D16">
        <f>B16*C16</f>
        <v>196</v>
      </c>
      <c r="E16">
        <f>D16/7</f>
        <v>28</v>
      </c>
      <c r="F16" s="10">
        <f>E16+3</f>
        <v>31</v>
      </c>
    </row>
    <row r="19" ht="12.75">
      <c r="A19" t="s">
        <v>17</v>
      </c>
    </row>
    <row r="21" ht="12.75">
      <c r="A21" s="6" t="s">
        <v>66</v>
      </c>
    </row>
    <row r="22" spans="1:4" ht="12.75">
      <c r="A22" s="6">
        <v>1.5</v>
      </c>
      <c r="B22">
        <v>1.1</v>
      </c>
      <c r="C22">
        <f>A22*B22</f>
        <v>1.6500000000000001</v>
      </c>
      <c r="D22" t="s">
        <v>12</v>
      </c>
    </row>
    <row r="23" spans="1:6" ht="25.5">
      <c r="A23" t="s">
        <v>3</v>
      </c>
      <c r="B23" t="s">
        <v>4</v>
      </c>
      <c r="C23" t="s">
        <v>5</v>
      </c>
      <c r="D23" t="s">
        <v>6</v>
      </c>
      <c r="E23" s="8" t="s">
        <v>7</v>
      </c>
      <c r="F23" s="9"/>
    </row>
    <row r="24" spans="1:5" ht="12.75">
      <c r="A24">
        <v>2019</v>
      </c>
      <c r="B24">
        <v>1.65</v>
      </c>
      <c r="C24">
        <v>4</v>
      </c>
      <c r="D24">
        <f>B24*C24</f>
        <v>6.6</v>
      </c>
      <c r="E24">
        <f>D24/1.1</f>
        <v>5.999999999999999</v>
      </c>
    </row>
    <row r="25" spans="1:6" ht="12.75">
      <c r="A25">
        <v>2020</v>
      </c>
      <c r="B25">
        <v>1.65</v>
      </c>
      <c r="C25">
        <v>12</v>
      </c>
      <c r="D25">
        <f>B25*C25</f>
        <v>19.799999999999997</v>
      </c>
      <c r="E25" s="10">
        <f>D25/1.1</f>
        <v>17.999999999999996</v>
      </c>
      <c r="F25" s="10"/>
    </row>
    <row r="26" spans="1:6" ht="12.75">
      <c r="A26">
        <v>2021</v>
      </c>
      <c r="B26">
        <v>1.65</v>
      </c>
      <c r="C26">
        <v>8</v>
      </c>
      <c r="D26">
        <f>B26*C26</f>
        <v>13.2</v>
      </c>
      <c r="E26" s="10">
        <f>D26/1.1</f>
        <v>11.999999999999998</v>
      </c>
      <c r="F26" s="10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K9"/>
    </sheetView>
  </sheetViews>
  <sheetFormatPr defaultColWidth="9.140625" defaultRowHeight="12.75"/>
  <sheetData>
    <row r="1" ht="12.75">
      <c r="A1" s="6" t="s">
        <v>67</v>
      </c>
    </row>
    <row r="3" spans="1:8" ht="12.75">
      <c r="A3" s="6" t="s">
        <v>69</v>
      </c>
      <c r="H3" s="6" t="s">
        <v>68</v>
      </c>
    </row>
    <row r="4" spans="1:4" ht="12.75">
      <c r="A4">
        <v>10</v>
      </c>
      <c r="B4">
        <v>1.1</v>
      </c>
      <c r="C4">
        <f>A4*B4</f>
        <v>11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11</v>
      </c>
      <c r="C6">
        <v>4</v>
      </c>
      <c r="D6">
        <f>B6*C6</f>
        <v>44</v>
      </c>
      <c r="E6">
        <f>D6/1.1</f>
        <v>40</v>
      </c>
      <c r="F6" s="10">
        <f>E6+1</f>
        <v>41</v>
      </c>
    </row>
    <row r="7" spans="1:6" ht="12.75">
      <c r="A7">
        <v>2020</v>
      </c>
      <c r="B7">
        <v>11</v>
      </c>
      <c r="C7">
        <v>12</v>
      </c>
      <c r="D7">
        <f>B7*C7</f>
        <v>132</v>
      </c>
      <c r="E7">
        <f>D7/1.1</f>
        <v>119.99999999999999</v>
      </c>
      <c r="F7" s="10">
        <f>E7+2</f>
        <v>121.99999999999999</v>
      </c>
    </row>
    <row r="8" spans="1:6" ht="12.75">
      <c r="A8">
        <v>2021</v>
      </c>
      <c r="B8">
        <v>11</v>
      </c>
      <c r="C8">
        <v>8</v>
      </c>
      <c r="D8">
        <f>B8*C8</f>
        <v>88</v>
      </c>
      <c r="E8">
        <f>D8/1.1</f>
        <v>80</v>
      </c>
      <c r="F8" s="10">
        <f>E8+1</f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3" sqref="G3"/>
    </sheetView>
  </sheetViews>
  <sheetFormatPr defaultColWidth="9.140625" defaultRowHeight="12.75"/>
  <cols>
    <col min="2" max="2" width="0" style="0" hidden="1" customWidth="1"/>
    <col min="5" max="5" width="10.00390625" style="0" customWidth="1"/>
  </cols>
  <sheetData>
    <row r="1" ht="12.75">
      <c r="A1" s="6" t="s">
        <v>70</v>
      </c>
    </row>
    <row r="3" spans="1:8" ht="12.75">
      <c r="A3" s="6" t="s">
        <v>71</v>
      </c>
      <c r="G3" s="6" t="s">
        <v>72</v>
      </c>
      <c r="H3" s="6"/>
    </row>
    <row r="5" spans="1:6" ht="38.25">
      <c r="A5" t="s">
        <v>3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C6">
        <v>4</v>
      </c>
      <c r="D6">
        <v>1.1</v>
      </c>
      <c r="E6">
        <v>1</v>
      </c>
      <c r="F6" s="10"/>
    </row>
    <row r="7" spans="1:6" ht="12.75">
      <c r="A7">
        <v>2020</v>
      </c>
      <c r="C7">
        <v>12</v>
      </c>
      <c r="D7">
        <v>4.4</v>
      </c>
      <c r="E7">
        <v>4</v>
      </c>
      <c r="F7" s="10"/>
    </row>
    <row r="8" spans="1:6" ht="12.75">
      <c r="A8">
        <v>2021</v>
      </c>
      <c r="C8">
        <v>8</v>
      </c>
      <c r="D8">
        <v>3.3</v>
      </c>
      <c r="E8">
        <v>3</v>
      </c>
      <c r="F8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2" sqref="C12"/>
    </sheetView>
  </sheetViews>
  <sheetFormatPr defaultColWidth="9.140625" defaultRowHeight="12.75"/>
  <cols>
    <col min="3" max="3" width="11.00390625" style="0" customWidth="1"/>
    <col min="5" max="5" width="11.00390625" style="0" customWidth="1"/>
  </cols>
  <sheetData>
    <row r="1" ht="12.75">
      <c r="A1" t="s">
        <v>1</v>
      </c>
    </row>
    <row r="3" spans="1:9" ht="12.75">
      <c r="A3" t="s">
        <v>2</v>
      </c>
      <c r="F3" t="s">
        <v>8</v>
      </c>
      <c r="I3" t="s">
        <v>9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42</v>
      </c>
      <c r="C6">
        <v>4</v>
      </c>
      <c r="D6">
        <f>B6*C6</f>
        <v>168</v>
      </c>
      <c r="E6">
        <f>D6/7</f>
        <v>24</v>
      </c>
      <c r="F6" s="10">
        <v>25</v>
      </c>
    </row>
    <row r="7" spans="1:6" ht="12.75">
      <c r="A7">
        <v>2020</v>
      </c>
      <c r="B7">
        <v>42</v>
      </c>
      <c r="C7">
        <v>12</v>
      </c>
      <c r="D7">
        <f>B7*C7</f>
        <v>504</v>
      </c>
      <c r="E7">
        <f>D7/7</f>
        <v>72</v>
      </c>
      <c r="F7" s="10">
        <v>75</v>
      </c>
    </row>
    <row r="8" spans="1:6" ht="12.75">
      <c r="A8">
        <v>2021</v>
      </c>
      <c r="B8">
        <v>42</v>
      </c>
      <c r="C8">
        <v>8</v>
      </c>
      <c r="D8">
        <f>B8*C8</f>
        <v>336</v>
      </c>
      <c r="E8">
        <f>D8/7</f>
        <v>48</v>
      </c>
      <c r="F8" s="10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K10"/>
    </sheetView>
  </sheetViews>
  <sheetFormatPr defaultColWidth="9.140625" defaultRowHeight="12.75"/>
  <sheetData>
    <row r="1" ht="12.75">
      <c r="A1" s="6" t="s">
        <v>73</v>
      </c>
    </row>
    <row r="3" spans="1:8" ht="12.75">
      <c r="A3" s="6" t="s">
        <v>23</v>
      </c>
      <c r="H3" s="6" t="s">
        <v>74</v>
      </c>
    </row>
    <row r="4" spans="1:4" ht="12.75">
      <c r="A4">
        <v>13</v>
      </c>
      <c r="B4">
        <v>1.1</v>
      </c>
      <c r="C4">
        <f>A4*B4</f>
        <v>14.3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14.3</v>
      </c>
      <c r="C6">
        <v>4</v>
      </c>
      <c r="D6">
        <f>B6*C6</f>
        <v>57.2</v>
      </c>
      <c r="E6">
        <f>D6/1.1</f>
        <v>52</v>
      </c>
      <c r="F6" s="10">
        <f>E6+2</f>
        <v>54</v>
      </c>
    </row>
    <row r="7" spans="1:6" ht="12.75">
      <c r="A7">
        <v>2020</v>
      </c>
      <c r="B7">
        <v>14.3</v>
      </c>
      <c r="C7">
        <v>12</v>
      </c>
      <c r="D7">
        <f>B7*C7</f>
        <v>171.60000000000002</v>
      </c>
      <c r="E7">
        <f>D7/1.1</f>
        <v>156</v>
      </c>
      <c r="F7" s="10">
        <f>E7+6</f>
        <v>162</v>
      </c>
    </row>
    <row r="8" spans="1:6" ht="12.75">
      <c r="A8">
        <v>2021</v>
      </c>
      <c r="B8">
        <v>14.3</v>
      </c>
      <c r="C8">
        <v>8</v>
      </c>
      <c r="D8">
        <f>B8*C8</f>
        <v>114.4</v>
      </c>
      <c r="E8">
        <f>D8/1.1</f>
        <v>104</v>
      </c>
      <c r="F8" s="10">
        <f>E8+4</f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6" sqref="D26"/>
    </sheetView>
  </sheetViews>
  <sheetFormatPr defaultColWidth="9.140625" defaultRowHeight="12.75"/>
  <cols>
    <col min="5" max="5" width="10.140625" style="0" customWidth="1"/>
  </cols>
  <sheetData>
    <row r="1" ht="12.75">
      <c r="A1" s="6" t="s">
        <v>75</v>
      </c>
    </row>
    <row r="3" spans="1:8" ht="12.75">
      <c r="A3" s="6" t="s">
        <v>76</v>
      </c>
      <c r="H3" s="6" t="s">
        <v>77</v>
      </c>
    </row>
    <row r="4" spans="1:4" ht="12.75">
      <c r="A4">
        <v>27</v>
      </c>
      <c r="B4">
        <v>1.1</v>
      </c>
      <c r="C4">
        <f>A4*B4</f>
        <v>29.700000000000003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B6">
        <v>29.7</v>
      </c>
      <c r="C6">
        <v>4</v>
      </c>
      <c r="D6">
        <f>B6*C6</f>
        <v>118.8</v>
      </c>
      <c r="E6">
        <f>D6/1.1</f>
        <v>107.99999999999999</v>
      </c>
      <c r="F6" s="10"/>
    </row>
    <row r="7" spans="1:6" ht="12.75">
      <c r="A7">
        <v>2020</v>
      </c>
      <c r="B7">
        <v>29.7</v>
      </c>
      <c r="C7">
        <v>12</v>
      </c>
      <c r="D7">
        <f>B7*C7</f>
        <v>356.4</v>
      </c>
      <c r="E7">
        <f>D7/1.1</f>
        <v>323.99999999999994</v>
      </c>
      <c r="F7" s="10"/>
    </row>
    <row r="8" spans="1:6" ht="12.75">
      <c r="A8">
        <v>2021</v>
      </c>
      <c r="B8">
        <v>29.7</v>
      </c>
      <c r="C8">
        <v>8</v>
      </c>
      <c r="D8">
        <f>B8*C8</f>
        <v>237.6</v>
      </c>
      <c r="E8">
        <f>D8/1.1</f>
        <v>215.99999999999997</v>
      </c>
      <c r="F8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9"/>
    </sheetView>
  </sheetViews>
  <sheetFormatPr defaultColWidth="9.140625" defaultRowHeight="12.75"/>
  <cols>
    <col min="5" max="5" width="10.421875" style="0" customWidth="1"/>
  </cols>
  <sheetData>
    <row r="1" ht="12.75">
      <c r="A1" t="s">
        <v>10</v>
      </c>
    </row>
    <row r="3" spans="1:8" ht="12.75">
      <c r="A3" t="s">
        <v>14</v>
      </c>
      <c r="H3" t="s">
        <v>11</v>
      </c>
    </row>
    <row r="4" spans="1:4" ht="12.75">
      <c r="A4">
        <v>4.5</v>
      </c>
      <c r="B4">
        <v>1.1</v>
      </c>
      <c r="C4">
        <f>A4*B4</f>
        <v>4.95</v>
      </c>
      <c r="D4" t="s">
        <v>12</v>
      </c>
    </row>
    <row r="5" spans="1:6" ht="38.2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B6">
        <v>4.95</v>
      </c>
      <c r="C6">
        <v>4</v>
      </c>
      <c r="D6">
        <f>B6*C6</f>
        <v>19.8</v>
      </c>
      <c r="E6">
        <f>D6/1.1</f>
        <v>18</v>
      </c>
      <c r="F6" s="10"/>
    </row>
    <row r="7" spans="1:6" ht="12.75">
      <c r="A7">
        <v>2020</v>
      </c>
      <c r="B7">
        <v>4.95</v>
      </c>
      <c r="C7">
        <v>12</v>
      </c>
      <c r="D7">
        <f>B7*C7</f>
        <v>59.400000000000006</v>
      </c>
      <c r="E7">
        <f>D7/1.1</f>
        <v>54</v>
      </c>
      <c r="F7" s="10"/>
    </row>
    <row r="8" spans="1:6" ht="12.75">
      <c r="A8">
        <v>2021</v>
      </c>
      <c r="B8">
        <v>4.95</v>
      </c>
      <c r="C8">
        <v>8</v>
      </c>
      <c r="D8">
        <f>B8*C8</f>
        <v>39.6</v>
      </c>
      <c r="E8">
        <f>D8/1.1</f>
        <v>36</v>
      </c>
      <c r="F8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34" sqref="G34"/>
    </sheetView>
  </sheetViews>
  <sheetFormatPr defaultColWidth="9.140625" defaultRowHeight="12.75"/>
  <cols>
    <col min="5" max="5" width="10.7109375" style="0" customWidth="1"/>
  </cols>
  <sheetData>
    <row r="1" ht="12.75">
      <c r="A1" t="s">
        <v>13</v>
      </c>
    </row>
    <row r="3" spans="1:8" ht="12.75">
      <c r="A3" t="s">
        <v>15</v>
      </c>
      <c r="H3" t="s">
        <v>16</v>
      </c>
    </row>
    <row r="4" spans="1:4" ht="12.75">
      <c r="A4">
        <v>16</v>
      </c>
      <c r="B4">
        <v>1.1</v>
      </c>
      <c r="C4">
        <f>A4*B4</f>
        <v>17.6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17.6</v>
      </c>
      <c r="C6">
        <v>4</v>
      </c>
      <c r="D6">
        <f>B6*C6</f>
        <v>70.4</v>
      </c>
      <c r="E6">
        <f>D6/1.1</f>
        <v>64</v>
      </c>
      <c r="F6" s="10">
        <f>E6+2</f>
        <v>66</v>
      </c>
    </row>
    <row r="7" spans="1:6" ht="12.75">
      <c r="A7">
        <v>2020</v>
      </c>
      <c r="B7">
        <v>17.6</v>
      </c>
      <c r="C7">
        <v>12</v>
      </c>
      <c r="D7">
        <f>B7*C7</f>
        <v>211.20000000000002</v>
      </c>
      <c r="E7">
        <f>D7/1.1</f>
        <v>192</v>
      </c>
      <c r="F7" s="10">
        <f>E7+6</f>
        <v>198</v>
      </c>
    </row>
    <row r="8" spans="1:6" ht="12.75">
      <c r="A8">
        <v>2021</v>
      </c>
      <c r="B8">
        <v>17.6</v>
      </c>
      <c r="C8">
        <v>8</v>
      </c>
      <c r="D8">
        <f>B8*C8</f>
        <v>140.8</v>
      </c>
      <c r="E8">
        <f>D8/1.1</f>
        <v>128</v>
      </c>
      <c r="F8" s="10">
        <f>E8+4</f>
        <v>132</v>
      </c>
    </row>
    <row r="11" ht="12.75">
      <c r="A11" t="s">
        <v>17</v>
      </c>
    </row>
    <row r="13" ht="12.75">
      <c r="A13" t="s">
        <v>18</v>
      </c>
    </row>
    <row r="14" spans="1:7" ht="12.75">
      <c r="A14">
        <v>1.5</v>
      </c>
      <c r="B14">
        <v>1.1</v>
      </c>
      <c r="C14">
        <f>A14*B14</f>
        <v>1.6500000000000001</v>
      </c>
      <c r="G14" t="s">
        <v>11</v>
      </c>
    </row>
    <row r="15" spans="1:6" ht="25.5">
      <c r="A15" t="s">
        <v>3</v>
      </c>
      <c r="B15" t="s">
        <v>4</v>
      </c>
      <c r="C15" t="s">
        <v>5</v>
      </c>
      <c r="D15" t="s">
        <v>6</v>
      </c>
      <c r="E15" s="8" t="s">
        <v>7</v>
      </c>
      <c r="F15" s="9"/>
    </row>
    <row r="16" spans="1:6" ht="12.75">
      <c r="A16">
        <v>2019</v>
      </c>
      <c r="B16">
        <v>1.65</v>
      </c>
      <c r="C16">
        <v>4</v>
      </c>
      <c r="D16">
        <f>B16*C16</f>
        <v>6.6</v>
      </c>
      <c r="E16">
        <f>D16/1.1</f>
        <v>5.999999999999999</v>
      </c>
      <c r="F16" s="10"/>
    </row>
    <row r="17" spans="1:6" ht="12.75">
      <c r="A17">
        <v>2020</v>
      </c>
      <c r="B17">
        <v>1.65</v>
      </c>
      <c r="C17">
        <v>12</v>
      </c>
      <c r="D17">
        <f>B17*C17</f>
        <v>19.799999999999997</v>
      </c>
      <c r="E17">
        <f>D17/1.1</f>
        <v>17.999999999999996</v>
      </c>
      <c r="F17" s="10"/>
    </row>
    <row r="18" spans="1:6" ht="12.75">
      <c r="A18">
        <v>2021</v>
      </c>
      <c r="B18">
        <v>1.65</v>
      </c>
      <c r="C18">
        <v>8</v>
      </c>
      <c r="D18">
        <f>B18*C18</f>
        <v>13.2</v>
      </c>
      <c r="E18">
        <f>D18/1.1</f>
        <v>11.999999999999998</v>
      </c>
      <c r="F18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9" sqref="E29"/>
    </sheetView>
  </sheetViews>
  <sheetFormatPr defaultColWidth="9.140625" defaultRowHeight="12.75"/>
  <cols>
    <col min="5" max="5" width="11.140625" style="0" customWidth="1"/>
  </cols>
  <sheetData>
    <row r="1" ht="12.75">
      <c r="A1" t="s">
        <v>19</v>
      </c>
    </row>
    <row r="3" spans="1:8" ht="12.75">
      <c r="A3" t="s">
        <v>20</v>
      </c>
      <c r="H3" t="s">
        <v>21</v>
      </c>
    </row>
    <row r="4" spans="1:4" ht="12.75">
      <c r="A4">
        <v>20</v>
      </c>
      <c r="B4">
        <v>7</v>
      </c>
      <c r="C4">
        <f>A4*B4</f>
        <v>140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140</v>
      </c>
      <c r="C6">
        <v>4</v>
      </c>
      <c r="D6">
        <f>B6*C6</f>
        <v>560</v>
      </c>
      <c r="E6" s="10">
        <f>D6/7</f>
        <v>80</v>
      </c>
      <c r="F6" s="10">
        <f>E6+3</f>
        <v>83</v>
      </c>
    </row>
    <row r="7" spans="1:6" ht="12.75">
      <c r="A7">
        <v>2020</v>
      </c>
      <c r="B7">
        <v>140</v>
      </c>
      <c r="C7">
        <v>12</v>
      </c>
      <c r="D7">
        <f>B7*C7</f>
        <v>1680</v>
      </c>
      <c r="E7" s="10">
        <f>D7/7</f>
        <v>240</v>
      </c>
      <c r="F7" s="10">
        <f>E7+9</f>
        <v>249</v>
      </c>
    </row>
    <row r="8" spans="1:6" ht="12.75">
      <c r="A8">
        <v>2021</v>
      </c>
      <c r="B8">
        <v>140</v>
      </c>
      <c r="C8">
        <v>8</v>
      </c>
      <c r="D8">
        <f>B8*C8</f>
        <v>1120</v>
      </c>
      <c r="E8" s="10">
        <f>D8/7</f>
        <v>160</v>
      </c>
      <c r="F8" s="10">
        <f>E8+6</f>
        <v>166</v>
      </c>
    </row>
    <row r="11" ht="12.75">
      <c r="A11" t="s">
        <v>17</v>
      </c>
    </row>
    <row r="13" ht="12.75">
      <c r="A13" t="s">
        <v>18</v>
      </c>
    </row>
    <row r="14" spans="1:7" ht="12.75">
      <c r="A14">
        <v>0.5</v>
      </c>
      <c r="B14">
        <v>1.1</v>
      </c>
      <c r="C14">
        <f>A14*B14</f>
        <v>0.55</v>
      </c>
      <c r="G14" t="s">
        <v>11</v>
      </c>
    </row>
    <row r="15" spans="1:6" ht="25.5">
      <c r="A15" t="s">
        <v>3</v>
      </c>
      <c r="B15" t="s">
        <v>4</v>
      </c>
      <c r="C15" t="s">
        <v>5</v>
      </c>
      <c r="D15" t="s">
        <v>6</v>
      </c>
      <c r="E15" s="8" t="s">
        <v>7</v>
      </c>
      <c r="F15" s="9"/>
    </row>
    <row r="16" spans="1:6" ht="12.75">
      <c r="A16">
        <v>2019</v>
      </c>
      <c r="B16">
        <v>0.55</v>
      </c>
      <c r="C16">
        <v>4</v>
      </c>
      <c r="D16">
        <f>B16*C16</f>
        <v>2.2</v>
      </c>
      <c r="E16">
        <f>D16/1.1</f>
        <v>2</v>
      </c>
      <c r="F16" s="10"/>
    </row>
    <row r="17" spans="1:6" ht="12.75">
      <c r="A17">
        <v>2020</v>
      </c>
      <c r="B17">
        <v>0.55</v>
      </c>
      <c r="C17">
        <v>12</v>
      </c>
      <c r="D17">
        <f>B17*C17</f>
        <v>6.6000000000000005</v>
      </c>
      <c r="E17">
        <f>D17/1.1</f>
        <v>6</v>
      </c>
      <c r="F17" s="10"/>
    </row>
    <row r="18" spans="1:6" ht="12.75">
      <c r="A18">
        <v>2021</v>
      </c>
      <c r="B18">
        <v>0.55</v>
      </c>
      <c r="C18">
        <v>8</v>
      </c>
      <c r="D18">
        <f>B18*C18</f>
        <v>4.4</v>
      </c>
      <c r="E18">
        <f>D18/1.1</f>
        <v>4</v>
      </c>
      <c r="F18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27" sqref="L27"/>
    </sheetView>
  </sheetViews>
  <sheetFormatPr defaultColWidth="9.140625" defaultRowHeight="12.75"/>
  <cols>
    <col min="5" max="5" width="11.140625" style="0" customWidth="1"/>
  </cols>
  <sheetData>
    <row r="1" ht="12.75">
      <c r="A1" t="s">
        <v>22</v>
      </c>
    </row>
    <row r="3" spans="1:8" ht="12.75">
      <c r="A3" t="s">
        <v>23</v>
      </c>
      <c r="H3" t="s">
        <v>24</v>
      </c>
    </row>
    <row r="4" spans="1:4" ht="12.75">
      <c r="A4">
        <v>13</v>
      </c>
      <c r="B4">
        <v>1.1</v>
      </c>
      <c r="C4">
        <f>A4*B4</f>
        <v>14.3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14.3</v>
      </c>
      <c r="C6">
        <v>4</v>
      </c>
      <c r="D6">
        <f>B6*C6</f>
        <v>57.2</v>
      </c>
      <c r="E6">
        <f>D6/1.1</f>
        <v>52</v>
      </c>
      <c r="F6" s="10">
        <f>E6+2</f>
        <v>54</v>
      </c>
    </row>
    <row r="7" spans="1:6" ht="12.75">
      <c r="A7">
        <v>2020</v>
      </c>
      <c r="B7">
        <v>14.3</v>
      </c>
      <c r="C7">
        <v>12</v>
      </c>
      <c r="D7">
        <f>B7*C7</f>
        <v>171.60000000000002</v>
      </c>
      <c r="E7">
        <f>D7/1.1</f>
        <v>156</v>
      </c>
      <c r="F7" s="10">
        <f>E7+8</f>
        <v>164</v>
      </c>
    </row>
    <row r="8" spans="1:6" ht="12.75">
      <c r="A8">
        <v>2021</v>
      </c>
      <c r="B8">
        <v>14.3</v>
      </c>
      <c r="C8">
        <v>8</v>
      </c>
      <c r="D8">
        <f>B8*C8</f>
        <v>114.4</v>
      </c>
      <c r="E8">
        <f>D8/1.1</f>
        <v>104</v>
      </c>
      <c r="F8" s="10">
        <f>E8+6</f>
        <v>110</v>
      </c>
    </row>
    <row r="12" ht="12.75">
      <c r="A12" s="6" t="s">
        <v>78</v>
      </c>
    </row>
    <row r="13" spans="1:7" ht="12.75">
      <c r="A13">
        <v>26</v>
      </c>
      <c r="B13">
        <v>1.1</v>
      </c>
      <c r="C13">
        <f>A13*B13</f>
        <v>28.6</v>
      </c>
      <c r="D13" t="s">
        <v>12</v>
      </c>
      <c r="G13" t="s">
        <v>79</v>
      </c>
    </row>
    <row r="14" spans="1:5" ht="25.5">
      <c r="A14" t="s">
        <v>3</v>
      </c>
      <c r="B14" t="s">
        <v>4</v>
      </c>
      <c r="C14" t="s">
        <v>5</v>
      </c>
      <c r="D14" t="s">
        <v>6</v>
      </c>
      <c r="E14" s="8" t="s">
        <v>7</v>
      </c>
    </row>
    <row r="15" spans="1:5" ht="12.75">
      <c r="A15">
        <v>2019</v>
      </c>
      <c r="B15">
        <v>28.6</v>
      </c>
      <c r="C15">
        <v>4</v>
      </c>
      <c r="D15">
        <f>B15*C15</f>
        <v>114.4</v>
      </c>
      <c r="E15">
        <f>D15/1.1</f>
        <v>104</v>
      </c>
    </row>
    <row r="16" spans="1:5" ht="12.75">
      <c r="A16">
        <v>2020</v>
      </c>
      <c r="B16">
        <v>28.6</v>
      </c>
      <c r="C16">
        <v>12</v>
      </c>
      <c r="D16">
        <f>B16*C16</f>
        <v>343.20000000000005</v>
      </c>
      <c r="E16">
        <f>D16/1.1</f>
        <v>312</v>
      </c>
    </row>
    <row r="17" spans="1:5" ht="12.75">
      <c r="A17">
        <v>2021</v>
      </c>
      <c r="B17">
        <v>28.6</v>
      </c>
      <c r="C17">
        <v>8</v>
      </c>
      <c r="D17">
        <f>B17*C17</f>
        <v>228.8</v>
      </c>
      <c r="E17">
        <f>D17/1.1</f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K18"/>
    </sheetView>
  </sheetViews>
  <sheetFormatPr defaultColWidth="9.140625" defaultRowHeight="12.75"/>
  <cols>
    <col min="3" max="3" width="11.00390625" style="0" customWidth="1"/>
    <col min="5" max="5" width="10.7109375" style="0" customWidth="1"/>
  </cols>
  <sheetData>
    <row r="1" ht="12.75">
      <c r="A1" t="s">
        <v>25</v>
      </c>
    </row>
    <row r="3" spans="1:8" ht="12.75">
      <c r="A3" t="s">
        <v>26</v>
      </c>
      <c r="H3" t="s">
        <v>27</v>
      </c>
    </row>
    <row r="4" spans="1:4" ht="12.75">
      <c r="A4">
        <v>25</v>
      </c>
      <c r="B4">
        <v>1.1</v>
      </c>
      <c r="C4">
        <f>A4*B4</f>
        <v>27.500000000000004</v>
      </c>
      <c r="D4" t="s">
        <v>12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>
        <v>0.05</v>
      </c>
    </row>
    <row r="6" spans="1:6" ht="12.75">
      <c r="A6">
        <v>2019</v>
      </c>
      <c r="B6">
        <v>27.5</v>
      </c>
      <c r="C6">
        <v>4</v>
      </c>
      <c r="D6">
        <f>B6*C6</f>
        <v>110</v>
      </c>
      <c r="E6">
        <f>D6/1.1</f>
        <v>99.99999999999999</v>
      </c>
      <c r="F6" s="10">
        <f>E6+5</f>
        <v>104.99999999999999</v>
      </c>
    </row>
    <row r="7" spans="1:6" ht="12.75">
      <c r="A7">
        <v>2020</v>
      </c>
      <c r="B7">
        <v>27.5</v>
      </c>
      <c r="C7">
        <v>12</v>
      </c>
      <c r="D7">
        <f>B7*C7</f>
        <v>330</v>
      </c>
      <c r="E7">
        <f>D7/1.1</f>
        <v>300</v>
      </c>
      <c r="F7" s="10">
        <f>E7+15</f>
        <v>315</v>
      </c>
    </row>
    <row r="8" spans="1:6" ht="12.75">
      <c r="A8">
        <v>2021</v>
      </c>
      <c r="B8">
        <v>27.5</v>
      </c>
      <c r="C8">
        <v>8</v>
      </c>
      <c r="D8">
        <f>B8*C8</f>
        <v>220</v>
      </c>
      <c r="E8">
        <f>D8/1.1</f>
        <v>199.99999999999997</v>
      </c>
      <c r="F8" s="10">
        <f>E8+10</f>
        <v>209.99999999999997</v>
      </c>
    </row>
    <row r="11" spans="1:6" ht="12.75">
      <c r="A11" t="s">
        <v>28</v>
      </c>
      <c r="F11" t="s">
        <v>29</v>
      </c>
    </row>
    <row r="12" spans="1:4" ht="12.75">
      <c r="A12">
        <v>9</v>
      </c>
      <c r="B12">
        <v>7</v>
      </c>
      <c r="C12">
        <f>A12*B12</f>
        <v>63</v>
      </c>
      <c r="D12" t="s">
        <v>12</v>
      </c>
    </row>
    <row r="13" spans="1:6" ht="25.5">
      <c r="A13" t="s">
        <v>3</v>
      </c>
      <c r="B13" t="s">
        <v>4</v>
      </c>
      <c r="C13" t="s">
        <v>5</v>
      </c>
      <c r="D13" t="s">
        <v>6</v>
      </c>
      <c r="E13" s="8" t="s">
        <v>7</v>
      </c>
      <c r="F13" s="9">
        <v>0.05</v>
      </c>
    </row>
    <row r="14" spans="1:6" ht="12.75">
      <c r="A14">
        <v>2019</v>
      </c>
      <c r="B14">
        <v>63</v>
      </c>
      <c r="C14">
        <v>4</v>
      </c>
      <c r="D14">
        <f>B14*C14</f>
        <v>252</v>
      </c>
      <c r="E14">
        <f>D14/7</f>
        <v>36</v>
      </c>
      <c r="F14" s="10">
        <f>E14+1</f>
        <v>37</v>
      </c>
    </row>
    <row r="15" spans="1:6" ht="12.75">
      <c r="A15">
        <v>2020</v>
      </c>
      <c r="B15">
        <v>63</v>
      </c>
      <c r="C15">
        <v>12</v>
      </c>
      <c r="D15">
        <f>B15*C15</f>
        <v>756</v>
      </c>
      <c r="E15">
        <f>D15/7</f>
        <v>108</v>
      </c>
      <c r="F15" s="10">
        <f>E15+4</f>
        <v>112</v>
      </c>
    </row>
    <row r="16" spans="1:6" ht="12.75">
      <c r="A16">
        <v>2021</v>
      </c>
      <c r="B16">
        <v>63</v>
      </c>
      <c r="C16">
        <v>8</v>
      </c>
      <c r="D16">
        <f>B16*C16</f>
        <v>504</v>
      </c>
      <c r="E16">
        <f>D16/7</f>
        <v>72</v>
      </c>
      <c r="F16" s="10">
        <f>E16+3</f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7"/>
    </sheetView>
  </sheetViews>
  <sheetFormatPr defaultColWidth="9.140625" defaultRowHeight="12.75"/>
  <cols>
    <col min="5" max="5" width="11.57421875" style="0" customWidth="1"/>
  </cols>
  <sheetData>
    <row r="1" ht="12.75">
      <c r="A1" t="s">
        <v>30</v>
      </c>
    </row>
    <row r="3" spans="1:6" ht="12.75">
      <c r="A3" t="s">
        <v>2</v>
      </c>
      <c r="F3" t="s">
        <v>11</v>
      </c>
    </row>
    <row r="4" spans="1:4" ht="12.75">
      <c r="A4">
        <v>6</v>
      </c>
      <c r="B4">
        <v>7</v>
      </c>
      <c r="C4">
        <f>A4*B4</f>
        <v>42</v>
      </c>
      <c r="D4" t="s">
        <v>31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B6">
        <v>42</v>
      </c>
      <c r="C6">
        <v>4</v>
      </c>
      <c r="D6">
        <f>B6*C6</f>
        <v>168</v>
      </c>
      <c r="E6">
        <f>D6/7</f>
        <v>24</v>
      </c>
      <c r="F6" s="10"/>
    </row>
    <row r="7" spans="1:6" ht="12.75">
      <c r="A7">
        <v>2020</v>
      </c>
      <c r="B7">
        <v>42</v>
      </c>
      <c r="C7">
        <v>12</v>
      </c>
      <c r="D7">
        <f>B7*C7</f>
        <v>504</v>
      </c>
      <c r="E7">
        <f>D7/7</f>
        <v>72</v>
      </c>
      <c r="F7" s="10"/>
    </row>
    <row r="8" spans="1:6" ht="12.75">
      <c r="A8">
        <v>2021</v>
      </c>
      <c r="B8">
        <v>42</v>
      </c>
      <c r="C8">
        <v>8</v>
      </c>
      <c r="D8">
        <f>B8*C8</f>
        <v>336</v>
      </c>
      <c r="E8">
        <f>D8/7</f>
        <v>48</v>
      </c>
      <c r="F8" s="10"/>
    </row>
    <row r="10" spans="1:6" ht="12.75">
      <c r="A10" t="s">
        <v>17</v>
      </c>
      <c r="F10" t="s">
        <v>11</v>
      </c>
    </row>
    <row r="11" ht="12.75">
      <c r="A11" t="s">
        <v>32</v>
      </c>
    </row>
    <row r="12" spans="1:4" ht="12.75">
      <c r="A12">
        <v>0.5</v>
      </c>
      <c r="B12">
        <v>1.1</v>
      </c>
      <c r="C12">
        <f>A12*B12</f>
        <v>0.55</v>
      </c>
      <c r="D12" t="s">
        <v>31</v>
      </c>
    </row>
    <row r="14" spans="1:5" ht="25.5">
      <c r="A14" t="s">
        <v>3</v>
      </c>
      <c r="B14" t="s">
        <v>4</v>
      </c>
      <c r="C14" t="s">
        <v>5</v>
      </c>
      <c r="D14" t="s">
        <v>6</v>
      </c>
      <c r="E14" s="8" t="s">
        <v>7</v>
      </c>
    </row>
    <row r="15" spans="1:5" ht="12.75">
      <c r="A15">
        <v>2019</v>
      </c>
      <c r="B15">
        <v>0.55</v>
      </c>
      <c r="C15">
        <v>4</v>
      </c>
      <c r="D15">
        <f>B15*C15</f>
        <v>2.2</v>
      </c>
      <c r="E15">
        <f>D15/1.1</f>
        <v>2</v>
      </c>
    </row>
    <row r="16" spans="1:5" ht="12.75">
      <c r="A16">
        <v>2020</v>
      </c>
      <c r="B16">
        <v>0.55</v>
      </c>
      <c r="C16">
        <v>12</v>
      </c>
      <c r="D16">
        <f>B16*C16</f>
        <v>6.6000000000000005</v>
      </c>
      <c r="E16">
        <f>D16/1.1</f>
        <v>6</v>
      </c>
    </row>
    <row r="17" spans="1:5" ht="12.75">
      <c r="A17">
        <v>2021</v>
      </c>
      <c r="B17">
        <v>0.55</v>
      </c>
      <c r="C17">
        <v>8</v>
      </c>
      <c r="D17">
        <f>B17*C17</f>
        <v>4.4</v>
      </c>
      <c r="E17">
        <f>D17/1.1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8" sqref="B18"/>
    </sheetView>
  </sheetViews>
  <sheetFormatPr defaultColWidth="9.140625" defaultRowHeight="12.75"/>
  <cols>
    <col min="5" max="5" width="11.140625" style="0" customWidth="1"/>
  </cols>
  <sheetData>
    <row r="1" ht="12.75">
      <c r="A1" t="s">
        <v>33</v>
      </c>
    </row>
    <row r="3" spans="1:6" ht="12.75">
      <c r="A3" t="s">
        <v>34</v>
      </c>
      <c r="F3" t="s">
        <v>11</v>
      </c>
    </row>
    <row r="4" spans="1:4" ht="12.75">
      <c r="A4">
        <v>6</v>
      </c>
      <c r="B4">
        <v>7</v>
      </c>
      <c r="C4">
        <f>A4*B4</f>
        <v>42</v>
      </c>
      <c r="D4" t="s">
        <v>31</v>
      </c>
    </row>
    <row r="5" spans="1:6" ht="25.5">
      <c r="A5" t="s">
        <v>3</v>
      </c>
      <c r="B5" t="s">
        <v>4</v>
      </c>
      <c r="C5" t="s">
        <v>5</v>
      </c>
      <c r="D5" t="s">
        <v>6</v>
      </c>
      <c r="E5" s="8" t="s">
        <v>7</v>
      </c>
      <c r="F5" s="9"/>
    </row>
    <row r="6" spans="1:6" ht="12.75">
      <c r="A6">
        <v>2019</v>
      </c>
      <c r="B6">
        <v>17.5</v>
      </c>
      <c r="C6">
        <v>4</v>
      </c>
      <c r="D6">
        <f>B6*C6</f>
        <v>70</v>
      </c>
      <c r="E6">
        <f>D6/7</f>
        <v>10</v>
      </c>
      <c r="F6" s="10"/>
    </row>
    <row r="7" spans="1:6" ht="12.75">
      <c r="A7">
        <v>2020</v>
      </c>
      <c r="B7">
        <v>17.5</v>
      </c>
      <c r="C7">
        <v>12</v>
      </c>
      <c r="D7">
        <f>B7*C7</f>
        <v>210</v>
      </c>
      <c r="E7">
        <f>D7/7</f>
        <v>30</v>
      </c>
      <c r="F7" s="10"/>
    </row>
    <row r="8" spans="1:6" ht="12.75">
      <c r="A8">
        <v>2021</v>
      </c>
      <c r="B8">
        <v>17.5</v>
      </c>
      <c r="C8">
        <v>8</v>
      </c>
      <c r="D8">
        <f>B8*C8</f>
        <v>140</v>
      </c>
      <c r="E8">
        <f>D8/7</f>
        <v>20</v>
      </c>
      <c r="F8" s="10"/>
    </row>
    <row r="10" ht="12.75">
      <c r="A10" t="s">
        <v>17</v>
      </c>
    </row>
    <row r="12" ht="12.75">
      <c r="A12" t="s">
        <v>39</v>
      </c>
    </row>
    <row r="14" spans="1:5" ht="25.5">
      <c r="A14" t="s">
        <v>3</v>
      </c>
      <c r="B14" t="s">
        <v>4</v>
      </c>
      <c r="C14" t="s">
        <v>5</v>
      </c>
      <c r="D14" t="s">
        <v>6</v>
      </c>
      <c r="E14" s="8" t="s">
        <v>7</v>
      </c>
    </row>
    <row r="15" spans="1:5" ht="12.75">
      <c r="A15">
        <v>2019</v>
      </c>
      <c r="B15">
        <v>1.65</v>
      </c>
      <c r="C15">
        <v>4</v>
      </c>
      <c r="D15">
        <f>B15*C15</f>
        <v>6.6</v>
      </c>
      <c r="E15">
        <f>D15/1.1</f>
        <v>5.999999999999999</v>
      </c>
    </row>
    <row r="16" spans="1:5" ht="12.75">
      <c r="A16">
        <v>2020</v>
      </c>
      <c r="B16">
        <v>1.375</v>
      </c>
      <c r="C16">
        <v>12</v>
      </c>
      <c r="D16">
        <f>B16*C16</f>
        <v>16.5</v>
      </c>
      <c r="E16" s="10">
        <f>D16/1.1</f>
        <v>14.999999999999998</v>
      </c>
    </row>
    <row r="17" spans="1:5" ht="12.75">
      <c r="A17">
        <v>2021</v>
      </c>
      <c r="B17">
        <v>1.25</v>
      </c>
      <c r="C17">
        <v>8</v>
      </c>
      <c r="D17">
        <f>B17*C17</f>
        <v>10</v>
      </c>
      <c r="E17" s="10">
        <f>D17/1.1</f>
        <v>9.09090909090909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Joanna Jeleniewicz</cp:lastModifiedBy>
  <cp:lastPrinted>2020-07-17T06:40:48Z</cp:lastPrinted>
  <dcterms:created xsi:type="dcterms:W3CDTF">2013-08-28T08:39:57Z</dcterms:created>
  <dcterms:modified xsi:type="dcterms:W3CDTF">2024-07-10T10:55:19Z</dcterms:modified>
  <cp:category/>
  <cp:version/>
  <cp:contentType/>
  <cp:contentStatus/>
</cp:coreProperties>
</file>