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aktualizacja danych/OPZ/"/>
    </mc:Choice>
  </mc:AlternateContent>
  <xr:revisionPtr revIDLastSave="58" documentId="13_ncr:1_{E939D58A-8406-4228-90AF-8CC3A994CC9A}" xr6:coauthVersionLast="47" xr6:coauthVersionMax="47" xr10:uidLastSave="{FAE21519-8E66-4C5F-89EA-6509377E0ACE}"/>
  <bookViews>
    <workbookView xWindow="-108" yWindow="-108" windowWidth="23256" windowHeight="12576" xr2:uid="{CB250E95-B279-43A8-B4FB-9BE550A25AB8}"/>
  </bookViews>
  <sheets>
    <sheet name="budynki i budowle_informacj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1" l="1"/>
  <c r="H94" i="1" l="1"/>
  <c r="Q68" i="1" l="1"/>
  <c r="T67" i="1"/>
  <c r="S67" i="1"/>
  <c r="R67" i="1"/>
  <c r="Q67" i="1"/>
  <c r="O67" i="1"/>
  <c r="X63" i="1"/>
  <c r="W63" i="1"/>
  <c r="V63" i="1"/>
  <c r="U63" i="1"/>
  <c r="S63" i="1"/>
  <c r="O63" i="1"/>
  <c r="N63" i="1"/>
  <c r="K63" i="1"/>
  <c r="O54" i="1"/>
  <c r="N54" i="1"/>
  <c r="H45" i="1" l="1"/>
  <c r="H5" i="1" l="1"/>
  <c r="H14" i="1"/>
  <c r="H48" i="1" l="1"/>
  <c r="H47" i="1"/>
  <c r="H46" i="1"/>
  <c r="H44" i="1"/>
  <c r="H8" i="1"/>
  <c r="H88" i="1"/>
  <c r="H87" i="1"/>
  <c r="H86" i="1"/>
  <c r="H85" i="1"/>
  <c r="H83" i="1"/>
  <c r="H84" i="1"/>
  <c r="H79" i="1"/>
  <c r="H80" i="1"/>
  <c r="H81" i="1"/>
  <c r="H82" i="1"/>
  <c r="H77" i="1"/>
  <c r="H78" i="1"/>
  <c r="H76" i="1"/>
  <c r="H75" i="1"/>
  <c r="H69" i="1"/>
  <c r="H57" i="1"/>
  <c r="H53" i="1"/>
  <c r="H52" i="1"/>
  <c r="H71" i="1"/>
  <c r="H72" i="1"/>
  <c r="H73" i="1"/>
  <c r="H70" i="1"/>
  <c r="H66" i="1"/>
  <c r="H65" i="1"/>
  <c r="H64" i="1"/>
  <c r="H62" i="1"/>
  <c r="H61" i="1"/>
  <c r="H59" i="1"/>
  <c r="H56" i="1"/>
  <c r="H55" i="1"/>
  <c r="H51" i="1"/>
  <c r="H50" i="1"/>
  <c r="H89" i="1"/>
  <c r="H58" i="1"/>
  <c r="H60" i="1"/>
  <c r="H49" i="1"/>
  <c r="H13" i="1"/>
  <c r="Y16" i="1"/>
  <c r="H16" i="1" s="1"/>
  <c r="H43" i="1"/>
  <c r="H42" i="1"/>
  <c r="H40" i="1"/>
  <c r="H39" i="1"/>
  <c r="H38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0" i="1"/>
  <c r="H19" i="1"/>
  <c r="H17" i="1"/>
  <c r="H15" i="1"/>
  <c r="H12" i="1"/>
  <c r="H10" i="1"/>
  <c r="H9" i="1"/>
  <c r="H7" i="1"/>
  <c r="H6" i="1"/>
  <c r="H4" i="1"/>
  <c r="Y18" i="1"/>
  <c r="H18" i="1" s="1"/>
</calcChain>
</file>

<file path=xl/sharedStrings.xml><?xml version="1.0" encoding="utf-8"?>
<sst xmlns="http://schemas.openxmlformats.org/spreadsheetml/2006/main" count="1983" uniqueCount="596">
  <si>
    <t>nie</t>
  </si>
  <si>
    <t>n/d</t>
  </si>
  <si>
    <t>sprawna</t>
  </si>
  <si>
    <t>nowy</t>
  </si>
  <si>
    <t>sieć wodno-kanalizacyjna sprawna</t>
  </si>
  <si>
    <t>obiekt nowy</t>
  </si>
  <si>
    <t>ok. 350 m od rzeki Sawa</t>
  </si>
  <si>
    <t xml:space="preserve">konstrukcja drewno, poszycie blacha stalowa  </t>
  </si>
  <si>
    <t>cegła</t>
  </si>
  <si>
    <t>37-100 Łańcut, Sonina dz. 884</t>
  </si>
  <si>
    <t>4,6 km, 8 minut</t>
  </si>
  <si>
    <t>b.d</t>
  </si>
  <si>
    <t>tak</t>
  </si>
  <si>
    <t>budynek użyteczności kulturalno-rekreacyjnej</t>
  </si>
  <si>
    <t>trzy kondygnacje naziemne i jedna podziemna</t>
  </si>
  <si>
    <t>dobry</t>
  </si>
  <si>
    <t>sieć wodno-kanalizacyjna sprawna, centralne ogrzewanie gazowe sprawne</t>
  </si>
  <si>
    <t>ok. 500 m od rzeki Mikośki</t>
  </si>
  <si>
    <t>żelbetowe</t>
  </si>
  <si>
    <t>37-100 Łańcut, ul. Mickiewicza 2a</t>
  </si>
  <si>
    <t>1,8 km, 4 minuty</t>
  </si>
  <si>
    <t>Podręczny sprzęt gaśniczy</t>
  </si>
  <si>
    <t>budynek biurowy</t>
  </si>
  <si>
    <t>jedna kondygnacja naziemna</t>
  </si>
  <si>
    <t>ok. 270 m od potoku w Albigowa Honie</t>
  </si>
  <si>
    <t>37-122 Albigowa 45</t>
  </si>
  <si>
    <t>13,5 km, 19 minut</t>
  </si>
  <si>
    <t>Podręczny sprzęt gaśniczy, 1 hydrant zewn.</t>
  </si>
  <si>
    <t>budynek użyteczności kulturalnej, świetlica, pomieszczenia OSP</t>
  </si>
  <si>
    <t>ok. 100 m od rzeki Sawa</t>
  </si>
  <si>
    <t>konstrukcja stalowa, poszycie blacha stalowa falista</t>
  </si>
  <si>
    <t>szkielet stalowy obudowany blachą falistą</t>
  </si>
  <si>
    <t>37-122 Albigowa 478</t>
  </si>
  <si>
    <t>8,0 km, 15 minut</t>
  </si>
  <si>
    <t>garaż OSP</t>
  </si>
  <si>
    <t>ok. 5 m od rzeki Kosinki</t>
  </si>
  <si>
    <t>37-112 Kosina 967</t>
  </si>
  <si>
    <t>8,0 km, 11 minut</t>
  </si>
  <si>
    <t>dwie kondygnacje naziemne i jedna podziemna</t>
  </si>
  <si>
    <t>ok. 25 m od rzeki Sawa</t>
  </si>
  <si>
    <t>stropodach</t>
  </si>
  <si>
    <t>37-123 Handzlówka 267</t>
  </si>
  <si>
    <t>13,0 km, 20 minut</t>
  </si>
  <si>
    <t>ok. 600 m od potoku w Rogóżnie</t>
  </si>
  <si>
    <t>konstrukcja drewno, poszycie papa</t>
  </si>
  <si>
    <t>37-112 Kosina, Rogóżno 120</t>
  </si>
  <si>
    <t>12,3 km, 14 minut</t>
  </si>
  <si>
    <t>użyteczność rekreacyjna</t>
  </si>
  <si>
    <t>ok. 70 m od rzeki Kosinka</t>
  </si>
  <si>
    <t>37-112 Kosina 250</t>
  </si>
  <si>
    <t>8,2 km, 11 minut</t>
  </si>
  <si>
    <t>dwie kondygnacje naziemne</t>
  </si>
  <si>
    <t>brak</t>
  </si>
  <si>
    <t>dostateczny</t>
  </si>
  <si>
    <t>ok. 18 m od rzeki Sawa</t>
  </si>
  <si>
    <t>konstrukcja drewno, poszycie blacha</t>
  </si>
  <si>
    <t>drewno</t>
  </si>
  <si>
    <t>37-123 Handzlówka 267a</t>
  </si>
  <si>
    <t>budynek użyteczności kulturalnej</t>
  </si>
  <si>
    <t>37-100 Łańcut, Wysoka 81a</t>
  </si>
  <si>
    <t>4,7 km, 9 minut</t>
  </si>
  <si>
    <t>pomieszczenia użyteczności kulturalnej, pomieszczenia OSP, garaż</t>
  </si>
  <si>
    <t>ok. 80 m od rzeki Sawa</t>
  </si>
  <si>
    <t>37-100 Łańcut, Sonina 365a</t>
  </si>
  <si>
    <t>4,5 km, 8 minut</t>
  </si>
  <si>
    <t>pomieszczenia OSP, garaż</t>
  </si>
  <si>
    <t>zadowalające</t>
  </si>
  <si>
    <t>ok. 17 m od rzeki Kosinki</t>
  </si>
  <si>
    <t>stropodach betonowy, pokrycie z papy</t>
  </si>
  <si>
    <t>Lata 60te, 70te XX w.</t>
  </si>
  <si>
    <t xml:space="preserve">garaże OSP </t>
  </si>
  <si>
    <t>2017 - termomodernizacja</t>
  </si>
  <si>
    <t>zadowalający</t>
  </si>
  <si>
    <t>ok. 910 m od potoku w Rogóżnie</t>
  </si>
  <si>
    <t>stropodach żelbetowy</t>
  </si>
  <si>
    <t>37-112 Kosina, Rogóżno 333</t>
  </si>
  <si>
    <t>12,3 km, 10 minut</t>
  </si>
  <si>
    <t>jedna kondygnacja naziemna i poddasze użytkowe</t>
  </si>
  <si>
    <t>sieć wodno-kanalizacyjna sprawna, centralne ogrzewanie brak</t>
  </si>
  <si>
    <t>ok. 200 m od potoku w Kraczkowej</t>
  </si>
  <si>
    <t>37-124 Kraczkowa 214a</t>
  </si>
  <si>
    <t>11,2 km, 14 minut</t>
  </si>
  <si>
    <t xml:space="preserve">podręczny sprzęt gaśniczy </t>
  </si>
  <si>
    <t>pomieszczenia klubu sportowego</t>
  </si>
  <si>
    <t>ok. 400 m od rzeki Chmielnik</t>
  </si>
  <si>
    <t>37-123 Handzlówka, dz. 825</t>
  </si>
  <si>
    <t>14,7 km, 20 minut</t>
  </si>
  <si>
    <t>jedna kondygnacja nadziemna</t>
  </si>
  <si>
    <t>ok. 250 m od rzeki Sawa</t>
  </si>
  <si>
    <t>37-122 Albigowa dz. 86/1</t>
  </si>
  <si>
    <t>8,2 km, 13 minut</t>
  </si>
  <si>
    <t>ok. 300 m od potoku w Soninie</t>
  </si>
  <si>
    <t>37-100 Łańcut, Sonina 383b</t>
  </si>
  <si>
    <t>4,2 km, 7 minut</t>
  </si>
  <si>
    <t>ok. 300 m od rzeki Sawa</t>
  </si>
  <si>
    <t>37-100 Łańcut, Głuchów dz. 356/3</t>
  </si>
  <si>
    <t>4,0 km, 7 minut</t>
  </si>
  <si>
    <t>2017 - generalny remont</t>
  </si>
  <si>
    <t>ok. 300 m do rzeki Kosinka</t>
  </si>
  <si>
    <t>37- 112 Kosina 181</t>
  </si>
  <si>
    <t>9,0 km, 12minut</t>
  </si>
  <si>
    <t>tak (częściowo)</t>
  </si>
  <si>
    <t>dwie kondygnacje naziemne, jedna podziemna</t>
  </si>
  <si>
    <t>sieć wodno-kanalizacyjna sprawna, centralne ogrzewanie gazowe nowe</t>
  </si>
  <si>
    <t>2020 - wykonanie centralnego ogrzewania</t>
  </si>
  <si>
    <t>ok. 820 m od potoku w Rogóżnie</t>
  </si>
  <si>
    <t>dwie kondygnacje nadziemne, jedna podziemna</t>
  </si>
  <si>
    <t>nieużytkowana</t>
  </si>
  <si>
    <t>ok. 55 m od potoku w Kraczkowej</t>
  </si>
  <si>
    <t>betonowe</t>
  </si>
  <si>
    <t>37-124 Kraczkowa 218</t>
  </si>
  <si>
    <t>8,4 km, 11 minut</t>
  </si>
  <si>
    <t>budynek użytkowy</t>
  </si>
  <si>
    <t>trzy kondygnacje naziemne</t>
  </si>
  <si>
    <t xml:space="preserve">sieć wodno-kanalizacyjna sprawna, centralne ogrzewanie gazowe sprawne  </t>
  </si>
  <si>
    <t>2018 - generalny remont
2020 - Dom Dziennego Pobytu Seniora</t>
  </si>
  <si>
    <t>ok. 200 m od potoku w Wysokiej</t>
  </si>
  <si>
    <t>stropodach, kryty papą</t>
  </si>
  <si>
    <t>37-100 Łańcut, Wysoka 49</t>
  </si>
  <si>
    <t>5,5 km, 10 minut</t>
  </si>
  <si>
    <t>pomieszczenia biurowe, dzienny dom pobytu seniora</t>
  </si>
  <si>
    <t xml:space="preserve">zadowalający  </t>
  </si>
  <si>
    <t>ok. 210 m od potoku w Wysokiej</t>
  </si>
  <si>
    <t>5,4 km, 10 minut</t>
  </si>
  <si>
    <t>budynki garażowe</t>
  </si>
  <si>
    <t>nie / tak</t>
  </si>
  <si>
    <t>jedna naziemna (szatnie), jedna naziemna i jedna podziemna (zaplecze)</t>
  </si>
  <si>
    <t>w trakcie modernizacji</t>
  </si>
  <si>
    <t>ok. 330 m od potoku w Wysokiej</t>
  </si>
  <si>
    <t>5,7 km, 11 minut</t>
  </si>
  <si>
    <t xml:space="preserve">budynek socjalny (szatnie) i zaplecze basenu </t>
  </si>
  <si>
    <t>niecka basenowa</t>
  </si>
  <si>
    <t>basen</t>
  </si>
  <si>
    <t xml:space="preserve">budynek użyteczności kulturalnej, biblioteka </t>
  </si>
  <si>
    <t>w trakcie budowy</t>
  </si>
  <si>
    <t>Jedna kondygnacja podziemna i dwie naziemne</t>
  </si>
  <si>
    <t>2018 - gruntowny remont</t>
  </si>
  <si>
    <t>ok. 290 m od potoku w Kraczkowej</t>
  </si>
  <si>
    <t>beton, cegła</t>
  </si>
  <si>
    <t>37-124 Kraczkowa 285</t>
  </si>
  <si>
    <t>7,7  km, 11 minut</t>
  </si>
  <si>
    <t>Przychodnia lekarska, stomatologiczna, rehabilitacyjna. apteka</t>
  </si>
  <si>
    <t>sieć wodna sprawna, ogrzewanie piecami kaflowymi</t>
  </si>
  <si>
    <t>2001 - gruntowny remont</t>
  </si>
  <si>
    <t>konstrukcja drewniana, pokrycie blacha</t>
  </si>
  <si>
    <t>37-112 Kosina, Rogóżno 268</t>
  </si>
  <si>
    <t>12,3 km, 15 minut</t>
  </si>
  <si>
    <t>budynek mieszkalny</t>
  </si>
  <si>
    <t>ok. 750 m od potoku w Rogóżnie</t>
  </si>
  <si>
    <t>12,0 km, 14 minut</t>
  </si>
  <si>
    <t>Część pierwsza: dwukondygnacyjna w części podpiwniczona, przewiązka dwukondygnacyjna, część druga: czterokondygnacyjna</t>
  </si>
  <si>
    <t xml:space="preserve">sprawna </t>
  </si>
  <si>
    <t>dobry / nowa</t>
  </si>
  <si>
    <t>sieć wodno-kanalizacyjna sprawna, centralne ogrzewanie gazowe sprawne / nowe</t>
  </si>
  <si>
    <t>zadowalający / nowy</t>
  </si>
  <si>
    <t>Gruntowny remont: 2016, wyższa część w trakcie modernizacji</t>
  </si>
  <si>
    <t>ok. 35 m od rzeki Kosinki</t>
  </si>
  <si>
    <t>37-112 Kosina 1026</t>
  </si>
  <si>
    <t>8,5  km, 9 minut</t>
  </si>
  <si>
    <t>Lata 70-te XX w.</t>
  </si>
  <si>
    <t>Budynek mieszkalny, przychodnia lekarska, stomatologiczna, rehabilitacyjna</t>
  </si>
  <si>
    <t>dwie naziemne, jedna podziemna</t>
  </si>
  <si>
    <t>ok. 55 m od rzeki Kosinki</t>
  </si>
  <si>
    <t>stropodach płaski</t>
  </si>
  <si>
    <t>37-112 Kosina 328</t>
  </si>
  <si>
    <t>7,8 km, 9 minut</t>
  </si>
  <si>
    <t>magazyn OC, pomieszczenia OSP</t>
  </si>
  <si>
    <t>tak (2/3 budynku)</t>
  </si>
  <si>
    <t>jedna naziemna, jedna podziemna</t>
  </si>
  <si>
    <t>ok. 45 m od rzeki Kosinki</t>
  </si>
  <si>
    <t>konstrukcja drewno, poszycie blacha stalowa</t>
  </si>
  <si>
    <t>sołtysówka, lokale użytkowe (ubezpieczenia, bank, centrala telefoniczna), sklep</t>
  </si>
  <si>
    <t>ok. 12 m od rzeki Sawa</t>
  </si>
  <si>
    <t>37-123 Handzlówka dz. 611</t>
  </si>
  <si>
    <t>11,4 km, 17 minut</t>
  </si>
  <si>
    <t>użyteczność kulturalna</t>
  </si>
  <si>
    <t>ok. 160 m od potoku w Cierpiszu</t>
  </si>
  <si>
    <t>stropodach z elementów żelbetowych</t>
  </si>
  <si>
    <t>11,8 km, 18 minut</t>
  </si>
  <si>
    <t>garaże OSP, magazyn, pomieszczenia użytkowe</t>
  </si>
  <si>
    <t>2020 - modernizacja centralnego ogrzewania</t>
  </si>
  <si>
    <t>konstrukcja drewno, poszycie blacha stalowa ocynkowana, falista</t>
  </si>
  <si>
    <t>konstrukcja drewno, poszycie dachówka cementowa</t>
  </si>
  <si>
    <t>37-122 Albigowa 484</t>
  </si>
  <si>
    <t>8,6 km, 15 minut</t>
  </si>
  <si>
    <t>budynek mieszkalny z częścią gospodarczą</t>
  </si>
  <si>
    <t>Część mieszkalna: 3 kondygnacje + piwnica, część użytkowa:
2 kondygnacje</t>
  </si>
  <si>
    <t>sieć wodno-kanalizacyjna sprawna, centralne ogrzewanie gazowe do remontu</t>
  </si>
  <si>
    <t>zadawalający</t>
  </si>
  <si>
    <t>ok. 50m od rzeki Sawa</t>
  </si>
  <si>
    <t>37-122 Albigowa 815</t>
  </si>
  <si>
    <t>7,9 km, 14 minut</t>
  </si>
  <si>
    <t>Lata 60te XX w.</t>
  </si>
  <si>
    <t>Budynek mieszkalny, przychodnia lekarska, stomatologiczna, rehabilitacyjna, lokale usługowe (kosmetyczka, fryzjer)</t>
  </si>
  <si>
    <t>instalacja wentylacyjna i kominowa</t>
  </si>
  <si>
    <t>instalacja gazowa</t>
  </si>
  <si>
    <t>stolarka okienna i drzwiowa</t>
  </si>
  <si>
    <t>intalacja elekryczna</t>
  </si>
  <si>
    <t>dach (konstrukcja i pokrycie)</t>
  </si>
  <si>
    <t>stropy</t>
  </si>
  <si>
    <t>mury</t>
  </si>
  <si>
    <t>czy jest wyposażony w windę? (TAK/NIE)</t>
  </si>
  <si>
    <t>czy budynek jest podpiwniczony?</t>
  </si>
  <si>
    <t>ilość kondygnacji</t>
  </si>
  <si>
    <t xml:space="preserve">powierzchnia użytkowa (w m²)  </t>
  </si>
  <si>
    <r>
      <t xml:space="preserve">opis stanu technicznego budynku wg poniższych elementów budynku </t>
    </r>
    <r>
      <rPr>
        <b/>
        <sz val="10"/>
        <color indexed="60"/>
        <rFont val="Arial"/>
        <family val="2"/>
        <charset val="238"/>
      </rPr>
      <t/>
    </r>
  </si>
  <si>
    <t>informacja o przeprowadzonych remontach i modernizacji budynków starszych niż 50 lat (data remontu, czego dotyczył remont, wielkość poniesionych nakładów na remont)</t>
  </si>
  <si>
    <t>odległość od najbliższej rzeki lub innego zbiornika wodnego (proszę podać od czego)</t>
  </si>
  <si>
    <t>Rodzaj materiałów budowlanych, z jakich wykonano budynek</t>
  </si>
  <si>
    <t>lokalizacja (adres)</t>
  </si>
  <si>
    <t>odległość od najbliższej jednostki PSP</t>
  </si>
  <si>
    <t>rodzaj wartości (KB -księgowa brutto, O -odtworzeniowa)</t>
  </si>
  <si>
    <t xml:space="preserve">SUMA UBEZPIECZENIA </t>
  </si>
  <si>
    <t>rok budowy</t>
  </si>
  <si>
    <t>czy jest to budynek zabytkowy, podlegający nadzorowi konserwatora zabytków?</t>
  </si>
  <si>
    <t>czy budynek jest przeznaczony do rozbiórki? (TAK/NIE)</t>
  </si>
  <si>
    <t>czy budynek jest użytkowany? (tak/nie)</t>
  </si>
  <si>
    <t>przeznaczenie budynku</t>
  </si>
  <si>
    <t xml:space="preserve">nazwa budynku/ budowli </t>
  </si>
  <si>
    <t>lp.</t>
  </si>
  <si>
    <t>Ceramiczne Porothem grubość  30cm pustak</t>
  </si>
  <si>
    <t>monolityczne żelbetonowe</t>
  </si>
  <si>
    <t>dachówka ceramiczna</t>
  </si>
  <si>
    <t>ok 15m</t>
  </si>
  <si>
    <t>dobra</t>
  </si>
  <si>
    <t>3 ( z piwnicą )</t>
  </si>
  <si>
    <t>tak towarowa</t>
  </si>
  <si>
    <t>Handzlówka 264</t>
  </si>
  <si>
    <t>wieńcowe, betonowe, zbrojone</t>
  </si>
  <si>
    <t>częściowo</t>
  </si>
  <si>
    <t>piwnice betonowe monolitowe, nadziemne pustak ceramiczny 25 cm</t>
  </si>
  <si>
    <t>ok.1960</t>
  </si>
  <si>
    <t>Handzlówka 109a</t>
  </si>
  <si>
    <t>cegła ceramiczna pełna</t>
  </si>
  <si>
    <t>gęstożebrowe DZ-3</t>
  </si>
  <si>
    <t>nie dotyczy</t>
  </si>
  <si>
    <t>kat IX - Budynki szkolne i przedszkolne, skrzydło szkoły - budynek mieszkalny</t>
  </si>
  <si>
    <t>1913 r. - stara część szkoły, 1977 r. - nowa część budynku, 1982 r. - sala gimnastyczna</t>
  </si>
  <si>
    <t>5 km</t>
  </si>
  <si>
    <t>Wysoka 98, 37-100 Łańcut</t>
  </si>
  <si>
    <t>ściany zewnętrzne murowane - cegła, ściany wewnętrzne murowane - cegła, docieplenie styropianem</t>
  </si>
  <si>
    <t>żelbetonowe - wylewane stropodach docieplonywełną granulowaną, stropodach sali gimnastycznej docieplony płytami twardymi z wełny mineralnej</t>
  </si>
  <si>
    <t>ok. 250 m - rzeka</t>
  </si>
  <si>
    <t>1985 - remont mieszkań służbowych (część szkoły), 2010 r. termomodernizacja budynku Szkoły Podstawowej</t>
  </si>
  <si>
    <t>grawitacja, wyciąg mechaniczny</t>
  </si>
  <si>
    <t>Tak</t>
  </si>
  <si>
    <t>Nie</t>
  </si>
  <si>
    <t xml:space="preserve">Edukacja dzieci i młodzieży </t>
  </si>
  <si>
    <t>Rok budowy 1881 r., generalny remont budynku - 2001 r.</t>
  </si>
  <si>
    <t>Rok budowy -1989 r.</t>
  </si>
  <si>
    <t xml:space="preserve">Nie </t>
  </si>
  <si>
    <t>Rok budowy - 2011 r.</t>
  </si>
  <si>
    <t>Rok budowy - 1957 r.</t>
  </si>
  <si>
    <t>dydaktyczny</t>
  </si>
  <si>
    <t>9 km</t>
  </si>
  <si>
    <t>beton</t>
  </si>
  <si>
    <t>blacha</t>
  </si>
  <si>
    <t>docieplenie budynku 1998</t>
  </si>
  <si>
    <t xml:space="preserve">szkoła </t>
  </si>
  <si>
    <t>TAK</t>
  </si>
  <si>
    <t>NIE</t>
  </si>
  <si>
    <t>hydranty, gaśnice</t>
  </si>
  <si>
    <t>0,5 km</t>
  </si>
  <si>
    <t>37-124 Kraczkowa 311</t>
  </si>
  <si>
    <t>100m</t>
  </si>
  <si>
    <t>konstrukcja dachowa i pokrycie dlachowe, sala gimnastyczna mała pokryta papą</t>
  </si>
  <si>
    <t>okna plastikowe</t>
  </si>
  <si>
    <t>BUDYNEK UŻYTECZNOŚCI PUBLICZNEJ</t>
  </si>
  <si>
    <t>14 km</t>
  </si>
  <si>
    <t>ROGÓŻNO 374, 37-112 Kosina</t>
  </si>
  <si>
    <t xml:space="preserve">MUROWANE, Z CEGŁY O RÓŻNEJ GRUBOŚCI, NIEKTÓRE ŚCIANY DZIAŁOWE WYKONANE Z PŁYT GIPSOWO-KARTONOWYCH </t>
  </si>
  <si>
    <t>STROP NAD PIWNICAMI, PARTEREM IPIĘTREM GĘSTO ŻEBROWY DZ-3, W CZĘŚCI SUFIT PODWIESZONY O ODPORNOŚCI OGNIOWEJ EI30</t>
  </si>
  <si>
    <t>WIELOSPADOWY DACH NA DREWNIANEJ KONSTRUKCJI WIĘŹBY DACHOWEJ Z POKRYCIEM BLACHĄ TRAPEZOWĄ NA DREWNIANYCH ŁATACH</t>
  </si>
  <si>
    <t>BRAK DANYCH</t>
  </si>
  <si>
    <t>BRAK INFORMACJI</t>
  </si>
  <si>
    <t xml:space="preserve">BUDYNEK ZASILANY JEST ENERGIĄ ELEKTRYCZNĄ O NAPIĘCIU 230/400V Z PRZYŁĄCZA KABLOWEGO.ZABEZPIECZENIA POSZCZEGÓLNYCH OBWODÓW UMIEJSCOWIONE W TABLICACH ROZDZIELCZYCH NA POSZCZEGÓLNYCH KONDYGNACJACH. INSTALACJA ELEKTRYCZNA ORAZ URZĄDZENIA ELEKTRYCZNE I ELEKTRONICZNECHRONIONE SA SYSTEMEM OCHRONNIKÓW PRZEPIĘCIOWYCH. </t>
  </si>
  <si>
    <t xml:space="preserve">INSTALACJA WOD.-KAN. PODŁĄCZONA DO INSTALACJI ZEWNĘTRZNEJ, ODPROWADZENIE ŚCIEKÓW DO ISTNIEJĄCEJ SIECI. WODA ZIMNA DOSTARCZANA JEST Z SIECI WODOCIĄGOWEJ. WODA CIEPŁA Z PODGRZEWACZA POJEMNOŚCIOWEGO GAZOWEGO. KOTŁOWNIA GAZOWA-DWA KOTŁY GAZOWE, KONDENSACYJNE O MOCY 50 kW, GRZEJNIKI STALOWE, PŁYTOWE KOMPAKTOWE. </t>
  </si>
  <si>
    <t>DRZWI ZEWNĘTRZNE PCV I STALOWE, OCIEPLONE, ANTYWŁAMANIOWE, OKNA PCV, STOLARKA DRZWIOWA WEWNĘTRZNA DREWNIANA</t>
  </si>
  <si>
    <t>ZASILANIE PALIWEM GAZOWYM ODBYWA SIĘ Z SIECIGAZOWEJ - ŚREDNIEGO CIŚNIENIA, GAZ DOPROWADZANY JEST NA ŚCIANĘ BUDYNKU, GDZIE ZNAJDUJE SIĘ SZAFKA GAZOWA Z ZAWOREM I UKŁADEM REDUKCYJNO POMIAROWYM ORAZ ODCINAJĄCYM. INSTALACJA PROWADZONA PO WIERZCHU ŚCIAN DO POMIESZCZEŃ, GDZIE ZNAJDUJE SIĘ ODBIORNIK (KOTŁOWNIA , KUCHNIA)</t>
  </si>
  <si>
    <t>GRAWITACYJNA I WYCIĄGI MECHANICZNE</t>
  </si>
  <si>
    <t>CZĘŚCIOWO PODPIWNICZONY</t>
  </si>
  <si>
    <t>TAK - TOWAROWA</t>
  </si>
  <si>
    <t>BUD. OŚWIATY</t>
  </si>
  <si>
    <t xml:space="preserve">NIE </t>
  </si>
  <si>
    <t>MONITORING zew.</t>
  </si>
  <si>
    <t>4 KM</t>
  </si>
  <si>
    <t>SONINA 168 37-100 ŁAŃCUT</t>
  </si>
  <si>
    <t>dobre</t>
  </si>
  <si>
    <t>spełnia wymogi bezp.</t>
  </si>
  <si>
    <t>MONITORING zewn.</t>
  </si>
  <si>
    <t>użytkowy</t>
  </si>
  <si>
    <t>hydrant, gaśnice</t>
  </si>
  <si>
    <t>3 km</t>
  </si>
  <si>
    <t>Wysoka 49</t>
  </si>
  <si>
    <t>pustak</t>
  </si>
  <si>
    <t>płyty żelbetonowe</t>
  </si>
  <si>
    <t>drewno, blacha</t>
  </si>
  <si>
    <t>miedź</t>
  </si>
  <si>
    <t xml:space="preserve"> ogrzewanie gazowe</t>
  </si>
  <si>
    <t>tak - drożna</t>
  </si>
  <si>
    <t>ogrzewanie gazowe</t>
  </si>
  <si>
    <t>okna plastikowe, drzwi aluminiowe</t>
  </si>
  <si>
    <t>hydrant, gaśnice, alarm</t>
  </si>
  <si>
    <t>stropodach, styropian, papa</t>
  </si>
  <si>
    <t>aluminium, miedź</t>
  </si>
  <si>
    <t>hydrant, gaśnice, monitoring zewnętrzny</t>
  </si>
  <si>
    <t>UG ośrodek zdrowia Albigowa</t>
  </si>
  <si>
    <t>UG budynek gospodarczy+mieszkalny Albigowa</t>
  </si>
  <si>
    <t>UG dom społeczny + Grzybek Cierpisz</t>
  </si>
  <si>
    <t>UG garaże byłego SKR Cierpisz</t>
  </si>
  <si>
    <t>UG Park im. Magrysia domek + grzybek Handzlówka</t>
  </si>
  <si>
    <t>UG dom społeczny Kosina</t>
  </si>
  <si>
    <t>UG biblioteka Kosina</t>
  </si>
  <si>
    <t>UG ośrodek zdrowia Kosina</t>
  </si>
  <si>
    <t>UG budynek biblioteki Rogóżno</t>
  </si>
  <si>
    <t>UG mieszkalny  Rogóżno</t>
  </si>
  <si>
    <t>UG ośrodek zdrowia Kraczkowa</t>
  </si>
  <si>
    <t>UG ośrodek kultury Sonina</t>
  </si>
  <si>
    <t>UG basen  Wysoka</t>
  </si>
  <si>
    <t>UG budynek przy basenie Wysoka</t>
  </si>
  <si>
    <t>UG garaże Wysoka</t>
  </si>
  <si>
    <t>UG Internat Wysoka</t>
  </si>
  <si>
    <t>UG B/mleczarnia Kraczkowa</t>
  </si>
  <si>
    <t>UG Budynek LKS Rogóżno</t>
  </si>
  <si>
    <t>UG Budynek LKS Kosina</t>
  </si>
  <si>
    <t>UG Budynek LKS Głuchów</t>
  </si>
  <si>
    <t>UG Budynek LKS Sonina + magazyn</t>
  </si>
  <si>
    <t>UG Budynek LKS Albigowa</t>
  </si>
  <si>
    <t>UG Budynek LKS Handzlówka</t>
  </si>
  <si>
    <t>UG Budynek LKS Kraczkowa</t>
  </si>
  <si>
    <t>UG Garaż w Rogóźnie</t>
  </si>
  <si>
    <t>UG Dom Strażaka i Ośrodek Kultury w Rogóźnie</t>
  </si>
  <si>
    <t>UG Pomieszczenie gospodarcze Rogóżno</t>
  </si>
  <si>
    <t>UG Remiza strażacka Kosina</t>
  </si>
  <si>
    <t>UG Remiza strażacka Sonina</t>
  </si>
  <si>
    <t>UG Remiza strażacka Wysoka</t>
  </si>
  <si>
    <t>UG Garaż Albigowa Honie</t>
  </si>
  <si>
    <t>UG Dom orkiestry Handzlówka</t>
  </si>
  <si>
    <t>UG Grzybek Kosina</t>
  </si>
  <si>
    <t>UG Grzybek  Rogóżno</t>
  </si>
  <si>
    <t>UG Ośrodek Kultury i remiza Handzlówka</t>
  </si>
  <si>
    <t>UG garaż OSP Kosina</t>
  </si>
  <si>
    <t>UG garaż OSP Albigowa</t>
  </si>
  <si>
    <t>UG OSP Albigowa Honie</t>
  </si>
  <si>
    <t>UG budynek Urzędu Gminy</t>
  </si>
  <si>
    <t>UG Scena plenerowa w Soninie</t>
  </si>
  <si>
    <t>ZSR Budynek Zespołu Szkół w Rogóżnie</t>
  </si>
  <si>
    <t>ZSW ZESPÓŁ SZKÓŁ IM. T. KOŚCIUSZKI W WYSOKIEJ Kotłownia</t>
  </si>
  <si>
    <t>ZSW ZESPÓŁ SZKÓŁ IM. T. KOŚCIUSZKI W WYSOKIEJ Pracownia hotelarska</t>
  </si>
  <si>
    <t>ZSW ZESPÓŁ SZKÓŁ IM. T. KOŚCIUSZKI W WYSOKIEJ Szkoła</t>
  </si>
  <si>
    <t>O</t>
  </si>
  <si>
    <t>Ośrodek Kultury w Albigowej</t>
  </si>
  <si>
    <t>działalność kulturalna</t>
  </si>
  <si>
    <t>Biblioteka Publiczna w Albigowej</t>
  </si>
  <si>
    <t xml:space="preserve">monitoring, alarm </t>
  </si>
  <si>
    <t>Albigowa 478, 37-122 Albigowa</t>
  </si>
  <si>
    <t>konstrukcja drewniana, blacha</t>
  </si>
  <si>
    <t>4 km</t>
  </si>
  <si>
    <t>Głuchów 446, 37-100 Łańcut</t>
  </si>
  <si>
    <t>Biblioteka Publiczna w Głuchowie</t>
  </si>
  <si>
    <t>monitoring</t>
  </si>
  <si>
    <t>7 km</t>
  </si>
  <si>
    <t>Kosina 966, 37-112 Kosina</t>
  </si>
  <si>
    <t>Biblioteka Publiczna w Kosinie</t>
  </si>
  <si>
    <t>10 km</t>
  </si>
  <si>
    <t>Kraczkowa 882, 37-124 Kraczkowa</t>
  </si>
  <si>
    <t>Biblioteka Publiczna w Kraczkowej</t>
  </si>
  <si>
    <t>Kraczkowa 311, 37-124 Kraczkowa (przy ZS)</t>
  </si>
  <si>
    <t>Wysoka 81, 37-100 Łańcut</t>
  </si>
  <si>
    <t>Biblioteka Publiczna w Wysokiej</t>
  </si>
  <si>
    <t>Przedszkole Publiczne w Albigowej (w ramach ZSP w Albigowej)</t>
  </si>
  <si>
    <t>SPA Budynek szkolny - część gimnazjalna (w ramach ZSP w Albigowej)</t>
  </si>
  <si>
    <t>SPA Hala sportowa połączona z budynkiem szkoły podstawowej (w ramach ZSP w Albigowej)</t>
  </si>
  <si>
    <t>SPA Sala sportowa połączona z budynkiem szkoły podstawowej (w ramach ZSP w Albigowej)</t>
  </si>
  <si>
    <t>Zespół Szkół w Cierpiszu</t>
  </si>
  <si>
    <t>Podstawa inżynierska (budynek podobny)</t>
  </si>
  <si>
    <t>BCO 1264-302</t>
  </si>
  <si>
    <t>BCOI.1.055</t>
  </si>
  <si>
    <t>BCOI.3.075</t>
  </si>
  <si>
    <t>BCOI.1.037</t>
  </si>
  <si>
    <t>BCOI.1.006</t>
  </si>
  <si>
    <t>BCOI.2.032</t>
  </si>
  <si>
    <t>IWNB IK10 (PKOB 1263)</t>
  </si>
  <si>
    <t>BCOI.1.032</t>
  </si>
  <si>
    <t xml:space="preserve">BCOI.11.009 </t>
  </si>
  <si>
    <t>BCO 1130-101</t>
  </si>
  <si>
    <t>BCOI.11.009</t>
  </si>
  <si>
    <t>BCOI.1.061</t>
  </si>
  <si>
    <t>BCO 1271-103</t>
  </si>
  <si>
    <t>BCOI.1.056</t>
  </si>
  <si>
    <t>BCO 2412-121 kor.</t>
  </si>
  <si>
    <t>BCOI.1.058</t>
  </si>
  <si>
    <t>BCOI.1.050</t>
  </si>
  <si>
    <t>szacunek UG</t>
  </si>
  <si>
    <t>sieć wodno-kanalizacyjna oraz centralnego ogrzewania</t>
  </si>
  <si>
    <t>konstrukcja i pokrycie dachu</t>
  </si>
  <si>
    <t>zabezpieczenia (znane zabiezpieczenia p-poż i przeciwkradzieżowe)</t>
  </si>
  <si>
    <t>zmodernizowany</t>
  </si>
  <si>
    <r>
      <t xml:space="preserve">Podręczny sprzęt gaśniczy, 1 hydrant zewn. </t>
    </r>
    <r>
      <rPr>
        <i/>
        <sz val="9"/>
        <rFont val="Arial"/>
        <family val="2"/>
        <charset val="238"/>
      </rPr>
      <t>+ monitoring</t>
    </r>
  </si>
  <si>
    <r>
      <t>dobry</t>
    </r>
    <r>
      <rPr>
        <i/>
        <sz val="9"/>
        <rFont val="Arial"/>
        <family val="2"/>
        <charset val="238"/>
      </rPr>
      <t xml:space="preserve"> (konstrukcja drewniana, blacha)</t>
    </r>
  </si>
  <si>
    <r>
      <t xml:space="preserve">dobry </t>
    </r>
    <r>
      <rPr>
        <i/>
        <sz val="9"/>
        <rFont val="Arial"/>
        <family val="2"/>
        <charset val="238"/>
      </rPr>
      <t>(konstrukcja drewniana, blacha)</t>
    </r>
  </si>
  <si>
    <r>
      <t>37-112 Kosina, Rogóżno 373-</t>
    </r>
    <r>
      <rPr>
        <i/>
        <sz val="9"/>
        <rFont val="Arial"/>
        <family val="2"/>
        <charset val="238"/>
      </rPr>
      <t xml:space="preserve"> 374</t>
    </r>
  </si>
  <si>
    <t xml:space="preserve">nie </t>
  </si>
  <si>
    <r>
      <t xml:space="preserve">dwie kondygnacje naziemne, poddasze nieuzytkowe </t>
    </r>
    <r>
      <rPr>
        <i/>
        <sz val="9"/>
        <rFont val="Arial"/>
        <family val="2"/>
        <charset val="238"/>
      </rPr>
      <t>(łącznie 3)</t>
    </r>
  </si>
  <si>
    <t>Centrum Kultury Gminy Łańcut</t>
  </si>
  <si>
    <t>alarm</t>
  </si>
  <si>
    <t>Wysoka 49, 37-100 Łańcut</t>
  </si>
  <si>
    <r>
      <t xml:space="preserve">37-124 Kraczkowa, Cierpisz </t>
    </r>
    <r>
      <rPr>
        <i/>
        <sz val="9"/>
        <rFont val="Arial"/>
        <family val="2"/>
        <charset val="238"/>
      </rPr>
      <t xml:space="preserve">(Dolny) </t>
    </r>
    <r>
      <rPr>
        <sz val="9"/>
        <rFont val="Arial"/>
        <family val="2"/>
        <charset val="238"/>
      </rPr>
      <t>90B</t>
    </r>
  </si>
  <si>
    <t>37-124 Kraczkowa 217</t>
  </si>
  <si>
    <t>Cierpisz 110 i 110A, 37 - 124 Kraczkowa</t>
  </si>
  <si>
    <t>Zespół Szkół w Głuchowie</t>
  </si>
  <si>
    <t>edukacja</t>
  </si>
  <si>
    <t>1952, 1995, 2002</t>
  </si>
  <si>
    <t>2 x drzwi p.poż.</t>
  </si>
  <si>
    <t>Głuchów 443</t>
  </si>
  <si>
    <t>papa, blacha</t>
  </si>
  <si>
    <t xml:space="preserve">2021 wymiana oświetlenia, 2021 pokrycie dachu nową papą </t>
  </si>
  <si>
    <t>Zespół Szkół w Kosinie</t>
  </si>
  <si>
    <t>szkoła</t>
  </si>
  <si>
    <t>przedszkole</t>
  </si>
  <si>
    <t>1936/1975</t>
  </si>
  <si>
    <t>Kosina 268</t>
  </si>
  <si>
    <t>1 km</t>
  </si>
  <si>
    <t>ALARM W GABINECIE DYREKTORA,POKOJU NAUCZYCIELSKIM, PRACOWNI KOMPUTEROWEJ.PODZIAŁ NA STREFY POŻAROWE ODDZIELONE OD SIEBIE ŚCIANAMI WYDZIELENIA POŻAROWEGO LUB DRZWIAMI O ODPORNOŚCI OGNIOWEJ EI60,NA DROGACH EWAKUACYJNYCH ZASTOSOWANO MATERIAŁY TRUDNOZAPALNE, SUFITY Z MATERIAŁÓW NIEZAPALNYCH, NIEKAPIĄCYCH I NIEODPADAJĄCYCH POD WPŁYWEM OGNIA. WSZYSTKIE CZĘŚCI BUDYNKU MAJĄ ZAPEWNIONĄ EWAKUACJĘ NA ZEWNĄTRZ. URZĄDZENIA SŁUŻĄCE OCHRONIE PPOŻ: WEWNĘTRZNA INSTALACJA HYDRANTOWA, OŚWIETLENIE AWARYJNE, DRZWI PRZECIWPOŻAROWE EI60, PRZECIWPOŻAROWY WYŁĄCZNIK PRĄDU, GAŚNICE, INSTALACJA ODGROMOWA, DOJAZD POŻAROWY.</t>
  </si>
  <si>
    <t>ZSW ZESPÓŁ SZKÓŁ IM. T. KOŚCIUSZKI W WYSOKIEJ Stołówka i kuchnia</t>
  </si>
  <si>
    <t>okna plastikowe, drzwi wewnętrzne z płyty, drzwi zewnetrzne aluminiowe</t>
  </si>
  <si>
    <t>SPA Budynek szkolny - część szkoła podstawowa (w ramach ZSP w Albigowej)</t>
  </si>
  <si>
    <t xml:space="preserve">Instalacja odgromowa </t>
  </si>
  <si>
    <t xml:space="preserve">10 km </t>
  </si>
  <si>
    <t>37-122 Albigowa 489</t>
  </si>
  <si>
    <t>żelbeton</t>
  </si>
  <si>
    <t>ok 60 m od rzeki</t>
  </si>
  <si>
    <t>ok 40 m od rzeki</t>
  </si>
  <si>
    <t>ok 30 m od rzeki</t>
  </si>
  <si>
    <t>około 700 m</t>
  </si>
  <si>
    <t>Edukacja dzieci i młodzieży (oraz 5 mieszkań prywatnych)</t>
  </si>
  <si>
    <t>ZSPH Szkoła Podstawowa - budynek A</t>
  </si>
  <si>
    <t>ZSPH Szkoła Podstawowa - budynek B</t>
  </si>
  <si>
    <t>ZSPH Sala sportowa z łącznikiem</t>
  </si>
  <si>
    <t xml:space="preserve"> ZSPH Publiczne Przedszkole</t>
  </si>
  <si>
    <t>hydranty zewnętrzne, monitoring wewnątrz, na zewnątrz, gaśnice</t>
  </si>
  <si>
    <t>żelbet</t>
  </si>
  <si>
    <t xml:space="preserve">blacha malowana/drewno </t>
  </si>
  <si>
    <t xml:space="preserve">blacha malowana /drewno </t>
  </si>
  <si>
    <t xml:space="preserve">blacha powlekana/drewno </t>
  </si>
  <si>
    <t>drewno/ pokrycie bitumiczne</t>
  </si>
  <si>
    <t>50 m rzeka</t>
  </si>
  <si>
    <t>stolarka okienna, wymiana podłóg</t>
  </si>
  <si>
    <t>stolarka okienna</t>
  </si>
  <si>
    <t>bardzo dobra</t>
  </si>
  <si>
    <t>docieplenie budynku, malowanie sal lekcyjnych, ułożenie paneli, remont elewacji przy wejściu, wymiana oświetlenia w klasach</t>
  </si>
  <si>
    <t>Jest</t>
  </si>
  <si>
    <t>ZSPS Szkoła Podstawowa w Soninie BUDYNEK SZKOŁY</t>
  </si>
  <si>
    <t>ZSPS Budynek Przedszkola publicznego w Soninie</t>
  </si>
  <si>
    <t>opiekunczo-wychowawczy</t>
  </si>
  <si>
    <t>37-100 Łańcut, Sonina 267</t>
  </si>
  <si>
    <t>(4 KM)</t>
  </si>
  <si>
    <t>0,5 km rzeka Sawa</t>
  </si>
  <si>
    <t>plastik</t>
  </si>
  <si>
    <t>ZSPW Zespół Szkolno-Przedszkolny w Wysokiej (Szkoła Podstawowa)</t>
  </si>
  <si>
    <t>ZSPW Zespół Szkolno-Przedszkolny w Wysokiej (Przedszkole)</t>
  </si>
  <si>
    <t>System przeciwkradzieżowy w sali komputerowej, okratowanie okien (sala nr 18), gaśnice przeciwpożarowe, drzwi wewnętrzne przeciwpożarowe</t>
  </si>
  <si>
    <t>strop żelbetonowy, pokrycie papa asfaltowa, stropodach wentylowany, docieplony wełną granulowaną. Sala gimnastyczna - stropodach żelbetonowy, pokrycie papa asfaltowa, docieplany płytami twardymi z wełny mineralnej.</t>
  </si>
  <si>
    <t>strop żelbetonowy wylewany, pokrycie dachu papa asfaltowa, ocieplony wełną granulowaną, płytami twardymi z wełny mineralnej</t>
  </si>
  <si>
    <t>12.09.1979 r. - linie kablowe zasilające - kabel doziemny YAKY na napięcie do 1 KV ( główny kabel zasilający część mieszkalną), - trzy kable rozdzielcze, - wewnętrzne linie zasilające przewody aluminiowe w izolacjio z polwinilu, - instalacja odgromowa. Instalacja sygnalizacji dzwonków - zaprojektowana przewodem ADY, przycisk dzwonkowy - elektroniczna woźna usytuowany w gabinecie dyrektora. instalacja siłowa (kuchnia, kotłownia) o mocy 230 V</t>
  </si>
  <si>
    <t>sieć wodnokanalizacyjna wykonana z rur stalowych, wewnętrzna z rur żeliwnych. 20210 r. modernizacja instalacji grzewczej w Szkole Podstawowej. Przewody wody zimnej w piwnicy wykonane z rur stalowych, ocynkowanych zabezpieczonych otuliną Thermaflex. Instalacja wody ciepłej wykonana z rur polipropylenowych. Podgrzewacz wody dwu - wężownicowy w pomieszczeniu kotłowni. Zimna woda jest podgrzewana za pomocą kotła gazowego. odprowadzenie do sieci wodnokanalizacyjnej. C. O. dwa kotły gazowe Ditrich, grzejniki stalowe, płytowe, lampartowe.</t>
  </si>
  <si>
    <t>okna PCV, drzwi zewnętrzne PCV ocieplone, antywłamaniowe. Stolarka wewnętrzna - skrzydła płyta MDF</t>
  </si>
  <si>
    <t>zasilanie paliwem gazowym z sieci, instalacja prowadzona po wierzchu ścian do pomieszczeń kotłowni, kuchni i części mieszkalnej</t>
  </si>
  <si>
    <t>kat IX - Budynki szkolne i przedszkolne</t>
  </si>
  <si>
    <t>1960 r.</t>
  </si>
  <si>
    <t>System oddymiania, drzwi wewnętrzne przeciwpożarowe, gaśnice przeciwpożarowe</t>
  </si>
  <si>
    <t>6,5 km</t>
  </si>
  <si>
    <t>ściany zewnętrzne i wewnętrzne - murowane - cegła, docieplenie styropianem</t>
  </si>
  <si>
    <t>pierwszy strop - drewniany, podłoga na legarach w trzech salach, drugi strop betonowy</t>
  </si>
  <si>
    <t>ok. 50 m</t>
  </si>
  <si>
    <t>2013 r. - 2014 r. termomodernizacja budynku Przedszkola Publicznego. 2015 r. - 2016 r. remont strychu</t>
  </si>
  <si>
    <t>dach dwuspadopwy, krokwie drewniane, pokryty blachą ocynkowaną, docieplony wełną mineralną, płyty gipsowo - kartonowe.</t>
  </si>
  <si>
    <t xml:space="preserve">kotłownia gazowa znajdująca się na II piętrze, kocioł gazowy z zasobnikami 45 KW C. O. odprowadzenie spalin przewodem powietrzno - spalinowym ponad dach budynku.Rurociąg wykonany z rur miedzianych. Wodociąg zasilany z sieci wiejskiej z odprowadzeniem ścieków do kanalizacji sanitarnej wiejskiej. </t>
  </si>
  <si>
    <t>stolarka drzwiowa stal/szkło klasa odporności ogniowej EI 30 drewniana. Stolarka okienna - PCV</t>
  </si>
  <si>
    <t>przewody wentylacyjne śr. 16 cm, klapa oddymiająca</t>
  </si>
  <si>
    <t>dach dwuspadowy pokryty blachą ocynkowaną, docieplenie warstwowe z wełny mieneralnej, płyta gipsowo - kartonowa</t>
  </si>
  <si>
    <t>instalacja elektryczna wyposażona w przeciwpożarowy wyłącznik prądu elektrycznego umieszczony przy głównym wejściu do obiektu. Instalacja odgromowa w wykonaniu podstawowym klasa III. Instalacja i urządzenia o napięciu znamionowym do 1kV</t>
  </si>
  <si>
    <t xml:space="preserve">kurek gółwny na budynku. Instalacja gazowa dwufunkcyjna - ogrzewanie, przygotowywanie posiłków, podgrzewanie wody użytkowej </t>
  </si>
  <si>
    <t>BCOI.1.026</t>
  </si>
  <si>
    <t>IK02 (PKOB 1263)</t>
  </si>
  <si>
    <t>IK05 (PKOB 1263)</t>
  </si>
  <si>
    <t>IK07 (PKOB 1263)</t>
  </si>
  <si>
    <t>KC 03 (PKOB 1265)</t>
  </si>
  <si>
    <t>BCO 1263-105</t>
  </si>
  <si>
    <t>Akceptacja wskazanej wartości (szacunek UG)</t>
  </si>
  <si>
    <t>RAZEM:</t>
  </si>
  <si>
    <t>centrala telefoniczna (OSP)</t>
  </si>
  <si>
    <t>budynek użyteczności kulturalnej (OSP)</t>
  </si>
  <si>
    <t>UG Scena plenerowa w Kosinie</t>
  </si>
  <si>
    <t>SPKR Szkoła Podstawowa im. Jana Pawła II w Kraczkowej (w ramach ZSPK)</t>
  </si>
  <si>
    <t>ZSW ZESPÓŁ SZKÓŁ IM. T. KOŚCIUSZKI W WYSOKIEJ - ORLIK</t>
  </si>
  <si>
    <r>
      <t>Hydranty wewnętrzne fi 25 na każdej kondygnacji, instalacja samoczynnego oddymiania klatki schodowej  gaśnice na każde 100m</t>
    </r>
    <r>
      <rPr>
        <i/>
        <vertAlign val="superscript"/>
        <sz val="9"/>
        <rFont val="Arial"/>
        <family val="2"/>
        <charset val="238"/>
      </rPr>
      <t xml:space="preserve">2, </t>
    </r>
    <r>
      <rPr>
        <i/>
        <sz val="9"/>
        <rFont val="Arial"/>
        <family val="2"/>
        <charset val="238"/>
      </rPr>
      <t>, hydranty zewnętrzne fi 80 w odległości 28m i 35m</t>
    </r>
  </si>
  <si>
    <t>tak (sezonowo)</t>
  </si>
  <si>
    <t>budynek użyteczności kulturalnej, biblioteka, remiza OSP</t>
  </si>
  <si>
    <r>
      <t xml:space="preserve">pomieszczenia biblioteki </t>
    </r>
    <r>
      <rPr>
        <i/>
        <sz val="9"/>
        <rFont val="Arial"/>
        <family val="2"/>
        <charset val="238"/>
      </rPr>
      <t>/ działalność kulturalna</t>
    </r>
  </si>
  <si>
    <t>budynek użyteczności kulturalnej, biblioteka, pomieszczenia OSP</t>
  </si>
  <si>
    <t>UG Ośrodek Kultury w Cierpiszu (Górnym)</t>
  </si>
  <si>
    <t>drzwi antywłamaniowe</t>
  </si>
  <si>
    <t>11 km</t>
  </si>
  <si>
    <t>37-124 Kraczkowa, Cierpisz 155A</t>
  </si>
  <si>
    <t>beton, żelbetowy</t>
  </si>
  <si>
    <t>brak danych ponad / 3 km</t>
  </si>
  <si>
    <t>2017 - termomodernizacja obiektu</t>
  </si>
  <si>
    <t>stan dobry, ogrzewanie centralne z kotła gazowego</t>
  </si>
  <si>
    <t>plastikowe</t>
  </si>
  <si>
    <t>tak, stan dobry</t>
  </si>
  <si>
    <t>częściowo zmodernizaowana, miedź</t>
  </si>
  <si>
    <t>hydrant zewnętrzny, monitoring</t>
  </si>
  <si>
    <t>dz. 2521/1, 0005 Kosina</t>
  </si>
  <si>
    <t>konstrukcja drewniana, elementy murowe</t>
  </si>
  <si>
    <t>drewniana, poszycie z gontu bitumicznego</t>
  </si>
  <si>
    <t>165m Kosinka, potok</t>
  </si>
  <si>
    <t>gont bitumiczny</t>
  </si>
  <si>
    <t>Żłobek w Kosinie</t>
  </si>
  <si>
    <t>Żłobek w Kraczkowej</t>
  </si>
  <si>
    <t>uzytecznosci publicznej - obiekt opiekuńczy</t>
  </si>
  <si>
    <t xml:space="preserve">tak </t>
  </si>
  <si>
    <t>podręczny sprzęt gaśniczy, system gazex, monitoring, alarm, drzwi antywłamaniowe</t>
  </si>
  <si>
    <t>37-122 Kosina 249</t>
  </si>
  <si>
    <t>betonowo-ceramiczne</t>
  </si>
  <si>
    <t>konstrukcja drewniana pszycie z dachówki ceramicznej</t>
  </si>
  <si>
    <t>konstrukcja wzmoniona/ pokrycie malowane w 2020 r.</t>
  </si>
  <si>
    <t>sprawna, wymieniona w 2020 r.</t>
  </si>
  <si>
    <t>stan bardzo dobry</t>
  </si>
  <si>
    <t>konstrukcja drewniana, poszycie z blachodachówki</t>
  </si>
  <si>
    <t>kosntrukcja wzmocniona, poszycie wymienione w 2020 r.</t>
  </si>
  <si>
    <t xml:space="preserve">przebudowa i zmiana sposobu uzytkowania obiektu w 2021 r. </t>
  </si>
  <si>
    <t>sprawna, grawitacyjna, mechaniczna, klimatyzacja</t>
  </si>
  <si>
    <t>Trybuny sportowe przy stadionie w Soninie</t>
  </si>
  <si>
    <t>działalność rekreacyjna</t>
  </si>
  <si>
    <t xml:space="preserve">hydrant zewnętrzny </t>
  </si>
  <si>
    <t>dz. 892, 0008 Sonina</t>
  </si>
  <si>
    <t>konstrukcja metalowa</t>
  </si>
  <si>
    <t>konstrukcja metalowa poszycie poliwenglan</t>
  </si>
  <si>
    <t>350m, Sawa</t>
  </si>
  <si>
    <t>poliwenglan</t>
  </si>
  <si>
    <t>BCOI.11.019</t>
  </si>
  <si>
    <t>BCOI.1.051</t>
  </si>
  <si>
    <t>BCOI.1.063</t>
  </si>
  <si>
    <t>w tym CK</t>
  </si>
  <si>
    <t>Budynek małej gastronomii Wysoka dz. 392/10</t>
  </si>
  <si>
    <t>usługowy</t>
  </si>
  <si>
    <t xml:space="preserve">sezonowo gdy otwarty jest basen na Wysokiej </t>
  </si>
  <si>
    <t>gaśnice, monitoring,  hydrant</t>
  </si>
  <si>
    <t>5,7 km 11 minut</t>
  </si>
  <si>
    <t>Wysoka 49 dz. 392/10</t>
  </si>
  <si>
    <t>drewniana, plyta OSB</t>
  </si>
  <si>
    <t>płyta GK i drewno</t>
  </si>
  <si>
    <t xml:space="preserve">20 m </t>
  </si>
  <si>
    <t>b.dobry</t>
  </si>
  <si>
    <t>Taras rekreacyjny Wysoka dz. 392/10</t>
  </si>
  <si>
    <t>rekreacyjny</t>
  </si>
  <si>
    <t>drewniana</t>
  </si>
  <si>
    <t>nowe Przedszkole Publiczne w Albigowej (w ramach ZSP w Albigowej)</t>
  </si>
  <si>
    <t>dane UG</t>
  </si>
  <si>
    <t>blacha / bardzo dobry</t>
  </si>
  <si>
    <t>b. dobra</t>
  </si>
  <si>
    <t>dane ZSPA (wartość inwestycji)</t>
  </si>
  <si>
    <t>dane UG (wartość inwestycji)</t>
  </si>
  <si>
    <t>ZSR Hala Sportowa Zespół Szkół w Rogóżnie</t>
  </si>
  <si>
    <t>dwie kondygnacje nadziemne</t>
  </si>
  <si>
    <t>schodołaz</t>
  </si>
  <si>
    <t>pustak max gr. 25cm</t>
  </si>
  <si>
    <t>drewno i płyta warstwowa gr. 18cm</t>
  </si>
  <si>
    <t>okna i drzwi zewnętrzne aluminiowe,  drzwi wewnętrzne płytowe</t>
  </si>
  <si>
    <t>wentylacja mechaniczna</t>
  </si>
  <si>
    <t>dwie kondygnacje nadziemne i jedna podziemna</t>
  </si>
  <si>
    <t>częsciowo podpiwniczony</t>
  </si>
  <si>
    <t>Orlik Sonina</t>
  </si>
  <si>
    <t>wartość inwestycji</t>
  </si>
  <si>
    <t xml:space="preserve"> -</t>
  </si>
  <si>
    <r>
      <t xml:space="preserve">ZSPS Hala Sportowa Szkoła Podstawowa w Soninie </t>
    </r>
    <r>
      <rPr>
        <u/>
        <sz val="9"/>
        <color rgb="FF00B050"/>
        <rFont val="Arial"/>
        <family val="2"/>
        <charset val="238"/>
      </rPr>
      <t>- termin realizacji 31.08.2024r.</t>
    </r>
  </si>
  <si>
    <t>wartość inwestycji 
7 712 100 zł</t>
  </si>
  <si>
    <t>(KAP)</t>
  </si>
  <si>
    <t>MONITORING zewn. Instalacja odgromowa, hydranty wewnętrzne, oddymianie klatki schodowej, gaśnice</t>
  </si>
  <si>
    <r>
      <t>drewno, blacha</t>
    </r>
    <r>
      <rPr>
        <i/>
        <sz val="9"/>
        <rFont val="Arial"/>
        <family val="2"/>
        <charset val="238"/>
      </rPr>
      <t xml:space="preserve"> (w tym płyta warstwowa wypełniona pianką poliuretanową)</t>
    </r>
  </si>
  <si>
    <t>instalacja wod- kan podłączona do instalacji zewnętrznej odprowadzenie scieków do istniejącej sieci, wodociągowej, ogrzewanie  kotłem gazowym o mocy 60kw , ogrzewanie grzejnikowe</t>
  </si>
  <si>
    <t>Orlik Kosina</t>
  </si>
  <si>
    <t xml:space="preserve"> </t>
  </si>
  <si>
    <t>dane ZSKO</t>
  </si>
  <si>
    <t>Ośrodek Kultury w Głuchowie (+grzybek)</t>
  </si>
  <si>
    <t>Ośrodek Kultury w Kosinie (+wiata)</t>
  </si>
  <si>
    <t>Ośrodek Kultury w Kraczkowej (+grzybek)</t>
  </si>
  <si>
    <t>Ośrodek Kultury w Wysokiej (+grzybek)</t>
  </si>
  <si>
    <t>hydranty zewnętrzne, rolety okienne w pracowni komputerowej, monitoring na zewnątrz, gaśnice</t>
  </si>
  <si>
    <t>monitoring wewnątrz i na zewnatz, hydranty wewnętrzne, gaśnice</t>
  </si>
  <si>
    <t>monitoring zewnetrzny, hydrant zewnętrzny, gaśnice</t>
  </si>
  <si>
    <t>aluminiowa i pcv</t>
  </si>
  <si>
    <t>wentylacja mechaniczna i klimatyzacja</t>
  </si>
  <si>
    <t xml:space="preserve">ogrzewanie gazowe  z budynku szkoły podstawowej ze wspomaganiem z pompy ciepla </t>
  </si>
  <si>
    <t>platforma zewnętrzna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</si>
</sst>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&quot; &quot;#,##0.00&quot; zł &quot;;&quot;-&quot;#,##0.00&quot; zł &quot;;&quot; -&quot;#&quot; zł &quot;;&quot; &quot;@&quot; &quot;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color indexed="6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00B050"/>
      <name val="Arial"/>
      <family val="2"/>
      <charset val="238"/>
    </font>
    <font>
      <sz val="8"/>
      <name val="Calibri"/>
      <family val="2"/>
      <charset val="238"/>
      <scheme val="minor"/>
    </font>
    <font>
      <i/>
      <vertAlign val="superscript"/>
      <sz val="9"/>
      <name val="Arial"/>
      <family val="2"/>
      <charset val="238"/>
    </font>
    <font>
      <b/>
      <sz val="9"/>
      <color rgb="FF00B050"/>
      <name val="Arial"/>
      <family val="2"/>
      <charset val="238"/>
    </font>
    <font>
      <strike/>
      <sz val="9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9"/>
      <color rgb="FF00B050"/>
      <name val="Arial"/>
      <family val="2"/>
      <charset val="238"/>
    </font>
    <font>
      <u/>
      <sz val="9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6" fillId="0" borderId="0"/>
    <xf numFmtId="0" fontId="4" fillId="0" borderId="0"/>
  </cellStyleXfs>
  <cellXfs count="7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4" fontId="2" fillId="0" borderId="0" xfId="1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/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4" fontId="2" fillId="0" borderId="6" xfId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4" fontId="2" fillId="2" borderId="7" xfId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44" fontId="2" fillId="2" borderId="4" xfId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4" fontId="8" fillId="0" borderId="6" xfId="0" applyNumberFormat="1" applyFont="1" applyBorder="1"/>
    <xf numFmtId="44" fontId="2" fillId="0" borderId="6" xfId="0" applyNumberFormat="1" applyFont="1" applyBorder="1"/>
    <xf numFmtId="44" fontId="2" fillId="2" borderId="9" xfId="1" applyFont="1" applyFill="1" applyBorder="1" applyAlignment="1">
      <alignment horizontal="center" vertical="center" wrapText="1"/>
    </xf>
    <xf numFmtId="44" fontId="2" fillId="2" borderId="8" xfId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9" xfId="0" applyNumberFormat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44" fontId="13" fillId="0" borderId="1" xfId="1" applyFont="1" applyFill="1" applyBorder="1" applyAlignment="1">
      <alignment horizontal="center" vertical="center" wrapText="1"/>
    </xf>
    <xf numFmtId="44" fontId="2" fillId="0" borderId="1" xfId="0" applyNumberFormat="1" applyFont="1" applyBorder="1"/>
    <xf numFmtId="44" fontId="2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44" fontId="9" fillId="0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4" fontId="15" fillId="0" borderId="1" xfId="0" applyNumberFormat="1" applyFont="1" applyBorder="1"/>
    <xf numFmtId="0" fontId="14" fillId="0" borderId="0" xfId="0" applyFont="1" applyAlignment="1">
      <alignment vertical="center" wrapText="1"/>
    </xf>
    <xf numFmtId="0" fontId="16" fillId="2" borderId="1" xfId="0" applyFont="1" applyFill="1" applyBorder="1" applyAlignment="1">
      <alignment horizontal="left" vertical="center"/>
    </xf>
    <xf numFmtId="165" fontId="7" fillId="2" borderId="8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4" fontId="7" fillId="2" borderId="8" xfId="1" applyFont="1" applyFill="1" applyBorder="1" applyAlignment="1">
      <alignment horizontal="center" vertical="center" wrapText="1"/>
    </xf>
    <xf numFmtId="44" fontId="7" fillId="2" borderId="10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4" fontId="2" fillId="0" borderId="2" xfId="1" applyFont="1" applyFill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44" fontId="3" fillId="3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7" fillId="2" borderId="2" xfId="1" applyFont="1" applyFill="1" applyBorder="1" applyAlignment="1">
      <alignment horizontal="center" vertical="center" wrapText="1"/>
    </xf>
  </cellXfs>
  <cellStyles count="5">
    <cellStyle name="Excel Built-in Currency" xfId="3" xr:uid="{EB9F1DBB-6984-4E1D-A7E0-DF76AEDA9A65}"/>
    <cellStyle name="Normalny" xfId="0" builtinId="0"/>
    <cellStyle name="Normalny 2" xfId="4" xr:uid="{235D2929-6147-4339-9FA1-D8F709201E26}"/>
    <cellStyle name="Walutowy" xfId="1" builtinId="4"/>
    <cellStyle name="Walutowy 3" xfId="2" xr:uid="{3E3548CB-582B-429B-B506-ACBAC50ED8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3E44E-39B2-4661-89D9-4708B36E7845}">
  <dimension ref="A1:AB268"/>
  <sheetViews>
    <sheetView tabSelected="1" topLeftCell="A76" zoomScale="55" zoomScaleNormal="55" workbookViewId="0">
      <selection activeCell="J91" sqref="J91"/>
    </sheetView>
  </sheetViews>
  <sheetFormatPr defaultColWidth="9.109375" defaultRowHeight="11.4" x14ac:dyDescent="0.3"/>
  <cols>
    <col min="1" max="1" width="4.88671875" style="2" customWidth="1"/>
    <col min="2" max="2" width="41.6640625" style="4" customWidth="1"/>
    <col min="3" max="3" width="18.5546875" style="2" customWidth="1"/>
    <col min="4" max="4" width="14.44140625" style="2" customWidth="1"/>
    <col min="5" max="5" width="13.33203125" style="2" customWidth="1"/>
    <col min="6" max="6" width="14.33203125" style="2" customWidth="1"/>
    <col min="7" max="7" width="13.5546875" style="2" customWidth="1"/>
    <col min="8" max="9" width="19.6640625" style="3" customWidth="1"/>
    <col min="10" max="10" width="14.88671875" style="2" customWidth="1"/>
    <col min="11" max="11" width="33.33203125" style="2" customWidth="1"/>
    <col min="12" max="12" width="20.5546875" style="2" customWidth="1"/>
    <col min="13" max="13" width="23" style="2" customWidth="1"/>
    <col min="14" max="14" width="22" style="2" customWidth="1"/>
    <col min="15" max="15" width="18.5546875" style="2" customWidth="1"/>
    <col min="16" max="16" width="27" style="2" customWidth="1"/>
    <col min="17" max="17" width="27.5546875" style="2" customWidth="1"/>
    <col min="18" max="18" width="28.6640625" style="2" customWidth="1"/>
    <col min="19" max="19" width="25.44140625" style="2" customWidth="1"/>
    <col min="20" max="20" width="31.109375" style="2" customWidth="1"/>
    <col min="21" max="21" width="26.33203125" style="2" customWidth="1"/>
    <col min="22" max="26" width="21.109375" style="2" customWidth="1"/>
    <col min="27" max="27" width="23" style="2" customWidth="1"/>
    <col min="28" max="28" width="19.5546875" style="2" customWidth="1"/>
    <col min="29" max="258" width="9.109375" style="1"/>
    <col min="259" max="259" width="4.88671875" style="1" customWidth="1"/>
    <col min="260" max="260" width="32.109375" style="1" customWidth="1"/>
    <col min="261" max="261" width="18.5546875" style="1" customWidth="1"/>
    <col min="262" max="262" width="16.88671875" style="1" customWidth="1"/>
    <col min="263" max="263" width="12.88671875" style="1" customWidth="1"/>
    <col min="264" max="264" width="14.33203125" style="1" customWidth="1"/>
    <col min="265" max="265" width="17.109375" style="1" customWidth="1"/>
    <col min="266" max="266" width="21" style="1" customWidth="1"/>
    <col min="267" max="267" width="18.5546875" style="1" customWidth="1"/>
    <col min="268" max="268" width="44.6640625" style="1" customWidth="1"/>
    <col min="269" max="269" width="29.33203125" style="1" customWidth="1"/>
    <col min="270" max="270" width="22" style="1" customWidth="1"/>
    <col min="271" max="271" width="18.5546875" style="1" customWidth="1"/>
    <col min="272" max="272" width="27" style="1" customWidth="1"/>
    <col min="273" max="273" width="27.5546875" style="1" customWidth="1"/>
    <col min="274" max="274" width="28.6640625" style="1" customWidth="1"/>
    <col min="275" max="275" width="25.44140625" style="1" customWidth="1"/>
    <col min="276" max="276" width="31.109375" style="1" customWidth="1"/>
    <col min="277" max="282" width="21.109375" style="1" customWidth="1"/>
    <col min="283" max="283" width="23" style="1" customWidth="1"/>
    <col min="284" max="284" width="19.5546875" style="1" customWidth="1"/>
    <col min="285" max="514" width="9.109375" style="1"/>
    <col min="515" max="515" width="4.88671875" style="1" customWidth="1"/>
    <col min="516" max="516" width="32.109375" style="1" customWidth="1"/>
    <col min="517" max="517" width="18.5546875" style="1" customWidth="1"/>
    <col min="518" max="518" width="16.88671875" style="1" customWidth="1"/>
    <col min="519" max="519" width="12.88671875" style="1" customWidth="1"/>
    <col min="520" max="520" width="14.33203125" style="1" customWidth="1"/>
    <col min="521" max="521" width="17.109375" style="1" customWidth="1"/>
    <col min="522" max="522" width="21" style="1" customWidth="1"/>
    <col min="523" max="523" width="18.5546875" style="1" customWidth="1"/>
    <col min="524" max="524" width="44.6640625" style="1" customWidth="1"/>
    <col min="525" max="525" width="29.33203125" style="1" customWidth="1"/>
    <col min="526" max="526" width="22" style="1" customWidth="1"/>
    <col min="527" max="527" width="18.5546875" style="1" customWidth="1"/>
    <col min="528" max="528" width="27" style="1" customWidth="1"/>
    <col min="529" max="529" width="27.5546875" style="1" customWidth="1"/>
    <col min="530" max="530" width="28.6640625" style="1" customWidth="1"/>
    <col min="531" max="531" width="25.44140625" style="1" customWidth="1"/>
    <col min="532" max="532" width="31.109375" style="1" customWidth="1"/>
    <col min="533" max="538" width="21.109375" style="1" customWidth="1"/>
    <col min="539" max="539" width="23" style="1" customWidth="1"/>
    <col min="540" max="540" width="19.5546875" style="1" customWidth="1"/>
    <col min="541" max="770" width="9.109375" style="1"/>
    <col min="771" max="771" width="4.88671875" style="1" customWidth="1"/>
    <col min="772" max="772" width="32.109375" style="1" customWidth="1"/>
    <col min="773" max="773" width="18.5546875" style="1" customWidth="1"/>
    <col min="774" max="774" width="16.88671875" style="1" customWidth="1"/>
    <col min="775" max="775" width="12.88671875" style="1" customWidth="1"/>
    <col min="776" max="776" width="14.33203125" style="1" customWidth="1"/>
    <col min="777" max="777" width="17.109375" style="1" customWidth="1"/>
    <col min="778" max="778" width="21" style="1" customWidth="1"/>
    <col min="779" max="779" width="18.5546875" style="1" customWidth="1"/>
    <col min="780" max="780" width="44.6640625" style="1" customWidth="1"/>
    <col min="781" max="781" width="29.33203125" style="1" customWidth="1"/>
    <col min="782" max="782" width="22" style="1" customWidth="1"/>
    <col min="783" max="783" width="18.5546875" style="1" customWidth="1"/>
    <col min="784" max="784" width="27" style="1" customWidth="1"/>
    <col min="785" max="785" width="27.5546875" style="1" customWidth="1"/>
    <col min="786" max="786" width="28.6640625" style="1" customWidth="1"/>
    <col min="787" max="787" width="25.44140625" style="1" customWidth="1"/>
    <col min="788" max="788" width="31.109375" style="1" customWidth="1"/>
    <col min="789" max="794" width="21.109375" style="1" customWidth="1"/>
    <col min="795" max="795" width="23" style="1" customWidth="1"/>
    <col min="796" max="796" width="19.5546875" style="1" customWidth="1"/>
    <col min="797" max="1026" width="9.109375" style="1"/>
    <col min="1027" max="1027" width="4.88671875" style="1" customWidth="1"/>
    <col min="1028" max="1028" width="32.109375" style="1" customWidth="1"/>
    <col min="1029" max="1029" width="18.5546875" style="1" customWidth="1"/>
    <col min="1030" max="1030" width="16.88671875" style="1" customWidth="1"/>
    <col min="1031" max="1031" width="12.88671875" style="1" customWidth="1"/>
    <col min="1032" max="1032" width="14.33203125" style="1" customWidth="1"/>
    <col min="1033" max="1033" width="17.109375" style="1" customWidth="1"/>
    <col min="1034" max="1034" width="21" style="1" customWidth="1"/>
    <col min="1035" max="1035" width="18.5546875" style="1" customWidth="1"/>
    <col min="1036" max="1036" width="44.6640625" style="1" customWidth="1"/>
    <col min="1037" max="1037" width="29.33203125" style="1" customWidth="1"/>
    <col min="1038" max="1038" width="22" style="1" customWidth="1"/>
    <col min="1039" max="1039" width="18.5546875" style="1" customWidth="1"/>
    <col min="1040" max="1040" width="27" style="1" customWidth="1"/>
    <col min="1041" max="1041" width="27.5546875" style="1" customWidth="1"/>
    <col min="1042" max="1042" width="28.6640625" style="1" customWidth="1"/>
    <col min="1043" max="1043" width="25.44140625" style="1" customWidth="1"/>
    <col min="1044" max="1044" width="31.109375" style="1" customWidth="1"/>
    <col min="1045" max="1050" width="21.109375" style="1" customWidth="1"/>
    <col min="1051" max="1051" width="23" style="1" customWidth="1"/>
    <col min="1052" max="1052" width="19.5546875" style="1" customWidth="1"/>
    <col min="1053" max="1282" width="9.109375" style="1"/>
    <col min="1283" max="1283" width="4.88671875" style="1" customWidth="1"/>
    <col min="1284" max="1284" width="32.109375" style="1" customWidth="1"/>
    <col min="1285" max="1285" width="18.5546875" style="1" customWidth="1"/>
    <col min="1286" max="1286" width="16.88671875" style="1" customWidth="1"/>
    <col min="1287" max="1287" width="12.88671875" style="1" customWidth="1"/>
    <col min="1288" max="1288" width="14.33203125" style="1" customWidth="1"/>
    <col min="1289" max="1289" width="17.109375" style="1" customWidth="1"/>
    <col min="1290" max="1290" width="21" style="1" customWidth="1"/>
    <col min="1291" max="1291" width="18.5546875" style="1" customWidth="1"/>
    <col min="1292" max="1292" width="44.6640625" style="1" customWidth="1"/>
    <col min="1293" max="1293" width="29.33203125" style="1" customWidth="1"/>
    <col min="1294" max="1294" width="22" style="1" customWidth="1"/>
    <col min="1295" max="1295" width="18.5546875" style="1" customWidth="1"/>
    <col min="1296" max="1296" width="27" style="1" customWidth="1"/>
    <col min="1297" max="1297" width="27.5546875" style="1" customWidth="1"/>
    <col min="1298" max="1298" width="28.6640625" style="1" customWidth="1"/>
    <col min="1299" max="1299" width="25.44140625" style="1" customWidth="1"/>
    <col min="1300" max="1300" width="31.109375" style="1" customWidth="1"/>
    <col min="1301" max="1306" width="21.109375" style="1" customWidth="1"/>
    <col min="1307" max="1307" width="23" style="1" customWidth="1"/>
    <col min="1308" max="1308" width="19.5546875" style="1" customWidth="1"/>
    <col min="1309" max="1538" width="9.109375" style="1"/>
    <col min="1539" max="1539" width="4.88671875" style="1" customWidth="1"/>
    <col min="1540" max="1540" width="32.109375" style="1" customWidth="1"/>
    <col min="1541" max="1541" width="18.5546875" style="1" customWidth="1"/>
    <col min="1542" max="1542" width="16.88671875" style="1" customWidth="1"/>
    <col min="1543" max="1543" width="12.88671875" style="1" customWidth="1"/>
    <col min="1544" max="1544" width="14.33203125" style="1" customWidth="1"/>
    <col min="1545" max="1545" width="17.109375" style="1" customWidth="1"/>
    <col min="1546" max="1546" width="21" style="1" customWidth="1"/>
    <col min="1547" max="1547" width="18.5546875" style="1" customWidth="1"/>
    <col min="1548" max="1548" width="44.6640625" style="1" customWidth="1"/>
    <col min="1549" max="1549" width="29.33203125" style="1" customWidth="1"/>
    <col min="1550" max="1550" width="22" style="1" customWidth="1"/>
    <col min="1551" max="1551" width="18.5546875" style="1" customWidth="1"/>
    <col min="1552" max="1552" width="27" style="1" customWidth="1"/>
    <col min="1553" max="1553" width="27.5546875" style="1" customWidth="1"/>
    <col min="1554" max="1554" width="28.6640625" style="1" customWidth="1"/>
    <col min="1555" max="1555" width="25.44140625" style="1" customWidth="1"/>
    <col min="1556" max="1556" width="31.109375" style="1" customWidth="1"/>
    <col min="1557" max="1562" width="21.109375" style="1" customWidth="1"/>
    <col min="1563" max="1563" width="23" style="1" customWidth="1"/>
    <col min="1564" max="1564" width="19.5546875" style="1" customWidth="1"/>
    <col min="1565" max="1794" width="9.109375" style="1"/>
    <col min="1795" max="1795" width="4.88671875" style="1" customWidth="1"/>
    <col min="1796" max="1796" width="32.109375" style="1" customWidth="1"/>
    <col min="1797" max="1797" width="18.5546875" style="1" customWidth="1"/>
    <col min="1798" max="1798" width="16.88671875" style="1" customWidth="1"/>
    <col min="1799" max="1799" width="12.88671875" style="1" customWidth="1"/>
    <col min="1800" max="1800" width="14.33203125" style="1" customWidth="1"/>
    <col min="1801" max="1801" width="17.109375" style="1" customWidth="1"/>
    <col min="1802" max="1802" width="21" style="1" customWidth="1"/>
    <col min="1803" max="1803" width="18.5546875" style="1" customWidth="1"/>
    <col min="1804" max="1804" width="44.6640625" style="1" customWidth="1"/>
    <col min="1805" max="1805" width="29.33203125" style="1" customWidth="1"/>
    <col min="1806" max="1806" width="22" style="1" customWidth="1"/>
    <col min="1807" max="1807" width="18.5546875" style="1" customWidth="1"/>
    <col min="1808" max="1808" width="27" style="1" customWidth="1"/>
    <col min="1809" max="1809" width="27.5546875" style="1" customWidth="1"/>
    <col min="1810" max="1810" width="28.6640625" style="1" customWidth="1"/>
    <col min="1811" max="1811" width="25.44140625" style="1" customWidth="1"/>
    <col min="1812" max="1812" width="31.109375" style="1" customWidth="1"/>
    <col min="1813" max="1818" width="21.109375" style="1" customWidth="1"/>
    <col min="1819" max="1819" width="23" style="1" customWidth="1"/>
    <col min="1820" max="1820" width="19.5546875" style="1" customWidth="1"/>
    <col min="1821" max="2050" width="9.109375" style="1"/>
    <col min="2051" max="2051" width="4.88671875" style="1" customWidth="1"/>
    <col min="2052" max="2052" width="32.109375" style="1" customWidth="1"/>
    <col min="2053" max="2053" width="18.5546875" style="1" customWidth="1"/>
    <col min="2054" max="2054" width="16.88671875" style="1" customWidth="1"/>
    <col min="2055" max="2055" width="12.88671875" style="1" customWidth="1"/>
    <col min="2056" max="2056" width="14.33203125" style="1" customWidth="1"/>
    <col min="2057" max="2057" width="17.109375" style="1" customWidth="1"/>
    <col min="2058" max="2058" width="21" style="1" customWidth="1"/>
    <col min="2059" max="2059" width="18.5546875" style="1" customWidth="1"/>
    <col min="2060" max="2060" width="44.6640625" style="1" customWidth="1"/>
    <col min="2061" max="2061" width="29.33203125" style="1" customWidth="1"/>
    <col min="2062" max="2062" width="22" style="1" customWidth="1"/>
    <col min="2063" max="2063" width="18.5546875" style="1" customWidth="1"/>
    <col min="2064" max="2064" width="27" style="1" customWidth="1"/>
    <col min="2065" max="2065" width="27.5546875" style="1" customWidth="1"/>
    <col min="2066" max="2066" width="28.6640625" style="1" customWidth="1"/>
    <col min="2067" max="2067" width="25.44140625" style="1" customWidth="1"/>
    <col min="2068" max="2068" width="31.109375" style="1" customWidth="1"/>
    <col min="2069" max="2074" width="21.109375" style="1" customWidth="1"/>
    <col min="2075" max="2075" width="23" style="1" customWidth="1"/>
    <col min="2076" max="2076" width="19.5546875" style="1" customWidth="1"/>
    <col min="2077" max="2306" width="9.109375" style="1"/>
    <col min="2307" max="2307" width="4.88671875" style="1" customWidth="1"/>
    <col min="2308" max="2308" width="32.109375" style="1" customWidth="1"/>
    <col min="2309" max="2309" width="18.5546875" style="1" customWidth="1"/>
    <col min="2310" max="2310" width="16.88671875" style="1" customWidth="1"/>
    <col min="2311" max="2311" width="12.88671875" style="1" customWidth="1"/>
    <col min="2312" max="2312" width="14.33203125" style="1" customWidth="1"/>
    <col min="2313" max="2313" width="17.109375" style="1" customWidth="1"/>
    <col min="2314" max="2314" width="21" style="1" customWidth="1"/>
    <col min="2315" max="2315" width="18.5546875" style="1" customWidth="1"/>
    <col min="2316" max="2316" width="44.6640625" style="1" customWidth="1"/>
    <col min="2317" max="2317" width="29.33203125" style="1" customWidth="1"/>
    <col min="2318" max="2318" width="22" style="1" customWidth="1"/>
    <col min="2319" max="2319" width="18.5546875" style="1" customWidth="1"/>
    <col min="2320" max="2320" width="27" style="1" customWidth="1"/>
    <col min="2321" max="2321" width="27.5546875" style="1" customWidth="1"/>
    <col min="2322" max="2322" width="28.6640625" style="1" customWidth="1"/>
    <col min="2323" max="2323" width="25.44140625" style="1" customWidth="1"/>
    <col min="2324" max="2324" width="31.109375" style="1" customWidth="1"/>
    <col min="2325" max="2330" width="21.109375" style="1" customWidth="1"/>
    <col min="2331" max="2331" width="23" style="1" customWidth="1"/>
    <col min="2332" max="2332" width="19.5546875" style="1" customWidth="1"/>
    <col min="2333" max="2562" width="9.109375" style="1"/>
    <col min="2563" max="2563" width="4.88671875" style="1" customWidth="1"/>
    <col min="2564" max="2564" width="32.109375" style="1" customWidth="1"/>
    <col min="2565" max="2565" width="18.5546875" style="1" customWidth="1"/>
    <col min="2566" max="2566" width="16.88671875" style="1" customWidth="1"/>
    <col min="2567" max="2567" width="12.88671875" style="1" customWidth="1"/>
    <col min="2568" max="2568" width="14.33203125" style="1" customWidth="1"/>
    <col min="2569" max="2569" width="17.109375" style="1" customWidth="1"/>
    <col min="2570" max="2570" width="21" style="1" customWidth="1"/>
    <col min="2571" max="2571" width="18.5546875" style="1" customWidth="1"/>
    <col min="2572" max="2572" width="44.6640625" style="1" customWidth="1"/>
    <col min="2573" max="2573" width="29.33203125" style="1" customWidth="1"/>
    <col min="2574" max="2574" width="22" style="1" customWidth="1"/>
    <col min="2575" max="2575" width="18.5546875" style="1" customWidth="1"/>
    <col min="2576" max="2576" width="27" style="1" customWidth="1"/>
    <col min="2577" max="2577" width="27.5546875" style="1" customWidth="1"/>
    <col min="2578" max="2578" width="28.6640625" style="1" customWidth="1"/>
    <col min="2579" max="2579" width="25.44140625" style="1" customWidth="1"/>
    <col min="2580" max="2580" width="31.109375" style="1" customWidth="1"/>
    <col min="2581" max="2586" width="21.109375" style="1" customWidth="1"/>
    <col min="2587" max="2587" width="23" style="1" customWidth="1"/>
    <col min="2588" max="2588" width="19.5546875" style="1" customWidth="1"/>
    <col min="2589" max="2818" width="9.109375" style="1"/>
    <col min="2819" max="2819" width="4.88671875" style="1" customWidth="1"/>
    <col min="2820" max="2820" width="32.109375" style="1" customWidth="1"/>
    <col min="2821" max="2821" width="18.5546875" style="1" customWidth="1"/>
    <col min="2822" max="2822" width="16.88671875" style="1" customWidth="1"/>
    <col min="2823" max="2823" width="12.88671875" style="1" customWidth="1"/>
    <col min="2824" max="2824" width="14.33203125" style="1" customWidth="1"/>
    <col min="2825" max="2825" width="17.109375" style="1" customWidth="1"/>
    <col min="2826" max="2826" width="21" style="1" customWidth="1"/>
    <col min="2827" max="2827" width="18.5546875" style="1" customWidth="1"/>
    <col min="2828" max="2828" width="44.6640625" style="1" customWidth="1"/>
    <col min="2829" max="2829" width="29.33203125" style="1" customWidth="1"/>
    <col min="2830" max="2830" width="22" style="1" customWidth="1"/>
    <col min="2831" max="2831" width="18.5546875" style="1" customWidth="1"/>
    <col min="2832" max="2832" width="27" style="1" customWidth="1"/>
    <col min="2833" max="2833" width="27.5546875" style="1" customWidth="1"/>
    <col min="2834" max="2834" width="28.6640625" style="1" customWidth="1"/>
    <col min="2835" max="2835" width="25.44140625" style="1" customWidth="1"/>
    <col min="2836" max="2836" width="31.109375" style="1" customWidth="1"/>
    <col min="2837" max="2842" width="21.109375" style="1" customWidth="1"/>
    <col min="2843" max="2843" width="23" style="1" customWidth="1"/>
    <col min="2844" max="2844" width="19.5546875" style="1" customWidth="1"/>
    <col min="2845" max="3074" width="9.109375" style="1"/>
    <col min="3075" max="3075" width="4.88671875" style="1" customWidth="1"/>
    <col min="3076" max="3076" width="32.109375" style="1" customWidth="1"/>
    <col min="3077" max="3077" width="18.5546875" style="1" customWidth="1"/>
    <col min="3078" max="3078" width="16.88671875" style="1" customWidth="1"/>
    <col min="3079" max="3079" width="12.88671875" style="1" customWidth="1"/>
    <col min="3080" max="3080" width="14.33203125" style="1" customWidth="1"/>
    <col min="3081" max="3081" width="17.109375" style="1" customWidth="1"/>
    <col min="3082" max="3082" width="21" style="1" customWidth="1"/>
    <col min="3083" max="3083" width="18.5546875" style="1" customWidth="1"/>
    <col min="3084" max="3084" width="44.6640625" style="1" customWidth="1"/>
    <col min="3085" max="3085" width="29.33203125" style="1" customWidth="1"/>
    <col min="3086" max="3086" width="22" style="1" customWidth="1"/>
    <col min="3087" max="3087" width="18.5546875" style="1" customWidth="1"/>
    <col min="3088" max="3088" width="27" style="1" customWidth="1"/>
    <col min="3089" max="3089" width="27.5546875" style="1" customWidth="1"/>
    <col min="3090" max="3090" width="28.6640625" style="1" customWidth="1"/>
    <col min="3091" max="3091" width="25.44140625" style="1" customWidth="1"/>
    <col min="3092" max="3092" width="31.109375" style="1" customWidth="1"/>
    <col min="3093" max="3098" width="21.109375" style="1" customWidth="1"/>
    <col min="3099" max="3099" width="23" style="1" customWidth="1"/>
    <col min="3100" max="3100" width="19.5546875" style="1" customWidth="1"/>
    <col min="3101" max="3330" width="9.109375" style="1"/>
    <col min="3331" max="3331" width="4.88671875" style="1" customWidth="1"/>
    <col min="3332" max="3332" width="32.109375" style="1" customWidth="1"/>
    <col min="3333" max="3333" width="18.5546875" style="1" customWidth="1"/>
    <col min="3334" max="3334" width="16.88671875" style="1" customWidth="1"/>
    <col min="3335" max="3335" width="12.88671875" style="1" customWidth="1"/>
    <col min="3336" max="3336" width="14.33203125" style="1" customWidth="1"/>
    <col min="3337" max="3337" width="17.109375" style="1" customWidth="1"/>
    <col min="3338" max="3338" width="21" style="1" customWidth="1"/>
    <col min="3339" max="3339" width="18.5546875" style="1" customWidth="1"/>
    <col min="3340" max="3340" width="44.6640625" style="1" customWidth="1"/>
    <col min="3341" max="3341" width="29.33203125" style="1" customWidth="1"/>
    <col min="3342" max="3342" width="22" style="1" customWidth="1"/>
    <col min="3343" max="3343" width="18.5546875" style="1" customWidth="1"/>
    <col min="3344" max="3344" width="27" style="1" customWidth="1"/>
    <col min="3345" max="3345" width="27.5546875" style="1" customWidth="1"/>
    <col min="3346" max="3346" width="28.6640625" style="1" customWidth="1"/>
    <col min="3347" max="3347" width="25.44140625" style="1" customWidth="1"/>
    <col min="3348" max="3348" width="31.109375" style="1" customWidth="1"/>
    <col min="3349" max="3354" width="21.109375" style="1" customWidth="1"/>
    <col min="3355" max="3355" width="23" style="1" customWidth="1"/>
    <col min="3356" max="3356" width="19.5546875" style="1" customWidth="1"/>
    <col min="3357" max="3586" width="9.109375" style="1"/>
    <col min="3587" max="3587" width="4.88671875" style="1" customWidth="1"/>
    <col min="3588" max="3588" width="32.109375" style="1" customWidth="1"/>
    <col min="3589" max="3589" width="18.5546875" style="1" customWidth="1"/>
    <col min="3590" max="3590" width="16.88671875" style="1" customWidth="1"/>
    <col min="3591" max="3591" width="12.88671875" style="1" customWidth="1"/>
    <col min="3592" max="3592" width="14.33203125" style="1" customWidth="1"/>
    <col min="3593" max="3593" width="17.109375" style="1" customWidth="1"/>
    <col min="3594" max="3594" width="21" style="1" customWidth="1"/>
    <col min="3595" max="3595" width="18.5546875" style="1" customWidth="1"/>
    <col min="3596" max="3596" width="44.6640625" style="1" customWidth="1"/>
    <col min="3597" max="3597" width="29.33203125" style="1" customWidth="1"/>
    <col min="3598" max="3598" width="22" style="1" customWidth="1"/>
    <col min="3599" max="3599" width="18.5546875" style="1" customWidth="1"/>
    <col min="3600" max="3600" width="27" style="1" customWidth="1"/>
    <col min="3601" max="3601" width="27.5546875" style="1" customWidth="1"/>
    <col min="3602" max="3602" width="28.6640625" style="1" customWidth="1"/>
    <col min="3603" max="3603" width="25.44140625" style="1" customWidth="1"/>
    <col min="3604" max="3604" width="31.109375" style="1" customWidth="1"/>
    <col min="3605" max="3610" width="21.109375" style="1" customWidth="1"/>
    <col min="3611" max="3611" width="23" style="1" customWidth="1"/>
    <col min="3612" max="3612" width="19.5546875" style="1" customWidth="1"/>
    <col min="3613" max="3842" width="9.109375" style="1"/>
    <col min="3843" max="3843" width="4.88671875" style="1" customWidth="1"/>
    <col min="3844" max="3844" width="32.109375" style="1" customWidth="1"/>
    <col min="3845" max="3845" width="18.5546875" style="1" customWidth="1"/>
    <col min="3846" max="3846" width="16.88671875" style="1" customWidth="1"/>
    <col min="3847" max="3847" width="12.88671875" style="1" customWidth="1"/>
    <col min="3848" max="3848" width="14.33203125" style="1" customWidth="1"/>
    <col min="3849" max="3849" width="17.109375" style="1" customWidth="1"/>
    <col min="3850" max="3850" width="21" style="1" customWidth="1"/>
    <col min="3851" max="3851" width="18.5546875" style="1" customWidth="1"/>
    <col min="3852" max="3852" width="44.6640625" style="1" customWidth="1"/>
    <col min="3853" max="3853" width="29.33203125" style="1" customWidth="1"/>
    <col min="3854" max="3854" width="22" style="1" customWidth="1"/>
    <col min="3855" max="3855" width="18.5546875" style="1" customWidth="1"/>
    <col min="3856" max="3856" width="27" style="1" customWidth="1"/>
    <col min="3857" max="3857" width="27.5546875" style="1" customWidth="1"/>
    <col min="3858" max="3858" width="28.6640625" style="1" customWidth="1"/>
    <col min="3859" max="3859" width="25.44140625" style="1" customWidth="1"/>
    <col min="3860" max="3860" width="31.109375" style="1" customWidth="1"/>
    <col min="3861" max="3866" width="21.109375" style="1" customWidth="1"/>
    <col min="3867" max="3867" width="23" style="1" customWidth="1"/>
    <col min="3868" max="3868" width="19.5546875" style="1" customWidth="1"/>
    <col min="3869" max="4098" width="9.109375" style="1"/>
    <col min="4099" max="4099" width="4.88671875" style="1" customWidth="1"/>
    <col min="4100" max="4100" width="32.109375" style="1" customWidth="1"/>
    <col min="4101" max="4101" width="18.5546875" style="1" customWidth="1"/>
    <col min="4102" max="4102" width="16.88671875" style="1" customWidth="1"/>
    <col min="4103" max="4103" width="12.88671875" style="1" customWidth="1"/>
    <col min="4104" max="4104" width="14.33203125" style="1" customWidth="1"/>
    <col min="4105" max="4105" width="17.109375" style="1" customWidth="1"/>
    <col min="4106" max="4106" width="21" style="1" customWidth="1"/>
    <col min="4107" max="4107" width="18.5546875" style="1" customWidth="1"/>
    <col min="4108" max="4108" width="44.6640625" style="1" customWidth="1"/>
    <col min="4109" max="4109" width="29.33203125" style="1" customWidth="1"/>
    <col min="4110" max="4110" width="22" style="1" customWidth="1"/>
    <col min="4111" max="4111" width="18.5546875" style="1" customWidth="1"/>
    <col min="4112" max="4112" width="27" style="1" customWidth="1"/>
    <col min="4113" max="4113" width="27.5546875" style="1" customWidth="1"/>
    <col min="4114" max="4114" width="28.6640625" style="1" customWidth="1"/>
    <col min="4115" max="4115" width="25.44140625" style="1" customWidth="1"/>
    <col min="4116" max="4116" width="31.109375" style="1" customWidth="1"/>
    <col min="4117" max="4122" width="21.109375" style="1" customWidth="1"/>
    <col min="4123" max="4123" width="23" style="1" customWidth="1"/>
    <col min="4124" max="4124" width="19.5546875" style="1" customWidth="1"/>
    <col min="4125" max="4354" width="9.109375" style="1"/>
    <col min="4355" max="4355" width="4.88671875" style="1" customWidth="1"/>
    <col min="4356" max="4356" width="32.109375" style="1" customWidth="1"/>
    <col min="4357" max="4357" width="18.5546875" style="1" customWidth="1"/>
    <col min="4358" max="4358" width="16.88671875" style="1" customWidth="1"/>
    <col min="4359" max="4359" width="12.88671875" style="1" customWidth="1"/>
    <col min="4360" max="4360" width="14.33203125" style="1" customWidth="1"/>
    <col min="4361" max="4361" width="17.109375" style="1" customWidth="1"/>
    <col min="4362" max="4362" width="21" style="1" customWidth="1"/>
    <col min="4363" max="4363" width="18.5546875" style="1" customWidth="1"/>
    <col min="4364" max="4364" width="44.6640625" style="1" customWidth="1"/>
    <col min="4365" max="4365" width="29.33203125" style="1" customWidth="1"/>
    <col min="4366" max="4366" width="22" style="1" customWidth="1"/>
    <col min="4367" max="4367" width="18.5546875" style="1" customWidth="1"/>
    <col min="4368" max="4368" width="27" style="1" customWidth="1"/>
    <col min="4369" max="4369" width="27.5546875" style="1" customWidth="1"/>
    <col min="4370" max="4370" width="28.6640625" style="1" customWidth="1"/>
    <col min="4371" max="4371" width="25.44140625" style="1" customWidth="1"/>
    <col min="4372" max="4372" width="31.109375" style="1" customWidth="1"/>
    <col min="4373" max="4378" width="21.109375" style="1" customWidth="1"/>
    <col min="4379" max="4379" width="23" style="1" customWidth="1"/>
    <col min="4380" max="4380" width="19.5546875" style="1" customWidth="1"/>
    <col min="4381" max="4610" width="9.109375" style="1"/>
    <col min="4611" max="4611" width="4.88671875" style="1" customWidth="1"/>
    <col min="4612" max="4612" width="32.109375" style="1" customWidth="1"/>
    <col min="4613" max="4613" width="18.5546875" style="1" customWidth="1"/>
    <col min="4614" max="4614" width="16.88671875" style="1" customWidth="1"/>
    <col min="4615" max="4615" width="12.88671875" style="1" customWidth="1"/>
    <col min="4616" max="4616" width="14.33203125" style="1" customWidth="1"/>
    <col min="4617" max="4617" width="17.109375" style="1" customWidth="1"/>
    <col min="4618" max="4618" width="21" style="1" customWidth="1"/>
    <col min="4619" max="4619" width="18.5546875" style="1" customWidth="1"/>
    <col min="4620" max="4620" width="44.6640625" style="1" customWidth="1"/>
    <col min="4621" max="4621" width="29.33203125" style="1" customWidth="1"/>
    <col min="4622" max="4622" width="22" style="1" customWidth="1"/>
    <col min="4623" max="4623" width="18.5546875" style="1" customWidth="1"/>
    <col min="4624" max="4624" width="27" style="1" customWidth="1"/>
    <col min="4625" max="4625" width="27.5546875" style="1" customWidth="1"/>
    <col min="4626" max="4626" width="28.6640625" style="1" customWidth="1"/>
    <col min="4627" max="4627" width="25.44140625" style="1" customWidth="1"/>
    <col min="4628" max="4628" width="31.109375" style="1" customWidth="1"/>
    <col min="4629" max="4634" width="21.109375" style="1" customWidth="1"/>
    <col min="4635" max="4635" width="23" style="1" customWidth="1"/>
    <col min="4636" max="4636" width="19.5546875" style="1" customWidth="1"/>
    <col min="4637" max="4866" width="9.109375" style="1"/>
    <col min="4867" max="4867" width="4.88671875" style="1" customWidth="1"/>
    <col min="4868" max="4868" width="32.109375" style="1" customWidth="1"/>
    <col min="4869" max="4869" width="18.5546875" style="1" customWidth="1"/>
    <col min="4870" max="4870" width="16.88671875" style="1" customWidth="1"/>
    <col min="4871" max="4871" width="12.88671875" style="1" customWidth="1"/>
    <col min="4872" max="4872" width="14.33203125" style="1" customWidth="1"/>
    <col min="4873" max="4873" width="17.109375" style="1" customWidth="1"/>
    <col min="4874" max="4874" width="21" style="1" customWidth="1"/>
    <col min="4875" max="4875" width="18.5546875" style="1" customWidth="1"/>
    <col min="4876" max="4876" width="44.6640625" style="1" customWidth="1"/>
    <col min="4877" max="4877" width="29.33203125" style="1" customWidth="1"/>
    <col min="4878" max="4878" width="22" style="1" customWidth="1"/>
    <col min="4879" max="4879" width="18.5546875" style="1" customWidth="1"/>
    <col min="4880" max="4880" width="27" style="1" customWidth="1"/>
    <col min="4881" max="4881" width="27.5546875" style="1" customWidth="1"/>
    <col min="4882" max="4882" width="28.6640625" style="1" customWidth="1"/>
    <col min="4883" max="4883" width="25.44140625" style="1" customWidth="1"/>
    <col min="4884" max="4884" width="31.109375" style="1" customWidth="1"/>
    <col min="4885" max="4890" width="21.109375" style="1" customWidth="1"/>
    <col min="4891" max="4891" width="23" style="1" customWidth="1"/>
    <col min="4892" max="4892" width="19.5546875" style="1" customWidth="1"/>
    <col min="4893" max="5122" width="9.109375" style="1"/>
    <col min="5123" max="5123" width="4.88671875" style="1" customWidth="1"/>
    <col min="5124" max="5124" width="32.109375" style="1" customWidth="1"/>
    <col min="5125" max="5125" width="18.5546875" style="1" customWidth="1"/>
    <col min="5126" max="5126" width="16.88671875" style="1" customWidth="1"/>
    <col min="5127" max="5127" width="12.88671875" style="1" customWidth="1"/>
    <col min="5128" max="5128" width="14.33203125" style="1" customWidth="1"/>
    <col min="5129" max="5129" width="17.109375" style="1" customWidth="1"/>
    <col min="5130" max="5130" width="21" style="1" customWidth="1"/>
    <col min="5131" max="5131" width="18.5546875" style="1" customWidth="1"/>
    <col min="5132" max="5132" width="44.6640625" style="1" customWidth="1"/>
    <col min="5133" max="5133" width="29.33203125" style="1" customWidth="1"/>
    <col min="5134" max="5134" width="22" style="1" customWidth="1"/>
    <col min="5135" max="5135" width="18.5546875" style="1" customWidth="1"/>
    <col min="5136" max="5136" width="27" style="1" customWidth="1"/>
    <col min="5137" max="5137" width="27.5546875" style="1" customWidth="1"/>
    <col min="5138" max="5138" width="28.6640625" style="1" customWidth="1"/>
    <col min="5139" max="5139" width="25.44140625" style="1" customWidth="1"/>
    <col min="5140" max="5140" width="31.109375" style="1" customWidth="1"/>
    <col min="5141" max="5146" width="21.109375" style="1" customWidth="1"/>
    <col min="5147" max="5147" width="23" style="1" customWidth="1"/>
    <col min="5148" max="5148" width="19.5546875" style="1" customWidth="1"/>
    <col min="5149" max="5378" width="9.109375" style="1"/>
    <col min="5379" max="5379" width="4.88671875" style="1" customWidth="1"/>
    <col min="5380" max="5380" width="32.109375" style="1" customWidth="1"/>
    <col min="5381" max="5381" width="18.5546875" style="1" customWidth="1"/>
    <col min="5382" max="5382" width="16.88671875" style="1" customWidth="1"/>
    <col min="5383" max="5383" width="12.88671875" style="1" customWidth="1"/>
    <col min="5384" max="5384" width="14.33203125" style="1" customWidth="1"/>
    <col min="5385" max="5385" width="17.109375" style="1" customWidth="1"/>
    <col min="5386" max="5386" width="21" style="1" customWidth="1"/>
    <col min="5387" max="5387" width="18.5546875" style="1" customWidth="1"/>
    <col min="5388" max="5388" width="44.6640625" style="1" customWidth="1"/>
    <col min="5389" max="5389" width="29.33203125" style="1" customWidth="1"/>
    <col min="5390" max="5390" width="22" style="1" customWidth="1"/>
    <col min="5391" max="5391" width="18.5546875" style="1" customWidth="1"/>
    <col min="5392" max="5392" width="27" style="1" customWidth="1"/>
    <col min="5393" max="5393" width="27.5546875" style="1" customWidth="1"/>
    <col min="5394" max="5394" width="28.6640625" style="1" customWidth="1"/>
    <col min="5395" max="5395" width="25.44140625" style="1" customWidth="1"/>
    <col min="5396" max="5396" width="31.109375" style="1" customWidth="1"/>
    <col min="5397" max="5402" width="21.109375" style="1" customWidth="1"/>
    <col min="5403" max="5403" width="23" style="1" customWidth="1"/>
    <col min="5404" max="5404" width="19.5546875" style="1" customWidth="1"/>
    <col min="5405" max="5634" width="9.109375" style="1"/>
    <col min="5635" max="5635" width="4.88671875" style="1" customWidth="1"/>
    <col min="5636" max="5636" width="32.109375" style="1" customWidth="1"/>
    <col min="5637" max="5637" width="18.5546875" style="1" customWidth="1"/>
    <col min="5638" max="5638" width="16.88671875" style="1" customWidth="1"/>
    <col min="5639" max="5639" width="12.88671875" style="1" customWidth="1"/>
    <col min="5640" max="5640" width="14.33203125" style="1" customWidth="1"/>
    <col min="5641" max="5641" width="17.109375" style="1" customWidth="1"/>
    <col min="5642" max="5642" width="21" style="1" customWidth="1"/>
    <col min="5643" max="5643" width="18.5546875" style="1" customWidth="1"/>
    <col min="5644" max="5644" width="44.6640625" style="1" customWidth="1"/>
    <col min="5645" max="5645" width="29.33203125" style="1" customWidth="1"/>
    <col min="5646" max="5646" width="22" style="1" customWidth="1"/>
    <col min="5647" max="5647" width="18.5546875" style="1" customWidth="1"/>
    <col min="5648" max="5648" width="27" style="1" customWidth="1"/>
    <col min="5649" max="5649" width="27.5546875" style="1" customWidth="1"/>
    <col min="5650" max="5650" width="28.6640625" style="1" customWidth="1"/>
    <col min="5651" max="5651" width="25.44140625" style="1" customWidth="1"/>
    <col min="5652" max="5652" width="31.109375" style="1" customWidth="1"/>
    <col min="5653" max="5658" width="21.109375" style="1" customWidth="1"/>
    <col min="5659" max="5659" width="23" style="1" customWidth="1"/>
    <col min="5660" max="5660" width="19.5546875" style="1" customWidth="1"/>
    <col min="5661" max="5890" width="9.109375" style="1"/>
    <col min="5891" max="5891" width="4.88671875" style="1" customWidth="1"/>
    <col min="5892" max="5892" width="32.109375" style="1" customWidth="1"/>
    <col min="5893" max="5893" width="18.5546875" style="1" customWidth="1"/>
    <col min="5894" max="5894" width="16.88671875" style="1" customWidth="1"/>
    <col min="5895" max="5895" width="12.88671875" style="1" customWidth="1"/>
    <col min="5896" max="5896" width="14.33203125" style="1" customWidth="1"/>
    <col min="5897" max="5897" width="17.109375" style="1" customWidth="1"/>
    <col min="5898" max="5898" width="21" style="1" customWidth="1"/>
    <col min="5899" max="5899" width="18.5546875" style="1" customWidth="1"/>
    <col min="5900" max="5900" width="44.6640625" style="1" customWidth="1"/>
    <col min="5901" max="5901" width="29.33203125" style="1" customWidth="1"/>
    <col min="5902" max="5902" width="22" style="1" customWidth="1"/>
    <col min="5903" max="5903" width="18.5546875" style="1" customWidth="1"/>
    <col min="5904" max="5904" width="27" style="1" customWidth="1"/>
    <col min="5905" max="5905" width="27.5546875" style="1" customWidth="1"/>
    <col min="5906" max="5906" width="28.6640625" style="1" customWidth="1"/>
    <col min="5907" max="5907" width="25.44140625" style="1" customWidth="1"/>
    <col min="5908" max="5908" width="31.109375" style="1" customWidth="1"/>
    <col min="5909" max="5914" width="21.109375" style="1" customWidth="1"/>
    <col min="5915" max="5915" width="23" style="1" customWidth="1"/>
    <col min="5916" max="5916" width="19.5546875" style="1" customWidth="1"/>
    <col min="5917" max="6146" width="9.109375" style="1"/>
    <col min="6147" max="6147" width="4.88671875" style="1" customWidth="1"/>
    <col min="6148" max="6148" width="32.109375" style="1" customWidth="1"/>
    <col min="6149" max="6149" width="18.5546875" style="1" customWidth="1"/>
    <col min="6150" max="6150" width="16.88671875" style="1" customWidth="1"/>
    <col min="6151" max="6151" width="12.88671875" style="1" customWidth="1"/>
    <col min="6152" max="6152" width="14.33203125" style="1" customWidth="1"/>
    <col min="6153" max="6153" width="17.109375" style="1" customWidth="1"/>
    <col min="6154" max="6154" width="21" style="1" customWidth="1"/>
    <col min="6155" max="6155" width="18.5546875" style="1" customWidth="1"/>
    <col min="6156" max="6156" width="44.6640625" style="1" customWidth="1"/>
    <col min="6157" max="6157" width="29.33203125" style="1" customWidth="1"/>
    <col min="6158" max="6158" width="22" style="1" customWidth="1"/>
    <col min="6159" max="6159" width="18.5546875" style="1" customWidth="1"/>
    <col min="6160" max="6160" width="27" style="1" customWidth="1"/>
    <col min="6161" max="6161" width="27.5546875" style="1" customWidth="1"/>
    <col min="6162" max="6162" width="28.6640625" style="1" customWidth="1"/>
    <col min="6163" max="6163" width="25.44140625" style="1" customWidth="1"/>
    <col min="6164" max="6164" width="31.109375" style="1" customWidth="1"/>
    <col min="6165" max="6170" width="21.109375" style="1" customWidth="1"/>
    <col min="6171" max="6171" width="23" style="1" customWidth="1"/>
    <col min="6172" max="6172" width="19.5546875" style="1" customWidth="1"/>
    <col min="6173" max="6402" width="9.109375" style="1"/>
    <col min="6403" max="6403" width="4.88671875" style="1" customWidth="1"/>
    <col min="6404" max="6404" width="32.109375" style="1" customWidth="1"/>
    <col min="6405" max="6405" width="18.5546875" style="1" customWidth="1"/>
    <col min="6406" max="6406" width="16.88671875" style="1" customWidth="1"/>
    <col min="6407" max="6407" width="12.88671875" style="1" customWidth="1"/>
    <col min="6408" max="6408" width="14.33203125" style="1" customWidth="1"/>
    <col min="6409" max="6409" width="17.109375" style="1" customWidth="1"/>
    <col min="6410" max="6410" width="21" style="1" customWidth="1"/>
    <col min="6411" max="6411" width="18.5546875" style="1" customWidth="1"/>
    <col min="6412" max="6412" width="44.6640625" style="1" customWidth="1"/>
    <col min="6413" max="6413" width="29.33203125" style="1" customWidth="1"/>
    <col min="6414" max="6414" width="22" style="1" customWidth="1"/>
    <col min="6415" max="6415" width="18.5546875" style="1" customWidth="1"/>
    <col min="6416" max="6416" width="27" style="1" customWidth="1"/>
    <col min="6417" max="6417" width="27.5546875" style="1" customWidth="1"/>
    <col min="6418" max="6418" width="28.6640625" style="1" customWidth="1"/>
    <col min="6419" max="6419" width="25.44140625" style="1" customWidth="1"/>
    <col min="6420" max="6420" width="31.109375" style="1" customWidth="1"/>
    <col min="6421" max="6426" width="21.109375" style="1" customWidth="1"/>
    <col min="6427" max="6427" width="23" style="1" customWidth="1"/>
    <col min="6428" max="6428" width="19.5546875" style="1" customWidth="1"/>
    <col min="6429" max="6658" width="9.109375" style="1"/>
    <col min="6659" max="6659" width="4.88671875" style="1" customWidth="1"/>
    <col min="6660" max="6660" width="32.109375" style="1" customWidth="1"/>
    <col min="6661" max="6661" width="18.5546875" style="1" customWidth="1"/>
    <col min="6662" max="6662" width="16.88671875" style="1" customWidth="1"/>
    <col min="6663" max="6663" width="12.88671875" style="1" customWidth="1"/>
    <col min="6664" max="6664" width="14.33203125" style="1" customWidth="1"/>
    <col min="6665" max="6665" width="17.109375" style="1" customWidth="1"/>
    <col min="6666" max="6666" width="21" style="1" customWidth="1"/>
    <col min="6667" max="6667" width="18.5546875" style="1" customWidth="1"/>
    <col min="6668" max="6668" width="44.6640625" style="1" customWidth="1"/>
    <col min="6669" max="6669" width="29.33203125" style="1" customWidth="1"/>
    <col min="6670" max="6670" width="22" style="1" customWidth="1"/>
    <col min="6671" max="6671" width="18.5546875" style="1" customWidth="1"/>
    <col min="6672" max="6672" width="27" style="1" customWidth="1"/>
    <col min="6673" max="6673" width="27.5546875" style="1" customWidth="1"/>
    <col min="6674" max="6674" width="28.6640625" style="1" customWidth="1"/>
    <col min="6675" max="6675" width="25.44140625" style="1" customWidth="1"/>
    <col min="6676" max="6676" width="31.109375" style="1" customWidth="1"/>
    <col min="6677" max="6682" width="21.109375" style="1" customWidth="1"/>
    <col min="6683" max="6683" width="23" style="1" customWidth="1"/>
    <col min="6684" max="6684" width="19.5546875" style="1" customWidth="1"/>
    <col min="6685" max="6914" width="9.109375" style="1"/>
    <col min="6915" max="6915" width="4.88671875" style="1" customWidth="1"/>
    <col min="6916" max="6916" width="32.109375" style="1" customWidth="1"/>
    <col min="6917" max="6917" width="18.5546875" style="1" customWidth="1"/>
    <col min="6918" max="6918" width="16.88671875" style="1" customWidth="1"/>
    <col min="6919" max="6919" width="12.88671875" style="1" customWidth="1"/>
    <col min="6920" max="6920" width="14.33203125" style="1" customWidth="1"/>
    <col min="6921" max="6921" width="17.109375" style="1" customWidth="1"/>
    <col min="6922" max="6922" width="21" style="1" customWidth="1"/>
    <col min="6923" max="6923" width="18.5546875" style="1" customWidth="1"/>
    <col min="6924" max="6924" width="44.6640625" style="1" customWidth="1"/>
    <col min="6925" max="6925" width="29.33203125" style="1" customWidth="1"/>
    <col min="6926" max="6926" width="22" style="1" customWidth="1"/>
    <col min="6927" max="6927" width="18.5546875" style="1" customWidth="1"/>
    <col min="6928" max="6928" width="27" style="1" customWidth="1"/>
    <col min="6929" max="6929" width="27.5546875" style="1" customWidth="1"/>
    <col min="6930" max="6930" width="28.6640625" style="1" customWidth="1"/>
    <col min="6931" max="6931" width="25.44140625" style="1" customWidth="1"/>
    <col min="6932" max="6932" width="31.109375" style="1" customWidth="1"/>
    <col min="6933" max="6938" width="21.109375" style="1" customWidth="1"/>
    <col min="6939" max="6939" width="23" style="1" customWidth="1"/>
    <col min="6940" max="6940" width="19.5546875" style="1" customWidth="1"/>
    <col min="6941" max="7170" width="9.109375" style="1"/>
    <col min="7171" max="7171" width="4.88671875" style="1" customWidth="1"/>
    <col min="7172" max="7172" width="32.109375" style="1" customWidth="1"/>
    <col min="7173" max="7173" width="18.5546875" style="1" customWidth="1"/>
    <col min="7174" max="7174" width="16.88671875" style="1" customWidth="1"/>
    <col min="7175" max="7175" width="12.88671875" style="1" customWidth="1"/>
    <col min="7176" max="7176" width="14.33203125" style="1" customWidth="1"/>
    <col min="7177" max="7177" width="17.109375" style="1" customWidth="1"/>
    <col min="7178" max="7178" width="21" style="1" customWidth="1"/>
    <col min="7179" max="7179" width="18.5546875" style="1" customWidth="1"/>
    <col min="7180" max="7180" width="44.6640625" style="1" customWidth="1"/>
    <col min="7181" max="7181" width="29.33203125" style="1" customWidth="1"/>
    <col min="7182" max="7182" width="22" style="1" customWidth="1"/>
    <col min="7183" max="7183" width="18.5546875" style="1" customWidth="1"/>
    <col min="7184" max="7184" width="27" style="1" customWidth="1"/>
    <col min="7185" max="7185" width="27.5546875" style="1" customWidth="1"/>
    <col min="7186" max="7186" width="28.6640625" style="1" customWidth="1"/>
    <col min="7187" max="7187" width="25.44140625" style="1" customWidth="1"/>
    <col min="7188" max="7188" width="31.109375" style="1" customWidth="1"/>
    <col min="7189" max="7194" width="21.109375" style="1" customWidth="1"/>
    <col min="7195" max="7195" width="23" style="1" customWidth="1"/>
    <col min="7196" max="7196" width="19.5546875" style="1" customWidth="1"/>
    <col min="7197" max="7426" width="9.109375" style="1"/>
    <col min="7427" max="7427" width="4.88671875" style="1" customWidth="1"/>
    <col min="7428" max="7428" width="32.109375" style="1" customWidth="1"/>
    <col min="7429" max="7429" width="18.5546875" style="1" customWidth="1"/>
    <col min="7430" max="7430" width="16.88671875" style="1" customWidth="1"/>
    <col min="7431" max="7431" width="12.88671875" style="1" customWidth="1"/>
    <col min="7432" max="7432" width="14.33203125" style="1" customWidth="1"/>
    <col min="7433" max="7433" width="17.109375" style="1" customWidth="1"/>
    <col min="7434" max="7434" width="21" style="1" customWidth="1"/>
    <col min="7435" max="7435" width="18.5546875" style="1" customWidth="1"/>
    <col min="7436" max="7436" width="44.6640625" style="1" customWidth="1"/>
    <col min="7437" max="7437" width="29.33203125" style="1" customWidth="1"/>
    <col min="7438" max="7438" width="22" style="1" customWidth="1"/>
    <col min="7439" max="7439" width="18.5546875" style="1" customWidth="1"/>
    <col min="7440" max="7440" width="27" style="1" customWidth="1"/>
    <col min="7441" max="7441" width="27.5546875" style="1" customWidth="1"/>
    <col min="7442" max="7442" width="28.6640625" style="1" customWidth="1"/>
    <col min="7443" max="7443" width="25.44140625" style="1" customWidth="1"/>
    <col min="7444" max="7444" width="31.109375" style="1" customWidth="1"/>
    <col min="7445" max="7450" width="21.109375" style="1" customWidth="1"/>
    <col min="7451" max="7451" width="23" style="1" customWidth="1"/>
    <col min="7452" max="7452" width="19.5546875" style="1" customWidth="1"/>
    <col min="7453" max="7682" width="9.109375" style="1"/>
    <col min="7683" max="7683" width="4.88671875" style="1" customWidth="1"/>
    <col min="7684" max="7684" width="32.109375" style="1" customWidth="1"/>
    <col min="7685" max="7685" width="18.5546875" style="1" customWidth="1"/>
    <col min="7686" max="7686" width="16.88671875" style="1" customWidth="1"/>
    <col min="7687" max="7687" width="12.88671875" style="1" customWidth="1"/>
    <col min="7688" max="7688" width="14.33203125" style="1" customWidth="1"/>
    <col min="7689" max="7689" width="17.109375" style="1" customWidth="1"/>
    <col min="7690" max="7690" width="21" style="1" customWidth="1"/>
    <col min="7691" max="7691" width="18.5546875" style="1" customWidth="1"/>
    <col min="7692" max="7692" width="44.6640625" style="1" customWidth="1"/>
    <col min="7693" max="7693" width="29.33203125" style="1" customWidth="1"/>
    <col min="7694" max="7694" width="22" style="1" customWidth="1"/>
    <col min="7695" max="7695" width="18.5546875" style="1" customWidth="1"/>
    <col min="7696" max="7696" width="27" style="1" customWidth="1"/>
    <col min="7697" max="7697" width="27.5546875" style="1" customWidth="1"/>
    <col min="7698" max="7698" width="28.6640625" style="1" customWidth="1"/>
    <col min="7699" max="7699" width="25.44140625" style="1" customWidth="1"/>
    <col min="7700" max="7700" width="31.109375" style="1" customWidth="1"/>
    <col min="7701" max="7706" width="21.109375" style="1" customWidth="1"/>
    <col min="7707" max="7707" width="23" style="1" customWidth="1"/>
    <col min="7708" max="7708" width="19.5546875" style="1" customWidth="1"/>
    <col min="7709" max="7938" width="9.109375" style="1"/>
    <col min="7939" max="7939" width="4.88671875" style="1" customWidth="1"/>
    <col min="7940" max="7940" width="32.109375" style="1" customWidth="1"/>
    <col min="7941" max="7941" width="18.5546875" style="1" customWidth="1"/>
    <col min="7942" max="7942" width="16.88671875" style="1" customWidth="1"/>
    <col min="7943" max="7943" width="12.88671875" style="1" customWidth="1"/>
    <col min="7944" max="7944" width="14.33203125" style="1" customWidth="1"/>
    <col min="7945" max="7945" width="17.109375" style="1" customWidth="1"/>
    <col min="7946" max="7946" width="21" style="1" customWidth="1"/>
    <col min="7947" max="7947" width="18.5546875" style="1" customWidth="1"/>
    <col min="7948" max="7948" width="44.6640625" style="1" customWidth="1"/>
    <col min="7949" max="7949" width="29.33203125" style="1" customWidth="1"/>
    <col min="7950" max="7950" width="22" style="1" customWidth="1"/>
    <col min="7951" max="7951" width="18.5546875" style="1" customWidth="1"/>
    <col min="7952" max="7952" width="27" style="1" customWidth="1"/>
    <col min="7953" max="7953" width="27.5546875" style="1" customWidth="1"/>
    <col min="7954" max="7954" width="28.6640625" style="1" customWidth="1"/>
    <col min="7955" max="7955" width="25.44140625" style="1" customWidth="1"/>
    <col min="7956" max="7956" width="31.109375" style="1" customWidth="1"/>
    <col min="7957" max="7962" width="21.109375" style="1" customWidth="1"/>
    <col min="7963" max="7963" width="23" style="1" customWidth="1"/>
    <col min="7964" max="7964" width="19.5546875" style="1" customWidth="1"/>
    <col min="7965" max="8194" width="9.109375" style="1"/>
    <col min="8195" max="8195" width="4.88671875" style="1" customWidth="1"/>
    <col min="8196" max="8196" width="32.109375" style="1" customWidth="1"/>
    <col min="8197" max="8197" width="18.5546875" style="1" customWidth="1"/>
    <col min="8198" max="8198" width="16.88671875" style="1" customWidth="1"/>
    <col min="8199" max="8199" width="12.88671875" style="1" customWidth="1"/>
    <col min="8200" max="8200" width="14.33203125" style="1" customWidth="1"/>
    <col min="8201" max="8201" width="17.109375" style="1" customWidth="1"/>
    <col min="8202" max="8202" width="21" style="1" customWidth="1"/>
    <col min="8203" max="8203" width="18.5546875" style="1" customWidth="1"/>
    <col min="8204" max="8204" width="44.6640625" style="1" customWidth="1"/>
    <col min="8205" max="8205" width="29.33203125" style="1" customWidth="1"/>
    <col min="8206" max="8206" width="22" style="1" customWidth="1"/>
    <col min="8207" max="8207" width="18.5546875" style="1" customWidth="1"/>
    <col min="8208" max="8208" width="27" style="1" customWidth="1"/>
    <col min="8209" max="8209" width="27.5546875" style="1" customWidth="1"/>
    <col min="8210" max="8210" width="28.6640625" style="1" customWidth="1"/>
    <col min="8211" max="8211" width="25.44140625" style="1" customWidth="1"/>
    <col min="8212" max="8212" width="31.109375" style="1" customWidth="1"/>
    <col min="8213" max="8218" width="21.109375" style="1" customWidth="1"/>
    <col min="8219" max="8219" width="23" style="1" customWidth="1"/>
    <col min="8220" max="8220" width="19.5546875" style="1" customWidth="1"/>
    <col min="8221" max="8450" width="9.109375" style="1"/>
    <col min="8451" max="8451" width="4.88671875" style="1" customWidth="1"/>
    <col min="8452" max="8452" width="32.109375" style="1" customWidth="1"/>
    <col min="8453" max="8453" width="18.5546875" style="1" customWidth="1"/>
    <col min="8454" max="8454" width="16.88671875" style="1" customWidth="1"/>
    <col min="8455" max="8455" width="12.88671875" style="1" customWidth="1"/>
    <col min="8456" max="8456" width="14.33203125" style="1" customWidth="1"/>
    <col min="8457" max="8457" width="17.109375" style="1" customWidth="1"/>
    <col min="8458" max="8458" width="21" style="1" customWidth="1"/>
    <col min="8459" max="8459" width="18.5546875" style="1" customWidth="1"/>
    <col min="8460" max="8460" width="44.6640625" style="1" customWidth="1"/>
    <col min="8461" max="8461" width="29.33203125" style="1" customWidth="1"/>
    <col min="8462" max="8462" width="22" style="1" customWidth="1"/>
    <col min="8463" max="8463" width="18.5546875" style="1" customWidth="1"/>
    <col min="8464" max="8464" width="27" style="1" customWidth="1"/>
    <col min="8465" max="8465" width="27.5546875" style="1" customWidth="1"/>
    <col min="8466" max="8466" width="28.6640625" style="1" customWidth="1"/>
    <col min="8467" max="8467" width="25.44140625" style="1" customWidth="1"/>
    <col min="8468" max="8468" width="31.109375" style="1" customWidth="1"/>
    <col min="8469" max="8474" width="21.109375" style="1" customWidth="1"/>
    <col min="8475" max="8475" width="23" style="1" customWidth="1"/>
    <col min="8476" max="8476" width="19.5546875" style="1" customWidth="1"/>
    <col min="8477" max="8706" width="9.109375" style="1"/>
    <col min="8707" max="8707" width="4.88671875" style="1" customWidth="1"/>
    <col min="8708" max="8708" width="32.109375" style="1" customWidth="1"/>
    <col min="8709" max="8709" width="18.5546875" style="1" customWidth="1"/>
    <col min="8710" max="8710" width="16.88671875" style="1" customWidth="1"/>
    <col min="8711" max="8711" width="12.88671875" style="1" customWidth="1"/>
    <col min="8712" max="8712" width="14.33203125" style="1" customWidth="1"/>
    <col min="8713" max="8713" width="17.109375" style="1" customWidth="1"/>
    <col min="8714" max="8714" width="21" style="1" customWidth="1"/>
    <col min="8715" max="8715" width="18.5546875" style="1" customWidth="1"/>
    <col min="8716" max="8716" width="44.6640625" style="1" customWidth="1"/>
    <col min="8717" max="8717" width="29.33203125" style="1" customWidth="1"/>
    <col min="8718" max="8718" width="22" style="1" customWidth="1"/>
    <col min="8719" max="8719" width="18.5546875" style="1" customWidth="1"/>
    <col min="8720" max="8720" width="27" style="1" customWidth="1"/>
    <col min="8721" max="8721" width="27.5546875" style="1" customWidth="1"/>
    <col min="8722" max="8722" width="28.6640625" style="1" customWidth="1"/>
    <col min="8723" max="8723" width="25.44140625" style="1" customWidth="1"/>
    <col min="8724" max="8724" width="31.109375" style="1" customWidth="1"/>
    <col min="8725" max="8730" width="21.109375" style="1" customWidth="1"/>
    <col min="8731" max="8731" width="23" style="1" customWidth="1"/>
    <col min="8732" max="8732" width="19.5546875" style="1" customWidth="1"/>
    <col min="8733" max="8962" width="9.109375" style="1"/>
    <col min="8963" max="8963" width="4.88671875" style="1" customWidth="1"/>
    <col min="8964" max="8964" width="32.109375" style="1" customWidth="1"/>
    <col min="8965" max="8965" width="18.5546875" style="1" customWidth="1"/>
    <col min="8966" max="8966" width="16.88671875" style="1" customWidth="1"/>
    <col min="8967" max="8967" width="12.88671875" style="1" customWidth="1"/>
    <col min="8968" max="8968" width="14.33203125" style="1" customWidth="1"/>
    <col min="8969" max="8969" width="17.109375" style="1" customWidth="1"/>
    <col min="8970" max="8970" width="21" style="1" customWidth="1"/>
    <col min="8971" max="8971" width="18.5546875" style="1" customWidth="1"/>
    <col min="8972" max="8972" width="44.6640625" style="1" customWidth="1"/>
    <col min="8973" max="8973" width="29.33203125" style="1" customWidth="1"/>
    <col min="8974" max="8974" width="22" style="1" customWidth="1"/>
    <col min="8975" max="8975" width="18.5546875" style="1" customWidth="1"/>
    <col min="8976" max="8976" width="27" style="1" customWidth="1"/>
    <col min="8977" max="8977" width="27.5546875" style="1" customWidth="1"/>
    <col min="8978" max="8978" width="28.6640625" style="1" customWidth="1"/>
    <col min="8979" max="8979" width="25.44140625" style="1" customWidth="1"/>
    <col min="8980" max="8980" width="31.109375" style="1" customWidth="1"/>
    <col min="8981" max="8986" width="21.109375" style="1" customWidth="1"/>
    <col min="8987" max="8987" width="23" style="1" customWidth="1"/>
    <col min="8988" max="8988" width="19.5546875" style="1" customWidth="1"/>
    <col min="8989" max="9218" width="9.109375" style="1"/>
    <col min="9219" max="9219" width="4.88671875" style="1" customWidth="1"/>
    <col min="9220" max="9220" width="32.109375" style="1" customWidth="1"/>
    <col min="9221" max="9221" width="18.5546875" style="1" customWidth="1"/>
    <col min="9222" max="9222" width="16.88671875" style="1" customWidth="1"/>
    <col min="9223" max="9223" width="12.88671875" style="1" customWidth="1"/>
    <col min="9224" max="9224" width="14.33203125" style="1" customWidth="1"/>
    <col min="9225" max="9225" width="17.109375" style="1" customWidth="1"/>
    <col min="9226" max="9226" width="21" style="1" customWidth="1"/>
    <col min="9227" max="9227" width="18.5546875" style="1" customWidth="1"/>
    <col min="9228" max="9228" width="44.6640625" style="1" customWidth="1"/>
    <col min="9229" max="9229" width="29.33203125" style="1" customWidth="1"/>
    <col min="9230" max="9230" width="22" style="1" customWidth="1"/>
    <col min="9231" max="9231" width="18.5546875" style="1" customWidth="1"/>
    <col min="9232" max="9232" width="27" style="1" customWidth="1"/>
    <col min="9233" max="9233" width="27.5546875" style="1" customWidth="1"/>
    <col min="9234" max="9234" width="28.6640625" style="1" customWidth="1"/>
    <col min="9235" max="9235" width="25.44140625" style="1" customWidth="1"/>
    <col min="9236" max="9236" width="31.109375" style="1" customWidth="1"/>
    <col min="9237" max="9242" width="21.109375" style="1" customWidth="1"/>
    <col min="9243" max="9243" width="23" style="1" customWidth="1"/>
    <col min="9244" max="9244" width="19.5546875" style="1" customWidth="1"/>
    <col min="9245" max="9474" width="9.109375" style="1"/>
    <col min="9475" max="9475" width="4.88671875" style="1" customWidth="1"/>
    <col min="9476" max="9476" width="32.109375" style="1" customWidth="1"/>
    <col min="9477" max="9477" width="18.5546875" style="1" customWidth="1"/>
    <col min="9478" max="9478" width="16.88671875" style="1" customWidth="1"/>
    <col min="9479" max="9479" width="12.88671875" style="1" customWidth="1"/>
    <col min="9480" max="9480" width="14.33203125" style="1" customWidth="1"/>
    <col min="9481" max="9481" width="17.109375" style="1" customWidth="1"/>
    <col min="9482" max="9482" width="21" style="1" customWidth="1"/>
    <col min="9483" max="9483" width="18.5546875" style="1" customWidth="1"/>
    <col min="9484" max="9484" width="44.6640625" style="1" customWidth="1"/>
    <col min="9485" max="9485" width="29.33203125" style="1" customWidth="1"/>
    <col min="9486" max="9486" width="22" style="1" customWidth="1"/>
    <col min="9487" max="9487" width="18.5546875" style="1" customWidth="1"/>
    <col min="9488" max="9488" width="27" style="1" customWidth="1"/>
    <col min="9489" max="9489" width="27.5546875" style="1" customWidth="1"/>
    <col min="9490" max="9490" width="28.6640625" style="1" customWidth="1"/>
    <col min="9491" max="9491" width="25.44140625" style="1" customWidth="1"/>
    <col min="9492" max="9492" width="31.109375" style="1" customWidth="1"/>
    <col min="9493" max="9498" width="21.109375" style="1" customWidth="1"/>
    <col min="9499" max="9499" width="23" style="1" customWidth="1"/>
    <col min="9500" max="9500" width="19.5546875" style="1" customWidth="1"/>
    <col min="9501" max="9730" width="9.109375" style="1"/>
    <col min="9731" max="9731" width="4.88671875" style="1" customWidth="1"/>
    <col min="9732" max="9732" width="32.109375" style="1" customWidth="1"/>
    <col min="9733" max="9733" width="18.5546875" style="1" customWidth="1"/>
    <col min="9734" max="9734" width="16.88671875" style="1" customWidth="1"/>
    <col min="9735" max="9735" width="12.88671875" style="1" customWidth="1"/>
    <col min="9736" max="9736" width="14.33203125" style="1" customWidth="1"/>
    <col min="9737" max="9737" width="17.109375" style="1" customWidth="1"/>
    <col min="9738" max="9738" width="21" style="1" customWidth="1"/>
    <col min="9739" max="9739" width="18.5546875" style="1" customWidth="1"/>
    <col min="9740" max="9740" width="44.6640625" style="1" customWidth="1"/>
    <col min="9741" max="9741" width="29.33203125" style="1" customWidth="1"/>
    <col min="9742" max="9742" width="22" style="1" customWidth="1"/>
    <col min="9743" max="9743" width="18.5546875" style="1" customWidth="1"/>
    <col min="9744" max="9744" width="27" style="1" customWidth="1"/>
    <col min="9745" max="9745" width="27.5546875" style="1" customWidth="1"/>
    <col min="9746" max="9746" width="28.6640625" style="1" customWidth="1"/>
    <col min="9747" max="9747" width="25.44140625" style="1" customWidth="1"/>
    <col min="9748" max="9748" width="31.109375" style="1" customWidth="1"/>
    <col min="9749" max="9754" width="21.109375" style="1" customWidth="1"/>
    <col min="9755" max="9755" width="23" style="1" customWidth="1"/>
    <col min="9756" max="9756" width="19.5546875" style="1" customWidth="1"/>
    <col min="9757" max="9986" width="9.109375" style="1"/>
    <col min="9987" max="9987" width="4.88671875" style="1" customWidth="1"/>
    <col min="9988" max="9988" width="32.109375" style="1" customWidth="1"/>
    <col min="9989" max="9989" width="18.5546875" style="1" customWidth="1"/>
    <col min="9990" max="9990" width="16.88671875" style="1" customWidth="1"/>
    <col min="9991" max="9991" width="12.88671875" style="1" customWidth="1"/>
    <col min="9992" max="9992" width="14.33203125" style="1" customWidth="1"/>
    <col min="9993" max="9993" width="17.109375" style="1" customWidth="1"/>
    <col min="9994" max="9994" width="21" style="1" customWidth="1"/>
    <col min="9995" max="9995" width="18.5546875" style="1" customWidth="1"/>
    <col min="9996" max="9996" width="44.6640625" style="1" customWidth="1"/>
    <col min="9997" max="9997" width="29.33203125" style="1" customWidth="1"/>
    <col min="9998" max="9998" width="22" style="1" customWidth="1"/>
    <col min="9999" max="9999" width="18.5546875" style="1" customWidth="1"/>
    <col min="10000" max="10000" width="27" style="1" customWidth="1"/>
    <col min="10001" max="10001" width="27.5546875" style="1" customWidth="1"/>
    <col min="10002" max="10002" width="28.6640625" style="1" customWidth="1"/>
    <col min="10003" max="10003" width="25.44140625" style="1" customWidth="1"/>
    <col min="10004" max="10004" width="31.109375" style="1" customWidth="1"/>
    <col min="10005" max="10010" width="21.109375" style="1" customWidth="1"/>
    <col min="10011" max="10011" width="23" style="1" customWidth="1"/>
    <col min="10012" max="10012" width="19.5546875" style="1" customWidth="1"/>
    <col min="10013" max="10242" width="9.109375" style="1"/>
    <col min="10243" max="10243" width="4.88671875" style="1" customWidth="1"/>
    <col min="10244" max="10244" width="32.109375" style="1" customWidth="1"/>
    <col min="10245" max="10245" width="18.5546875" style="1" customWidth="1"/>
    <col min="10246" max="10246" width="16.88671875" style="1" customWidth="1"/>
    <col min="10247" max="10247" width="12.88671875" style="1" customWidth="1"/>
    <col min="10248" max="10248" width="14.33203125" style="1" customWidth="1"/>
    <col min="10249" max="10249" width="17.109375" style="1" customWidth="1"/>
    <col min="10250" max="10250" width="21" style="1" customWidth="1"/>
    <col min="10251" max="10251" width="18.5546875" style="1" customWidth="1"/>
    <col min="10252" max="10252" width="44.6640625" style="1" customWidth="1"/>
    <col min="10253" max="10253" width="29.33203125" style="1" customWidth="1"/>
    <col min="10254" max="10254" width="22" style="1" customWidth="1"/>
    <col min="10255" max="10255" width="18.5546875" style="1" customWidth="1"/>
    <col min="10256" max="10256" width="27" style="1" customWidth="1"/>
    <col min="10257" max="10257" width="27.5546875" style="1" customWidth="1"/>
    <col min="10258" max="10258" width="28.6640625" style="1" customWidth="1"/>
    <col min="10259" max="10259" width="25.44140625" style="1" customWidth="1"/>
    <col min="10260" max="10260" width="31.109375" style="1" customWidth="1"/>
    <col min="10261" max="10266" width="21.109375" style="1" customWidth="1"/>
    <col min="10267" max="10267" width="23" style="1" customWidth="1"/>
    <col min="10268" max="10268" width="19.5546875" style="1" customWidth="1"/>
    <col min="10269" max="10498" width="9.109375" style="1"/>
    <col min="10499" max="10499" width="4.88671875" style="1" customWidth="1"/>
    <col min="10500" max="10500" width="32.109375" style="1" customWidth="1"/>
    <col min="10501" max="10501" width="18.5546875" style="1" customWidth="1"/>
    <col min="10502" max="10502" width="16.88671875" style="1" customWidth="1"/>
    <col min="10503" max="10503" width="12.88671875" style="1" customWidth="1"/>
    <col min="10504" max="10504" width="14.33203125" style="1" customWidth="1"/>
    <col min="10505" max="10505" width="17.109375" style="1" customWidth="1"/>
    <col min="10506" max="10506" width="21" style="1" customWidth="1"/>
    <col min="10507" max="10507" width="18.5546875" style="1" customWidth="1"/>
    <col min="10508" max="10508" width="44.6640625" style="1" customWidth="1"/>
    <col min="10509" max="10509" width="29.33203125" style="1" customWidth="1"/>
    <col min="10510" max="10510" width="22" style="1" customWidth="1"/>
    <col min="10511" max="10511" width="18.5546875" style="1" customWidth="1"/>
    <col min="10512" max="10512" width="27" style="1" customWidth="1"/>
    <col min="10513" max="10513" width="27.5546875" style="1" customWidth="1"/>
    <col min="10514" max="10514" width="28.6640625" style="1" customWidth="1"/>
    <col min="10515" max="10515" width="25.44140625" style="1" customWidth="1"/>
    <col min="10516" max="10516" width="31.109375" style="1" customWidth="1"/>
    <col min="10517" max="10522" width="21.109375" style="1" customWidth="1"/>
    <col min="10523" max="10523" width="23" style="1" customWidth="1"/>
    <col min="10524" max="10524" width="19.5546875" style="1" customWidth="1"/>
    <col min="10525" max="10754" width="9.109375" style="1"/>
    <col min="10755" max="10755" width="4.88671875" style="1" customWidth="1"/>
    <col min="10756" max="10756" width="32.109375" style="1" customWidth="1"/>
    <col min="10757" max="10757" width="18.5546875" style="1" customWidth="1"/>
    <col min="10758" max="10758" width="16.88671875" style="1" customWidth="1"/>
    <col min="10759" max="10759" width="12.88671875" style="1" customWidth="1"/>
    <col min="10760" max="10760" width="14.33203125" style="1" customWidth="1"/>
    <col min="10761" max="10761" width="17.109375" style="1" customWidth="1"/>
    <col min="10762" max="10762" width="21" style="1" customWidth="1"/>
    <col min="10763" max="10763" width="18.5546875" style="1" customWidth="1"/>
    <col min="10764" max="10764" width="44.6640625" style="1" customWidth="1"/>
    <col min="10765" max="10765" width="29.33203125" style="1" customWidth="1"/>
    <col min="10766" max="10766" width="22" style="1" customWidth="1"/>
    <col min="10767" max="10767" width="18.5546875" style="1" customWidth="1"/>
    <col min="10768" max="10768" width="27" style="1" customWidth="1"/>
    <col min="10769" max="10769" width="27.5546875" style="1" customWidth="1"/>
    <col min="10770" max="10770" width="28.6640625" style="1" customWidth="1"/>
    <col min="10771" max="10771" width="25.44140625" style="1" customWidth="1"/>
    <col min="10772" max="10772" width="31.109375" style="1" customWidth="1"/>
    <col min="10773" max="10778" width="21.109375" style="1" customWidth="1"/>
    <col min="10779" max="10779" width="23" style="1" customWidth="1"/>
    <col min="10780" max="10780" width="19.5546875" style="1" customWidth="1"/>
    <col min="10781" max="11010" width="9.109375" style="1"/>
    <col min="11011" max="11011" width="4.88671875" style="1" customWidth="1"/>
    <col min="11012" max="11012" width="32.109375" style="1" customWidth="1"/>
    <col min="11013" max="11013" width="18.5546875" style="1" customWidth="1"/>
    <col min="11014" max="11014" width="16.88671875" style="1" customWidth="1"/>
    <col min="11015" max="11015" width="12.88671875" style="1" customWidth="1"/>
    <col min="11016" max="11016" width="14.33203125" style="1" customWidth="1"/>
    <col min="11017" max="11017" width="17.109375" style="1" customWidth="1"/>
    <col min="11018" max="11018" width="21" style="1" customWidth="1"/>
    <col min="11019" max="11019" width="18.5546875" style="1" customWidth="1"/>
    <col min="11020" max="11020" width="44.6640625" style="1" customWidth="1"/>
    <col min="11021" max="11021" width="29.33203125" style="1" customWidth="1"/>
    <col min="11022" max="11022" width="22" style="1" customWidth="1"/>
    <col min="11023" max="11023" width="18.5546875" style="1" customWidth="1"/>
    <col min="11024" max="11024" width="27" style="1" customWidth="1"/>
    <col min="11025" max="11025" width="27.5546875" style="1" customWidth="1"/>
    <col min="11026" max="11026" width="28.6640625" style="1" customWidth="1"/>
    <col min="11027" max="11027" width="25.44140625" style="1" customWidth="1"/>
    <col min="11028" max="11028" width="31.109375" style="1" customWidth="1"/>
    <col min="11029" max="11034" width="21.109375" style="1" customWidth="1"/>
    <col min="11035" max="11035" width="23" style="1" customWidth="1"/>
    <col min="11036" max="11036" width="19.5546875" style="1" customWidth="1"/>
    <col min="11037" max="11266" width="9.109375" style="1"/>
    <col min="11267" max="11267" width="4.88671875" style="1" customWidth="1"/>
    <col min="11268" max="11268" width="32.109375" style="1" customWidth="1"/>
    <col min="11269" max="11269" width="18.5546875" style="1" customWidth="1"/>
    <col min="11270" max="11270" width="16.88671875" style="1" customWidth="1"/>
    <col min="11271" max="11271" width="12.88671875" style="1" customWidth="1"/>
    <col min="11272" max="11272" width="14.33203125" style="1" customWidth="1"/>
    <col min="11273" max="11273" width="17.109375" style="1" customWidth="1"/>
    <col min="11274" max="11274" width="21" style="1" customWidth="1"/>
    <col min="11275" max="11275" width="18.5546875" style="1" customWidth="1"/>
    <col min="11276" max="11276" width="44.6640625" style="1" customWidth="1"/>
    <col min="11277" max="11277" width="29.33203125" style="1" customWidth="1"/>
    <col min="11278" max="11278" width="22" style="1" customWidth="1"/>
    <col min="11279" max="11279" width="18.5546875" style="1" customWidth="1"/>
    <col min="11280" max="11280" width="27" style="1" customWidth="1"/>
    <col min="11281" max="11281" width="27.5546875" style="1" customWidth="1"/>
    <col min="11282" max="11282" width="28.6640625" style="1" customWidth="1"/>
    <col min="11283" max="11283" width="25.44140625" style="1" customWidth="1"/>
    <col min="11284" max="11284" width="31.109375" style="1" customWidth="1"/>
    <col min="11285" max="11290" width="21.109375" style="1" customWidth="1"/>
    <col min="11291" max="11291" width="23" style="1" customWidth="1"/>
    <col min="11292" max="11292" width="19.5546875" style="1" customWidth="1"/>
    <col min="11293" max="11522" width="9.109375" style="1"/>
    <col min="11523" max="11523" width="4.88671875" style="1" customWidth="1"/>
    <col min="11524" max="11524" width="32.109375" style="1" customWidth="1"/>
    <col min="11525" max="11525" width="18.5546875" style="1" customWidth="1"/>
    <col min="11526" max="11526" width="16.88671875" style="1" customWidth="1"/>
    <col min="11527" max="11527" width="12.88671875" style="1" customWidth="1"/>
    <col min="11528" max="11528" width="14.33203125" style="1" customWidth="1"/>
    <col min="11529" max="11529" width="17.109375" style="1" customWidth="1"/>
    <col min="11530" max="11530" width="21" style="1" customWidth="1"/>
    <col min="11531" max="11531" width="18.5546875" style="1" customWidth="1"/>
    <col min="11532" max="11532" width="44.6640625" style="1" customWidth="1"/>
    <col min="11533" max="11533" width="29.33203125" style="1" customWidth="1"/>
    <col min="11534" max="11534" width="22" style="1" customWidth="1"/>
    <col min="11535" max="11535" width="18.5546875" style="1" customWidth="1"/>
    <col min="11536" max="11536" width="27" style="1" customWidth="1"/>
    <col min="11537" max="11537" width="27.5546875" style="1" customWidth="1"/>
    <col min="11538" max="11538" width="28.6640625" style="1" customWidth="1"/>
    <col min="11539" max="11539" width="25.44140625" style="1" customWidth="1"/>
    <col min="11540" max="11540" width="31.109375" style="1" customWidth="1"/>
    <col min="11541" max="11546" width="21.109375" style="1" customWidth="1"/>
    <col min="11547" max="11547" width="23" style="1" customWidth="1"/>
    <col min="11548" max="11548" width="19.5546875" style="1" customWidth="1"/>
    <col min="11549" max="11778" width="9.109375" style="1"/>
    <col min="11779" max="11779" width="4.88671875" style="1" customWidth="1"/>
    <col min="11780" max="11780" width="32.109375" style="1" customWidth="1"/>
    <col min="11781" max="11781" width="18.5546875" style="1" customWidth="1"/>
    <col min="11782" max="11782" width="16.88671875" style="1" customWidth="1"/>
    <col min="11783" max="11783" width="12.88671875" style="1" customWidth="1"/>
    <col min="11784" max="11784" width="14.33203125" style="1" customWidth="1"/>
    <col min="11785" max="11785" width="17.109375" style="1" customWidth="1"/>
    <col min="11786" max="11786" width="21" style="1" customWidth="1"/>
    <col min="11787" max="11787" width="18.5546875" style="1" customWidth="1"/>
    <col min="11788" max="11788" width="44.6640625" style="1" customWidth="1"/>
    <col min="11789" max="11789" width="29.33203125" style="1" customWidth="1"/>
    <col min="11790" max="11790" width="22" style="1" customWidth="1"/>
    <col min="11791" max="11791" width="18.5546875" style="1" customWidth="1"/>
    <col min="11792" max="11792" width="27" style="1" customWidth="1"/>
    <col min="11793" max="11793" width="27.5546875" style="1" customWidth="1"/>
    <col min="11794" max="11794" width="28.6640625" style="1" customWidth="1"/>
    <col min="11795" max="11795" width="25.44140625" style="1" customWidth="1"/>
    <col min="11796" max="11796" width="31.109375" style="1" customWidth="1"/>
    <col min="11797" max="11802" width="21.109375" style="1" customWidth="1"/>
    <col min="11803" max="11803" width="23" style="1" customWidth="1"/>
    <col min="11804" max="11804" width="19.5546875" style="1" customWidth="1"/>
    <col min="11805" max="12034" width="9.109375" style="1"/>
    <col min="12035" max="12035" width="4.88671875" style="1" customWidth="1"/>
    <col min="12036" max="12036" width="32.109375" style="1" customWidth="1"/>
    <col min="12037" max="12037" width="18.5546875" style="1" customWidth="1"/>
    <col min="12038" max="12038" width="16.88671875" style="1" customWidth="1"/>
    <col min="12039" max="12039" width="12.88671875" style="1" customWidth="1"/>
    <col min="12040" max="12040" width="14.33203125" style="1" customWidth="1"/>
    <col min="12041" max="12041" width="17.109375" style="1" customWidth="1"/>
    <col min="12042" max="12042" width="21" style="1" customWidth="1"/>
    <col min="12043" max="12043" width="18.5546875" style="1" customWidth="1"/>
    <col min="12044" max="12044" width="44.6640625" style="1" customWidth="1"/>
    <col min="12045" max="12045" width="29.33203125" style="1" customWidth="1"/>
    <col min="12046" max="12046" width="22" style="1" customWidth="1"/>
    <col min="12047" max="12047" width="18.5546875" style="1" customWidth="1"/>
    <col min="12048" max="12048" width="27" style="1" customWidth="1"/>
    <col min="12049" max="12049" width="27.5546875" style="1" customWidth="1"/>
    <col min="12050" max="12050" width="28.6640625" style="1" customWidth="1"/>
    <col min="12051" max="12051" width="25.44140625" style="1" customWidth="1"/>
    <col min="12052" max="12052" width="31.109375" style="1" customWidth="1"/>
    <col min="12053" max="12058" width="21.109375" style="1" customWidth="1"/>
    <col min="12059" max="12059" width="23" style="1" customWidth="1"/>
    <col min="12060" max="12060" width="19.5546875" style="1" customWidth="1"/>
    <col min="12061" max="12290" width="9.109375" style="1"/>
    <col min="12291" max="12291" width="4.88671875" style="1" customWidth="1"/>
    <col min="12292" max="12292" width="32.109375" style="1" customWidth="1"/>
    <col min="12293" max="12293" width="18.5546875" style="1" customWidth="1"/>
    <col min="12294" max="12294" width="16.88671875" style="1" customWidth="1"/>
    <col min="12295" max="12295" width="12.88671875" style="1" customWidth="1"/>
    <col min="12296" max="12296" width="14.33203125" style="1" customWidth="1"/>
    <col min="12297" max="12297" width="17.109375" style="1" customWidth="1"/>
    <col min="12298" max="12298" width="21" style="1" customWidth="1"/>
    <col min="12299" max="12299" width="18.5546875" style="1" customWidth="1"/>
    <col min="12300" max="12300" width="44.6640625" style="1" customWidth="1"/>
    <col min="12301" max="12301" width="29.33203125" style="1" customWidth="1"/>
    <col min="12302" max="12302" width="22" style="1" customWidth="1"/>
    <col min="12303" max="12303" width="18.5546875" style="1" customWidth="1"/>
    <col min="12304" max="12304" width="27" style="1" customWidth="1"/>
    <col min="12305" max="12305" width="27.5546875" style="1" customWidth="1"/>
    <col min="12306" max="12306" width="28.6640625" style="1" customWidth="1"/>
    <col min="12307" max="12307" width="25.44140625" style="1" customWidth="1"/>
    <col min="12308" max="12308" width="31.109375" style="1" customWidth="1"/>
    <col min="12309" max="12314" width="21.109375" style="1" customWidth="1"/>
    <col min="12315" max="12315" width="23" style="1" customWidth="1"/>
    <col min="12316" max="12316" width="19.5546875" style="1" customWidth="1"/>
    <col min="12317" max="12546" width="9.109375" style="1"/>
    <col min="12547" max="12547" width="4.88671875" style="1" customWidth="1"/>
    <col min="12548" max="12548" width="32.109375" style="1" customWidth="1"/>
    <col min="12549" max="12549" width="18.5546875" style="1" customWidth="1"/>
    <col min="12550" max="12550" width="16.88671875" style="1" customWidth="1"/>
    <col min="12551" max="12551" width="12.88671875" style="1" customWidth="1"/>
    <col min="12552" max="12552" width="14.33203125" style="1" customWidth="1"/>
    <col min="12553" max="12553" width="17.109375" style="1" customWidth="1"/>
    <col min="12554" max="12554" width="21" style="1" customWidth="1"/>
    <col min="12555" max="12555" width="18.5546875" style="1" customWidth="1"/>
    <col min="12556" max="12556" width="44.6640625" style="1" customWidth="1"/>
    <col min="12557" max="12557" width="29.33203125" style="1" customWidth="1"/>
    <col min="12558" max="12558" width="22" style="1" customWidth="1"/>
    <col min="12559" max="12559" width="18.5546875" style="1" customWidth="1"/>
    <col min="12560" max="12560" width="27" style="1" customWidth="1"/>
    <col min="12561" max="12561" width="27.5546875" style="1" customWidth="1"/>
    <col min="12562" max="12562" width="28.6640625" style="1" customWidth="1"/>
    <col min="12563" max="12563" width="25.44140625" style="1" customWidth="1"/>
    <col min="12564" max="12564" width="31.109375" style="1" customWidth="1"/>
    <col min="12565" max="12570" width="21.109375" style="1" customWidth="1"/>
    <col min="12571" max="12571" width="23" style="1" customWidth="1"/>
    <col min="12572" max="12572" width="19.5546875" style="1" customWidth="1"/>
    <col min="12573" max="12802" width="9.109375" style="1"/>
    <col min="12803" max="12803" width="4.88671875" style="1" customWidth="1"/>
    <col min="12804" max="12804" width="32.109375" style="1" customWidth="1"/>
    <col min="12805" max="12805" width="18.5546875" style="1" customWidth="1"/>
    <col min="12806" max="12806" width="16.88671875" style="1" customWidth="1"/>
    <col min="12807" max="12807" width="12.88671875" style="1" customWidth="1"/>
    <col min="12808" max="12808" width="14.33203125" style="1" customWidth="1"/>
    <col min="12809" max="12809" width="17.109375" style="1" customWidth="1"/>
    <col min="12810" max="12810" width="21" style="1" customWidth="1"/>
    <col min="12811" max="12811" width="18.5546875" style="1" customWidth="1"/>
    <col min="12812" max="12812" width="44.6640625" style="1" customWidth="1"/>
    <col min="12813" max="12813" width="29.33203125" style="1" customWidth="1"/>
    <col min="12814" max="12814" width="22" style="1" customWidth="1"/>
    <col min="12815" max="12815" width="18.5546875" style="1" customWidth="1"/>
    <col min="12816" max="12816" width="27" style="1" customWidth="1"/>
    <col min="12817" max="12817" width="27.5546875" style="1" customWidth="1"/>
    <col min="12818" max="12818" width="28.6640625" style="1" customWidth="1"/>
    <col min="12819" max="12819" width="25.44140625" style="1" customWidth="1"/>
    <col min="12820" max="12820" width="31.109375" style="1" customWidth="1"/>
    <col min="12821" max="12826" width="21.109375" style="1" customWidth="1"/>
    <col min="12827" max="12827" width="23" style="1" customWidth="1"/>
    <col min="12828" max="12828" width="19.5546875" style="1" customWidth="1"/>
    <col min="12829" max="13058" width="9.109375" style="1"/>
    <col min="13059" max="13059" width="4.88671875" style="1" customWidth="1"/>
    <col min="13060" max="13060" width="32.109375" style="1" customWidth="1"/>
    <col min="13061" max="13061" width="18.5546875" style="1" customWidth="1"/>
    <col min="13062" max="13062" width="16.88671875" style="1" customWidth="1"/>
    <col min="13063" max="13063" width="12.88671875" style="1" customWidth="1"/>
    <col min="13064" max="13064" width="14.33203125" style="1" customWidth="1"/>
    <col min="13065" max="13065" width="17.109375" style="1" customWidth="1"/>
    <col min="13066" max="13066" width="21" style="1" customWidth="1"/>
    <col min="13067" max="13067" width="18.5546875" style="1" customWidth="1"/>
    <col min="13068" max="13068" width="44.6640625" style="1" customWidth="1"/>
    <col min="13069" max="13069" width="29.33203125" style="1" customWidth="1"/>
    <col min="13070" max="13070" width="22" style="1" customWidth="1"/>
    <col min="13071" max="13071" width="18.5546875" style="1" customWidth="1"/>
    <col min="13072" max="13072" width="27" style="1" customWidth="1"/>
    <col min="13073" max="13073" width="27.5546875" style="1" customWidth="1"/>
    <col min="13074" max="13074" width="28.6640625" style="1" customWidth="1"/>
    <col min="13075" max="13075" width="25.44140625" style="1" customWidth="1"/>
    <col min="13076" max="13076" width="31.109375" style="1" customWidth="1"/>
    <col min="13077" max="13082" width="21.109375" style="1" customWidth="1"/>
    <col min="13083" max="13083" width="23" style="1" customWidth="1"/>
    <col min="13084" max="13084" width="19.5546875" style="1" customWidth="1"/>
    <col min="13085" max="13314" width="9.109375" style="1"/>
    <col min="13315" max="13315" width="4.88671875" style="1" customWidth="1"/>
    <col min="13316" max="13316" width="32.109375" style="1" customWidth="1"/>
    <col min="13317" max="13317" width="18.5546875" style="1" customWidth="1"/>
    <col min="13318" max="13318" width="16.88671875" style="1" customWidth="1"/>
    <col min="13319" max="13319" width="12.88671875" style="1" customWidth="1"/>
    <col min="13320" max="13320" width="14.33203125" style="1" customWidth="1"/>
    <col min="13321" max="13321" width="17.109375" style="1" customWidth="1"/>
    <col min="13322" max="13322" width="21" style="1" customWidth="1"/>
    <col min="13323" max="13323" width="18.5546875" style="1" customWidth="1"/>
    <col min="13324" max="13324" width="44.6640625" style="1" customWidth="1"/>
    <col min="13325" max="13325" width="29.33203125" style="1" customWidth="1"/>
    <col min="13326" max="13326" width="22" style="1" customWidth="1"/>
    <col min="13327" max="13327" width="18.5546875" style="1" customWidth="1"/>
    <col min="13328" max="13328" width="27" style="1" customWidth="1"/>
    <col min="13329" max="13329" width="27.5546875" style="1" customWidth="1"/>
    <col min="13330" max="13330" width="28.6640625" style="1" customWidth="1"/>
    <col min="13331" max="13331" width="25.44140625" style="1" customWidth="1"/>
    <col min="13332" max="13332" width="31.109375" style="1" customWidth="1"/>
    <col min="13333" max="13338" width="21.109375" style="1" customWidth="1"/>
    <col min="13339" max="13339" width="23" style="1" customWidth="1"/>
    <col min="13340" max="13340" width="19.5546875" style="1" customWidth="1"/>
    <col min="13341" max="13570" width="9.109375" style="1"/>
    <col min="13571" max="13571" width="4.88671875" style="1" customWidth="1"/>
    <col min="13572" max="13572" width="32.109375" style="1" customWidth="1"/>
    <col min="13573" max="13573" width="18.5546875" style="1" customWidth="1"/>
    <col min="13574" max="13574" width="16.88671875" style="1" customWidth="1"/>
    <col min="13575" max="13575" width="12.88671875" style="1" customWidth="1"/>
    <col min="13576" max="13576" width="14.33203125" style="1" customWidth="1"/>
    <col min="13577" max="13577" width="17.109375" style="1" customWidth="1"/>
    <col min="13578" max="13578" width="21" style="1" customWidth="1"/>
    <col min="13579" max="13579" width="18.5546875" style="1" customWidth="1"/>
    <col min="13580" max="13580" width="44.6640625" style="1" customWidth="1"/>
    <col min="13581" max="13581" width="29.33203125" style="1" customWidth="1"/>
    <col min="13582" max="13582" width="22" style="1" customWidth="1"/>
    <col min="13583" max="13583" width="18.5546875" style="1" customWidth="1"/>
    <col min="13584" max="13584" width="27" style="1" customWidth="1"/>
    <col min="13585" max="13585" width="27.5546875" style="1" customWidth="1"/>
    <col min="13586" max="13586" width="28.6640625" style="1" customWidth="1"/>
    <col min="13587" max="13587" width="25.44140625" style="1" customWidth="1"/>
    <col min="13588" max="13588" width="31.109375" style="1" customWidth="1"/>
    <col min="13589" max="13594" width="21.109375" style="1" customWidth="1"/>
    <col min="13595" max="13595" width="23" style="1" customWidth="1"/>
    <col min="13596" max="13596" width="19.5546875" style="1" customWidth="1"/>
    <col min="13597" max="13826" width="9.109375" style="1"/>
    <col min="13827" max="13827" width="4.88671875" style="1" customWidth="1"/>
    <col min="13828" max="13828" width="32.109375" style="1" customWidth="1"/>
    <col min="13829" max="13829" width="18.5546875" style="1" customWidth="1"/>
    <col min="13830" max="13830" width="16.88671875" style="1" customWidth="1"/>
    <col min="13831" max="13831" width="12.88671875" style="1" customWidth="1"/>
    <col min="13832" max="13832" width="14.33203125" style="1" customWidth="1"/>
    <col min="13833" max="13833" width="17.109375" style="1" customWidth="1"/>
    <col min="13834" max="13834" width="21" style="1" customWidth="1"/>
    <col min="13835" max="13835" width="18.5546875" style="1" customWidth="1"/>
    <col min="13836" max="13836" width="44.6640625" style="1" customWidth="1"/>
    <col min="13837" max="13837" width="29.33203125" style="1" customWidth="1"/>
    <col min="13838" max="13838" width="22" style="1" customWidth="1"/>
    <col min="13839" max="13839" width="18.5546875" style="1" customWidth="1"/>
    <col min="13840" max="13840" width="27" style="1" customWidth="1"/>
    <col min="13841" max="13841" width="27.5546875" style="1" customWidth="1"/>
    <col min="13842" max="13842" width="28.6640625" style="1" customWidth="1"/>
    <col min="13843" max="13843" width="25.44140625" style="1" customWidth="1"/>
    <col min="13844" max="13844" width="31.109375" style="1" customWidth="1"/>
    <col min="13845" max="13850" width="21.109375" style="1" customWidth="1"/>
    <col min="13851" max="13851" width="23" style="1" customWidth="1"/>
    <col min="13852" max="13852" width="19.5546875" style="1" customWidth="1"/>
    <col min="13853" max="14082" width="9.109375" style="1"/>
    <col min="14083" max="14083" width="4.88671875" style="1" customWidth="1"/>
    <col min="14084" max="14084" width="32.109375" style="1" customWidth="1"/>
    <col min="14085" max="14085" width="18.5546875" style="1" customWidth="1"/>
    <col min="14086" max="14086" width="16.88671875" style="1" customWidth="1"/>
    <col min="14087" max="14087" width="12.88671875" style="1" customWidth="1"/>
    <col min="14088" max="14088" width="14.33203125" style="1" customWidth="1"/>
    <col min="14089" max="14089" width="17.109375" style="1" customWidth="1"/>
    <col min="14090" max="14090" width="21" style="1" customWidth="1"/>
    <col min="14091" max="14091" width="18.5546875" style="1" customWidth="1"/>
    <col min="14092" max="14092" width="44.6640625" style="1" customWidth="1"/>
    <col min="14093" max="14093" width="29.33203125" style="1" customWidth="1"/>
    <col min="14094" max="14094" width="22" style="1" customWidth="1"/>
    <col min="14095" max="14095" width="18.5546875" style="1" customWidth="1"/>
    <col min="14096" max="14096" width="27" style="1" customWidth="1"/>
    <col min="14097" max="14097" width="27.5546875" style="1" customWidth="1"/>
    <col min="14098" max="14098" width="28.6640625" style="1" customWidth="1"/>
    <col min="14099" max="14099" width="25.44140625" style="1" customWidth="1"/>
    <col min="14100" max="14100" width="31.109375" style="1" customWidth="1"/>
    <col min="14101" max="14106" width="21.109375" style="1" customWidth="1"/>
    <col min="14107" max="14107" width="23" style="1" customWidth="1"/>
    <col min="14108" max="14108" width="19.5546875" style="1" customWidth="1"/>
    <col min="14109" max="14338" width="9.109375" style="1"/>
    <col min="14339" max="14339" width="4.88671875" style="1" customWidth="1"/>
    <col min="14340" max="14340" width="32.109375" style="1" customWidth="1"/>
    <col min="14341" max="14341" width="18.5546875" style="1" customWidth="1"/>
    <col min="14342" max="14342" width="16.88671875" style="1" customWidth="1"/>
    <col min="14343" max="14343" width="12.88671875" style="1" customWidth="1"/>
    <col min="14344" max="14344" width="14.33203125" style="1" customWidth="1"/>
    <col min="14345" max="14345" width="17.109375" style="1" customWidth="1"/>
    <col min="14346" max="14346" width="21" style="1" customWidth="1"/>
    <col min="14347" max="14347" width="18.5546875" style="1" customWidth="1"/>
    <col min="14348" max="14348" width="44.6640625" style="1" customWidth="1"/>
    <col min="14349" max="14349" width="29.33203125" style="1" customWidth="1"/>
    <col min="14350" max="14350" width="22" style="1" customWidth="1"/>
    <col min="14351" max="14351" width="18.5546875" style="1" customWidth="1"/>
    <col min="14352" max="14352" width="27" style="1" customWidth="1"/>
    <col min="14353" max="14353" width="27.5546875" style="1" customWidth="1"/>
    <col min="14354" max="14354" width="28.6640625" style="1" customWidth="1"/>
    <col min="14355" max="14355" width="25.44140625" style="1" customWidth="1"/>
    <col min="14356" max="14356" width="31.109375" style="1" customWidth="1"/>
    <col min="14357" max="14362" width="21.109375" style="1" customWidth="1"/>
    <col min="14363" max="14363" width="23" style="1" customWidth="1"/>
    <col min="14364" max="14364" width="19.5546875" style="1" customWidth="1"/>
    <col min="14365" max="14594" width="9.109375" style="1"/>
    <col min="14595" max="14595" width="4.88671875" style="1" customWidth="1"/>
    <col min="14596" max="14596" width="32.109375" style="1" customWidth="1"/>
    <col min="14597" max="14597" width="18.5546875" style="1" customWidth="1"/>
    <col min="14598" max="14598" width="16.88671875" style="1" customWidth="1"/>
    <col min="14599" max="14599" width="12.88671875" style="1" customWidth="1"/>
    <col min="14600" max="14600" width="14.33203125" style="1" customWidth="1"/>
    <col min="14601" max="14601" width="17.109375" style="1" customWidth="1"/>
    <col min="14602" max="14602" width="21" style="1" customWidth="1"/>
    <col min="14603" max="14603" width="18.5546875" style="1" customWidth="1"/>
    <col min="14604" max="14604" width="44.6640625" style="1" customWidth="1"/>
    <col min="14605" max="14605" width="29.33203125" style="1" customWidth="1"/>
    <col min="14606" max="14606" width="22" style="1" customWidth="1"/>
    <col min="14607" max="14607" width="18.5546875" style="1" customWidth="1"/>
    <col min="14608" max="14608" width="27" style="1" customWidth="1"/>
    <col min="14609" max="14609" width="27.5546875" style="1" customWidth="1"/>
    <col min="14610" max="14610" width="28.6640625" style="1" customWidth="1"/>
    <col min="14611" max="14611" width="25.44140625" style="1" customWidth="1"/>
    <col min="14612" max="14612" width="31.109375" style="1" customWidth="1"/>
    <col min="14613" max="14618" width="21.109375" style="1" customWidth="1"/>
    <col min="14619" max="14619" width="23" style="1" customWidth="1"/>
    <col min="14620" max="14620" width="19.5546875" style="1" customWidth="1"/>
    <col min="14621" max="14850" width="9.109375" style="1"/>
    <col min="14851" max="14851" width="4.88671875" style="1" customWidth="1"/>
    <col min="14852" max="14852" width="32.109375" style="1" customWidth="1"/>
    <col min="14853" max="14853" width="18.5546875" style="1" customWidth="1"/>
    <col min="14854" max="14854" width="16.88671875" style="1" customWidth="1"/>
    <col min="14855" max="14855" width="12.88671875" style="1" customWidth="1"/>
    <col min="14856" max="14856" width="14.33203125" style="1" customWidth="1"/>
    <col min="14857" max="14857" width="17.109375" style="1" customWidth="1"/>
    <col min="14858" max="14858" width="21" style="1" customWidth="1"/>
    <col min="14859" max="14859" width="18.5546875" style="1" customWidth="1"/>
    <col min="14860" max="14860" width="44.6640625" style="1" customWidth="1"/>
    <col min="14861" max="14861" width="29.33203125" style="1" customWidth="1"/>
    <col min="14862" max="14862" width="22" style="1" customWidth="1"/>
    <col min="14863" max="14863" width="18.5546875" style="1" customWidth="1"/>
    <col min="14864" max="14864" width="27" style="1" customWidth="1"/>
    <col min="14865" max="14865" width="27.5546875" style="1" customWidth="1"/>
    <col min="14866" max="14866" width="28.6640625" style="1" customWidth="1"/>
    <col min="14867" max="14867" width="25.44140625" style="1" customWidth="1"/>
    <col min="14868" max="14868" width="31.109375" style="1" customWidth="1"/>
    <col min="14869" max="14874" width="21.109375" style="1" customWidth="1"/>
    <col min="14875" max="14875" width="23" style="1" customWidth="1"/>
    <col min="14876" max="14876" width="19.5546875" style="1" customWidth="1"/>
    <col min="14877" max="15106" width="9.109375" style="1"/>
    <col min="15107" max="15107" width="4.88671875" style="1" customWidth="1"/>
    <col min="15108" max="15108" width="32.109375" style="1" customWidth="1"/>
    <col min="15109" max="15109" width="18.5546875" style="1" customWidth="1"/>
    <col min="15110" max="15110" width="16.88671875" style="1" customWidth="1"/>
    <col min="15111" max="15111" width="12.88671875" style="1" customWidth="1"/>
    <col min="15112" max="15112" width="14.33203125" style="1" customWidth="1"/>
    <col min="15113" max="15113" width="17.109375" style="1" customWidth="1"/>
    <col min="15114" max="15114" width="21" style="1" customWidth="1"/>
    <col min="15115" max="15115" width="18.5546875" style="1" customWidth="1"/>
    <col min="15116" max="15116" width="44.6640625" style="1" customWidth="1"/>
    <col min="15117" max="15117" width="29.33203125" style="1" customWidth="1"/>
    <col min="15118" max="15118" width="22" style="1" customWidth="1"/>
    <col min="15119" max="15119" width="18.5546875" style="1" customWidth="1"/>
    <col min="15120" max="15120" width="27" style="1" customWidth="1"/>
    <col min="15121" max="15121" width="27.5546875" style="1" customWidth="1"/>
    <col min="15122" max="15122" width="28.6640625" style="1" customWidth="1"/>
    <col min="15123" max="15123" width="25.44140625" style="1" customWidth="1"/>
    <col min="15124" max="15124" width="31.109375" style="1" customWidth="1"/>
    <col min="15125" max="15130" width="21.109375" style="1" customWidth="1"/>
    <col min="15131" max="15131" width="23" style="1" customWidth="1"/>
    <col min="15132" max="15132" width="19.5546875" style="1" customWidth="1"/>
    <col min="15133" max="15362" width="9.109375" style="1"/>
    <col min="15363" max="15363" width="4.88671875" style="1" customWidth="1"/>
    <col min="15364" max="15364" width="32.109375" style="1" customWidth="1"/>
    <col min="15365" max="15365" width="18.5546875" style="1" customWidth="1"/>
    <col min="15366" max="15366" width="16.88671875" style="1" customWidth="1"/>
    <col min="15367" max="15367" width="12.88671875" style="1" customWidth="1"/>
    <col min="15368" max="15368" width="14.33203125" style="1" customWidth="1"/>
    <col min="15369" max="15369" width="17.109375" style="1" customWidth="1"/>
    <col min="15370" max="15370" width="21" style="1" customWidth="1"/>
    <col min="15371" max="15371" width="18.5546875" style="1" customWidth="1"/>
    <col min="15372" max="15372" width="44.6640625" style="1" customWidth="1"/>
    <col min="15373" max="15373" width="29.33203125" style="1" customWidth="1"/>
    <col min="15374" max="15374" width="22" style="1" customWidth="1"/>
    <col min="15375" max="15375" width="18.5546875" style="1" customWidth="1"/>
    <col min="15376" max="15376" width="27" style="1" customWidth="1"/>
    <col min="15377" max="15377" width="27.5546875" style="1" customWidth="1"/>
    <col min="15378" max="15378" width="28.6640625" style="1" customWidth="1"/>
    <col min="15379" max="15379" width="25.44140625" style="1" customWidth="1"/>
    <col min="15380" max="15380" width="31.109375" style="1" customWidth="1"/>
    <col min="15381" max="15386" width="21.109375" style="1" customWidth="1"/>
    <col min="15387" max="15387" width="23" style="1" customWidth="1"/>
    <col min="15388" max="15388" width="19.5546875" style="1" customWidth="1"/>
    <col min="15389" max="15618" width="9.109375" style="1"/>
    <col min="15619" max="15619" width="4.88671875" style="1" customWidth="1"/>
    <col min="15620" max="15620" width="32.109375" style="1" customWidth="1"/>
    <col min="15621" max="15621" width="18.5546875" style="1" customWidth="1"/>
    <col min="15622" max="15622" width="16.88671875" style="1" customWidth="1"/>
    <col min="15623" max="15623" width="12.88671875" style="1" customWidth="1"/>
    <col min="15624" max="15624" width="14.33203125" style="1" customWidth="1"/>
    <col min="15625" max="15625" width="17.109375" style="1" customWidth="1"/>
    <col min="15626" max="15626" width="21" style="1" customWidth="1"/>
    <col min="15627" max="15627" width="18.5546875" style="1" customWidth="1"/>
    <col min="15628" max="15628" width="44.6640625" style="1" customWidth="1"/>
    <col min="15629" max="15629" width="29.33203125" style="1" customWidth="1"/>
    <col min="15630" max="15630" width="22" style="1" customWidth="1"/>
    <col min="15631" max="15631" width="18.5546875" style="1" customWidth="1"/>
    <col min="15632" max="15632" width="27" style="1" customWidth="1"/>
    <col min="15633" max="15633" width="27.5546875" style="1" customWidth="1"/>
    <col min="15634" max="15634" width="28.6640625" style="1" customWidth="1"/>
    <col min="15635" max="15635" width="25.44140625" style="1" customWidth="1"/>
    <col min="15636" max="15636" width="31.109375" style="1" customWidth="1"/>
    <col min="15637" max="15642" width="21.109375" style="1" customWidth="1"/>
    <col min="15643" max="15643" width="23" style="1" customWidth="1"/>
    <col min="15644" max="15644" width="19.5546875" style="1" customWidth="1"/>
    <col min="15645" max="15874" width="9.109375" style="1"/>
    <col min="15875" max="15875" width="4.88671875" style="1" customWidth="1"/>
    <col min="15876" max="15876" width="32.109375" style="1" customWidth="1"/>
    <col min="15877" max="15877" width="18.5546875" style="1" customWidth="1"/>
    <col min="15878" max="15878" width="16.88671875" style="1" customWidth="1"/>
    <col min="15879" max="15879" width="12.88671875" style="1" customWidth="1"/>
    <col min="15880" max="15880" width="14.33203125" style="1" customWidth="1"/>
    <col min="15881" max="15881" width="17.109375" style="1" customWidth="1"/>
    <col min="15882" max="15882" width="21" style="1" customWidth="1"/>
    <col min="15883" max="15883" width="18.5546875" style="1" customWidth="1"/>
    <col min="15884" max="15884" width="44.6640625" style="1" customWidth="1"/>
    <col min="15885" max="15885" width="29.33203125" style="1" customWidth="1"/>
    <col min="15886" max="15886" width="22" style="1" customWidth="1"/>
    <col min="15887" max="15887" width="18.5546875" style="1" customWidth="1"/>
    <col min="15888" max="15888" width="27" style="1" customWidth="1"/>
    <col min="15889" max="15889" width="27.5546875" style="1" customWidth="1"/>
    <col min="15890" max="15890" width="28.6640625" style="1" customWidth="1"/>
    <col min="15891" max="15891" width="25.44140625" style="1" customWidth="1"/>
    <col min="15892" max="15892" width="31.109375" style="1" customWidth="1"/>
    <col min="15893" max="15898" width="21.109375" style="1" customWidth="1"/>
    <col min="15899" max="15899" width="23" style="1" customWidth="1"/>
    <col min="15900" max="15900" width="19.5546875" style="1" customWidth="1"/>
    <col min="15901" max="16130" width="9.109375" style="1"/>
    <col min="16131" max="16131" width="4.88671875" style="1" customWidth="1"/>
    <col min="16132" max="16132" width="32.109375" style="1" customWidth="1"/>
    <col min="16133" max="16133" width="18.5546875" style="1" customWidth="1"/>
    <col min="16134" max="16134" width="16.88671875" style="1" customWidth="1"/>
    <col min="16135" max="16135" width="12.88671875" style="1" customWidth="1"/>
    <col min="16136" max="16136" width="14.33203125" style="1" customWidth="1"/>
    <col min="16137" max="16137" width="17.109375" style="1" customWidth="1"/>
    <col min="16138" max="16138" width="21" style="1" customWidth="1"/>
    <col min="16139" max="16139" width="18.5546875" style="1" customWidth="1"/>
    <col min="16140" max="16140" width="44.6640625" style="1" customWidth="1"/>
    <col min="16141" max="16141" width="29.33203125" style="1" customWidth="1"/>
    <col min="16142" max="16142" width="22" style="1" customWidth="1"/>
    <col min="16143" max="16143" width="18.5546875" style="1" customWidth="1"/>
    <col min="16144" max="16144" width="27" style="1" customWidth="1"/>
    <col min="16145" max="16145" width="27.5546875" style="1" customWidth="1"/>
    <col min="16146" max="16146" width="28.6640625" style="1" customWidth="1"/>
    <col min="16147" max="16147" width="25.44140625" style="1" customWidth="1"/>
    <col min="16148" max="16148" width="31.109375" style="1" customWidth="1"/>
    <col min="16149" max="16154" width="21.109375" style="1" customWidth="1"/>
    <col min="16155" max="16155" width="23" style="1" customWidth="1"/>
    <col min="16156" max="16156" width="19.5546875" style="1" customWidth="1"/>
    <col min="16157" max="16384" width="9.109375" style="1"/>
  </cols>
  <sheetData>
    <row r="1" spans="1:28" ht="12" x14ac:dyDescent="0.3">
      <c r="A1" s="10"/>
      <c r="B1" s="11"/>
      <c r="D1" s="10"/>
      <c r="E1" s="10"/>
      <c r="F1" s="10"/>
      <c r="G1" s="10"/>
      <c r="H1" s="9"/>
      <c r="I1" s="9"/>
    </row>
    <row r="2" spans="1:28" ht="14.4" customHeight="1" x14ac:dyDescent="0.3">
      <c r="A2" s="67" t="s">
        <v>219</v>
      </c>
      <c r="B2" s="67" t="s">
        <v>218</v>
      </c>
      <c r="C2" s="67" t="s">
        <v>217</v>
      </c>
      <c r="D2" s="67" t="s">
        <v>216</v>
      </c>
      <c r="E2" s="67" t="s">
        <v>215</v>
      </c>
      <c r="F2" s="67" t="s">
        <v>214</v>
      </c>
      <c r="G2" s="67" t="s">
        <v>213</v>
      </c>
      <c r="H2" s="68" t="s">
        <v>212</v>
      </c>
      <c r="I2" s="68" t="s">
        <v>375</v>
      </c>
      <c r="J2" s="69" t="s">
        <v>211</v>
      </c>
      <c r="K2" s="67" t="s">
        <v>396</v>
      </c>
      <c r="L2" s="67" t="s">
        <v>210</v>
      </c>
      <c r="M2" s="67" t="s">
        <v>209</v>
      </c>
      <c r="N2" s="67" t="s">
        <v>208</v>
      </c>
      <c r="O2" s="67"/>
      <c r="P2" s="67"/>
      <c r="Q2" s="67" t="s">
        <v>207</v>
      </c>
      <c r="R2" s="67" t="s">
        <v>206</v>
      </c>
      <c r="S2" s="67" t="s">
        <v>205</v>
      </c>
      <c r="T2" s="67"/>
      <c r="U2" s="67"/>
      <c r="V2" s="67"/>
      <c r="W2" s="67"/>
      <c r="X2" s="67"/>
      <c r="Y2" s="67" t="s">
        <v>204</v>
      </c>
      <c r="Z2" s="67" t="s">
        <v>203</v>
      </c>
      <c r="AA2" s="67" t="s">
        <v>202</v>
      </c>
      <c r="AB2" s="67" t="s">
        <v>201</v>
      </c>
    </row>
    <row r="3" spans="1:28" ht="69" customHeight="1" x14ac:dyDescent="0.3">
      <c r="A3" s="67"/>
      <c r="B3" s="67"/>
      <c r="C3" s="67"/>
      <c r="D3" s="67"/>
      <c r="E3" s="67"/>
      <c r="F3" s="67"/>
      <c r="G3" s="67"/>
      <c r="H3" s="68"/>
      <c r="I3" s="68"/>
      <c r="J3" s="69"/>
      <c r="K3" s="67"/>
      <c r="L3" s="73"/>
      <c r="M3" s="67"/>
      <c r="N3" s="8" t="s">
        <v>200</v>
      </c>
      <c r="O3" s="8" t="s">
        <v>199</v>
      </c>
      <c r="P3" s="8" t="s">
        <v>198</v>
      </c>
      <c r="Q3" s="67"/>
      <c r="R3" s="67"/>
      <c r="S3" s="8" t="s">
        <v>395</v>
      </c>
      <c r="T3" s="8" t="s">
        <v>197</v>
      </c>
      <c r="U3" s="8" t="s">
        <v>394</v>
      </c>
      <c r="V3" s="8" t="s">
        <v>196</v>
      </c>
      <c r="W3" s="8" t="s">
        <v>195</v>
      </c>
      <c r="X3" s="8" t="s">
        <v>194</v>
      </c>
      <c r="Y3" s="67"/>
      <c r="Z3" s="67"/>
      <c r="AA3" s="67"/>
      <c r="AB3" s="67"/>
    </row>
    <row r="4" spans="1:28" ht="68.400000000000006" x14ac:dyDescent="0.2">
      <c r="A4" s="5">
        <v>1</v>
      </c>
      <c r="B4" s="13" t="s">
        <v>306</v>
      </c>
      <c r="C4" s="5" t="s">
        <v>193</v>
      </c>
      <c r="D4" s="5" t="s">
        <v>12</v>
      </c>
      <c r="E4" s="5" t="s">
        <v>0</v>
      </c>
      <c r="F4" s="5" t="s">
        <v>0</v>
      </c>
      <c r="G4" s="17" t="s">
        <v>192</v>
      </c>
      <c r="H4" s="16">
        <f>3544.28*Y4*1.23</f>
        <v>3570532.1275320002</v>
      </c>
      <c r="I4" s="15" t="s">
        <v>376</v>
      </c>
      <c r="J4" s="5" t="s">
        <v>350</v>
      </c>
      <c r="K4" s="17" t="s">
        <v>27</v>
      </c>
      <c r="L4" s="18" t="s">
        <v>191</v>
      </c>
      <c r="M4" s="18" t="s">
        <v>190</v>
      </c>
      <c r="N4" s="5" t="s">
        <v>138</v>
      </c>
      <c r="O4" s="5" t="s">
        <v>18</v>
      </c>
      <c r="P4" s="5" t="s">
        <v>55</v>
      </c>
      <c r="Q4" s="5" t="s">
        <v>189</v>
      </c>
      <c r="R4" s="5" t="s">
        <v>11</v>
      </c>
      <c r="S4" s="5" t="s">
        <v>188</v>
      </c>
      <c r="T4" s="5" t="s">
        <v>2</v>
      </c>
      <c r="U4" s="5" t="s">
        <v>187</v>
      </c>
      <c r="V4" s="5" t="s">
        <v>15</v>
      </c>
      <c r="W4" s="5" t="s">
        <v>2</v>
      </c>
      <c r="X4" s="5" t="s">
        <v>2</v>
      </c>
      <c r="Y4" s="18">
        <v>819.03</v>
      </c>
      <c r="Z4" s="5" t="s">
        <v>186</v>
      </c>
      <c r="AA4" s="5" t="s">
        <v>12</v>
      </c>
      <c r="AB4" s="5" t="s">
        <v>0</v>
      </c>
    </row>
    <row r="5" spans="1:28" ht="36.6" customHeight="1" thickBot="1" x14ac:dyDescent="0.25">
      <c r="A5" s="5">
        <v>2</v>
      </c>
      <c r="B5" s="13" t="s">
        <v>307</v>
      </c>
      <c r="C5" s="5" t="s">
        <v>185</v>
      </c>
      <c r="D5" s="5" t="s">
        <v>12</v>
      </c>
      <c r="E5" s="5" t="s">
        <v>0</v>
      </c>
      <c r="F5" s="5" t="s">
        <v>0</v>
      </c>
      <c r="G5" s="5">
        <v>1950</v>
      </c>
      <c r="H5" s="26">
        <f>2615.07*Y5*1.23</f>
        <v>321653.61000000004</v>
      </c>
      <c r="I5" s="48" t="s">
        <v>381</v>
      </c>
      <c r="J5" s="5" t="s">
        <v>350</v>
      </c>
      <c r="K5" s="5" t="s">
        <v>11</v>
      </c>
      <c r="L5" s="5" t="s">
        <v>184</v>
      </c>
      <c r="M5" s="5" t="s">
        <v>183</v>
      </c>
      <c r="N5" s="5" t="s">
        <v>56</v>
      </c>
      <c r="O5" s="5" t="s">
        <v>56</v>
      </c>
      <c r="P5" s="5" t="s">
        <v>182</v>
      </c>
      <c r="Q5" s="5" t="s">
        <v>29</v>
      </c>
      <c r="R5" s="5" t="s">
        <v>11</v>
      </c>
      <c r="S5" s="5" t="s">
        <v>11</v>
      </c>
      <c r="T5" s="5" t="s">
        <v>11</v>
      </c>
      <c r="U5" s="5" t="s">
        <v>11</v>
      </c>
      <c r="V5" s="5" t="s">
        <v>11</v>
      </c>
      <c r="W5" s="5" t="s">
        <v>11</v>
      </c>
      <c r="X5" s="5" t="s">
        <v>11</v>
      </c>
      <c r="Y5" s="5">
        <v>100</v>
      </c>
      <c r="Z5" s="5" t="s">
        <v>23</v>
      </c>
      <c r="AA5" s="5" t="s">
        <v>11</v>
      </c>
      <c r="AB5" s="5" t="s">
        <v>0</v>
      </c>
    </row>
    <row r="6" spans="1:28" ht="62.4" customHeight="1" thickBot="1" x14ac:dyDescent="0.25">
      <c r="A6" s="5">
        <v>3</v>
      </c>
      <c r="B6" s="13" t="s">
        <v>308</v>
      </c>
      <c r="C6" s="5" t="s">
        <v>498</v>
      </c>
      <c r="D6" s="5" t="s">
        <v>12</v>
      </c>
      <c r="E6" s="5" t="s">
        <v>0</v>
      </c>
      <c r="F6" s="5" t="s">
        <v>0</v>
      </c>
      <c r="G6" s="29">
        <v>1960</v>
      </c>
      <c r="H6" s="43">
        <f>2796.97*Y6*1.23</f>
        <v>1382060.912463</v>
      </c>
      <c r="I6" s="37" t="s">
        <v>377</v>
      </c>
      <c r="J6" s="5" t="s">
        <v>350</v>
      </c>
      <c r="K6" s="5" t="s">
        <v>27</v>
      </c>
      <c r="L6" s="5" t="s">
        <v>178</v>
      </c>
      <c r="M6" s="5" t="s">
        <v>407</v>
      </c>
      <c r="N6" s="5" t="s">
        <v>8</v>
      </c>
      <c r="O6" s="5" t="s">
        <v>18</v>
      </c>
      <c r="P6" s="5" t="s">
        <v>181</v>
      </c>
      <c r="Q6" s="5" t="s">
        <v>176</v>
      </c>
      <c r="R6" s="5" t="s">
        <v>180</v>
      </c>
      <c r="S6" s="5" t="s">
        <v>15</v>
      </c>
      <c r="T6" s="5" t="s">
        <v>2</v>
      </c>
      <c r="U6" s="5" t="s">
        <v>103</v>
      </c>
      <c r="V6" s="5" t="s">
        <v>15</v>
      </c>
      <c r="W6" s="5" t="s">
        <v>2</v>
      </c>
      <c r="X6" s="5" t="s">
        <v>2</v>
      </c>
      <c r="Y6" s="5">
        <v>401.73</v>
      </c>
      <c r="Z6" s="5" t="s">
        <v>102</v>
      </c>
      <c r="AA6" s="5" t="s">
        <v>12</v>
      </c>
      <c r="AB6" s="5" t="s">
        <v>0</v>
      </c>
    </row>
    <row r="7" spans="1:28" ht="39.6" customHeight="1" x14ac:dyDescent="0.2">
      <c r="A7" s="5">
        <v>4</v>
      </c>
      <c r="B7" s="13" t="s">
        <v>309</v>
      </c>
      <c r="C7" s="5" t="s">
        <v>179</v>
      </c>
      <c r="D7" s="5" t="s">
        <v>12</v>
      </c>
      <c r="E7" s="5" t="s">
        <v>0</v>
      </c>
      <c r="F7" s="5" t="s">
        <v>0</v>
      </c>
      <c r="G7" s="5">
        <v>1960</v>
      </c>
      <c r="H7" s="26">
        <f>1397.44*Y7*1.23</f>
        <v>253822.75670399997</v>
      </c>
      <c r="I7" s="15" t="s">
        <v>378</v>
      </c>
      <c r="J7" s="5" t="s">
        <v>350</v>
      </c>
      <c r="K7" s="5" t="s">
        <v>11</v>
      </c>
      <c r="L7" s="5" t="s">
        <v>178</v>
      </c>
      <c r="M7" s="5" t="s">
        <v>407</v>
      </c>
      <c r="N7" s="5" t="s">
        <v>8</v>
      </c>
      <c r="O7" s="5" t="s">
        <v>52</v>
      </c>
      <c r="P7" s="5" t="s">
        <v>177</v>
      </c>
      <c r="Q7" s="5" t="s">
        <v>176</v>
      </c>
      <c r="R7" s="5" t="s">
        <v>11</v>
      </c>
      <c r="S7" s="5" t="s">
        <v>15</v>
      </c>
      <c r="T7" s="5" t="s">
        <v>2</v>
      </c>
      <c r="U7" s="5" t="s">
        <v>52</v>
      </c>
      <c r="V7" s="5" t="s">
        <v>15</v>
      </c>
      <c r="W7" s="5" t="s">
        <v>52</v>
      </c>
      <c r="X7" s="5" t="s">
        <v>52</v>
      </c>
      <c r="Y7" s="5">
        <v>147.66999999999999</v>
      </c>
      <c r="Z7" s="5" t="s">
        <v>23</v>
      </c>
      <c r="AA7" s="5" t="s">
        <v>0</v>
      </c>
      <c r="AB7" s="5" t="s">
        <v>0</v>
      </c>
    </row>
    <row r="8" spans="1:28" ht="39.6" customHeight="1" thickBot="1" x14ac:dyDescent="0.25">
      <c r="A8" s="5">
        <v>5</v>
      </c>
      <c r="B8" s="13" t="s">
        <v>501</v>
      </c>
      <c r="C8" s="5" t="s">
        <v>352</v>
      </c>
      <c r="D8" s="5" t="s">
        <v>12</v>
      </c>
      <c r="E8" s="5" t="s">
        <v>0</v>
      </c>
      <c r="F8" s="5" t="s">
        <v>0</v>
      </c>
      <c r="G8" s="5">
        <v>1970</v>
      </c>
      <c r="H8" s="25">
        <f>1792.08*Y8*1.23</f>
        <v>628213.64399999997</v>
      </c>
      <c r="I8" s="15" t="s">
        <v>483</v>
      </c>
      <c r="J8" s="5" t="s">
        <v>350</v>
      </c>
      <c r="K8" s="5" t="s">
        <v>502</v>
      </c>
      <c r="L8" s="5" t="s">
        <v>503</v>
      </c>
      <c r="M8" s="5" t="s">
        <v>504</v>
      </c>
      <c r="N8" s="5" t="s">
        <v>8</v>
      </c>
      <c r="O8" s="5" t="s">
        <v>505</v>
      </c>
      <c r="P8" s="5" t="s">
        <v>356</v>
      </c>
      <c r="Q8" s="5" t="s">
        <v>506</v>
      </c>
      <c r="R8" s="5" t="s">
        <v>507</v>
      </c>
      <c r="S8" s="5" t="s">
        <v>256</v>
      </c>
      <c r="T8" s="5" t="s">
        <v>511</v>
      </c>
      <c r="U8" s="5" t="s">
        <v>508</v>
      </c>
      <c r="V8" s="5" t="s">
        <v>509</v>
      </c>
      <c r="W8" s="5" t="s">
        <v>510</v>
      </c>
      <c r="X8" s="5" t="s">
        <v>510</v>
      </c>
      <c r="Y8" s="5">
        <v>285</v>
      </c>
      <c r="Z8" s="5">
        <v>3</v>
      </c>
      <c r="AA8" s="5" t="s">
        <v>12</v>
      </c>
      <c r="AB8" s="5" t="s">
        <v>0</v>
      </c>
    </row>
    <row r="9" spans="1:28" ht="32.4" customHeight="1" thickBot="1" x14ac:dyDescent="0.25">
      <c r="A9" s="5">
        <v>6</v>
      </c>
      <c r="B9" s="13" t="s">
        <v>310</v>
      </c>
      <c r="C9" s="5" t="s">
        <v>175</v>
      </c>
      <c r="D9" s="5" t="s">
        <v>12</v>
      </c>
      <c r="E9" s="5" t="s">
        <v>0</v>
      </c>
      <c r="F9" s="5" t="s">
        <v>0</v>
      </c>
      <c r="G9" s="29">
        <v>1976</v>
      </c>
      <c r="H9" s="43">
        <f>2314.44*Y9*1.23</f>
        <v>98526.405132</v>
      </c>
      <c r="I9" s="37" t="s">
        <v>379</v>
      </c>
      <c r="J9" s="5" t="s">
        <v>350</v>
      </c>
      <c r="K9" s="5" t="s">
        <v>11</v>
      </c>
      <c r="L9" s="5" t="s">
        <v>174</v>
      </c>
      <c r="M9" s="5" t="s">
        <v>173</v>
      </c>
      <c r="N9" s="5" t="s">
        <v>56</v>
      </c>
      <c r="O9" s="5" t="s">
        <v>52</v>
      </c>
      <c r="P9" s="5" t="s">
        <v>7</v>
      </c>
      <c r="Q9" s="5" t="s">
        <v>172</v>
      </c>
      <c r="R9" s="5" t="s">
        <v>127</v>
      </c>
      <c r="S9" s="5" t="s">
        <v>15</v>
      </c>
      <c r="T9" s="5" t="s">
        <v>2</v>
      </c>
      <c r="U9" s="5" t="s">
        <v>78</v>
      </c>
      <c r="V9" s="5" t="s">
        <v>15</v>
      </c>
      <c r="W9" s="5" t="s">
        <v>52</v>
      </c>
      <c r="X9" s="5" t="s">
        <v>2</v>
      </c>
      <c r="Y9" s="5">
        <v>34.61</v>
      </c>
      <c r="Z9" s="5" t="s">
        <v>23</v>
      </c>
      <c r="AA9" s="5" t="s">
        <v>0</v>
      </c>
      <c r="AB9" s="5" t="s">
        <v>0</v>
      </c>
    </row>
    <row r="10" spans="1:28" ht="57" x14ac:dyDescent="0.3">
      <c r="A10" s="5">
        <v>7</v>
      </c>
      <c r="B10" s="13" t="s">
        <v>311</v>
      </c>
      <c r="C10" s="5" t="s">
        <v>171</v>
      </c>
      <c r="D10" s="5" t="s">
        <v>12</v>
      </c>
      <c r="E10" s="5" t="s">
        <v>0</v>
      </c>
      <c r="F10" s="14" t="s">
        <v>12</v>
      </c>
      <c r="G10" s="5">
        <v>1900</v>
      </c>
      <c r="H10" s="71">
        <f>3458.45*Y10*1.23</f>
        <v>3047829.6148800002</v>
      </c>
      <c r="I10" s="70" t="s">
        <v>380</v>
      </c>
      <c r="J10" s="5" t="s">
        <v>350</v>
      </c>
      <c r="K10" s="5" t="s">
        <v>27</v>
      </c>
      <c r="L10" s="5" t="s">
        <v>165</v>
      </c>
      <c r="M10" s="5" t="s">
        <v>164</v>
      </c>
      <c r="N10" s="5" t="s">
        <v>8</v>
      </c>
      <c r="O10" s="5" t="s">
        <v>18</v>
      </c>
      <c r="P10" s="5" t="s">
        <v>170</v>
      </c>
      <c r="Q10" s="5" t="s">
        <v>169</v>
      </c>
      <c r="R10" s="5" t="s">
        <v>11</v>
      </c>
      <c r="S10" s="5" t="s">
        <v>15</v>
      </c>
      <c r="T10" s="5" t="s">
        <v>2</v>
      </c>
      <c r="U10" s="5" t="s">
        <v>114</v>
      </c>
      <c r="V10" s="5" t="s">
        <v>15</v>
      </c>
      <c r="W10" s="5" t="s">
        <v>2</v>
      </c>
      <c r="X10" s="5" t="s">
        <v>2</v>
      </c>
      <c r="Y10" s="70">
        <v>716.48</v>
      </c>
      <c r="Z10" s="5" t="s">
        <v>168</v>
      </c>
      <c r="AA10" s="5" t="s">
        <v>167</v>
      </c>
      <c r="AB10" s="5" t="s">
        <v>0</v>
      </c>
    </row>
    <row r="11" spans="1:28" ht="48.6" customHeight="1" x14ac:dyDescent="0.3">
      <c r="A11" s="5">
        <v>8</v>
      </c>
      <c r="B11" s="13" t="s">
        <v>312</v>
      </c>
      <c r="C11" s="5" t="s">
        <v>166</v>
      </c>
      <c r="D11" s="5" t="s">
        <v>12</v>
      </c>
      <c r="E11" s="5" t="s">
        <v>0</v>
      </c>
      <c r="F11" s="5" t="s">
        <v>0</v>
      </c>
      <c r="G11" s="5">
        <v>1975</v>
      </c>
      <c r="H11" s="72"/>
      <c r="I11" s="70"/>
      <c r="J11" s="5" t="s">
        <v>350</v>
      </c>
      <c r="K11" s="5" t="s">
        <v>27</v>
      </c>
      <c r="L11" s="5" t="s">
        <v>165</v>
      </c>
      <c r="M11" s="5" t="s">
        <v>164</v>
      </c>
      <c r="N11" s="5" t="s">
        <v>8</v>
      </c>
      <c r="O11" s="5" t="s">
        <v>18</v>
      </c>
      <c r="P11" s="5" t="s">
        <v>163</v>
      </c>
      <c r="Q11" s="5" t="s">
        <v>162</v>
      </c>
      <c r="R11" s="5" t="s">
        <v>11</v>
      </c>
      <c r="S11" s="5" t="s">
        <v>15</v>
      </c>
      <c r="T11" s="5" t="s">
        <v>2</v>
      </c>
      <c r="U11" s="5" t="s">
        <v>16</v>
      </c>
      <c r="V11" s="5" t="s">
        <v>15</v>
      </c>
      <c r="W11" s="5" t="s">
        <v>2</v>
      </c>
      <c r="X11" s="5" t="s">
        <v>2</v>
      </c>
      <c r="Y11" s="70"/>
      <c r="Z11" s="5" t="s">
        <v>161</v>
      </c>
      <c r="AA11" s="5" t="s">
        <v>12</v>
      </c>
      <c r="AB11" s="5" t="s">
        <v>0</v>
      </c>
    </row>
    <row r="12" spans="1:28" ht="62.4" customHeight="1" thickBot="1" x14ac:dyDescent="0.25">
      <c r="A12" s="5">
        <v>9</v>
      </c>
      <c r="B12" s="13" t="s">
        <v>313</v>
      </c>
      <c r="C12" s="27" t="s">
        <v>160</v>
      </c>
      <c r="D12" s="5" t="s">
        <v>12</v>
      </c>
      <c r="E12" s="5" t="s">
        <v>0</v>
      </c>
      <c r="F12" s="5" t="s">
        <v>0</v>
      </c>
      <c r="G12" s="17" t="s">
        <v>159</v>
      </c>
      <c r="H12" s="25">
        <f>3544.28*Y12*1.23</f>
        <v>6247112.4852</v>
      </c>
      <c r="I12" s="15" t="s">
        <v>376</v>
      </c>
      <c r="J12" s="5" t="s">
        <v>350</v>
      </c>
      <c r="K12" s="5" t="s">
        <v>27</v>
      </c>
      <c r="L12" s="18" t="s">
        <v>158</v>
      </c>
      <c r="M12" s="18" t="s">
        <v>157</v>
      </c>
      <c r="N12" s="5" t="s">
        <v>138</v>
      </c>
      <c r="O12" s="5" t="s">
        <v>18</v>
      </c>
      <c r="P12" s="5" t="s">
        <v>55</v>
      </c>
      <c r="Q12" s="5" t="s">
        <v>156</v>
      </c>
      <c r="R12" s="5" t="s">
        <v>155</v>
      </c>
      <c r="S12" s="5" t="s">
        <v>154</v>
      </c>
      <c r="T12" s="5" t="s">
        <v>2</v>
      </c>
      <c r="U12" s="5" t="s">
        <v>153</v>
      </c>
      <c r="V12" s="5" t="s">
        <v>152</v>
      </c>
      <c r="W12" s="5" t="s">
        <v>2</v>
      </c>
      <c r="X12" s="5" t="s">
        <v>151</v>
      </c>
      <c r="Y12" s="28">
        <v>1433</v>
      </c>
      <c r="Z12" s="5" t="s">
        <v>150</v>
      </c>
      <c r="AA12" s="5" t="s">
        <v>12</v>
      </c>
      <c r="AB12" s="5" t="s">
        <v>12</v>
      </c>
    </row>
    <row r="13" spans="1:28" ht="45.6" customHeight="1" thickBot="1" x14ac:dyDescent="0.25">
      <c r="A13" s="5">
        <v>10</v>
      </c>
      <c r="B13" s="13" t="s">
        <v>314</v>
      </c>
      <c r="C13" s="5" t="s">
        <v>499</v>
      </c>
      <c r="D13" s="5" t="s">
        <v>12</v>
      </c>
      <c r="E13" s="5" t="s">
        <v>0</v>
      </c>
      <c r="F13" s="5" t="s">
        <v>0</v>
      </c>
      <c r="G13" s="29">
        <v>1970</v>
      </c>
      <c r="H13" s="43">
        <f>1792.08*Y13*1.23</f>
        <v>83761.819199999998</v>
      </c>
      <c r="I13" s="38" t="s">
        <v>483</v>
      </c>
      <c r="J13" s="5" t="s">
        <v>350</v>
      </c>
      <c r="K13" s="5" t="s">
        <v>11</v>
      </c>
      <c r="L13" s="5" t="s">
        <v>149</v>
      </c>
      <c r="M13" s="5" t="s">
        <v>401</v>
      </c>
      <c r="N13" s="5" t="s">
        <v>11</v>
      </c>
      <c r="O13" s="5" t="s">
        <v>11</v>
      </c>
      <c r="P13" s="21" t="s">
        <v>144</v>
      </c>
      <c r="Q13" s="5" t="s">
        <v>148</v>
      </c>
      <c r="R13" s="5" t="s">
        <v>11</v>
      </c>
      <c r="S13" s="5" t="s">
        <v>11</v>
      </c>
      <c r="T13" s="5" t="s">
        <v>11</v>
      </c>
      <c r="U13" s="5" t="s">
        <v>11</v>
      </c>
      <c r="V13" s="5" t="s">
        <v>11</v>
      </c>
      <c r="W13" s="5" t="s">
        <v>11</v>
      </c>
      <c r="X13" s="5" t="s">
        <v>11</v>
      </c>
      <c r="Y13" s="5">
        <v>38</v>
      </c>
      <c r="Z13" s="21">
        <v>2</v>
      </c>
      <c r="AA13" s="21" t="s">
        <v>402</v>
      </c>
      <c r="AB13" s="21" t="s">
        <v>0</v>
      </c>
    </row>
    <row r="14" spans="1:28" ht="38.4" customHeight="1" x14ac:dyDescent="0.2">
      <c r="A14" s="5">
        <v>11</v>
      </c>
      <c r="B14" s="13" t="s">
        <v>315</v>
      </c>
      <c r="C14" s="5" t="s">
        <v>147</v>
      </c>
      <c r="D14" s="5" t="s">
        <v>12</v>
      </c>
      <c r="E14" s="5" t="s">
        <v>0</v>
      </c>
      <c r="F14" s="5" t="s">
        <v>0</v>
      </c>
      <c r="G14" s="5">
        <v>1949</v>
      </c>
      <c r="H14" s="26">
        <f>2615.07*Y14*1.23</f>
        <v>242269.499052</v>
      </c>
      <c r="I14" s="15" t="s">
        <v>381</v>
      </c>
      <c r="J14" s="5" t="s">
        <v>350</v>
      </c>
      <c r="K14" s="5" t="s">
        <v>11</v>
      </c>
      <c r="L14" s="5" t="s">
        <v>146</v>
      </c>
      <c r="M14" s="5" t="s">
        <v>145</v>
      </c>
      <c r="N14" s="5" t="s">
        <v>8</v>
      </c>
      <c r="O14" s="5" t="s">
        <v>11</v>
      </c>
      <c r="P14" s="5" t="s">
        <v>144</v>
      </c>
      <c r="Q14" s="5" t="s">
        <v>1</v>
      </c>
      <c r="R14" s="5" t="s">
        <v>143</v>
      </c>
      <c r="S14" s="5" t="s">
        <v>15</v>
      </c>
      <c r="T14" s="5" t="s">
        <v>2</v>
      </c>
      <c r="U14" s="5" t="s">
        <v>142</v>
      </c>
      <c r="V14" s="5" t="s">
        <v>15</v>
      </c>
      <c r="W14" s="5" t="s">
        <v>52</v>
      </c>
      <c r="X14" s="5" t="s">
        <v>2</v>
      </c>
      <c r="Y14" s="5">
        <v>75.319999999999993</v>
      </c>
      <c r="Z14" s="5" t="s">
        <v>23</v>
      </c>
      <c r="AA14" s="5" t="s">
        <v>0</v>
      </c>
      <c r="AB14" s="5" t="s">
        <v>0</v>
      </c>
    </row>
    <row r="15" spans="1:28" ht="46.95" customHeight="1" thickBot="1" x14ac:dyDescent="0.25">
      <c r="A15" s="5">
        <v>12</v>
      </c>
      <c r="B15" s="13" t="s">
        <v>316</v>
      </c>
      <c r="C15" s="27" t="s">
        <v>141</v>
      </c>
      <c r="D15" s="5" t="s">
        <v>12</v>
      </c>
      <c r="E15" s="5" t="s">
        <v>0</v>
      </c>
      <c r="F15" s="5" t="s">
        <v>0</v>
      </c>
      <c r="G15" s="5">
        <v>1980</v>
      </c>
      <c r="H15" s="25">
        <f>3544.28*Y15*1.23</f>
        <v>2068740.2363760001</v>
      </c>
      <c r="I15" s="15" t="s">
        <v>376</v>
      </c>
      <c r="J15" s="5" t="s">
        <v>350</v>
      </c>
      <c r="K15" s="5" t="s">
        <v>27</v>
      </c>
      <c r="L15" s="5" t="s">
        <v>140</v>
      </c>
      <c r="M15" s="18" t="s">
        <v>139</v>
      </c>
      <c r="N15" s="5" t="s">
        <v>138</v>
      </c>
      <c r="O15" s="5" t="s">
        <v>18</v>
      </c>
      <c r="P15" s="5" t="s">
        <v>55</v>
      </c>
      <c r="Q15" s="5" t="s">
        <v>137</v>
      </c>
      <c r="R15" s="5" t="s">
        <v>136</v>
      </c>
      <c r="S15" s="5" t="s">
        <v>15</v>
      </c>
      <c r="T15" s="5" t="s">
        <v>2</v>
      </c>
      <c r="U15" s="5" t="s">
        <v>114</v>
      </c>
      <c r="V15" s="5" t="s">
        <v>15</v>
      </c>
      <c r="W15" s="5" t="s">
        <v>2</v>
      </c>
      <c r="X15" s="5" t="s">
        <v>2</v>
      </c>
      <c r="Y15" s="18">
        <v>474.54</v>
      </c>
      <c r="Z15" s="5" t="s">
        <v>135</v>
      </c>
      <c r="AA15" s="5" t="s">
        <v>12</v>
      </c>
      <c r="AB15" s="5" t="s">
        <v>134</v>
      </c>
    </row>
    <row r="16" spans="1:28" ht="51" customHeight="1" thickBot="1" x14ac:dyDescent="0.25">
      <c r="A16" s="5">
        <v>13</v>
      </c>
      <c r="B16" s="13" t="s">
        <v>317</v>
      </c>
      <c r="C16" s="5" t="s">
        <v>133</v>
      </c>
      <c r="D16" s="5" t="s">
        <v>12</v>
      </c>
      <c r="E16" s="5" t="s">
        <v>0</v>
      </c>
      <c r="F16" s="5" t="s">
        <v>0</v>
      </c>
      <c r="G16" s="29">
        <v>2018</v>
      </c>
      <c r="H16" s="43">
        <f>6241.44*Y16*1.23</f>
        <v>8446050.1748160012</v>
      </c>
      <c r="I16" s="37" t="s">
        <v>382</v>
      </c>
      <c r="J16" s="5" t="s">
        <v>350</v>
      </c>
      <c r="K16" s="5" t="s">
        <v>398</v>
      </c>
      <c r="L16" s="5" t="s">
        <v>64</v>
      </c>
      <c r="M16" s="5" t="s">
        <v>63</v>
      </c>
      <c r="N16" s="5" t="s">
        <v>8</v>
      </c>
      <c r="O16" s="5" t="s">
        <v>18</v>
      </c>
      <c r="P16" s="5" t="s">
        <v>55</v>
      </c>
      <c r="Q16" s="5" t="s">
        <v>62</v>
      </c>
      <c r="R16" s="5" t="s">
        <v>1</v>
      </c>
      <c r="S16" s="5" t="s">
        <v>15</v>
      </c>
      <c r="T16" s="5" t="s">
        <v>2</v>
      </c>
      <c r="U16" s="5" t="s">
        <v>114</v>
      </c>
      <c r="V16" s="5" t="s">
        <v>15</v>
      </c>
      <c r="W16" s="5" t="s">
        <v>2</v>
      </c>
      <c r="X16" s="5" t="s">
        <v>2</v>
      </c>
      <c r="Y16" s="21">
        <f>1061.18+39</f>
        <v>1100.18</v>
      </c>
      <c r="Z16" s="5" t="s">
        <v>403</v>
      </c>
      <c r="AA16" s="5" t="s">
        <v>0</v>
      </c>
      <c r="AB16" s="5" t="s">
        <v>12</v>
      </c>
    </row>
    <row r="17" spans="1:28" ht="41.4" customHeight="1" x14ac:dyDescent="0.2">
      <c r="A17" s="5">
        <v>14</v>
      </c>
      <c r="B17" s="13" t="s">
        <v>318</v>
      </c>
      <c r="C17" s="5" t="s">
        <v>132</v>
      </c>
      <c r="D17" s="5" t="s">
        <v>497</v>
      </c>
      <c r="E17" s="5" t="s">
        <v>0</v>
      </c>
      <c r="F17" s="5" t="s">
        <v>0</v>
      </c>
      <c r="G17" s="5">
        <v>2021</v>
      </c>
      <c r="H17" s="26">
        <f>6226.45*Y17*1.23</f>
        <v>3900337.9408799997</v>
      </c>
      <c r="I17" s="15" t="s">
        <v>383</v>
      </c>
      <c r="J17" s="5" t="s">
        <v>350</v>
      </c>
      <c r="K17" s="5" t="s">
        <v>11</v>
      </c>
      <c r="L17" s="5" t="s">
        <v>129</v>
      </c>
      <c r="M17" s="5" t="s">
        <v>118</v>
      </c>
      <c r="N17" s="5" t="s">
        <v>18</v>
      </c>
      <c r="O17" s="5" t="s">
        <v>1</v>
      </c>
      <c r="P17" s="5" t="s">
        <v>1</v>
      </c>
      <c r="Q17" s="5" t="s">
        <v>128</v>
      </c>
      <c r="R17" s="5" t="s">
        <v>397</v>
      </c>
      <c r="S17" s="5" t="s">
        <v>1</v>
      </c>
      <c r="T17" s="5" t="s">
        <v>1</v>
      </c>
      <c r="U17" s="5" t="s">
        <v>4</v>
      </c>
      <c r="V17" s="5" t="s">
        <v>1</v>
      </c>
      <c r="W17" s="5" t="s">
        <v>1</v>
      </c>
      <c r="X17" s="5" t="s">
        <v>1</v>
      </c>
      <c r="Y17" s="5">
        <v>509.28</v>
      </c>
      <c r="Z17" s="5" t="s">
        <v>131</v>
      </c>
      <c r="AA17" s="5" t="s">
        <v>12</v>
      </c>
      <c r="AB17" s="5" t="s">
        <v>0</v>
      </c>
    </row>
    <row r="18" spans="1:28" ht="36.6" customHeight="1" x14ac:dyDescent="0.2">
      <c r="A18" s="5">
        <v>15</v>
      </c>
      <c r="B18" s="13" t="s">
        <v>319</v>
      </c>
      <c r="C18" s="5" t="s">
        <v>130</v>
      </c>
      <c r="D18" s="5" t="s">
        <v>12</v>
      </c>
      <c r="E18" s="5" t="s">
        <v>0</v>
      </c>
      <c r="F18" s="5" t="s">
        <v>0</v>
      </c>
      <c r="G18" s="5">
        <v>2021</v>
      </c>
      <c r="H18" s="16">
        <f>3389.66*Y18*1.23</f>
        <v>1188537.162726</v>
      </c>
      <c r="I18" s="15" t="s">
        <v>384</v>
      </c>
      <c r="J18" s="5" t="s">
        <v>350</v>
      </c>
      <c r="K18" s="5" t="s">
        <v>11</v>
      </c>
      <c r="L18" s="5" t="s">
        <v>129</v>
      </c>
      <c r="M18" s="5" t="s">
        <v>118</v>
      </c>
      <c r="N18" s="5" t="s">
        <v>8</v>
      </c>
      <c r="O18" s="5" t="s">
        <v>18</v>
      </c>
      <c r="P18" s="5" t="s">
        <v>55</v>
      </c>
      <c r="Q18" s="5" t="s">
        <v>128</v>
      </c>
      <c r="R18" s="5" t="s">
        <v>397</v>
      </c>
      <c r="S18" s="5" t="s">
        <v>15</v>
      </c>
      <c r="T18" s="5" t="s">
        <v>2</v>
      </c>
      <c r="U18" s="5" t="s">
        <v>4</v>
      </c>
      <c r="V18" s="5" t="s">
        <v>15</v>
      </c>
      <c r="W18" s="5" t="s">
        <v>52</v>
      </c>
      <c r="X18" s="5" t="s">
        <v>2</v>
      </c>
      <c r="Y18" s="5">
        <f>94.29+190.78</f>
        <v>285.07</v>
      </c>
      <c r="Z18" s="5" t="s">
        <v>126</v>
      </c>
      <c r="AA18" s="5" t="s">
        <v>125</v>
      </c>
      <c r="AB18" s="5" t="s">
        <v>0</v>
      </c>
    </row>
    <row r="19" spans="1:28" ht="36.6" customHeight="1" x14ac:dyDescent="0.2">
      <c r="A19" s="5">
        <v>16</v>
      </c>
      <c r="B19" s="13" t="s">
        <v>320</v>
      </c>
      <c r="C19" s="5" t="s">
        <v>124</v>
      </c>
      <c r="D19" s="5" t="s">
        <v>12</v>
      </c>
      <c r="E19" s="5" t="s">
        <v>0</v>
      </c>
      <c r="F19" s="5" t="s">
        <v>0</v>
      </c>
      <c r="G19" s="5" t="s">
        <v>11</v>
      </c>
      <c r="H19" s="16">
        <f>1397.44*Y19*1.23</f>
        <v>512802.06700799998</v>
      </c>
      <c r="I19" s="15" t="s">
        <v>378</v>
      </c>
      <c r="J19" s="5" t="s">
        <v>350</v>
      </c>
      <c r="K19" s="5" t="s">
        <v>11</v>
      </c>
      <c r="L19" s="5" t="s">
        <v>123</v>
      </c>
      <c r="M19" s="5" t="s">
        <v>118</v>
      </c>
      <c r="N19" s="5" t="s">
        <v>8</v>
      </c>
      <c r="O19" s="5" t="s">
        <v>1</v>
      </c>
      <c r="P19" s="5" t="s">
        <v>40</v>
      </c>
      <c r="Q19" s="5" t="s">
        <v>122</v>
      </c>
      <c r="R19" s="5" t="s">
        <v>11</v>
      </c>
      <c r="S19" s="5" t="s">
        <v>121</v>
      </c>
      <c r="T19" s="5" t="s">
        <v>2</v>
      </c>
      <c r="U19" s="5" t="s">
        <v>52</v>
      </c>
      <c r="V19" s="5" t="s">
        <v>72</v>
      </c>
      <c r="W19" s="5" t="s">
        <v>52</v>
      </c>
      <c r="X19" s="5" t="s">
        <v>52</v>
      </c>
      <c r="Y19" s="5">
        <v>298.33999999999997</v>
      </c>
      <c r="Z19" s="5" t="s">
        <v>23</v>
      </c>
      <c r="AA19" s="5" t="s">
        <v>0</v>
      </c>
      <c r="AB19" s="5" t="s">
        <v>0</v>
      </c>
    </row>
    <row r="20" spans="1:28" ht="48" customHeight="1" x14ac:dyDescent="0.2">
      <c r="A20" s="5">
        <v>17</v>
      </c>
      <c r="B20" s="13" t="s">
        <v>321</v>
      </c>
      <c r="C20" s="5" t="s">
        <v>120</v>
      </c>
      <c r="D20" s="5" t="s">
        <v>12</v>
      </c>
      <c r="E20" s="5" t="s">
        <v>0</v>
      </c>
      <c r="F20" s="5" t="s">
        <v>0</v>
      </c>
      <c r="G20" s="5" t="s">
        <v>11</v>
      </c>
      <c r="H20" s="16">
        <f>5605.91*Y20*1.23</f>
        <v>3419157.1877909997</v>
      </c>
      <c r="I20" s="15" t="s">
        <v>385</v>
      </c>
      <c r="J20" s="5" t="s">
        <v>350</v>
      </c>
      <c r="K20" s="5" t="s">
        <v>27</v>
      </c>
      <c r="L20" s="5" t="s">
        <v>119</v>
      </c>
      <c r="M20" s="5" t="s">
        <v>118</v>
      </c>
      <c r="N20" s="5" t="s">
        <v>8</v>
      </c>
      <c r="O20" s="5" t="s">
        <v>18</v>
      </c>
      <c r="P20" s="5" t="s">
        <v>117</v>
      </c>
      <c r="Q20" s="5" t="s">
        <v>116</v>
      </c>
      <c r="R20" s="5" t="s">
        <v>115</v>
      </c>
      <c r="S20" s="5" t="s">
        <v>15</v>
      </c>
      <c r="T20" s="5" t="s">
        <v>2</v>
      </c>
      <c r="U20" s="5" t="s">
        <v>114</v>
      </c>
      <c r="V20" s="5" t="s">
        <v>15</v>
      </c>
      <c r="W20" s="5" t="s">
        <v>2</v>
      </c>
      <c r="X20" s="5" t="s">
        <v>2</v>
      </c>
      <c r="Y20" s="5">
        <v>495.87</v>
      </c>
      <c r="Z20" s="5" t="s">
        <v>113</v>
      </c>
      <c r="AA20" s="5" t="s">
        <v>0</v>
      </c>
      <c r="AB20" s="5" t="s">
        <v>11</v>
      </c>
    </row>
    <row r="21" spans="1:28" ht="34.200000000000003" x14ac:dyDescent="0.2">
      <c r="A21" s="5">
        <v>18</v>
      </c>
      <c r="B21" s="13" t="s">
        <v>322</v>
      </c>
      <c r="C21" s="5" t="s">
        <v>112</v>
      </c>
      <c r="D21" s="14" t="s">
        <v>0</v>
      </c>
      <c r="E21" s="5" t="s">
        <v>0</v>
      </c>
      <c r="F21" s="14" t="s">
        <v>12</v>
      </c>
      <c r="G21" s="5">
        <v>1935</v>
      </c>
      <c r="H21" s="49">
        <v>115060</v>
      </c>
      <c r="I21" s="15" t="s">
        <v>393</v>
      </c>
      <c r="J21" s="5" t="s">
        <v>350</v>
      </c>
      <c r="K21" s="5" t="s">
        <v>27</v>
      </c>
      <c r="L21" s="5" t="s">
        <v>111</v>
      </c>
      <c r="M21" s="5" t="s">
        <v>110</v>
      </c>
      <c r="N21" s="5" t="s">
        <v>8</v>
      </c>
      <c r="O21" s="5" t="s">
        <v>109</v>
      </c>
      <c r="P21" s="5" t="s">
        <v>7</v>
      </c>
      <c r="Q21" s="5" t="s">
        <v>108</v>
      </c>
      <c r="R21" s="5" t="s">
        <v>11</v>
      </c>
      <c r="S21" s="5" t="s">
        <v>72</v>
      </c>
      <c r="T21" s="5" t="s">
        <v>2</v>
      </c>
      <c r="U21" s="5" t="s">
        <v>4</v>
      </c>
      <c r="V21" s="5" t="s">
        <v>15</v>
      </c>
      <c r="W21" s="5" t="s">
        <v>107</v>
      </c>
      <c r="X21" s="5" t="s">
        <v>2</v>
      </c>
      <c r="Y21" s="5" t="s">
        <v>11</v>
      </c>
      <c r="Z21" s="5" t="s">
        <v>106</v>
      </c>
      <c r="AA21" s="5" t="s">
        <v>12</v>
      </c>
      <c r="AB21" s="5" t="s">
        <v>0</v>
      </c>
    </row>
    <row r="22" spans="1:28" ht="34.200000000000003" x14ac:dyDescent="0.2">
      <c r="A22" s="5">
        <v>19</v>
      </c>
      <c r="B22" s="13" t="s">
        <v>323</v>
      </c>
      <c r="C22" s="5" t="s">
        <v>83</v>
      </c>
      <c r="D22" s="5" t="s">
        <v>12</v>
      </c>
      <c r="E22" s="5" t="s">
        <v>0</v>
      </c>
      <c r="F22" s="5" t="s">
        <v>0</v>
      </c>
      <c r="G22" s="5">
        <v>1985</v>
      </c>
      <c r="H22" s="16">
        <f t="shared" ref="H22:H28" si="0">3389.66*Y22*1.23</f>
        <v>552137.98877399997</v>
      </c>
      <c r="I22" s="15" t="s">
        <v>386</v>
      </c>
      <c r="J22" s="5" t="s">
        <v>350</v>
      </c>
      <c r="K22" s="5" t="s">
        <v>27</v>
      </c>
      <c r="L22" s="5" t="s">
        <v>76</v>
      </c>
      <c r="M22" s="5" t="s">
        <v>75</v>
      </c>
      <c r="N22" s="5" t="s">
        <v>8</v>
      </c>
      <c r="O22" s="5" t="s">
        <v>18</v>
      </c>
      <c r="P22" s="5" t="s">
        <v>7</v>
      </c>
      <c r="Q22" s="5" t="s">
        <v>105</v>
      </c>
      <c r="R22" s="5" t="s">
        <v>104</v>
      </c>
      <c r="S22" s="5" t="s">
        <v>15</v>
      </c>
      <c r="T22" s="5" t="s">
        <v>2</v>
      </c>
      <c r="U22" s="5" t="s">
        <v>103</v>
      </c>
      <c r="V22" s="5" t="s">
        <v>15</v>
      </c>
      <c r="W22" s="5" t="s">
        <v>2</v>
      </c>
      <c r="X22" s="5" t="s">
        <v>2</v>
      </c>
      <c r="Y22" s="5">
        <v>132.43</v>
      </c>
      <c r="Z22" s="5" t="s">
        <v>102</v>
      </c>
      <c r="AA22" s="5" t="s">
        <v>101</v>
      </c>
      <c r="AB22" s="5" t="s">
        <v>0</v>
      </c>
    </row>
    <row r="23" spans="1:28" ht="34.200000000000003" x14ac:dyDescent="0.2">
      <c r="A23" s="5">
        <v>20</v>
      </c>
      <c r="B23" s="13" t="s">
        <v>324</v>
      </c>
      <c r="C23" s="5" t="s">
        <v>83</v>
      </c>
      <c r="D23" s="5" t="s">
        <v>12</v>
      </c>
      <c r="E23" s="5" t="s">
        <v>0</v>
      </c>
      <c r="F23" s="5" t="s">
        <v>0</v>
      </c>
      <c r="G23" s="5">
        <v>1976</v>
      </c>
      <c r="H23" s="16">
        <f t="shared" si="0"/>
        <v>526663.67697599996</v>
      </c>
      <c r="I23" s="15" t="s">
        <v>386</v>
      </c>
      <c r="J23" s="5" t="s">
        <v>350</v>
      </c>
      <c r="K23" s="5" t="s">
        <v>82</v>
      </c>
      <c r="L23" s="5" t="s">
        <v>100</v>
      </c>
      <c r="M23" s="5" t="s">
        <v>99</v>
      </c>
      <c r="N23" s="5" t="s">
        <v>8</v>
      </c>
      <c r="O23" s="5" t="s">
        <v>18</v>
      </c>
      <c r="P23" s="5" t="s">
        <v>7</v>
      </c>
      <c r="Q23" s="5" t="s">
        <v>98</v>
      </c>
      <c r="R23" s="5" t="s">
        <v>97</v>
      </c>
      <c r="S23" s="5" t="s">
        <v>15</v>
      </c>
      <c r="T23" s="5" t="s">
        <v>2</v>
      </c>
      <c r="U23" s="5" t="s">
        <v>16</v>
      </c>
      <c r="V23" s="5" t="s">
        <v>15</v>
      </c>
      <c r="W23" s="5" t="s">
        <v>2</v>
      </c>
      <c r="X23" s="5" t="s">
        <v>2</v>
      </c>
      <c r="Y23" s="5">
        <v>126.32</v>
      </c>
      <c r="Z23" s="5" t="s">
        <v>23</v>
      </c>
      <c r="AA23" s="5" t="s">
        <v>0</v>
      </c>
      <c r="AB23" s="5" t="s">
        <v>0</v>
      </c>
    </row>
    <row r="24" spans="1:28" ht="34.200000000000003" x14ac:dyDescent="0.2">
      <c r="A24" s="5">
        <v>21</v>
      </c>
      <c r="B24" s="13" t="s">
        <v>325</v>
      </c>
      <c r="C24" s="5" t="s">
        <v>83</v>
      </c>
      <c r="D24" s="5" t="s">
        <v>12</v>
      </c>
      <c r="E24" s="5" t="s">
        <v>0</v>
      </c>
      <c r="F24" s="5" t="s">
        <v>0</v>
      </c>
      <c r="G24" s="5" t="s">
        <v>11</v>
      </c>
      <c r="H24" s="16">
        <f t="shared" si="0"/>
        <v>214342.77733799999</v>
      </c>
      <c r="I24" s="15" t="s">
        <v>386</v>
      </c>
      <c r="J24" s="5" t="s">
        <v>350</v>
      </c>
      <c r="K24" s="5" t="s">
        <v>82</v>
      </c>
      <c r="L24" s="5" t="s">
        <v>96</v>
      </c>
      <c r="M24" s="5" t="s">
        <v>95</v>
      </c>
      <c r="N24" s="5" t="s">
        <v>31</v>
      </c>
      <c r="O24" s="5" t="s">
        <v>1</v>
      </c>
      <c r="P24" s="5" t="s">
        <v>30</v>
      </c>
      <c r="Q24" s="5" t="s">
        <v>94</v>
      </c>
      <c r="R24" s="5" t="s">
        <v>11</v>
      </c>
      <c r="S24" s="5" t="s">
        <v>15</v>
      </c>
      <c r="T24" s="5" t="s">
        <v>2</v>
      </c>
      <c r="U24" s="5" t="s">
        <v>78</v>
      </c>
      <c r="V24" s="5" t="s">
        <v>15</v>
      </c>
      <c r="W24" s="5" t="s">
        <v>52</v>
      </c>
      <c r="X24" s="5" t="s">
        <v>2</v>
      </c>
      <c r="Y24" s="5">
        <v>51.41</v>
      </c>
      <c r="Z24" s="5" t="s">
        <v>23</v>
      </c>
      <c r="AA24" s="5" t="s">
        <v>0</v>
      </c>
      <c r="AB24" s="5" t="s">
        <v>0</v>
      </c>
    </row>
    <row r="25" spans="1:28" ht="34.200000000000003" x14ac:dyDescent="0.2">
      <c r="A25" s="5">
        <v>22</v>
      </c>
      <c r="B25" s="13" t="s">
        <v>326</v>
      </c>
      <c r="C25" s="5" t="s">
        <v>83</v>
      </c>
      <c r="D25" s="5" t="s">
        <v>12</v>
      </c>
      <c r="E25" s="5" t="s">
        <v>0</v>
      </c>
      <c r="F25" s="5" t="s">
        <v>0</v>
      </c>
      <c r="G25" s="5">
        <v>1950</v>
      </c>
      <c r="H25" s="16">
        <f t="shared" si="0"/>
        <v>1120369.405296</v>
      </c>
      <c r="I25" s="15" t="s">
        <v>386</v>
      </c>
      <c r="J25" s="5" t="s">
        <v>350</v>
      </c>
      <c r="K25" s="5" t="s">
        <v>82</v>
      </c>
      <c r="L25" s="5" t="s">
        <v>93</v>
      </c>
      <c r="M25" s="5" t="s">
        <v>92</v>
      </c>
      <c r="N25" s="5" t="s">
        <v>8</v>
      </c>
      <c r="O25" s="5" t="s">
        <v>18</v>
      </c>
      <c r="P25" s="5" t="s">
        <v>7</v>
      </c>
      <c r="Q25" s="5" t="s">
        <v>91</v>
      </c>
      <c r="R25" s="5" t="s">
        <v>11</v>
      </c>
      <c r="S25" s="5" t="s">
        <v>15</v>
      </c>
      <c r="T25" s="5" t="s">
        <v>2</v>
      </c>
      <c r="U25" s="5" t="s">
        <v>16</v>
      </c>
      <c r="V25" s="5" t="s">
        <v>15</v>
      </c>
      <c r="W25" s="5" t="s">
        <v>2</v>
      </c>
      <c r="X25" s="5" t="s">
        <v>2</v>
      </c>
      <c r="Y25" s="5">
        <v>268.72000000000003</v>
      </c>
      <c r="Z25" s="5" t="s">
        <v>77</v>
      </c>
      <c r="AA25" s="5" t="s">
        <v>0</v>
      </c>
      <c r="AB25" s="5" t="s">
        <v>0</v>
      </c>
    </row>
    <row r="26" spans="1:28" ht="22.8" x14ac:dyDescent="0.2">
      <c r="A26" s="5">
        <v>23</v>
      </c>
      <c r="B26" s="13" t="s">
        <v>327</v>
      </c>
      <c r="C26" s="5" t="s">
        <v>83</v>
      </c>
      <c r="D26" s="5" t="s">
        <v>12</v>
      </c>
      <c r="E26" s="5" t="s">
        <v>0</v>
      </c>
      <c r="F26" s="5" t="s">
        <v>0</v>
      </c>
      <c r="G26" s="5" t="s">
        <v>11</v>
      </c>
      <c r="H26" s="16">
        <f t="shared" si="0"/>
        <v>251491.07817599998</v>
      </c>
      <c r="I26" s="15" t="s">
        <v>386</v>
      </c>
      <c r="J26" s="5" t="s">
        <v>350</v>
      </c>
      <c r="K26" s="5" t="s">
        <v>82</v>
      </c>
      <c r="L26" s="5" t="s">
        <v>90</v>
      </c>
      <c r="M26" s="19" t="s">
        <v>89</v>
      </c>
      <c r="N26" s="5" t="s">
        <v>31</v>
      </c>
      <c r="O26" s="5" t="s">
        <v>1</v>
      </c>
      <c r="P26" s="5" t="s">
        <v>30</v>
      </c>
      <c r="Q26" s="5" t="s">
        <v>88</v>
      </c>
      <c r="R26" s="5" t="s">
        <v>11</v>
      </c>
      <c r="S26" s="5" t="s">
        <v>15</v>
      </c>
      <c r="T26" s="5" t="s">
        <v>2</v>
      </c>
      <c r="U26" s="5" t="s">
        <v>52</v>
      </c>
      <c r="V26" s="5" t="s">
        <v>15</v>
      </c>
      <c r="W26" s="5" t="s">
        <v>52</v>
      </c>
      <c r="X26" s="5" t="s">
        <v>2</v>
      </c>
      <c r="Y26" s="5">
        <v>60.32</v>
      </c>
      <c r="Z26" s="5" t="s">
        <v>87</v>
      </c>
      <c r="AA26" s="5" t="s">
        <v>0</v>
      </c>
      <c r="AB26" s="5" t="s">
        <v>0</v>
      </c>
    </row>
    <row r="27" spans="1:28" ht="34.200000000000003" x14ac:dyDescent="0.2">
      <c r="A27" s="5">
        <v>24</v>
      </c>
      <c r="B27" s="13" t="s">
        <v>328</v>
      </c>
      <c r="C27" s="5" t="s">
        <v>83</v>
      </c>
      <c r="D27" s="5" t="s">
        <v>12</v>
      </c>
      <c r="E27" s="5" t="s">
        <v>0</v>
      </c>
      <c r="F27" s="5" t="s">
        <v>0</v>
      </c>
      <c r="G27" s="5"/>
      <c r="H27" s="16">
        <f t="shared" si="0"/>
        <v>210256.88117399998</v>
      </c>
      <c r="I27" s="15" t="s">
        <v>386</v>
      </c>
      <c r="J27" s="5" t="s">
        <v>350</v>
      </c>
      <c r="K27" s="5" t="s">
        <v>82</v>
      </c>
      <c r="L27" s="5" t="s">
        <v>86</v>
      </c>
      <c r="M27" s="5" t="s">
        <v>85</v>
      </c>
      <c r="N27" s="5" t="s">
        <v>31</v>
      </c>
      <c r="O27" s="5" t="s">
        <v>1</v>
      </c>
      <c r="P27" s="5" t="s">
        <v>30</v>
      </c>
      <c r="Q27" s="5" t="s">
        <v>84</v>
      </c>
      <c r="R27" s="5" t="s">
        <v>11</v>
      </c>
      <c r="S27" s="5" t="s">
        <v>15</v>
      </c>
      <c r="T27" s="5" t="s">
        <v>2</v>
      </c>
      <c r="U27" s="5" t="s">
        <v>78</v>
      </c>
      <c r="V27" s="5" t="s">
        <v>15</v>
      </c>
      <c r="W27" s="5" t="s">
        <v>52</v>
      </c>
      <c r="X27" s="5" t="s">
        <v>2</v>
      </c>
      <c r="Y27" s="5">
        <v>50.43</v>
      </c>
      <c r="Z27" s="5" t="s">
        <v>23</v>
      </c>
      <c r="AA27" s="5" t="s">
        <v>0</v>
      </c>
      <c r="AB27" s="5" t="s">
        <v>0</v>
      </c>
    </row>
    <row r="28" spans="1:28" ht="34.200000000000003" x14ac:dyDescent="0.2">
      <c r="A28" s="5">
        <v>25</v>
      </c>
      <c r="B28" s="13" t="s">
        <v>329</v>
      </c>
      <c r="C28" s="5" t="s">
        <v>83</v>
      </c>
      <c r="D28" s="5" t="s">
        <v>12</v>
      </c>
      <c r="E28" s="5" t="s">
        <v>0</v>
      </c>
      <c r="F28" s="5" t="s">
        <v>0</v>
      </c>
      <c r="G28" s="5">
        <v>2005</v>
      </c>
      <c r="H28" s="16">
        <f t="shared" si="0"/>
        <v>931209.09002999996</v>
      </c>
      <c r="I28" s="15" t="s">
        <v>386</v>
      </c>
      <c r="J28" s="5" t="s">
        <v>350</v>
      </c>
      <c r="K28" s="5" t="s">
        <v>82</v>
      </c>
      <c r="L28" s="5" t="s">
        <v>81</v>
      </c>
      <c r="M28" s="5" t="s">
        <v>80</v>
      </c>
      <c r="N28" s="5" t="s">
        <v>8</v>
      </c>
      <c r="O28" s="5" t="s">
        <v>18</v>
      </c>
      <c r="P28" s="5" t="s">
        <v>7</v>
      </c>
      <c r="Q28" s="5" t="s">
        <v>79</v>
      </c>
      <c r="R28" s="5" t="s">
        <v>71</v>
      </c>
      <c r="S28" s="5" t="s">
        <v>15</v>
      </c>
      <c r="T28" s="5" t="s">
        <v>2</v>
      </c>
      <c r="U28" s="5" t="s">
        <v>78</v>
      </c>
      <c r="V28" s="5" t="s">
        <v>15</v>
      </c>
      <c r="W28" s="5" t="s">
        <v>52</v>
      </c>
      <c r="X28" s="5" t="s">
        <v>2</v>
      </c>
      <c r="Y28" s="5">
        <v>223.35</v>
      </c>
      <c r="Z28" s="5" t="s">
        <v>77</v>
      </c>
      <c r="AA28" s="5" t="s">
        <v>0</v>
      </c>
      <c r="AB28" s="5" t="s">
        <v>0</v>
      </c>
    </row>
    <row r="29" spans="1:28" ht="23.4" thickBot="1" x14ac:dyDescent="0.25">
      <c r="A29" s="5">
        <v>26</v>
      </c>
      <c r="B29" s="13" t="s">
        <v>330</v>
      </c>
      <c r="C29" s="5" t="s">
        <v>34</v>
      </c>
      <c r="D29" s="5" t="s">
        <v>12</v>
      </c>
      <c r="E29" s="5" t="s">
        <v>0</v>
      </c>
      <c r="F29" s="5" t="s">
        <v>0</v>
      </c>
      <c r="G29" s="5">
        <v>1975</v>
      </c>
      <c r="H29" s="25">
        <f>1397.44*Y29*1.23</f>
        <v>253410.23241600001</v>
      </c>
      <c r="I29" s="15" t="s">
        <v>378</v>
      </c>
      <c r="J29" s="5" t="s">
        <v>350</v>
      </c>
      <c r="K29" s="5" t="s">
        <v>27</v>
      </c>
      <c r="L29" s="5" t="s">
        <v>76</v>
      </c>
      <c r="M29" s="5" t="s">
        <v>75</v>
      </c>
      <c r="N29" s="5" t="s">
        <v>8</v>
      </c>
      <c r="O29" s="5" t="s">
        <v>1</v>
      </c>
      <c r="P29" s="5" t="s">
        <v>74</v>
      </c>
      <c r="Q29" s="5" t="s">
        <v>73</v>
      </c>
      <c r="R29" s="5" t="s">
        <v>11</v>
      </c>
      <c r="S29" s="5" t="s">
        <v>15</v>
      </c>
      <c r="T29" s="5" t="s">
        <v>2</v>
      </c>
      <c r="U29" s="5" t="s">
        <v>52</v>
      </c>
      <c r="V29" s="5" t="s">
        <v>72</v>
      </c>
      <c r="W29" s="5" t="s">
        <v>52</v>
      </c>
      <c r="X29" s="5" t="s">
        <v>2</v>
      </c>
      <c r="Y29" s="5">
        <v>147.43</v>
      </c>
      <c r="Z29" s="5" t="s">
        <v>23</v>
      </c>
      <c r="AA29" s="5" t="s">
        <v>0</v>
      </c>
      <c r="AB29" s="5" t="s">
        <v>0</v>
      </c>
    </row>
    <row r="30" spans="1:28" ht="34.799999999999997" thickBot="1" x14ac:dyDescent="0.25">
      <c r="A30" s="5">
        <v>27</v>
      </c>
      <c r="B30" s="13" t="s">
        <v>331</v>
      </c>
      <c r="C30" s="5" t="s">
        <v>58</v>
      </c>
      <c r="D30" s="5" t="s">
        <v>12</v>
      </c>
      <c r="E30" s="5" t="s">
        <v>0</v>
      </c>
      <c r="F30" s="5" t="s">
        <v>0</v>
      </c>
      <c r="G30" s="29">
        <v>1950</v>
      </c>
      <c r="H30" s="43">
        <f>2963.78*Y30*1.23</f>
        <v>1173798.2523060001</v>
      </c>
      <c r="I30" s="37" t="s">
        <v>387</v>
      </c>
      <c r="J30" s="5" t="s">
        <v>350</v>
      </c>
      <c r="K30" s="5" t="s">
        <v>27</v>
      </c>
      <c r="L30" s="5" t="s">
        <v>46</v>
      </c>
      <c r="M30" s="5" t="s">
        <v>45</v>
      </c>
      <c r="N30" s="5" t="s">
        <v>8</v>
      </c>
      <c r="O30" s="5" t="s">
        <v>18</v>
      </c>
      <c r="P30" s="5" t="s">
        <v>7</v>
      </c>
      <c r="Q30" s="5" t="s">
        <v>43</v>
      </c>
      <c r="R30" s="5" t="s">
        <v>71</v>
      </c>
      <c r="S30" s="5" t="s">
        <v>400</v>
      </c>
      <c r="T30" s="5" t="s">
        <v>2</v>
      </c>
      <c r="U30" s="5" t="s">
        <v>16</v>
      </c>
      <c r="V30" s="5" t="s">
        <v>15</v>
      </c>
      <c r="W30" s="5" t="s">
        <v>2</v>
      </c>
      <c r="X30" s="5" t="s">
        <v>2</v>
      </c>
      <c r="Y30" s="5">
        <v>321.99</v>
      </c>
      <c r="Z30" s="5" t="s">
        <v>23</v>
      </c>
      <c r="AA30" s="5" t="s">
        <v>0</v>
      </c>
      <c r="AB30" s="5" t="s">
        <v>0</v>
      </c>
    </row>
    <row r="31" spans="1:28" ht="22.2" customHeight="1" x14ac:dyDescent="0.2">
      <c r="A31" s="5">
        <v>28</v>
      </c>
      <c r="B31" s="13" t="s">
        <v>332</v>
      </c>
      <c r="C31" s="5" t="s">
        <v>491</v>
      </c>
      <c r="D31" s="5" t="s">
        <v>12</v>
      </c>
      <c r="E31" s="5" t="s">
        <v>0</v>
      </c>
      <c r="F31" s="5" t="s">
        <v>0</v>
      </c>
      <c r="G31" s="5" t="s">
        <v>11</v>
      </c>
      <c r="H31" s="26">
        <f>2100.63*Y31*1.23</f>
        <v>195540.08443200003</v>
      </c>
      <c r="I31" s="15" t="s">
        <v>388</v>
      </c>
      <c r="J31" s="5" t="s">
        <v>350</v>
      </c>
      <c r="K31" s="5" t="s">
        <v>11</v>
      </c>
      <c r="L31" s="5" t="s">
        <v>46</v>
      </c>
      <c r="M31" s="5" t="s">
        <v>45</v>
      </c>
      <c r="N31" s="5" t="s">
        <v>11</v>
      </c>
      <c r="O31" s="5" t="s">
        <v>11</v>
      </c>
      <c r="P31" s="5" t="s">
        <v>11</v>
      </c>
      <c r="Q31" s="5" t="s">
        <v>43</v>
      </c>
      <c r="R31" s="5" t="s">
        <v>11</v>
      </c>
      <c r="S31" s="5" t="s">
        <v>11</v>
      </c>
      <c r="T31" s="5" t="s">
        <v>11</v>
      </c>
      <c r="U31" s="5" t="s">
        <v>11</v>
      </c>
      <c r="V31" s="5" t="s">
        <v>11</v>
      </c>
      <c r="W31" s="5" t="s">
        <v>11</v>
      </c>
      <c r="X31" s="5" t="s">
        <v>11</v>
      </c>
      <c r="Y31" s="5">
        <v>75.680000000000007</v>
      </c>
      <c r="Z31" s="5" t="s">
        <v>11</v>
      </c>
      <c r="AA31" s="5" t="s">
        <v>11</v>
      </c>
      <c r="AB31" s="5" t="s">
        <v>0</v>
      </c>
    </row>
    <row r="32" spans="1:28" ht="34.200000000000003" x14ac:dyDescent="0.2">
      <c r="A32" s="5">
        <v>29</v>
      </c>
      <c r="B32" s="13" t="s">
        <v>333</v>
      </c>
      <c r="C32" s="5" t="s">
        <v>70</v>
      </c>
      <c r="D32" s="5" t="s">
        <v>12</v>
      </c>
      <c r="E32" s="5" t="s">
        <v>0</v>
      </c>
      <c r="F32" s="5" t="s">
        <v>0</v>
      </c>
      <c r="G32" s="5" t="s">
        <v>69</v>
      </c>
      <c r="H32" s="16">
        <f>1397.44*Y32*1.23</f>
        <v>225083.56463999997</v>
      </c>
      <c r="I32" s="15" t="s">
        <v>378</v>
      </c>
      <c r="J32" s="5" t="s">
        <v>350</v>
      </c>
      <c r="K32" s="5" t="s">
        <v>27</v>
      </c>
      <c r="L32" s="5" t="s">
        <v>37</v>
      </c>
      <c r="M32" s="5" t="s">
        <v>36</v>
      </c>
      <c r="N32" s="5" t="s">
        <v>8</v>
      </c>
      <c r="O32" s="5" t="s">
        <v>18</v>
      </c>
      <c r="P32" s="5" t="s">
        <v>68</v>
      </c>
      <c r="Q32" s="5" t="s">
        <v>67</v>
      </c>
      <c r="R32" s="5" t="s">
        <v>11</v>
      </c>
      <c r="S32" s="5" t="s">
        <v>66</v>
      </c>
      <c r="T32" s="5" t="s">
        <v>2</v>
      </c>
      <c r="U32" s="5" t="s">
        <v>16</v>
      </c>
      <c r="V32" s="5" t="s">
        <v>15</v>
      </c>
      <c r="W32" s="5" t="s">
        <v>2</v>
      </c>
      <c r="X32" s="5" t="s">
        <v>2</v>
      </c>
      <c r="Y32" s="5">
        <v>130.94999999999999</v>
      </c>
      <c r="Z32" s="5" t="s">
        <v>51</v>
      </c>
      <c r="AA32" s="5" t="s">
        <v>0</v>
      </c>
      <c r="AB32" s="5" t="s">
        <v>0</v>
      </c>
    </row>
    <row r="33" spans="1:28" ht="34.200000000000003" x14ac:dyDescent="0.2">
      <c r="A33" s="5">
        <v>30</v>
      </c>
      <c r="B33" s="13" t="s">
        <v>334</v>
      </c>
      <c r="C33" s="5" t="s">
        <v>65</v>
      </c>
      <c r="D33" s="5" t="s">
        <v>12</v>
      </c>
      <c r="E33" s="5" t="s">
        <v>0</v>
      </c>
      <c r="F33" s="5" t="s">
        <v>0</v>
      </c>
      <c r="G33" s="5">
        <v>1970</v>
      </c>
      <c r="H33" s="16">
        <f>1397.44*Y33*1.23</f>
        <v>334093.10774399998</v>
      </c>
      <c r="I33" s="15" t="s">
        <v>378</v>
      </c>
      <c r="J33" s="5" t="s">
        <v>350</v>
      </c>
      <c r="K33" s="5" t="s">
        <v>27</v>
      </c>
      <c r="L33" s="5" t="s">
        <v>64</v>
      </c>
      <c r="M33" s="5" t="s">
        <v>63</v>
      </c>
      <c r="N33" s="5" t="s">
        <v>8</v>
      </c>
      <c r="O33" s="5" t="s">
        <v>18</v>
      </c>
      <c r="P33" s="5" t="s">
        <v>7</v>
      </c>
      <c r="Q33" s="5" t="s">
        <v>62</v>
      </c>
      <c r="R33" s="5" t="s">
        <v>11</v>
      </c>
      <c r="S33" s="5" t="s">
        <v>15</v>
      </c>
      <c r="T33" s="5" t="s">
        <v>2</v>
      </c>
      <c r="U33" s="5" t="s">
        <v>16</v>
      </c>
      <c r="V33" s="5" t="s">
        <v>15</v>
      </c>
      <c r="W33" s="5" t="s">
        <v>2</v>
      </c>
      <c r="X33" s="5" t="s">
        <v>2</v>
      </c>
      <c r="Y33" s="5">
        <v>194.37</v>
      </c>
      <c r="Z33" s="5" t="s">
        <v>23</v>
      </c>
      <c r="AA33" s="5" t="s">
        <v>0</v>
      </c>
      <c r="AB33" s="5" t="s">
        <v>0</v>
      </c>
    </row>
    <row r="34" spans="1:28" ht="57" x14ac:dyDescent="0.2">
      <c r="A34" s="5">
        <v>31</v>
      </c>
      <c r="B34" s="13" t="s">
        <v>335</v>
      </c>
      <c r="C34" s="5" t="s">
        <v>61</v>
      </c>
      <c r="D34" s="5" t="s">
        <v>12</v>
      </c>
      <c r="E34" s="5" t="s">
        <v>0</v>
      </c>
      <c r="F34" s="5" t="s">
        <v>0</v>
      </c>
      <c r="G34" s="5">
        <v>1994</v>
      </c>
      <c r="H34" s="16">
        <f>2963.78*Y34*1.23</f>
        <v>667554.69412800006</v>
      </c>
      <c r="I34" s="15" t="s">
        <v>387</v>
      </c>
      <c r="J34" s="5" t="s">
        <v>350</v>
      </c>
      <c r="K34" s="5" t="s">
        <v>27</v>
      </c>
      <c r="L34" s="5" t="s">
        <v>60</v>
      </c>
      <c r="M34" s="5" t="s">
        <v>59</v>
      </c>
      <c r="N34" s="5" t="s">
        <v>8</v>
      </c>
      <c r="O34" s="5" t="s">
        <v>18</v>
      </c>
      <c r="P34" s="5" t="s">
        <v>7</v>
      </c>
      <c r="Q34" s="5" t="s">
        <v>39</v>
      </c>
      <c r="R34" s="5" t="s">
        <v>11</v>
      </c>
      <c r="S34" s="5" t="s">
        <v>15</v>
      </c>
      <c r="T34" s="5" t="s">
        <v>2</v>
      </c>
      <c r="U34" s="5" t="s">
        <v>16</v>
      </c>
      <c r="V34" s="5" t="s">
        <v>15</v>
      </c>
      <c r="W34" s="5" t="s">
        <v>2</v>
      </c>
      <c r="X34" s="5" t="s">
        <v>2</v>
      </c>
      <c r="Y34" s="5">
        <v>183.12</v>
      </c>
      <c r="Z34" s="5" t="s">
        <v>51</v>
      </c>
      <c r="AA34" s="5" t="s">
        <v>0</v>
      </c>
      <c r="AB34" s="5" t="s">
        <v>0</v>
      </c>
    </row>
    <row r="35" spans="1:28" ht="36.6" customHeight="1" x14ac:dyDescent="0.2">
      <c r="A35" s="5">
        <v>32</v>
      </c>
      <c r="B35" s="13" t="s">
        <v>336</v>
      </c>
      <c r="C35" s="5" t="s">
        <v>34</v>
      </c>
      <c r="D35" s="5" t="s">
        <v>12</v>
      </c>
      <c r="E35" s="5" t="s">
        <v>0</v>
      </c>
      <c r="F35" s="5" t="s">
        <v>0</v>
      </c>
      <c r="G35" s="5">
        <v>1954</v>
      </c>
      <c r="H35" s="16">
        <f>1397.44*Y35*1.23</f>
        <v>40633.642368000001</v>
      </c>
      <c r="I35" s="15" t="s">
        <v>378</v>
      </c>
      <c r="J35" s="5" t="s">
        <v>350</v>
      </c>
      <c r="K35" s="5" t="s">
        <v>11</v>
      </c>
      <c r="L35" s="5" t="s">
        <v>26</v>
      </c>
      <c r="M35" s="5" t="s">
        <v>25</v>
      </c>
      <c r="N35" s="5" t="s">
        <v>31</v>
      </c>
      <c r="O35" s="5" t="s">
        <v>1</v>
      </c>
      <c r="P35" s="5" t="s">
        <v>30</v>
      </c>
      <c r="Q35" s="5" t="s">
        <v>24</v>
      </c>
      <c r="R35" s="5" t="s">
        <v>11</v>
      </c>
      <c r="S35" s="5" t="s">
        <v>11</v>
      </c>
      <c r="T35" s="5" t="s">
        <v>11</v>
      </c>
      <c r="U35" s="5" t="s">
        <v>11</v>
      </c>
      <c r="V35" s="5" t="s">
        <v>11</v>
      </c>
      <c r="W35" s="5" t="s">
        <v>11</v>
      </c>
      <c r="X35" s="5" t="s">
        <v>11</v>
      </c>
      <c r="Y35" s="5">
        <v>23.64</v>
      </c>
      <c r="Z35" s="5" t="s">
        <v>23</v>
      </c>
      <c r="AA35" s="5" t="s">
        <v>0</v>
      </c>
      <c r="AB35" s="5" t="s">
        <v>0</v>
      </c>
    </row>
    <row r="36" spans="1:28" ht="34.200000000000003" x14ac:dyDescent="0.2">
      <c r="A36" s="5">
        <v>33</v>
      </c>
      <c r="B36" s="13" t="s">
        <v>337</v>
      </c>
      <c r="C36" s="5" t="s">
        <v>492</v>
      </c>
      <c r="D36" s="5" t="s">
        <v>12</v>
      </c>
      <c r="E36" s="5" t="s">
        <v>0</v>
      </c>
      <c r="F36" s="5" t="s">
        <v>0</v>
      </c>
      <c r="G36" s="5" t="s">
        <v>11</v>
      </c>
      <c r="H36" s="16">
        <f>2812.75*Y36*1.23</f>
        <v>346279.62142500002</v>
      </c>
      <c r="I36" s="15" t="s">
        <v>389</v>
      </c>
      <c r="J36" s="5" t="s">
        <v>350</v>
      </c>
      <c r="K36" s="5" t="s">
        <v>11</v>
      </c>
      <c r="L36" s="5" t="s">
        <v>42</v>
      </c>
      <c r="M36" s="5" t="s">
        <v>57</v>
      </c>
      <c r="N36" s="5" t="s">
        <v>56</v>
      </c>
      <c r="O36" s="5" t="s">
        <v>56</v>
      </c>
      <c r="P36" s="5" t="s">
        <v>55</v>
      </c>
      <c r="Q36" s="5" t="s">
        <v>54</v>
      </c>
      <c r="R36" s="5" t="s">
        <v>11</v>
      </c>
      <c r="S36" s="5" t="s">
        <v>15</v>
      </c>
      <c r="T36" s="5" t="s">
        <v>2</v>
      </c>
      <c r="U36" s="5" t="s">
        <v>16</v>
      </c>
      <c r="V36" s="5" t="s">
        <v>53</v>
      </c>
      <c r="W36" s="5" t="s">
        <v>52</v>
      </c>
      <c r="X36" s="5" t="s">
        <v>2</v>
      </c>
      <c r="Y36" s="5">
        <v>100.09</v>
      </c>
      <c r="Z36" s="5" t="s">
        <v>51</v>
      </c>
      <c r="AA36" s="5" t="s">
        <v>0</v>
      </c>
      <c r="AB36" s="5" t="s">
        <v>0</v>
      </c>
    </row>
    <row r="37" spans="1:28" s="54" customFormat="1" ht="22.8" x14ac:dyDescent="0.2">
      <c r="A37" s="52"/>
      <c r="B37" s="55" t="s">
        <v>338</v>
      </c>
      <c r="C37" s="52" t="s">
        <v>47</v>
      </c>
      <c r="D37" s="52" t="s">
        <v>12</v>
      </c>
      <c r="E37" s="52" t="s">
        <v>0</v>
      </c>
      <c r="F37" s="52" t="s">
        <v>0</v>
      </c>
      <c r="G37" s="52">
        <v>1970</v>
      </c>
      <c r="H37" s="59">
        <v>0</v>
      </c>
      <c r="I37" s="53" t="s">
        <v>390</v>
      </c>
      <c r="J37" s="52" t="s">
        <v>350</v>
      </c>
      <c r="K37" s="52" t="s">
        <v>11</v>
      </c>
      <c r="L37" s="52" t="s">
        <v>50</v>
      </c>
      <c r="M37" s="52" t="s">
        <v>49</v>
      </c>
      <c r="N37" s="52" t="s">
        <v>1</v>
      </c>
      <c r="O37" s="52" t="s">
        <v>1</v>
      </c>
      <c r="P37" s="52" t="s">
        <v>7</v>
      </c>
      <c r="Q37" s="52" t="s">
        <v>48</v>
      </c>
      <c r="R37" s="52" t="s">
        <v>11</v>
      </c>
      <c r="S37" s="52" t="s">
        <v>11</v>
      </c>
      <c r="T37" s="52" t="s">
        <v>11</v>
      </c>
      <c r="U37" s="52" t="s">
        <v>11</v>
      </c>
      <c r="V37" s="52" t="s">
        <v>1</v>
      </c>
      <c r="W37" s="52" t="s">
        <v>1</v>
      </c>
      <c r="X37" s="52" t="s">
        <v>1</v>
      </c>
      <c r="Y37" s="52">
        <v>120</v>
      </c>
      <c r="Z37" s="52" t="s">
        <v>23</v>
      </c>
      <c r="AA37" s="52" t="s">
        <v>0</v>
      </c>
      <c r="AB37" s="52" t="s">
        <v>0</v>
      </c>
    </row>
    <row r="38" spans="1:28" ht="23.4" thickBot="1" x14ac:dyDescent="0.25">
      <c r="A38" s="5">
        <v>34</v>
      </c>
      <c r="B38" s="13" t="s">
        <v>339</v>
      </c>
      <c r="C38" s="5" t="s">
        <v>47</v>
      </c>
      <c r="D38" s="5" t="s">
        <v>12</v>
      </c>
      <c r="E38" s="5" t="s">
        <v>0</v>
      </c>
      <c r="F38" s="5" t="s">
        <v>0</v>
      </c>
      <c r="G38" s="5">
        <v>1980</v>
      </c>
      <c r="H38" s="25">
        <f>(3394.35-856.24)*Y38*1.23</f>
        <v>280968.77699999994</v>
      </c>
      <c r="I38" s="15" t="s">
        <v>390</v>
      </c>
      <c r="J38" s="5" t="s">
        <v>350</v>
      </c>
      <c r="K38" s="5" t="s">
        <v>11</v>
      </c>
      <c r="L38" s="5" t="s">
        <v>46</v>
      </c>
      <c r="M38" s="5" t="s">
        <v>45</v>
      </c>
      <c r="N38" s="5" t="s">
        <v>1</v>
      </c>
      <c r="O38" s="5" t="s">
        <v>1</v>
      </c>
      <c r="P38" s="5" t="s">
        <v>44</v>
      </c>
      <c r="Q38" s="5" t="s">
        <v>43</v>
      </c>
      <c r="R38" s="5" t="s">
        <v>11</v>
      </c>
      <c r="S38" s="5" t="s">
        <v>11</v>
      </c>
      <c r="T38" s="5" t="s">
        <v>11</v>
      </c>
      <c r="U38" s="5" t="s">
        <v>11</v>
      </c>
      <c r="V38" s="5" t="s">
        <v>1</v>
      </c>
      <c r="W38" s="5" t="s">
        <v>1</v>
      </c>
      <c r="X38" s="5" t="s">
        <v>1</v>
      </c>
      <c r="Y38" s="5">
        <v>90</v>
      </c>
      <c r="Z38" s="5" t="s">
        <v>23</v>
      </c>
      <c r="AA38" s="5" t="s">
        <v>0</v>
      </c>
      <c r="AB38" s="5" t="s">
        <v>0</v>
      </c>
    </row>
    <row r="39" spans="1:28" ht="74.400000000000006" customHeight="1" thickBot="1" x14ac:dyDescent="0.25">
      <c r="A39" s="5">
        <v>35</v>
      </c>
      <c r="B39" s="13" t="s">
        <v>340</v>
      </c>
      <c r="C39" s="5" t="s">
        <v>500</v>
      </c>
      <c r="D39" s="5" t="s">
        <v>12</v>
      </c>
      <c r="E39" s="5" t="s">
        <v>0</v>
      </c>
      <c r="F39" s="5" t="s">
        <v>0</v>
      </c>
      <c r="G39" s="29">
        <v>1971</v>
      </c>
      <c r="H39" s="43">
        <f>2963.78*Y39*1.23</f>
        <v>1464340.5694860001</v>
      </c>
      <c r="I39" s="37" t="s">
        <v>387</v>
      </c>
      <c r="J39" s="5" t="s">
        <v>350</v>
      </c>
      <c r="K39" s="5" t="s">
        <v>398</v>
      </c>
      <c r="L39" s="5" t="s">
        <v>42</v>
      </c>
      <c r="M39" s="5" t="s">
        <v>41</v>
      </c>
      <c r="N39" s="5" t="s">
        <v>8</v>
      </c>
      <c r="O39" s="5" t="s">
        <v>18</v>
      </c>
      <c r="P39" s="5" t="s">
        <v>40</v>
      </c>
      <c r="Q39" s="5" t="s">
        <v>39</v>
      </c>
      <c r="R39" s="5" t="s">
        <v>11</v>
      </c>
      <c r="S39" s="5" t="s">
        <v>399</v>
      </c>
      <c r="T39" s="5" t="s">
        <v>2</v>
      </c>
      <c r="U39" s="5" t="s">
        <v>16</v>
      </c>
      <c r="V39" s="5" t="s">
        <v>15</v>
      </c>
      <c r="W39" s="5" t="s">
        <v>2</v>
      </c>
      <c r="X39" s="5" t="s">
        <v>2</v>
      </c>
      <c r="Y39" s="5">
        <v>401.69</v>
      </c>
      <c r="Z39" s="5" t="s">
        <v>38</v>
      </c>
      <c r="AA39" s="5" t="s">
        <v>12</v>
      </c>
      <c r="AB39" s="5" t="s">
        <v>0</v>
      </c>
    </row>
    <row r="40" spans="1:28" ht="22.8" x14ac:dyDescent="0.2">
      <c r="A40" s="5">
        <v>36</v>
      </c>
      <c r="B40" s="13" t="s">
        <v>341</v>
      </c>
      <c r="C40" s="5" t="s">
        <v>34</v>
      </c>
      <c r="D40" s="5" t="s">
        <v>12</v>
      </c>
      <c r="E40" s="5" t="s">
        <v>0</v>
      </c>
      <c r="F40" s="5" t="s">
        <v>0</v>
      </c>
      <c r="G40" s="5">
        <v>1983</v>
      </c>
      <c r="H40" s="26">
        <f>1397.44*Y40*1.23</f>
        <v>26092.161216</v>
      </c>
      <c r="I40" s="15" t="s">
        <v>378</v>
      </c>
      <c r="J40" s="5" t="s">
        <v>350</v>
      </c>
      <c r="K40" s="5" t="s">
        <v>11</v>
      </c>
      <c r="L40" s="5" t="s">
        <v>37</v>
      </c>
      <c r="M40" s="5" t="s">
        <v>36</v>
      </c>
      <c r="N40" s="5" t="s">
        <v>31</v>
      </c>
      <c r="O40" s="5" t="s">
        <v>1</v>
      </c>
      <c r="P40" s="5" t="s">
        <v>30</v>
      </c>
      <c r="Q40" s="5" t="s">
        <v>35</v>
      </c>
      <c r="R40" s="5" t="s">
        <v>11</v>
      </c>
      <c r="S40" s="5" t="s">
        <v>11</v>
      </c>
      <c r="T40" s="5" t="s">
        <v>11</v>
      </c>
      <c r="U40" s="5" t="s">
        <v>11</v>
      </c>
      <c r="V40" s="5" t="s">
        <v>1</v>
      </c>
      <c r="W40" s="5" t="s">
        <v>1</v>
      </c>
      <c r="X40" s="5" t="s">
        <v>1</v>
      </c>
      <c r="Y40" s="5">
        <v>15.18</v>
      </c>
      <c r="Z40" s="5" t="s">
        <v>23</v>
      </c>
      <c r="AA40" s="5" t="s">
        <v>0</v>
      </c>
      <c r="AB40" s="5" t="s">
        <v>0</v>
      </c>
    </row>
    <row r="41" spans="1:28" ht="31.2" customHeight="1" x14ac:dyDescent="0.2">
      <c r="A41" s="5">
        <v>37</v>
      </c>
      <c r="B41" s="13" t="s">
        <v>342</v>
      </c>
      <c r="C41" s="5" t="s">
        <v>34</v>
      </c>
      <c r="D41" s="5" t="s">
        <v>12</v>
      </c>
      <c r="E41" s="5" t="s">
        <v>0</v>
      </c>
      <c r="F41" s="5" t="s">
        <v>0</v>
      </c>
      <c r="G41" s="5">
        <v>1970</v>
      </c>
      <c r="H41" s="49">
        <v>15000</v>
      </c>
      <c r="I41" s="15" t="s">
        <v>393</v>
      </c>
      <c r="J41" s="5" t="s">
        <v>350</v>
      </c>
      <c r="K41" s="5" t="s">
        <v>11</v>
      </c>
      <c r="L41" s="5" t="s">
        <v>33</v>
      </c>
      <c r="M41" s="5" t="s">
        <v>32</v>
      </c>
      <c r="N41" s="5" t="s">
        <v>31</v>
      </c>
      <c r="O41" s="5" t="s">
        <v>1</v>
      </c>
      <c r="P41" s="5" t="s">
        <v>30</v>
      </c>
      <c r="Q41" s="5" t="s">
        <v>29</v>
      </c>
      <c r="R41" s="5" t="s">
        <v>11</v>
      </c>
      <c r="S41" s="5" t="s">
        <v>11</v>
      </c>
      <c r="T41" s="5" t="s">
        <v>11</v>
      </c>
      <c r="U41" s="5" t="s">
        <v>11</v>
      </c>
      <c r="V41" s="5" t="s">
        <v>1</v>
      </c>
      <c r="W41" s="5" t="s">
        <v>1</v>
      </c>
      <c r="X41" s="5" t="s">
        <v>1</v>
      </c>
      <c r="Y41" s="5" t="s">
        <v>11</v>
      </c>
      <c r="Z41" s="5" t="s">
        <v>23</v>
      </c>
      <c r="AA41" s="5" t="s">
        <v>0</v>
      </c>
      <c r="AB41" s="5" t="s">
        <v>0</v>
      </c>
    </row>
    <row r="42" spans="1:28" ht="34.200000000000003" x14ac:dyDescent="0.2">
      <c r="A42" s="5">
        <v>38</v>
      </c>
      <c r="B42" s="13" t="s">
        <v>343</v>
      </c>
      <c r="C42" s="5" t="s">
        <v>28</v>
      </c>
      <c r="D42" s="5" t="s">
        <v>12</v>
      </c>
      <c r="E42" s="5" t="s">
        <v>0</v>
      </c>
      <c r="F42" s="5" t="s">
        <v>0</v>
      </c>
      <c r="G42" s="5">
        <v>2000</v>
      </c>
      <c r="H42" s="16">
        <f>2963.78*Y42*1.23</f>
        <v>562310.56995000003</v>
      </c>
      <c r="I42" s="15" t="s">
        <v>387</v>
      </c>
      <c r="J42" s="5" t="s">
        <v>350</v>
      </c>
      <c r="K42" s="5" t="s">
        <v>27</v>
      </c>
      <c r="L42" s="5" t="s">
        <v>26</v>
      </c>
      <c r="M42" s="5" t="s">
        <v>25</v>
      </c>
      <c r="N42" s="5" t="s">
        <v>8</v>
      </c>
      <c r="O42" s="5" t="s">
        <v>18</v>
      </c>
      <c r="P42" s="5" t="s">
        <v>7</v>
      </c>
      <c r="Q42" s="5" t="s">
        <v>24</v>
      </c>
      <c r="R42" s="5" t="s">
        <v>11</v>
      </c>
      <c r="S42" s="5" t="s">
        <v>15</v>
      </c>
      <c r="T42" s="5" t="s">
        <v>2</v>
      </c>
      <c r="U42" s="5" t="s">
        <v>16</v>
      </c>
      <c r="V42" s="5" t="s">
        <v>15</v>
      </c>
      <c r="W42" s="5" t="s">
        <v>2</v>
      </c>
      <c r="X42" s="5" t="s">
        <v>2</v>
      </c>
      <c r="Y42" s="5">
        <v>154.25</v>
      </c>
      <c r="Z42" s="5" t="s">
        <v>23</v>
      </c>
      <c r="AA42" s="5" t="s">
        <v>0</v>
      </c>
      <c r="AB42" s="5" t="s">
        <v>0</v>
      </c>
    </row>
    <row r="43" spans="1:28" ht="34.200000000000003" x14ac:dyDescent="0.2">
      <c r="A43" s="5">
        <v>39</v>
      </c>
      <c r="B43" s="13" t="s">
        <v>344</v>
      </c>
      <c r="C43" s="5" t="s">
        <v>22</v>
      </c>
      <c r="D43" s="5" t="s">
        <v>12</v>
      </c>
      <c r="E43" s="5" t="s">
        <v>0</v>
      </c>
      <c r="F43" s="14" t="s">
        <v>12</v>
      </c>
      <c r="G43" s="5">
        <v>1930</v>
      </c>
      <c r="H43" s="16">
        <f>4063.09*Y43*1.23</f>
        <v>4875409.3628850002</v>
      </c>
      <c r="I43" s="15" t="s">
        <v>391</v>
      </c>
      <c r="J43" s="5" t="s">
        <v>350</v>
      </c>
      <c r="K43" s="5" t="s">
        <v>21</v>
      </c>
      <c r="L43" s="5" t="s">
        <v>20</v>
      </c>
      <c r="M43" s="5" t="s">
        <v>19</v>
      </c>
      <c r="N43" s="5" t="s">
        <v>8</v>
      </c>
      <c r="O43" s="5" t="s">
        <v>18</v>
      </c>
      <c r="P43" s="5" t="s">
        <v>7</v>
      </c>
      <c r="Q43" s="5" t="s">
        <v>17</v>
      </c>
      <c r="R43" s="5" t="s">
        <v>11</v>
      </c>
      <c r="S43" s="5" t="s">
        <v>15</v>
      </c>
      <c r="T43" s="5" t="s">
        <v>2</v>
      </c>
      <c r="U43" s="5" t="s">
        <v>16</v>
      </c>
      <c r="V43" s="5" t="s">
        <v>15</v>
      </c>
      <c r="W43" s="5" t="s">
        <v>2</v>
      </c>
      <c r="X43" s="5" t="s">
        <v>2</v>
      </c>
      <c r="Y43" s="5">
        <v>975.55</v>
      </c>
      <c r="Z43" s="5" t="s">
        <v>14</v>
      </c>
      <c r="AA43" s="5" t="s">
        <v>12</v>
      </c>
      <c r="AB43" s="5" t="s">
        <v>0</v>
      </c>
    </row>
    <row r="44" spans="1:28" ht="26.4" customHeight="1" x14ac:dyDescent="0.2">
      <c r="A44" s="5">
        <v>40</v>
      </c>
      <c r="B44" s="20" t="s">
        <v>533</v>
      </c>
      <c r="C44" s="5" t="s">
        <v>534</v>
      </c>
      <c r="D44" s="5" t="s">
        <v>12</v>
      </c>
      <c r="E44" s="5" t="s">
        <v>0</v>
      </c>
      <c r="F44" s="5" t="s">
        <v>0</v>
      </c>
      <c r="G44" s="5">
        <v>2022</v>
      </c>
      <c r="H44" s="16">
        <f>572*Y44*1.23</f>
        <v>39047.58</v>
      </c>
      <c r="I44" s="15" t="s">
        <v>541</v>
      </c>
      <c r="J44" s="5" t="s">
        <v>350</v>
      </c>
      <c r="K44" s="5" t="s">
        <v>535</v>
      </c>
      <c r="L44" s="5" t="s">
        <v>10</v>
      </c>
      <c r="M44" s="5" t="s">
        <v>536</v>
      </c>
      <c r="N44" s="5" t="s">
        <v>537</v>
      </c>
      <c r="O44" s="5" t="s">
        <v>235</v>
      </c>
      <c r="P44" s="5" t="s">
        <v>538</v>
      </c>
      <c r="Q44" s="5" t="s">
        <v>539</v>
      </c>
      <c r="R44" s="5" t="s">
        <v>5</v>
      </c>
      <c r="S44" s="5" t="s">
        <v>540</v>
      </c>
      <c r="T44" s="5" t="s">
        <v>235</v>
      </c>
      <c r="U44" s="5" t="s">
        <v>235</v>
      </c>
      <c r="V44" s="5" t="s">
        <v>235</v>
      </c>
      <c r="W44" s="5" t="s">
        <v>235</v>
      </c>
      <c r="X44" s="5" t="s">
        <v>235</v>
      </c>
      <c r="Y44" s="5">
        <v>55.5</v>
      </c>
      <c r="Z44" s="5" t="s">
        <v>235</v>
      </c>
      <c r="AA44" s="5" t="s">
        <v>235</v>
      </c>
      <c r="AB44" s="5" t="s">
        <v>0</v>
      </c>
    </row>
    <row r="45" spans="1:28" ht="39.6" customHeight="1" x14ac:dyDescent="0.3">
      <c r="A45" s="5">
        <v>41</v>
      </c>
      <c r="B45" s="20" t="s">
        <v>345</v>
      </c>
      <c r="C45" s="5" t="s">
        <v>13</v>
      </c>
      <c r="D45" s="5" t="s">
        <v>12</v>
      </c>
      <c r="E45" s="5" t="s">
        <v>0</v>
      </c>
      <c r="F45" s="5" t="s">
        <v>0</v>
      </c>
      <c r="G45" s="5">
        <v>2021</v>
      </c>
      <c r="H45" s="16">
        <f>1766.94*Y45*1.23</f>
        <v>891176.50881000014</v>
      </c>
      <c r="I45" s="6" t="s">
        <v>392</v>
      </c>
      <c r="J45" s="5" t="s">
        <v>350</v>
      </c>
      <c r="K45" s="5" t="s">
        <v>11</v>
      </c>
      <c r="L45" s="5" t="s">
        <v>10</v>
      </c>
      <c r="M45" s="5" t="s">
        <v>9</v>
      </c>
      <c r="N45" s="5" t="s">
        <v>8</v>
      </c>
      <c r="O45" s="5" t="s">
        <v>1</v>
      </c>
      <c r="P45" s="5" t="s">
        <v>7</v>
      </c>
      <c r="Q45" s="5" t="s">
        <v>6</v>
      </c>
      <c r="R45" s="5" t="s">
        <v>5</v>
      </c>
      <c r="S45" s="5" t="s">
        <v>3</v>
      </c>
      <c r="T45" s="5" t="s">
        <v>2</v>
      </c>
      <c r="U45" s="5" t="s">
        <v>4</v>
      </c>
      <c r="V45" s="5" t="s">
        <v>3</v>
      </c>
      <c r="W45" s="5" t="s">
        <v>1</v>
      </c>
      <c r="X45" s="5" t="s">
        <v>2</v>
      </c>
      <c r="Y45" s="18">
        <v>410.05</v>
      </c>
      <c r="Z45" s="5" t="s">
        <v>1</v>
      </c>
      <c r="AA45" s="5" t="s">
        <v>0</v>
      </c>
      <c r="AB45" s="5" t="s">
        <v>0</v>
      </c>
    </row>
    <row r="46" spans="1:28" ht="28.2" customHeight="1" x14ac:dyDescent="0.3">
      <c r="A46" s="5">
        <v>42</v>
      </c>
      <c r="B46" s="20" t="s">
        <v>493</v>
      </c>
      <c r="C46" s="5" t="s">
        <v>352</v>
      </c>
      <c r="D46" s="5" t="s">
        <v>12</v>
      </c>
      <c r="E46" s="5" t="s">
        <v>0</v>
      </c>
      <c r="F46" s="5" t="s">
        <v>0</v>
      </c>
      <c r="G46" s="5">
        <v>2021</v>
      </c>
      <c r="H46" s="46">
        <f>1766.94*Y46*1.23</f>
        <v>294487.0551</v>
      </c>
      <c r="I46" s="6" t="s">
        <v>542</v>
      </c>
      <c r="J46" s="5" t="s">
        <v>350</v>
      </c>
      <c r="K46" s="5" t="s">
        <v>512</v>
      </c>
      <c r="L46" s="5" t="s">
        <v>361</v>
      </c>
      <c r="M46" s="5" t="s">
        <v>513</v>
      </c>
      <c r="N46" s="5" t="s">
        <v>514</v>
      </c>
      <c r="O46" s="5" t="s">
        <v>235</v>
      </c>
      <c r="P46" s="5" t="s">
        <v>515</v>
      </c>
      <c r="Q46" s="5" t="s">
        <v>516</v>
      </c>
      <c r="R46" s="5" t="s">
        <v>5</v>
      </c>
      <c r="S46" s="5" t="s">
        <v>517</v>
      </c>
      <c r="T46" s="5" t="s">
        <v>15</v>
      </c>
      <c r="U46" s="5" t="s">
        <v>235</v>
      </c>
      <c r="V46" s="5" t="s">
        <v>235</v>
      </c>
      <c r="W46" s="5" t="s">
        <v>235</v>
      </c>
      <c r="X46" s="5" t="s">
        <v>235</v>
      </c>
      <c r="Y46" s="5">
        <v>135.5</v>
      </c>
      <c r="Z46" s="5" t="s">
        <v>235</v>
      </c>
      <c r="AA46" s="5" t="s">
        <v>235</v>
      </c>
      <c r="AB46" s="5" t="s">
        <v>0</v>
      </c>
    </row>
    <row r="47" spans="1:28" ht="33" customHeight="1" x14ac:dyDescent="0.3">
      <c r="A47" s="5">
        <v>43</v>
      </c>
      <c r="B47" s="20" t="s">
        <v>518</v>
      </c>
      <c r="C47" s="5" t="s">
        <v>520</v>
      </c>
      <c r="D47" s="5" t="s">
        <v>521</v>
      </c>
      <c r="E47" s="5" t="s">
        <v>0</v>
      </c>
      <c r="F47" s="14" t="s">
        <v>12</v>
      </c>
      <c r="G47" s="5">
        <v>1901</v>
      </c>
      <c r="H47" s="46">
        <f>4936.33*Y47*1.23</f>
        <v>1540083.1285349999</v>
      </c>
      <c r="I47" s="6" t="s">
        <v>543</v>
      </c>
      <c r="J47" s="5" t="s">
        <v>350</v>
      </c>
      <c r="K47" s="5" t="s">
        <v>522</v>
      </c>
      <c r="L47" s="5" t="s">
        <v>361</v>
      </c>
      <c r="M47" s="5" t="s">
        <v>523</v>
      </c>
      <c r="N47" s="5" t="s">
        <v>8</v>
      </c>
      <c r="O47" s="5" t="s">
        <v>524</v>
      </c>
      <c r="P47" s="5" t="s">
        <v>525</v>
      </c>
      <c r="Q47" s="5" t="s">
        <v>516</v>
      </c>
      <c r="R47" s="5" t="s">
        <v>531</v>
      </c>
      <c r="S47" s="5" t="s">
        <v>526</v>
      </c>
      <c r="T47" s="5" t="s">
        <v>527</v>
      </c>
      <c r="U47" s="5" t="s">
        <v>4</v>
      </c>
      <c r="V47" s="5" t="s">
        <v>528</v>
      </c>
      <c r="W47" s="5" t="s">
        <v>2</v>
      </c>
      <c r="X47" s="5" t="s">
        <v>532</v>
      </c>
      <c r="Y47" s="18">
        <v>253.65</v>
      </c>
      <c r="Z47" s="5">
        <v>3</v>
      </c>
      <c r="AA47" s="5" t="s">
        <v>12</v>
      </c>
      <c r="AB47" s="5" t="s">
        <v>0</v>
      </c>
    </row>
    <row r="48" spans="1:28" ht="42.6" customHeight="1" thickBot="1" x14ac:dyDescent="0.35">
      <c r="A48" s="5">
        <v>44</v>
      </c>
      <c r="B48" s="20" t="s">
        <v>519</v>
      </c>
      <c r="C48" s="5" t="s">
        <v>520</v>
      </c>
      <c r="D48" s="5" t="s">
        <v>12</v>
      </c>
      <c r="E48" s="5" t="s">
        <v>0</v>
      </c>
      <c r="F48" s="14" t="s">
        <v>12</v>
      </c>
      <c r="G48" s="5">
        <v>1910</v>
      </c>
      <c r="H48" s="46">
        <f>4936.33*Y48*1.23</f>
        <v>1114822.248099</v>
      </c>
      <c r="I48" s="6" t="s">
        <v>543</v>
      </c>
      <c r="J48" s="5" t="s">
        <v>350</v>
      </c>
      <c r="K48" s="5" t="s">
        <v>522</v>
      </c>
      <c r="L48" s="5" t="s">
        <v>111</v>
      </c>
      <c r="M48" s="5" t="s">
        <v>408</v>
      </c>
      <c r="N48" s="5" t="s">
        <v>8</v>
      </c>
      <c r="O48" s="5" t="s">
        <v>524</v>
      </c>
      <c r="P48" s="5" t="s">
        <v>529</v>
      </c>
      <c r="Q48" s="5" t="s">
        <v>108</v>
      </c>
      <c r="R48" s="5" t="s">
        <v>531</v>
      </c>
      <c r="S48" s="5" t="s">
        <v>530</v>
      </c>
      <c r="T48" s="5" t="s">
        <v>527</v>
      </c>
      <c r="U48" s="5" t="s">
        <v>4</v>
      </c>
      <c r="V48" s="5" t="s">
        <v>528</v>
      </c>
      <c r="W48" s="5" t="s">
        <v>2</v>
      </c>
      <c r="X48" s="5" t="s">
        <v>532</v>
      </c>
      <c r="Y48" s="5">
        <v>183.61</v>
      </c>
      <c r="Z48" s="5">
        <v>3</v>
      </c>
      <c r="AA48" s="5" t="s">
        <v>12</v>
      </c>
      <c r="AB48" s="5" t="s">
        <v>0</v>
      </c>
    </row>
    <row r="49" spans="1:28" ht="34.200000000000003" x14ac:dyDescent="0.3">
      <c r="A49" s="5">
        <v>45</v>
      </c>
      <c r="B49" s="20" t="s">
        <v>370</v>
      </c>
      <c r="C49" s="5" t="s">
        <v>435</v>
      </c>
      <c r="D49" s="5" t="s">
        <v>12</v>
      </c>
      <c r="E49" s="5" t="s">
        <v>0</v>
      </c>
      <c r="F49" s="5" t="s">
        <v>0</v>
      </c>
      <c r="G49" s="29">
        <v>1974</v>
      </c>
      <c r="H49" s="32">
        <f>4240.68*Y49*1.23</f>
        <v>1804748.5944000001</v>
      </c>
      <c r="I49" s="30" t="s">
        <v>484</v>
      </c>
      <c r="J49" s="5" t="s">
        <v>350</v>
      </c>
      <c r="K49" s="5" t="s">
        <v>427</v>
      </c>
      <c r="L49" s="5" t="s">
        <v>364</v>
      </c>
      <c r="M49" s="5" t="s">
        <v>32</v>
      </c>
      <c r="N49" s="5" t="s">
        <v>8</v>
      </c>
      <c r="O49" s="5" t="s">
        <v>430</v>
      </c>
      <c r="P49" s="5" t="s">
        <v>256</v>
      </c>
      <c r="Q49" s="5" t="s">
        <v>434</v>
      </c>
      <c r="R49" s="5" t="s">
        <v>235</v>
      </c>
      <c r="S49" s="5" t="s">
        <v>224</v>
      </c>
      <c r="T49" s="5" t="s">
        <v>224</v>
      </c>
      <c r="U49" s="5" t="s">
        <v>224</v>
      </c>
      <c r="V49" s="5" t="s">
        <v>224</v>
      </c>
      <c r="W49" s="5" t="s">
        <v>224</v>
      </c>
      <c r="X49" s="5" t="s">
        <v>224</v>
      </c>
      <c r="Y49" s="5">
        <v>346</v>
      </c>
      <c r="Z49" s="5">
        <v>2</v>
      </c>
      <c r="AA49" s="5" t="s">
        <v>12</v>
      </c>
      <c r="AB49" s="5" t="s">
        <v>0</v>
      </c>
    </row>
    <row r="50" spans="1:28" ht="58.2" customHeight="1" x14ac:dyDescent="0.3">
      <c r="A50" s="5">
        <v>46</v>
      </c>
      <c r="B50" s="20" t="s">
        <v>371</v>
      </c>
      <c r="C50" s="5" t="s">
        <v>247</v>
      </c>
      <c r="D50" s="5" t="s">
        <v>245</v>
      </c>
      <c r="E50" s="5" t="s">
        <v>246</v>
      </c>
      <c r="F50" s="5" t="s">
        <v>246</v>
      </c>
      <c r="G50" s="29" t="s">
        <v>248</v>
      </c>
      <c r="H50" s="39">
        <f>3125.32*Y50*1.23</f>
        <v>3890273.3232000005</v>
      </c>
      <c r="I50" s="30" t="s">
        <v>485</v>
      </c>
      <c r="J50" s="5" t="s">
        <v>350</v>
      </c>
      <c r="K50" s="5" t="s">
        <v>427</v>
      </c>
      <c r="L50" s="5" t="s">
        <v>364</v>
      </c>
      <c r="M50" s="5" t="s">
        <v>429</v>
      </c>
      <c r="N50" s="5" t="s">
        <v>8</v>
      </c>
      <c r="O50" s="5" t="s">
        <v>430</v>
      </c>
      <c r="P50" s="5" t="s">
        <v>256</v>
      </c>
      <c r="Q50" s="5" t="s">
        <v>431</v>
      </c>
      <c r="R50" s="5" t="s">
        <v>235</v>
      </c>
      <c r="S50" s="5" t="s">
        <v>224</v>
      </c>
      <c r="T50" s="5" t="s">
        <v>224</v>
      </c>
      <c r="U50" s="5" t="s">
        <v>224</v>
      </c>
      <c r="V50" s="5" t="s">
        <v>224</v>
      </c>
      <c r="W50" s="5" t="s">
        <v>224</v>
      </c>
      <c r="X50" s="5" t="s">
        <v>224</v>
      </c>
      <c r="Y50" s="5">
        <v>1012</v>
      </c>
      <c r="Z50" s="5">
        <v>3</v>
      </c>
      <c r="AA50" s="5" t="s">
        <v>0</v>
      </c>
      <c r="AB50" s="5" t="s">
        <v>0</v>
      </c>
    </row>
    <row r="51" spans="1:28" ht="22.8" x14ac:dyDescent="0.3">
      <c r="A51" s="5">
        <v>47</v>
      </c>
      <c r="B51" s="20" t="s">
        <v>426</v>
      </c>
      <c r="C51" s="5" t="s">
        <v>247</v>
      </c>
      <c r="D51" s="5" t="s">
        <v>245</v>
      </c>
      <c r="E51" s="5" t="s">
        <v>246</v>
      </c>
      <c r="F51" s="5" t="s">
        <v>246</v>
      </c>
      <c r="G51" s="29" t="s">
        <v>249</v>
      </c>
      <c r="H51" s="39">
        <f>3125.32*Y51*1.23</f>
        <v>7699819.6307999995</v>
      </c>
      <c r="I51" s="30" t="s">
        <v>485</v>
      </c>
      <c r="J51" s="5" t="s">
        <v>350</v>
      </c>
      <c r="K51" s="5" t="s">
        <v>427</v>
      </c>
      <c r="L51" s="5" t="s">
        <v>364</v>
      </c>
      <c r="M51" s="5" t="s">
        <v>429</v>
      </c>
      <c r="N51" s="5" t="s">
        <v>8</v>
      </c>
      <c r="O51" s="5" t="s">
        <v>430</v>
      </c>
      <c r="P51" s="5" t="s">
        <v>256</v>
      </c>
      <c r="Q51" s="5" t="s">
        <v>431</v>
      </c>
      <c r="R51" s="5" t="s">
        <v>235</v>
      </c>
      <c r="S51" s="5" t="s">
        <v>224</v>
      </c>
      <c r="T51" s="5" t="s">
        <v>224</v>
      </c>
      <c r="U51" s="5" t="s">
        <v>224</v>
      </c>
      <c r="V51" s="5" t="s">
        <v>224</v>
      </c>
      <c r="W51" s="5" t="s">
        <v>224</v>
      </c>
      <c r="X51" s="5" t="s">
        <v>224</v>
      </c>
      <c r="Y51" s="5">
        <v>2003</v>
      </c>
      <c r="Z51" s="5">
        <v>4</v>
      </c>
      <c r="AA51" s="5" t="s">
        <v>12</v>
      </c>
      <c r="AB51" s="5" t="s">
        <v>0</v>
      </c>
    </row>
    <row r="52" spans="1:28" ht="22.8" x14ac:dyDescent="0.3">
      <c r="A52" s="5">
        <v>48</v>
      </c>
      <c r="B52" s="20" t="s">
        <v>372</v>
      </c>
      <c r="C52" s="5" t="s">
        <v>247</v>
      </c>
      <c r="D52" s="5" t="s">
        <v>245</v>
      </c>
      <c r="E52" s="5" t="s">
        <v>250</v>
      </c>
      <c r="F52" s="5" t="s">
        <v>246</v>
      </c>
      <c r="G52" s="29" t="s">
        <v>251</v>
      </c>
      <c r="H52" s="39">
        <f>2850.69*Y52*1.23</f>
        <v>8839505.0726999994</v>
      </c>
      <c r="I52" s="30" t="s">
        <v>487</v>
      </c>
      <c r="J52" s="5" t="s">
        <v>350</v>
      </c>
      <c r="K52" s="5" t="s">
        <v>427</v>
      </c>
      <c r="L52" s="5" t="s">
        <v>428</v>
      </c>
      <c r="M52" s="5" t="s">
        <v>429</v>
      </c>
      <c r="N52" s="5" t="s">
        <v>8</v>
      </c>
      <c r="O52" s="5" t="s">
        <v>430</v>
      </c>
      <c r="P52" s="5" t="s">
        <v>256</v>
      </c>
      <c r="Q52" s="5" t="s">
        <v>432</v>
      </c>
      <c r="R52" s="5" t="s">
        <v>235</v>
      </c>
      <c r="S52" s="5" t="s">
        <v>224</v>
      </c>
      <c r="T52" s="5" t="s">
        <v>224</v>
      </c>
      <c r="U52" s="5" t="s">
        <v>224</v>
      </c>
      <c r="V52" s="5" t="s">
        <v>224</v>
      </c>
      <c r="W52" s="5" t="s">
        <v>224</v>
      </c>
      <c r="X52" s="5" t="s">
        <v>224</v>
      </c>
      <c r="Y52" s="5">
        <v>2521</v>
      </c>
      <c r="Z52" s="5">
        <v>3</v>
      </c>
      <c r="AA52" s="5" t="s">
        <v>12</v>
      </c>
      <c r="AB52" s="5" t="s">
        <v>0</v>
      </c>
    </row>
    <row r="53" spans="1:28" ht="22.8" x14ac:dyDescent="0.3">
      <c r="A53" s="5">
        <v>49</v>
      </c>
      <c r="B53" s="20" t="s">
        <v>373</v>
      </c>
      <c r="C53" s="5" t="s">
        <v>247</v>
      </c>
      <c r="D53" s="5" t="s">
        <v>245</v>
      </c>
      <c r="E53" s="5" t="s">
        <v>246</v>
      </c>
      <c r="F53" s="5" t="s">
        <v>246</v>
      </c>
      <c r="G53" s="29" t="s">
        <v>252</v>
      </c>
      <c r="H53" s="39">
        <f>2850.69*Y53*1.23</f>
        <v>841523.68799999997</v>
      </c>
      <c r="I53" s="30" t="s">
        <v>487</v>
      </c>
      <c r="J53" s="5" t="s">
        <v>350</v>
      </c>
      <c r="K53" s="5" t="s">
        <v>427</v>
      </c>
      <c r="L53" s="5" t="s">
        <v>428</v>
      </c>
      <c r="M53" s="5" t="s">
        <v>429</v>
      </c>
      <c r="N53" s="5" t="s">
        <v>8</v>
      </c>
      <c r="O53" s="5" t="s">
        <v>430</v>
      </c>
      <c r="P53" s="5" t="s">
        <v>256</v>
      </c>
      <c r="Q53" s="5" t="s">
        <v>433</v>
      </c>
      <c r="R53" s="5" t="s">
        <v>235</v>
      </c>
      <c r="S53" s="5" t="s">
        <v>224</v>
      </c>
      <c r="T53" s="5" t="s">
        <v>224</v>
      </c>
      <c r="U53" s="5" t="s">
        <v>224</v>
      </c>
      <c r="V53" s="5" t="s">
        <v>224</v>
      </c>
      <c r="W53" s="5" t="s">
        <v>224</v>
      </c>
      <c r="X53" s="5" t="s">
        <v>224</v>
      </c>
      <c r="Y53" s="5">
        <v>240</v>
      </c>
      <c r="Z53" s="5">
        <v>2</v>
      </c>
      <c r="AA53" s="5" t="s">
        <v>12</v>
      </c>
      <c r="AB53" s="5" t="s">
        <v>0</v>
      </c>
    </row>
    <row r="54" spans="1:28" ht="49.2" customHeight="1" thickBot="1" x14ac:dyDescent="0.35">
      <c r="A54" s="5">
        <v>50</v>
      </c>
      <c r="B54" s="50" t="s">
        <v>558</v>
      </c>
      <c r="C54" s="5" t="s">
        <v>247</v>
      </c>
      <c r="D54" s="12" t="s">
        <v>245</v>
      </c>
      <c r="E54" s="5" t="s">
        <v>246</v>
      </c>
      <c r="F54" s="5" t="s">
        <v>246</v>
      </c>
      <c r="G54" s="29">
        <v>2023</v>
      </c>
      <c r="H54" s="56">
        <v>5040385.7</v>
      </c>
      <c r="I54" s="57" t="s">
        <v>562</v>
      </c>
      <c r="J54" s="5" t="s">
        <v>350</v>
      </c>
      <c r="K54" s="5" t="s">
        <v>427</v>
      </c>
      <c r="L54" s="5" t="s">
        <v>364</v>
      </c>
      <c r="M54" s="5" t="s">
        <v>429</v>
      </c>
      <c r="N54" s="5" t="str">
        <f>$N$66</f>
        <v>cegła ceramiczna pełna</v>
      </c>
      <c r="O54" s="5" t="str">
        <f>$O$27</f>
        <v>n/d</v>
      </c>
      <c r="P54" s="21" t="s">
        <v>144</v>
      </c>
      <c r="Q54" s="5" t="s">
        <v>433</v>
      </c>
      <c r="R54" s="5" t="s">
        <v>235</v>
      </c>
      <c r="S54" s="5" t="s">
        <v>449</v>
      </c>
      <c r="T54" s="5" t="s">
        <v>2</v>
      </c>
      <c r="U54" s="5" t="s">
        <v>594</v>
      </c>
      <c r="V54" s="5" t="s">
        <v>592</v>
      </c>
      <c r="W54" s="5" t="s">
        <v>0</v>
      </c>
      <c r="X54" s="5" t="s">
        <v>593</v>
      </c>
      <c r="Y54" s="5">
        <v>560</v>
      </c>
      <c r="Z54" s="5">
        <v>2</v>
      </c>
      <c r="AA54" s="5" t="s">
        <v>12</v>
      </c>
      <c r="AB54" s="5" t="s">
        <v>595</v>
      </c>
    </row>
    <row r="55" spans="1:28" ht="22.8" x14ac:dyDescent="0.3">
      <c r="A55" s="5">
        <v>51</v>
      </c>
      <c r="B55" s="20" t="s">
        <v>436</v>
      </c>
      <c r="C55" s="5" t="s">
        <v>418</v>
      </c>
      <c r="D55" s="5" t="s">
        <v>12</v>
      </c>
      <c r="E55" s="5" t="s">
        <v>0</v>
      </c>
      <c r="F55" s="5" t="s">
        <v>0</v>
      </c>
      <c r="G55" s="29">
        <v>1958</v>
      </c>
      <c r="H55" s="32">
        <f t="shared" ref="H55:H56" si="1">3125.32*Y55*1.23</f>
        <v>2452948.0311600002</v>
      </c>
      <c r="I55" s="30" t="s">
        <v>485</v>
      </c>
      <c r="J55" s="5" t="s">
        <v>350</v>
      </c>
      <c r="K55" s="5" t="s">
        <v>440</v>
      </c>
      <c r="L55" s="5" t="s">
        <v>428</v>
      </c>
      <c r="M55" s="5" t="s">
        <v>227</v>
      </c>
      <c r="N55" s="5" t="s">
        <v>8</v>
      </c>
      <c r="O55" s="5" t="s">
        <v>228</v>
      </c>
      <c r="P55" s="5" t="s">
        <v>442</v>
      </c>
      <c r="Q55" s="5" t="s">
        <v>446</v>
      </c>
      <c r="R55" s="5" t="s">
        <v>447</v>
      </c>
      <c r="S55" s="5" t="s">
        <v>224</v>
      </c>
      <c r="T55" s="5" t="s">
        <v>224</v>
      </c>
      <c r="U55" s="5" t="s">
        <v>224</v>
      </c>
      <c r="V55" s="5" t="s">
        <v>224</v>
      </c>
      <c r="W55" s="5" t="s">
        <v>224</v>
      </c>
      <c r="X55" s="5" t="s">
        <v>224</v>
      </c>
      <c r="Y55" s="5">
        <v>638.1</v>
      </c>
      <c r="Z55" s="5">
        <v>2</v>
      </c>
      <c r="AA55" s="5" t="s">
        <v>229</v>
      </c>
      <c r="AB55" s="5" t="s">
        <v>0</v>
      </c>
    </row>
    <row r="56" spans="1:28" ht="34.200000000000003" x14ac:dyDescent="0.3">
      <c r="A56" s="5">
        <v>52</v>
      </c>
      <c r="B56" s="20" t="s">
        <v>437</v>
      </c>
      <c r="C56" s="5" t="s">
        <v>418</v>
      </c>
      <c r="D56" s="5" t="s">
        <v>12</v>
      </c>
      <c r="E56" s="5" t="s">
        <v>0</v>
      </c>
      <c r="F56" s="5" t="s">
        <v>0</v>
      </c>
      <c r="G56" s="29">
        <v>1997</v>
      </c>
      <c r="H56" s="39">
        <f t="shared" si="1"/>
        <v>1499216.004</v>
      </c>
      <c r="I56" s="30" t="s">
        <v>485</v>
      </c>
      <c r="J56" s="5" t="s">
        <v>350</v>
      </c>
      <c r="K56" s="5" t="s">
        <v>589</v>
      </c>
      <c r="L56" s="5" t="s">
        <v>364</v>
      </c>
      <c r="M56" s="5" t="s">
        <v>227</v>
      </c>
      <c r="N56" s="5" t="s">
        <v>8</v>
      </c>
      <c r="O56" s="5" t="s">
        <v>441</v>
      </c>
      <c r="P56" s="5" t="s">
        <v>443</v>
      </c>
      <c r="Q56" s="5" t="s">
        <v>446</v>
      </c>
      <c r="R56" s="5" t="s">
        <v>448</v>
      </c>
      <c r="S56" s="5" t="s">
        <v>224</v>
      </c>
      <c r="T56" s="5" t="s">
        <v>224</v>
      </c>
      <c r="U56" s="5" t="s">
        <v>224</v>
      </c>
      <c r="V56" s="5" t="s">
        <v>224</v>
      </c>
      <c r="W56" s="5" t="s">
        <v>224</v>
      </c>
      <c r="X56" s="5" t="s">
        <v>224</v>
      </c>
      <c r="Y56" s="5">
        <v>390</v>
      </c>
      <c r="Z56" s="5">
        <v>2</v>
      </c>
      <c r="AA56" s="5" t="s">
        <v>229</v>
      </c>
      <c r="AB56" s="5" t="s">
        <v>0</v>
      </c>
    </row>
    <row r="57" spans="1:28" ht="34.200000000000003" x14ac:dyDescent="0.3">
      <c r="A57" s="5">
        <v>53</v>
      </c>
      <c r="B57" s="20" t="s">
        <v>438</v>
      </c>
      <c r="C57" s="5" t="s">
        <v>418</v>
      </c>
      <c r="D57" s="5" t="s">
        <v>12</v>
      </c>
      <c r="E57" s="5" t="s">
        <v>0</v>
      </c>
      <c r="F57" s="5" t="s">
        <v>0</v>
      </c>
      <c r="G57" s="29">
        <v>2017</v>
      </c>
      <c r="H57" s="39">
        <f>2850.69*Y57*1.23</f>
        <v>3237516.9451710004</v>
      </c>
      <c r="I57" s="30" t="s">
        <v>487</v>
      </c>
      <c r="J57" s="5" t="s">
        <v>350</v>
      </c>
      <c r="K57" s="5" t="s">
        <v>590</v>
      </c>
      <c r="L57" s="5" t="s">
        <v>364</v>
      </c>
      <c r="M57" s="5" t="s">
        <v>227</v>
      </c>
      <c r="N57" s="5" t="s">
        <v>230</v>
      </c>
      <c r="O57" s="5" t="s">
        <v>441</v>
      </c>
      <c r="P57" s="5" t="s">
        <v>444</v>
      </c>
      <c r="Q57" s="5" t="s">
        <v>446</v>
      </c>
      <c r="R57" s="5" t="s">
        <v>235</v>
      </c>
      <c r="S57" s="5" t="s">
        <v>449</v>
      </c>
      <c r="T57" s="5" t="s">
        <v>449</v>
      </c>
      <c r="U57" s="5" t="s">
        <v>449</v>
      </c>
      <c r="V57" s="5" t="s">
        <v>449</v>
      </c>
      <c r="W57" s="5" t="s">
        <v>449</v>
      </c>
      <c r="X57" s="5" t="s">
        <v>449</v>
      </c>
      <c r="Y57" s="5">
        <v>923.33</v>
      </c>
      <c r="Z57" s="5">
        <v>2</v>
      </c>
      <c r="AA57" s="5" t="s">
        <v>12</v>
      </c>
      <c r="AB57" s="5" t="s">
        <v>12</v>
      </c>
    </row>
    <row r="58" spans="1:28" ht="23.4" thickBot="1" x14ac:dyDescent="0.35">
      <c r="A58" s="5">
        <v>54</v>
      </c>
      <c r="B58" s="20" t="s">
        <v>439</v>
      </c>
      <c r="C58" s="5" t="s">
        <v>419</v>
      </c>
      <c r="D58" s="5" t="s">
        <v>12</v>
      </c>
      <c r="E58" s="5" t="s">
        <v>0</v>
      </c>
      <c r="F58" s="5" t="s">
        <v>0</v>
      </c>
      <c r="G58" s="29" t="s">
        <v>231</v>
      </c>
      <c r="H58" s="42">
        <f>4240.68*Y58*1.23</f>
        <v>840825.06767999998</v>
      </c>
      <c r="I58" s="31" t="s">
        <v>484</v>
      </c>
      <c r="J58" s="5" t="s">
        <v>350</v>
      </c>
      <c r="K58" s="5" t="s">
        <v>591</v>
      </c>
      <c r="L58" s="5" t="s">
        <v>364</v>
      </c>
      <c r="M58" s="5" t="s">
        <v>232</v>
      </c>
      <c r="N58" s="5" t="s">
        <v>233</v>
      </c>
      <c r="O58" s="5" t="s">
        <v>234</v>
      </c>
      <c r="P58" s="5" t="s">
        <v>445</v>
      </c>
      <c r="Q58" s="5" t="s">
        <v>235</v>
      </c>
      <c r="R58" s="5" t="s">
        <v>448</v>
      </c>
      <c r="S58" s="5" t="s">
        <v>224</v>
      </c>
      <c r="T58" s="5" t="s">
        <v>224</v>
      </c>
      <c r="U58" s="5" t="s">
        <v>224</v>
      </c>
      <c r="V58" s="5" t="s">
        <v>224</v>
      </c>
      <c r="W58" s="5" t="s">
        <v>224</v>
      </c>
      <c r="X58" s="5" t="s">
        <v>224</v>
      </c>
      <c r="Y58" s="5">
        <v>161.19999999999999</v>
      </c>
      <c r="Z58" s="5">
        <v>2</v>
      </c>
      <c r="AA58" s="5" t="s">
        <v>229</v>
      </c>
      <c r="AB58" s="5" t="s">
        <v>0</v>
      </c>
    </row>
    <row r="59" spans="1:28" ht="223.95" customHeight="1" x14ac:dyDescent="0.3">
      <c r="A59" s="5">
        <v>55</v>
      </c>
      <c r="B59" s="20" t="s">
        <v>459</v>
      </c>
      <c r="C59" s="5" t="s">
        <v>236</v>
      </c>
      <c r="D59" s="5" t="s">
        <v>12</v>
      </c>
      <c r="E59" s="5" t="s">
        <v>0</v>
      </c>
      <c r="F59" s="5" t="s">
        <v>0</v>
      </c>
      <c r="G59" s="29" t="s">
        <v>237</v>
      </c>
      <c r="H59" s="32">
        <f t="shared" ref="H59" si="2">3125.32*Y59*1.23</f>
        <v>3216010.5357600003</v>
      </c>
      <c r="I59" s="30" t="s">
        <v>485</v>
      </c>
      <c r="J59" s="5" t="s">
        <v>350</v>
      </c>
      <c r="K59" s="5" t="s">
        <v>461</v>
      </c>
      <c r="L59" s="5" t="s">
        <v>238</v>
      </c>
      <c r="M59" s="5" t="s">
        <v>239</v>
      </c>
      <c r="N59" s="5" t="s">
        <v>240</v>
      </c>
      <c r="O59" s="5" t="s">
        <v>241</v>
      </c>
      <c r="P59" s="5" t="s">
        <v>462</v>
      </c>
      <c r="Q59" s="5" t="s">
        <v>242</v>
      </c>
      <c r="R59" s="5" t="s">
        <v>243</v>
      </c>
      <c r="S59" s="5" t="s">
        <v>463</v>
      </c>
      <c r="T59" s="5" t="s">
        <v>464</v>
      </c>
      <c r="U59" s="5" t="s">
        <v>465</v>
      </c>
      <c r="V59" s="5" t="s">
        <v>466</v>
      </c>
      <c r="W59" s="5" t="s">
        <v>467</v>
      </c>
      <c r="X59" s="5" t="s">
        <v>244</v>
      </c>
      <c r="Y59" s="5">
        <v>836.6</v>
      </c>
      <c r="Z59" s="5">
        <v>2</v>
      </c>
      <c r="AA59" s="5" t="s">
        <v>245</v>
      </c>
      <c r="AB59" s="5" t="s">
        <v>246</v>
      </c>
    </row>
    <row r="60" spans="1:28" s="23" customFormat="1" ht="125.4" customHeight="1" thickBot="1" x14ac:dyDescent="0.35">
      <c r="A60" s="5">
        <v>56</v>
      </c>
      <c r="B60" s="20" t="s">
        <v>460</v>
      </c>
      <c r="C60" s="21" t="s">
        <v>468</v>
      </c>
      <c r="D60" s="21" t="s">
        <v>12</v>
      </c>
      <c r="E60" s="21" t="s">
        <v>0</v>
      </c>
      <c r="F60" s="21" t="s">
        <v>0</v>
      </c>
      <c r="G60" s="35" t="s">
        <v>469</v>
      </c>
      <c r="H60" s="33">
        <f>4240.68*Y60*1.23</f>
        <v>2717085.5211239997</v>
      </c>
      <c r="I60" s="31" t="s">
        <v>484</v>
      </c>
      <c r="J60" s="21" t="s">
        <v>350</v>
      </c>
      <c r="K60" s="21" t="s">
        <v>470</v>
      </c>
      <c r="L60" s="21" t="s">
        <v>471</v>
      </c>
      <c r="M60" s="21" t="s">
        <v>368</v>
      </c>
      <c r="N60" s="21" t="s">
        <v>472</v>
      </c>
      <c r="O60" s="21" t="s">
        <v>473</v>
      </c>
      <c r="P60" s="21" t="s">
        <v>480</v>
      </c>
      <c r="Q60" s="21" t="s">
        <v>474</v>
      </c>
      <c r="R60" s="21" t="s">
        <v>475</v>
      </c>
      <c r="S60" s="21" t="s">
        <v>476</v>
      </c>
      <c r="T60" s="21" t="s">
        <v>481</v>
      </c>
      <c r="U60" s="21" t="s">
        <v>477</v>
      </c>
      <c r="V60" s="21" t="s">
        <v>478</v>
      </c>
      <c r="W60" s="21" t="s">
        <v>482</v>
      </c>
      <c r="X60" s="21" t="s">
        <v>479</v>
      </c>
      <c r="Y60" s="21">
        <v>520.91</v>
      </c>
      <c r="Z60" s="21">
        <v>3</v>
      </c>
      <c r="AA60" s="21" t="s">
        <v>245</v>
      </c>
      <c r="AB60" s="21" t="s">
        <v>246</v>
      </c>
    </row>
    <row r="61" spans="1:28" ht="53.4" customHeight="1" thickBot="1" x14ac:dyDescent="0.35">
      <c r="A61" s="5">
        <v>57</v>
      </c>
      <c r="B61" s="20" t="s">
        <v>494</v>
      </c>
      <c r="C61" s="5" t="s">
        <v>258</v>
      </c>
      <c r="D61" s="5" t="s">
        <v>259</v>
      </c>
      <c r="E61" s="5" t="s">
        <v>260</v>
      </c>
      <c r="F61" s="5" t="s">
        <v>260</v>
      </c>
      <c r="G61" s="29">
        <v>1965</v>
      </c>
      <c r="H61" s="34">
        <f t="shared" ref="H61:H66" si="3">3125.32*Y61*1.23</f>
        <v>9916545.0377400015</v>
      </c>
      <c r="I61" s="30" t="s">
        <v>485</v>
      </c>
      <c r="J61" s="5" t="s">
        <v>350</v>
      </c>
      <c r="K61" s="5" t="s">
        <v>261</v>
      </c>
      <c r="L61" s="5" t="s">
        <v>262</v>
      </c>
      <c r="M61" s="5" t="s">
        <v>263</v>
      </c>
      <c r="N61" s="5" t="s">
        <v>259</v>
      </c>
      <c r="O61" s="5" t="s">
        <v>259</v>
      </c>
      <c r="P61" s="5" t="s">
        <v>259</v>
      </c>
      <c r="Q61" s="5" t="s">
        <v>264</v>
      </c>
      <c r="R61" s="5" t="s">
        <v>450</v>
      </c>
      <c r="S61" s="5" t="s">
        <v>265</v>
      </c>
      <c r="T61" s="5" t="s">
        <v>451</v>
      </c>
      <c r="U61" s="5" t="s">
        <v>451</v>
      </c>
      <c r="V61" s="5" t="s">
        <v>266</v>
      </c>
      <c r="W61" s="5" t="s">
        <v>451</v>
      </c>
      <c r="X61" s="5" t="s">
        <v>451</v>
      </c>
      <c r="Y61" s="5">
        <v>2579.65</v>
      </c>
      <c r="Z61" s="5">
        <v>3</v>
      </c>
      <c r="AA61" s="5" t="s">
        <v>259</v>
      </c>
      <c r="AB61" s="5" t="s">
        <v>260</v>
      </c>
    </row>
    <row r="62" spans="1:28" ht="274.95" customHeight="1" x14ac:dyDescent="0.3">
      <c r="A62" s="5">
        <v>58</v>
      </c>
      <c r="B62" s="20" t="s">
        <v>346</v>
      </c>
      <c r="C62" s="5" t="s">
        <v>267</v>
      </c>
      <c r="D62" s="5" t="s">
        <v>259</v>
      </c>
      <c r="E62" s="5" t="s">
        <v>260</v>
      </c>
      <c r="F62" s="5" t="s">
        <v>260</v>
      </c>
      <c r="G62" s="41"/>
      <c r="H62" s="32">
        <f t="shared" si="3"/>
        <v>3893809.9353119996</v>
      </c>
      <c r="I62" s="30" t="s">
        <v>485</v>
      </c>
      <c r="J62" s="5" t="s">
        <v>350</v>
      </c>
      <c r="K62" s="5" t="s">
        <v>423</v>
      </c>
      <c r="L62" s="5" t="s">
        <v>268</v>
      </c>
      <c r="M62" s="5" t="s">
        <v>269</v>
      </c>
      <c r="N62" s="5" t="s">
        <v>270</v>
      </c>
      <c r="O62" s="5" t="s">
        <v>271</v>
      </c>
      <c r="P62" s="5" t="s">
        <v>272</v>
      </c>
      <c r="Q62" s="5" t="s">
        <v>273</v>
      </c>
      <c r="R62" s="5" t="s">
        <v>274</v>
      </c>
      <c r="S62" s="5" t="s">
        <v>272</v>
      </c>
      <c r="T62" s="5" t="s">
        <v>275</v>
      </c>
      <c r="U62" s="5" t="s">
        <v>276</v>
      </c>
      <c r="V62" s="5" t="s">
        <v>277</v>
      </c>
      <c r="W62" s="5" t="s">
        <v>278</v>
      </c>
      <c r="X62" s="5" t="s">
        <v>279</v>
      </c>
      <c r="Y62" s="5">
        <v>1012.92</v>
      </c>
      <c r="Z62" s="5">
        <v>2</v>
      </c>
      <c r="AA62" s="5" t="s">
        <v>280</v>
      </c>
      <c r="AB62" s="5" t="s">
        <v>281</v>
      </c>
    </row>
    <row r="63" spans="1:28" ht="54.6" customHeight="1" thickBot="1" x14ac:dyDescent="0.35">
      <c r="A63" s="5">
        <v>59</v>
      </c>
      <c r="B63" s="50" t="s">
        <v>564</v>
      </c>
      <c r="C63" s="5" t="s">
        <v>267</v>
      </c>
      <c r="D63" s="5" t="s">
        <v>12</v>
      </c>
      <c r="E63" s="5" t="s">
        <v>0</v>
      </c>
      <c r="F63" s="5" t="s">
        <v>0</v>
      </c>
      <c r="G63" s="29">
        <v>2023</v>
      </c>
      <c r="H63" s="60">
        <v>5573340</v>
      </c>
      <c r="I63" s="58" t="s">
        <v>563</v>
      </c>
      <c r="J63" s="5" t="s">
        <v>350</v>
      </c>
      <c r="K63" s="5" t="str">
        <f>$K$66</f>
        <v>MONITORING zewn.</v>
      </c>
      <c r="L63" s="5" t="s">
        <v>268</v>
      </c>
      <c r="M63" s="5" t="s">
        <v>269</v>
      </c>
      <c r="N63" s="5" t="str">
        <f>$N$66</f>
        <v>cegła ceramiczna pełna</v>
      </c>
      <c r="O63" s="5" t="str">
        <f>$O$66</f>
        <v>żelbetowe</v>
      </c>
      <c r="P63" s="5" t="s">
        <v>580</v>
      </c>
      <c r="Q63" s="5" t="s">
        <v>273</v>
      </c>
      <c r="R63" s="5" t="s">
        <v>235</v>
      </c>
      <c r="S63" s="5" t="str">
        <f>$S$66</f>
        <v>dobre</v>
      </c>
      <c r="T63" s="5" t="s">
        <v>449</v>
      </c>
      <c r="U63" s="5" t="str">
        <f>$U$66</f>
        <v>dobra</v>
      </c>
      <c r="V63" s="5" t="str">
        <f>$V$66</f>
        <v>plastik</v>
      </c>
      <c r="W63" s="5" t="str">
        <f>$W$66</f>
        <v>spełnia wymogi bezp.</v>
      </c>
      <c r="X63" s="5" t="str">
        <f>$X$66</f>
        <v>dobra</v>
      </c>
      <c r="Y63" s="5">
        <v>875.52</v>
      </c>
      <c r="Z63" s="5" t="s">
        <v>565</v>
      </c>
      <c r="AA63" s="5" t="s">
        <v>52</v>
      </c>
      <c r="AB63" s="5" t="s">
        <v>566</v>
      </c>
    </row>
    <row r="64" spans="1:28" ht="22.8" x14ac:dyDescent="0.3">
      <c r="A64" s="5">
        <v>60</v>
      </c>
      <c r="B64" s="20" t="s">
        <v>452</v>
      </c>
      <c r="C64" s="5" t="s">
        <v>282</v>
      </c>
      <c r="D64" s="5" t="s">
        <v>259</v>
      </c>
      <c r="E64" s="5" t="s">
        <v>260</v>
      </c>
      <c r="F64" s="5" t="s">
        <v>283</v>
      </c>
      <c r="G64" s="29">
        <v>1900</v>
      </c>
      <c r="H64" s="32">
        <f t="shared" si="3"/>
        <v>2152720.4160000002</v>
      </c>
      <c r="I64" s="30" t="s">
        <v>485</v>
      </c>
      <c r="J64" s="5" t="s">
        <v>350</v>
      </c>
      <c r="K64" s="5" t="s">
        <v>284</v>
      </c>
      <c r="L64" s="5" t="s">
        <v>285</v>
      </c>
      <c r="M64" s="5" t="s">
        <v>286</v>
      </c>
      <c r="N64" s="5" t="s">
        <v>233</v>
      </c>
      <c r="O64" s="5" t="s">
        <v>18</v>
      </c>
      <c r="P64" s="5" t="s">
        <v>296</v>
      </c>
      <c r="Q64" s="5" t="s">
        <v>457</v>
      </c>
      <c r="R64" s="5">
        <v>2014</v>
      </c>
      <c r="S64" s="5" t="s">
        <v>287</v>
      </c>
      <c r="T64" s="5" t="s">
        <v>224</v>
      </c>
      <c r="U64" s="5" t="s">
        <v>224</v>
      </c>
      <c r="V64" s="5" t="s">
        <v>458</v>
      </c>
      <c r="W64" s="5" t="s">
        <v>288</v>
      </c>
      <c r="X64" s="5" t="s">
        <v>224</v>
      </c>
      <c r="Y64" s="5">
        <v>560</v>
      </c>
      <c r="Z64" s="5">
        <v>2</v>
      </c>
      <c r="AA64" s="5" t="s">
        <v>12</v>
      </c>
      <c r="AB64" s="5" t="s">
        <v>402</v>
      </c>
    </row>
    <row r="65" spans="1:28" ht="22.8" x14ac:dyDescent="0.3">
      <c r="A65" s="5">
        <v>61</v>
      </c>
      <c r="B65" s="20" t="s">
        <v>452</v>
      </c>
      <c r="C65" s="5" t="s">
        <v>282</v>
      </c>
      <c r="D65" s="5" t="s">
        <v>259</v>
      </c>
      <c r="E65" s="5" t="s">
        <v>260</v>
      </c>
      <c r="F65" s="5" t="s">
        <v>283</v>
      </c>
      <c r="G65" s="29">
        <v>1977</v>
      </c>
      <c r="H65" s="39">
        <f t="shared" si="3"/>
        <v>4958945.2439999999</v>
      </c>
      <c r="I65" s="30" t="s">
        <v>485</v>
      </c>
      <c r="J65" s="5" t="s">
        <v>350</v>
      </c>
      <c r="K65" s="5" t="s">
        <v>284</v>
      </c>
      <c r="L65" s="5" t="s">
        <v>285</v>
      </c>
      <c r="M65" s="5" t="s">
        <v>286</v>
      </c>
      <c r="N65" s="5" t="s">
        <v>233</v>
      </c>
      <c r="O65" s="5" t="s">
        <v>18</v>
      </c>
      <c r="P65" s="5" t="s">
        <v>296</v>
      </c>
      <c r="Q65" s="5" t="s">
        <v>457</v>
      </c>
      <c r="R65" s="5">
        <v>2014</v>
      </c>
      <c r="S65" s="5" t="s">
        <v>287</v>
      </c>
      <c r="T65" s="5" t="s">
        <v>224</v>
      </c>
      <c r="U65" s="5" t="s">
        <v>224</v>
      </c>
      <c r="V65" s="5" t="s">
        <v>458</v>
      </c>
      <c r="W65" s="5" t="s">
        <v>288</v>
      </c>
      <c r="X65" s="5" t="s">
        <v>224</v>
      </c>
      <c r="Y65" s="5">
        <v>1290</v>
      </c>
      <c r="Z65" s="5">
        <v>2</v>
      </c>
      <c r="AA65" s="5" t="s">
        <v>12</v>
      </c>
      <c r="AB65" s="5" t="s">
        <v>402</v>
      </c>
    </row>
    <row r="66" spans="1:28" ht="22.8" x14ac:dyDescent="0.3">
      <c r="A66" s="5">
        <v>62</v>
      </c>
      <c r="B66" s="20" t="s">
        <v>452</v>
      </c>
      <c r="C66" s="5" t="s">
        <v>282</v>
      </c>
      <c r="D66" s="5" t="s">
        <v>259</v>
      </c>
      <c r="E66" s="5" t="s">
        <v>260</v>
      </c>
      <c r="F66" s="5" t="s">
        <v>283</v>
      </c>
      <c r="G66" s="29">
        <v>1978</v>
      </c>
      <c r="H66" s="39">
        <f t="shared" si="3"/>
        <v>845711.59200000006</v>
      </c>
      <c r="I66" s="30" t="s">
        <v>485</v>
      </c>
      <c r="J66" s="5" t="s">
        <v>350</v>
      </c>
      <c r="K66" s="5" t="s">
        <v>289</v>
      </c>
      <c r="L66" s="5" t="s">
        <v>285</v>
      </c>
      <c r="M66" s="5" t="s">
        <v>286</v>
      </c>
      <c r="N66" s="5" t="s">
        <v>233</v>
      </c>
      <c r="O66" s="5" t="s">
        <v>18</v>
      </c>
      <c r="P66" s="5" t="s">
        <v>296</v>
      </c>
      <c r="Q66" s="5" t="s">
        <v>457</v>
      </c>
      <c r="R66" s="5">
        <v>2014</v>
      </c>
      <c r="S66" s="5" t="s">
        <v>287</v>
      </c>
      <c r="T66" s="5" t="s">
        <v>224</v>
      </c>
      <c r="U66" s="5" t="s">
        <v>224</v>
      </c>
      <c r="V66" s="5" t="s">
        <v>458</v>
      </c>
      <c r="W66" s="5" t="s">
        <v>288</v>
      </c>
      <c r="X66" s="5" t="s">
        <v>224</v>
      </c>
      <c r="Y66" s="5">
        <v>220</v>
      </c>
      <c r="Z66" s="5">
        <v>2</v>
      </c>
      <c r="AA66" s="5" t="s">
        <v>12</v>
      </c>
      <c r="AB66" s="5" t="s">
        <v>402</v>
      </c>
    </row>
    <row r="67" spans="1:28" ht="187.5" customHeight="1" x14ac:dyDescent="0.3">
      <c r="A67" s="5">
        <v>63</v>
      </c>
      <c r="B67" s="50" t="s">
        <v>576</v>
      </c>
      <c r="C67" s="5" t="s">
        <v>282</v>
      </c>
      <c r="D67" s="5" t="s">
        <v>245</v>
      </c>
      <c r="E67" s="5" t="s">
        <v>260</v>
      </c>
      <c r="F67" s="5" t="s">
        <v>260</v>
      </c>
      <c r="G67" s="29">
        <v>2024</v>
      </c>
      <c r="H67" s="61" t="s">
        <v>578</v>
      </c>
      <c r="I67" s="30" t="s">
        <v>577</v>
      </c>
      <c r="J67" s="5" t="s">
        <v>350</v>
      </c>
      <c r="K67" s="5" t="s">
        <v>579</v>
      </c>
      <c r="L67" s="21" t="s">
        <v>357</v>
      </c>
      <c r="M67" s="5" t="s">
        <v>286</v>
      </c>
      <c r="N67" s="21" t="s">
        <v>567</v>
      </c>
      <c r="O67" s="5" t="str">
        <f>$O$65</f>
        <v>żelbetowe</v>
      </c>
      <c r="P67" s="5" t="s">
        <v>568</v>
      </c>
      <c r="Q67" s="5" t="str">
        <f>$Q$65</f>
        <v>0,5 km rzeka Sawa</v>
      </c>
      <c r="R67" s="5" t="str">
        <f>$R$50</f>
        <v>nie dotyczy</v>
      </c>
      <c r="S67" s="5" t="str">
        <f>$S$53</f>
        <v>dobra</v>
      </c>
      <c r="T67" s="5" t="str">
        <f>$T$56</f>
        <v>dobra</v>
      </c>
      <c r="U67" s="5" t="s">
        <v>581</v>
      </c>
      <c r="V67" s="5" t="s">
        <v>569</v>
      </c>
      <c r="W67" s="5" t="s">
        <v>288</v>
      </c>
      <c r="X67" s="5" t="s">
        <v>570</v>
      </c>
      <c r="Y67" s="5">
        <v>1214.68</v>
      </c>
      <c r="Z67" s="5" t="s">
        <v>571</v>
      </c>
      <c r="AA67" s="5" t="s">
        <v>572</v>
      </c>
      <c r="AB67" s="5" t="s">
        <v>245</v>
      </c>
    </row>
    <row r="68" spans="1:28" ht="25.05" customHeight="1" x14ac:dyDescent="0.3">
      <c r="A68" s="5">
        <v>64</v>
      </c>
      <c r="B68" s="50" t="s">
        <v>573</v>
      </c>
      <c r="C68" s="5" t="s">
        <v>290</v>
      </c>
      <c r="D68" s="5" t="s">
        <v>12</v>
      </c>
      <c r="E68" s="5" t="s">
        <v>0</v>
      </c>
      <c r="F68" s="5" t="s">
        <v>0</v>
      </c>
      <c r="G68" s="29">
        <v>2020</v>
      </c>
      <c r="H68" s="61">
        <v>263311.67</v>
      </c>
      <c r="I68" s="30" t="s">
        <v>574</v>
      </c>
      <c r="J68" s="5" t="s">
        <v>350</v>
      </c>
      <c r="K68" s="5"/>
      <c r="L68" s="5" t="s">
        <v>357</v>
      </c>
      <c r="M68" s="5" t="s">
        <v>286</v>
      </c>
      <c r="N68" s="5" t="s">
        <v>575</v>
      </c>
      <c r="O68" s="5" t="s">
        <v>575</v>
      </c>
      <c r="P68" s="5" t="s">
        <v>575</v>
      </c>
      <c r="Q68" s="5" t="str">
        <f>$Q$65</f>
        <v>0,5 km rzeka Sawa</v>
      </c>
      <c r="R68" s="5" t="s">
        <v>235</v>
      </c>
      <c r="S68" s="5" t="s">
        <v>575</v>
      </c>
      <c r="T68" s="5" t="s">
        <v>575</v>
      </c>
      <c r="U68" s="5" t="s">
        <v>575</v>
      </c>
      <c r="V68" s="5" t="s">
        <v>575</v>
      </c>
      <c r="W68" s="5" t="s">
        <v>575</v>
      </c>
      <c r="X68" s="5" t="s">
        <v>575</v>
      </c>
      <c r="Y68" s="5"/>
      <c r="Z68" s="5" t="s">
        <v>575</v>
      </c>
      <c r="AA68" s="5" t="s">
        <v>575</v>
      </c>
      <c r="AB68" s="5" t="s">
        <v>575</v>
      </c>
    </row>
    <row r="69" spans="1:28" ht="59.4" thickBot="1" x14ac:dyDescent="0.35">
      <c r="A69" s="5">
        <v>65</v>
      </c>
      <c r="B69" s="20" t="s">
        <v>453</v>
      </c>
      <c r="C69" s="5" t="s">
        <v>454</v>
      </c>
      <c r="D69" s="5" t="s">
        <v>12</v>
      </c>
      <c r="E69" s="5" t="s">
        <v>0</v>
      </c>
      <c r="F69" s="5" t="s">
        <v>0</v>
      </c>
      <c r="G69" s="29">
        <v>2012</v>
      </c>
      <c r="H69" s="40">
        <f>5817.59*Y69*1.23</f>
        <v>5564794.7711759992</v>
      </c>
      <c r="I69" s="30" t="s">
        <v>488</v>
      </c>
      <c r="J69" s="5" t="s">
        <v>350</v>
      </c>
      <c r="K69" s="21" t="s">
        <v>496</v>
      </c>
      <c r="L69" s="5" t="s">
        <v>456</v>
      </c>
      <c r="M69" s="5" t="s">
        <v>455</v>
      </c>
      <c r="N69" s="21" t="s">
        <v>220</v>
      </c>
      <c r="O69" s="21" t="s">
        <v>221</v>
      </c>
      <c r="P69" s="21" t="s">
        <v>222</v>
      </c>
      <c r="Q69" s="21" t="s">
        <v>223</v>
      </c>
      <c r="R69" s="22"/>
      <c r="S69" s="21" t="s">
        <v>224</v>
      </c>
      <c r="T69" s="21" t="s">
        <v>224</v>
      </c>
      <c r="U69" s="21" t="s">
        <v>15</v>
      </c>
      <c r="V69" s="21" t="s">
        <v>224</v>
      </c>
      <c r="W69" s="21" t="s">
        <v>224</v>
      </c>
      <c r="X69" s="21" t="s">
        <v>224</v>
      </c>
      <c r="Y69" s="21">
        <v>777.68</v>
      </c>
      <c r="Z69" s="21" t="s">
        <v>225</v>
      </c>
      <c r="AA69" s="21" t="s">
        <v>12</v>
      </c>
      <c r="AB69" s="21" t="s">
        <v>226</v>
      </c>
    </row>
    <row r="70" spans="1:28" ht="34.200000000000003" x14ac:dyDescent="0.3">
      <c r="A70" s="5">
        <v>66</v>
      </c>
      <c r="B70" s="20" t="s">
        <v>424</v>
      </c>
      <c r="C70" s="21" t="s">
        <v>290</v>
      </c>
      <c r="D70" s="21" t="s">
        <v>12</v>
      </c>
      <c r="E70" s="21" t="s">
        <v>0</v>
      </c>
      <c r="F70" s="21" t="s">
        <v>0</v>
      </c>
      <c r="G70" s="35">
        <v>1976</v>
      </c>
      <c r="H70" s="32">
        <f>3061.42*Y70*1.23</f>
        <v>1708616.76975</v>
      </c>
      <c r="I70" s="30" t="s">
        <v>486</v>
      </c>
      <c r="J70" s="5" t="s">
        <v>350</v>
      </c>
      <c r="K70" s="21" t="s">
        <v>291</v>
      </c>
      <c r="L70" s="21" t="s">
        <v>292</v>
      </c>
      <c r="M70" s="21" t="s">
        <v>293</v>
      </c>
      <c r="N70" s="21" t="s">
        <v>294</v>
      </c>
      <c r="O70" s="21" t="s">
        <v>295</v>
      </c>
      <c r="P70" s="21" t="s">
        <v>296</v>
      </c>
      <c r="Q70" s="21" t="s">
        <v>262</v>
      </c>
      <c r="R70" s="12"/>
      <c r="S70" s="12"/>
      <c r="T70" s="21" t="s">
        <v>297</v>
      </c>
      <c r="U70" s="21" t="s">
        <v>298</v>
      </c>
      <c r="V70" s="21" t="s">
        <v>425</v>
      </c>
      <c r="W70" s="21" t="s">
        <v>12</v>
      </c>
      <c r="X70" s="21" t="s">
        <v>299</v>
      </c>
      <c r="Y70" s="21">
        <v>453.75</v>
      </c>
      <c r="Z70" s="21">
        <v>1</v>
      </c>
      <c r="AA70" s="21" t="s">
        <v>12</v>
      </c>
      <c r="AB70" s="21" t="s">
        <v>0</v>
      </c>
    </row>
    <row r="71" spans="1:28" ht="22.8" x14ac:dyDescent="0.3">
      <c r="A71" s="5">
        <v>67</v>
      </c>
      <c r="B71" s="20" t="s">
        <v>347</v>
      </c>
      <c r="C71" s="21" t="s">
        <v>290</v>
      </c>
      <c r="D71" s="21" t="s">
        <v>12</v>
      </c>
      <c r="E71" s="21" t="s">
        <v>0</v>
      </c>
      <c r="F71" s="21" t="s">
        <v>0</v>
      </c>
      <c r="G71" s="35">
        <v>1976</v>
      </c>
      <c r="H71" s="39">
        <f t="shared" ref="H71:H73" si="4">3061.42*Y71*1.23</f>
        <v>578011.4031</v>
      </c>
      <c r="I71" s="30" t="s">
        <v>486</v>
      </c>
      <c r="J71" s="5" t="s">
        <v>350</v>
      </c>
      <c r="K71" s="21" t="s">
        <v>291</v>
      </c>
      <c r="L71" s="21" t="s">
        <v>292</v>
      </c>
      <c r="M71" s="21" t="s">
        <v>293</v>
      </c>
      <c r="N71" s="21" t="s">
        <v>294</v>
      </c>
      <c r="O71" s="21" t="s">
        <v>295</v>
      </c>
      <c r="P71" s="21" t="s">
        <v>296</v>
      </c>
      <c r="Q71" s="21" t="s">
        <v>262</v>
      </c>
      <c r="R71" s="12"/>
      <c r="S71" s="12"/>
      <c r="T71" s="21" t="s">
        <v>297</v>
      </c>
      <c r="U71" s="21" t="s">
        <v>300</v>
      </c>
      <c r="V71" s="21" t="s">
        <v>301</v>
      </c>
      <c r="W71" s="21" t="s">
        <v>12</v>
      </c>
      <c r="X71" s="21" t="s">
        <v>299</v>
      </c>
      <c r="Y71" s="21">
        <v>153.5</v>
      </c>
      <c r="Z71" s="21">
        <v>1</v>
      </c>
      <c r="AA71" s="21" t="s">
        <v>12</v>
      </c>
      <c r="AB71" s="21" t="s">
        <v>0</v>
      </c>
    </row>
    <row r="72" spans="1:28" ht="22.8" x14ac:dyDescent="0.3">
      <c r="A72" s="5">
        <v>68</v>
      </c>
      <c r="B72" s="20" t="s">
        <v>348</v>
      </c>
      <c r="C72" s="21" t="s">
        <v>290</v>
      </c>
      <c r="D72" s="21" t="s">
        <v>12</v>
      </c>
      <c r="E72" s="21" t="s">
        <v>0</v>
      </c>
      <c r="F72" s="21" t="s">
        <v>0</v>
      </c>
      <c r="G72" s="35">
        <v>1976</v>
      </c>
      <c r="H72" s="39">
        <f t="shared" si="4"/>
        <v>611148.21318000008</v>
      </c>
      <c r="I72" s="30" t="s">
        <v>486</v>
      </c>
      <c r="J72" s="5" t="s">
        <v>350</v>
      </c>
      <c r="K72" s="21" t="s">
        <v>291</v>
      </c>
      <c r="L72" s="21" t="s">
        <v>292</v>
      </c>
      <c r="M72" s="21" t="s">
        <v>293</v>
      </c>
      <c r="N72" s="21" t="s">
        <v>294</v>
      </c>
      <c r="O72" s="21" t="s">
        <v>295</v>
      </c>
      <c r="P72" s="21" t="s">
        <v>296</v>
      </c>
      <c r="Q72" s="21" t="s">
        <v>262</v>
      </c>
      <c r="R72" s="12"/>
      <c r="S72" s="12"/>
      <c r="T72" s="21" t="s">
        <v>297</v>
      </c>
      <c r="U72" s="21" t="s">
        <v>300</v>
      </c>
      <c r="V72" s="21" t="s">
        <v>301</v>
      </c>
      <c r="W72" s="21" t="s">
        <v>12</v>
      </c>
      <c r="X72" s="21" t="s">
        <v>299</v>
      </c>
      <c r="Y72" s="21">
        <v>162.30000000000001</v>
      </c>
      <c r="Z72" s="21">
        <v>2</v>
      </c>
      <c r="AA72" s="21" t="s">
        <v>0</v>
      </c>
      <c r="AB72" s="21" t="s">
        <v>0</v>
      </c>
    </row>
    <row r="73" spans="1:28" ht="22.8" x14ac:dyDescent="0.3">
      <c r="A73" s="5">
        <v>69</v>
      </c>
      <c r="B73" s="20" t="s">
        <v>349</v>
      </c>
      <c r="C73" s="21" t="s">
        <v>290</v>
      </c>
      <c r="D73" s="21" t="s">
        <v>12</v>
      </c>
      <c r="E73" s="21" t="s">
        <v>0</v>
      </c>
      <c r="F73" s="21" t="s">
        <v>0</v>
      </c>
      <c r="G73" s="35">
        <v>1976</v>
      </c>
      <c r="H73" s="39">
        <f t="shared" si="4"/>
        <v>11242830.139085999</v>
      </c>
      <c r="I73" s="30" t="s">
        <v>486</v>
      </c>
      <c r="J73" s="5" t="s">
        <v>350</v>
      </c>
      <c r="K73" s="21" t="s">
        <v>302</v>
      </c>
      <c r="L73" s="21" t="s">
        <v>292</v>
      </c>
      <c r="M73" s="21" t="s">
        <v>293</v>
      </c>
      <c r="N73" s="21" t="s">
        <v>294</v>
      </c>
      <c r="O73" s="21" t="s">
        <v>295</v>
      </c>
      <c r="P73" s="21" t="s">
        <v>303</v>
      </c>
      <c r="Q73" s="21" t="s">
        <v>262</v>
      </c>
      <c r="R73" s="12"/>
      <c r="S73" s="12"/>
      <c r="T73" s="21" t="s">
        <v>304</v>
      </c>
      <c r="U73" s="21" t="s">
        <v>298</v>
      </c>
      <c r="V73" s="21" t="s">
        <v>301</v>
      </c>
      <c r="W73" s="21" t="s">
        <v>52</v>
      </c>
      <c r="X73" s="21" t="s">
        <v>299</v>
      </c>
      <c r="Y73" s="24">
        <v>2985.71</v>
      </c>
      <c r="Z73" s="21">
        <v>3</v>
      </c>
      <c r="AA73" s="21" t="s">
        <v>12</v>
      </c>
      <c r="AB73" s="21" t="s">
        <v>0</v>
      </c>
    </row>
    <row r="74" spans="1:28" ht="23.4" thickBot="1" x14ac:dyDescent="0.35">
      <c r="A74" s="5">
        <v>70</v>
      </c>
      <c r="B74" s="20" t="s">
        <v>495</v>
      </c>
      <c r="C74" s="21" t="s">
        <v>290</v>
      </c>
      <c r="D74" s="21" t="s">
        <v>12</v>
      </c>
      <c r="E74" s="21" t="s">
        <v>0</v>
      </c>
      <c r="F74" s="21" t="s">
        <v>0</v>
      </c>
      <c r="G74" s="35">
        <v>2013</v>
      </c>
      <c r="H74" s="40">
        <v>859131.42</v>
      </c>
      <c r="I74" s="30" t="s">
        <v>489</v>
      </c>
      <c r="J74" s="5" t="s">
        <v>350</v>
      </c>
      <c r="K74" s="21" t="s">
        <v>305</v>
      </c>
      <c r="L74" s="21" t="s">
        <v>292</v>
      </c>
      <c r="M74" s="21" t="s">
        <v>293</v>
      </c>
      <c r="N74" s="21" t="s">
        <v>294</v>
      </c>
      <c r="O74" s="21" t="s">
        <v>255</v>
      </c>
      <c r="P74" s="21" t="s">
        <v>296</v>
      </c>
      <c r="Q74" s="21" t="s">
        <v>262</v>
      </c>
      <c r="R74" s="12"/>
      <c r="S74" s="12"/>
      <c r="T74" s="21" t="s">
        <v>297</v>
      </c>
      <c r="U74" s="21" t="s">
        <v>298</v>
      </c>
      <c r="V74" s="21" t="s">
        <v>301</v>
      </c>
      <c r="W74" s="21" t="s">
        <v>12</v>
      </c>
      <c r="X74" s="21" t="s">
        <v>299</v>
      </c>
      <c r="Y74" s="21">
        <v>84.57</v>
      </c>
      <c r="Z74" s="21">
        <v>1</v>
      </c>
      <c r="AA74" s="21" t="s">
        <v>0</v>
      </c>
      <c r="AB74" s="21" t="s">
        <v>0</v>
      </c>
    </row>
    <row r="75" spans="1:28" s="23" customFormat="1" ht="22.8" x14ac:dyDescent="0.3">
      <c r="A75" s="5">
        <v>71</v>
      </c>
      <c r="B75" s="20" t="s">
        <v>351</v>
      </c>
      <c r="C75" s="21" t="s">
        <v>352</v>
      </c>
      <c r="D75" s="21" t="s">
        <v>12</v>
      </c>
      <c r="E75" s="21" t="s">
        <v>0</v>
      </c>
      <c r="F75" s="21" t="s">
        <v>0</v>
      </c>
      <c r="G75" s="36"/>
      <c r="H75" s="44">
        <f>2963.78*Y75*1.23</f>
        <v>2916359.52</v>
      </c>
      <c r="I75" s="31" t="s">
        <v>387</v>
      </c>
      <c r="J75" s="21" t="s">
        <v>350</v>
      </c>
      <c r="K75" s="21" t="s">
        <v>354</v>
      </c>
      <c r="L75" s="21" t="s">
        <v>238</v>
      </c>
      <c r="M75" s="21" t="s">
        <v>355</v>
      </c>
      <c r="N75" s="22"/>
      <c r="O75" s="22"/>
      <c r="P75" s="21" t="s">
        <v>356</v>
      </c>
      <c r="Q75" s="22"/>
      <c r="R75" s="22"/>
      <c r="S75" s="22"/>
      <c r="T75" s="22"/>
      <c r="U75" s="22"/>
      <c r="V75" s="22"/>
      <c r="W75" s="22"/>
      <c r="X75" s="22"/>
      <c r="Y75" s="21">
        <v>800</v>
      </c>
      <c r="Z75" s="21">
        <v>2</v>
      </c>
      <c r="AA75" s="21" t="s">
        <v>12</v>
      </c>
      <c r="AB75" s="21" t="s">
        <v>0</v>
      </c>
    </row>
    <row r="76" spans="1:28" s="23" customFormat="1" ht="22.8" x14ac:dyDescent="0.3">
      <c r="A76" s="5">
        <v>72</v>
      </c>
      <c r="B76" s="20" t="s">
        <v>353</v>
      </c>
      <c r="C76" s="21" t="s">
        <v>352</v>
      </c>
      <c r="D76" s="21" t="s">
        <v>12</v>
      </c>
      <c r="E76" s="21" t="s">
        <v>0</v>
      </c>
      <c r="F76" s="21" t="s">
        <v>0</v>
      </c>
      <c r="G76" s="36"/>
      <c r="H76" s="45">
        <f>2963.78*Y76*1.23</f>
        <v>258826.9074</v>
      </c>
      <c r="I76" s="31" t="s">
        <v>387</v>
      </c>
      <c r="J76" s="21" t="s">
        <v>350</v>
      </c>
      <c r="K76" s="21" t="s">
        <v>360</v>
      </c>
      <c r="L76" s="21" t="s">
        <v>238</v>
      </c>
      <c r="M76" s="21" t="s">
        <v>355</v>
      </c>
      <c r="N76" s="22"/>
      <c r="O76" s="22"/>
      <c r="P76" s="21" t="s">
        <v>356</v>
      </c>
      <c r="Q76" s="22"/>
      <c r="R76" s="22"/>
      <c r="S76" s="22"/>
      <c r="T76" s="22"/>
      <c r="U76" s="22"/>
      <c r="V76" s="22"/>
      <c r="W76" s="22"/>
      <c r="X76" s="22"/>
      <c r="Y76" s="21">
        <v>71</v>
      </c>
      <c r="Z76" s="21">
        <v>2</v>
      </c>
      <c r="AA76" s="21" t="s">
        <v>12</v>
      </c>
      <c r="AB76" s="21" t="s">
        <v>0</v>
      </c>
    </row>
    <row r="77" spans="1:28" s="23" customFormat="1" ht="23.4" customHeight="1" x14ac:dyDescent="0.3">
      <c r="A77" s="5">
        <v>73</v>
      </c>
      <c r="B77" s="20" t="s">
        <v>585</v>
      </c>
      <c r="C77" s="21" t="s">
        <v>352</v>
      </c>
      <c r="D77" s="21" t="s">
        <v>12</v>
      </c>
      <c r="E77" s="21" t="s">
        <v>0</v>
      </c>
      <c r="F77" s="21" t="s">
        <v>0</v>
      </c>
      <c r="G77" s="36"/>
      <c r="H77" s="45">
        <f t="shared" ref="H77:H85" si="5">2963.78*Y77*1.23</f>
        <v>1986769.9230000002</v>
      </c>
      <c r="I77" s="31" t="s">
        <v>387</v>
      </c>
      <c r="J77" s="21" t="s">
        <v>350</v>
      </c>
      <c r="K77" s="21" t="s">
        <v>354</v>
      </c>
      <c r="L77" s="21" t="s">
        <v>357</v>
      </c>
      <c r="M77" s="21" t="s">
        <v>358</v>
      </c>
      <c r="N77" s="22"/>
      <c r="O77" s="22"/>
      <c r="P77" s="21" t="s">
        <v>40</v>
      </c>
      <c r="Q77" s="22"/>
      <c r="R77" s="22"/>
      <c r="S77" s="22"/>
      <c r="T77" s="22"/>
      <c r="U77" s="22"/>
      <c r="V77" s="22"/>
      <c r="W77" s="22"/>
      <c r="X77" s="22"/>
      <c r="Y77" s="21">
        <v>545</v>
      </c>
      <c r="Z77" s="21">
        <v>2</v>
      </c>
      <c r="AA77" s="21" t="s">
        <v>12</v>
      </c>
      <c r="AB77" s="21" t="s">
        <v>0</v>
      </c>
    </row>
    <row r="78" spans="1:28" s="23" customFormat="1" ht="19.2" customHeight="1" x14ac:dyDescent="0.3">
      <c r="A78" s="5">
        <v>74</v>
      </c>
      <c r="B78" s="20" t="s">
        <v>359</v>
      </c>
      <c r="C78" s="21" t="s">
        <v>352</v>
      </c>
      <c r="D78" s="21" t="s">
        <v>12</v>
      </c>
      <c r="E78" s="21" t="s">
        <v>0</v>
      </c>
      <c r="F78" s="21" t="s">
        <v>0</v>
      </c>
      <c r="G78" s="36"/>
      <c r="H78" s="45">
        <f t="shared" si="5"/>
        <v>207790.61580000003</v>
      </c>
      <c r="I78" s="31" t="s">
        <v>387</v>
      </c>
      <c r="J78" s="21" t="s">
        <v>350</v>
      </c>
      <c r="K78" s="21" t="s">
        <v>360</v>
      </c>
      <c r="L78" s="21" t="s">
        <v>357</v>
      </c>
      <c r="M78" s="21" t="s">
        <v>358</v>
      </c>
      <c r="N78" s="22"/>
      <c r="O78" s="22"/>
      <c r="P78" s="21" t="s">
        <v>40</v>
      </c>
      <c r="Q78" s="22"/>
      <c r="R78" s="22"/>
      <c r="S78" s="22"/>
      <c r="T78" s="22"/>
      <c r="U78" s="22"/>
      <c r="V78" s="22"/>
      <c r="W78" s="22"/>
      <c r="X78" s="22"/>
      <c r="Y78" s="21">
        <v>57</v>
      </c>
      <c r="Z78" s="21">
        <v>2</v>
      </c>
      <c r="AA78" s="21" t="s">
        <v>12</v>
      </c>
      <c r="AB78" s="21" t="s">
        <v>0</v>
      </c>
    </row>
    <row r="79" spans="1:28" s="23" customFormat="1" ht="19.95" customHeight="1" x14ac:dyDescent="0.3">
      <c r="A79" s="5">
        <v>75</v>
      </c>
      <c r="B79" s="20" t="s">
        <v>586</v>
      </c>
      <c r="C79" s="21" t="s">
        <v>352</v>
      </c>
      <c r="D79" s="21" t="s">
        <v>12</v>
      </c>
      <c r="E79" s="21" t="s">
        <v>0</v>
      </c>
      <c r="F79" s="21" t="s">
        <v>0</v>
      </c>
      <c r="G79" s="36"/>
      <c r="H79" s="45">
        <f t="shared" si="5"/>
        <v>1020725.8320000001</v>
      </c>
      <c r="I79" s="31" t="s">
        <v>387</v>
      </c>
      <c r="J79" s="21" t="s">
        <v>350</v>
      </c>
      <c r="K79" s="21" t="s">
        <v>354</v>
      </c>
      <c r="L79" s="21" t="s">
        <v>361</v>
      </c>
      <c r="M79" s="21" t="s">
        <v>362</v>
      </c>
      <c r="N79" s="22"/>
      <c r="O79" s="22"/>
      <c r="P79" s="21" t="s">
        <v>356</v>
      </c>
      <c r="Q79" s="22"/>
      <c r="R79" s="22"/>
      <c r="S79" s="22"/>
      <c r="T79" s="22"/>
      <c r="U79" s="22"/>
      <c r="V79" s="22"/>
      <c r="W79" s="22"/>
      <c r="X79" s="22"/>
      <c r="Y79" s="21">
        <v>280</v>
      </c>
      <c r="Z79" s="21">
        <v>2</v>
      </c>
      <c r="AA79" s="21" t="s">
        <v>12</v>
      </c>
      <c r="AB79" s="21" t="s">
        <v>0</v>
      </c>
    </row>
    <row r="80" spans="1:28" s="23" customFormat="1" ht="19.95" customHeight="1" x14ac:dyDescent="0.3">
      <c r="A80" s="5">
        <v>76</v>
      </c>
      <c r="B80" s="20" t="s">
        <v>363</v>
      </c>
      <c r="C80" s="21" t="s">
        <v>352</v>
      </c>
      <c r="D80" s="21" t="s">
        <v>12</v>
      </c>
      <c r="E80" s="21" t="s">
        <v>0</v>
      </c>
      <c r="F80" s="21" t="s">
        <v>0</v>
      </c>
      <c r="G80" s="36"/>
      <c r="H80" s="45">
        <f t="shared" si="5"/>
        <v>357254.04119999998</v>
      </c>
      <c r="I80" s="31" t="s">
        <v>387</v>
      </c>
      <c r="J80" s="21" t="s">
        <v>350</v>
      </c>
      <c r="K80" s="21" t="s">
        <v>354</v>
      </c>
      <c r="L80" s="21" t="s">
        <v>361</v>
      </c>
      <c r="M80" s="21" t="s">
        <v>362</v>
      </c>
      <c r="N80" s="22"/>
      <c r="O80" s="22"/>
      <c r="P80" s="21" t="s">
        <v>356</v>
      </c>
      <c r="Q80" s="22"/>
      <c r="R80" s="22"/>
      <c r="S80" s="22"/>
      <c r="T80" s="22"/>
      <c r="U80" s="22"/>
      <c r="V80" s="22"/>
      <c r="W80" s="22"/>
      <c r="X80" s="22"/>
      <c r="Y80" s="21">
        <v>98</v>
      </c>
      <c r="Z80" s="21">
        <v>2</v>
      </c>
      <c r="AA80" s="21" t="s">
        <v>12</v>
      </c>
      <c r="AB80" s="21" t="s">
        <v>0</v>
      </c>
    </row>
    <row r="81" spans="1:28" s="23" customFormat="1" ht="22.8" x14ac:dyDescent="0.3">
      <c r="A81" s="5">
        <v>77</v>
      </c>
      <c r="B81" s="20" t="s">
        <v>587</v>
      </c>
      <c r="C81" s="21" t="s">
        <v>352</v>
      </c>
      <c r="D81" s="21" t="s">
        <v>12</v>
      </c>
      <c r="E81" s="21" t="s">
        <v>0</v>
      </c>
      <c r="F81" s="21" t="s">
        <v>0</v>
      </c>
      <c r="G81" s="35">
        <v>2012</v>
      </c>
      <c r="H81" s="45">
        <f t="shared" si="5"/>
        <v>3419431.5372000001</v>
      </c>
      <c r="I81" s="31" t="s">
        <v>387</v>
      </c>
      <c r="J81" s="21" t="s">
        <v>350</v>
      </c>
      <c r="K81" s="21" t="s">
        <v>360</v>
      </c>
      <c r="L81" s="21" t="s">
        <v>364</v>
      </c>
      <c r="M81" s="21" t="s">
        <v>365</v>
      </c>
      <c r="N81" s="22"/>
      <c r="O81" s="22"/>
      <c r="P81" s="21" t="s">
        <v>356</v>
      </c>
      <c r="Q81" s="22"/>
      <c r="R81" s="22"/>
      <c r="S81" s="22"/>
      <c r="T81" s="22"/>
      <c r="U81" s="22"/>
      <c r="V81" s="22"/>
      <c r="W81" s="22"/>
      <c r="X81" s="22"/>
      <c r="Y81" s="21">
        <v>938</v>
      </c>
      <c r="Z81" s="21">
        <v>3</v>
      </c>
      <c r="AA81" s="21" t="s">
        <v>0</v>
      </c>
      <c r="AB81" s="21" t="s">
        <v>12</v>
      </c>
    </row>
    <row r="82" spans="1:28" s="23" customFormat="1" ht="22.8" x14ac:dyDescent="0.3">
      <c r="A82" s="5">
        <v>78</v>
      </c>
      <c r="B82" s="20" t="s">
        <v>366</v>
      </c>
      <c r="C82" s="21" t="s">
        <v>352</v>
      </c>
      <c r="D82" s="21" t="s">
        <v>12</v>
      </c>
      <c r="E82" s="21" t="s">
        <v>0</v>
      </c>
      <c r="F82" s="21" t="s">
        <v>0</v>
      </c>
      <c r="G82" s="36"/>
      <c r="H82" s="45">
        <f t="shared" si="5"/>
        <v>204145.16640000002</v>
      </c>
      <c r="I82" s="31" t="s">
        <v>387</v>
      </c>
      <c r="J82" s="21" t="s">
        <v>350</v>
      </c>
      <c r="K82" s="21" t="s">
        <v>360</v>
      </c>
      <c r="L82" s="21" t="s">
        <v>364</v>
      </c>
      <c r="M82" s="21" t="s">
        <v>367</v>
      </c>
      <c r="N82" s="22"/>
      <c r="O82" s="22"/>
      <c r="P82" s="21" t="s">
        <v>356</v>
      </c>
      <c r="Q82" s="22"/>
      <c r="R82" s="22"/>
      <c r="S82" s="22"/>
      <c r="T82" s="22"/>
      <c r="U82" s="22"/>
      <c r="V82" s="22"/>
      <c r="W82" s="22"/>
      <c r="X82" s="22"/>
      <c r="Y82" s="21">
        <v>56</v>
      </c>
      <c r="Z82" s="21">
        <v>2</v>
      </c>
      <c r="AA82" s="21" t="s">
        <v>12</v>
      </c>
      <c r="AB82" s="21" t="s">
        <v>0</v>
      </c>
    </row>
    <row r="83" spans="1:28" s="23" customFormat="1" ht="25.95" customHeight="1" x14ac:dyDescent="0.3">
      <c r="A83" s="5">
        <v>79</v>
      </c>
      <c r="B83" s="20" t="s">
        <v>588</v>
      </c>
      <c r="C83" s="21" t="s">
        <v>352</v>
      </c>
      <c r="D83" s="21" t="s">
        <v>12</v>
      </c>
      <c r="E83" s="21" t="s">
        <v>0</v>
      </c>
      <c r="F83" s="21" t="s">
        <v>0</v>
      </c>
      <c r="G83" s="35">
        <v>1990</v>
      </c>
      <c r="H83" s="45">
        <f t="shared" si="5"/>
        <v>3886049.0603999998</v>
      </c>
      <c r="I83" s="31" t="s">
        <v>387</v>
      </c>
      <c r="J83" s="21" t="s">
        <v>350</v>
      </c>
      <c r="K83" s="21" t="s">
        <v>354</v>
      </c>
      <c r="L83" s="21" t="s">
        <v>357</v>
      </c>
      <c r="M83" s="21" t="s">
        <v>368</v>
      </c>
      <c r="N83" s="22"/>
      <c r="O83" s="22"/>
      <c r="P83" s="21" t="s">
        <v>356</v>
      </c>
      <c r="Q83" s="22"/>
      <c r="R83" s="22"/>
      <c r="S83" s="22"/>
      <c r="T83" s="22"/>
      <c r="U83" s="22"/>
      <c r="V83" s="22"/>
      <c r="W83" s="22"/>
      <c r="X83" s="22"/>
      <c r="Y83" s="21">
        <v>1066</v>
      </c>
      <c r="Z83" s="21">
        <v>3</v>
      </c>
      <c r="AA83" s="21" t="s">
        <v>12</v>
      </c>
      <c r="AB83" s="21" t="s">
        <v>0</v>
      </c>
    </row>
    <row r="84" spans="1:28" s="23" customFormat="1" ht="22.2" customHeight="1" x14ac:dyDescent="0.3">
      <c r="A84" s="5">
        <v>80</v>
      </c>
      <c r="B84" s="20" t="s">
        <v>369</v>
      </c>
      <c r="C84" s="21" t="s">
        <v>352</v>
      </c>
      <c r="D84" s="21" t="s">
        <v>12</v>
      </c>
      <c r="E84" s="21" t="s">
        <v>0</v>
      </c>
      <c r="F84" s="21" t="s">
        <v>0</v>
      </c>
      <c r="G84" s="35">
        <v>1990</v>
      </c>
      <c r="H84" s="45">
        <f t="shared" si="5"/>
        <v>448390.27620000002</v>
      </c>
      <c r="I84" s="31" t="s">
        <v>387</v>
      </c>
      <c r="J84" s="21" t="s">
        <v>350</v>
      </c>
      <c r="K84" s="21" t="s">
        <v>354</v>
      </c>
      <c r="L84" s="21" t="s">
        <v>357</v>
      </c>
      <c r="M84" s="21" t="s">
        <v>368</v>
      </c>
      <c r="N84" s="22"/>
      <c r="O84" s="22"/>
      <c r="P84" s="21" t="s">
        <v>356</v>
      </c>
      <c r="Q84" s="22"/>
      <c r="R84" s="22"/>
      <c r="S84" s="22"/>
      <c r="T84" s="22"/>
      <c r="U84" s="22"/>
      <c r="V84" s="22"/>
      <c r="W84" s="22"/>
      <c r="X84" s="22"/>
      <c r="Y84" s="21">
        <v>123</v>
      </c>
      <c r="Z84" s="21">
        <v>3</v>
      </c>
      <c r="AA84" s="21" t="s">
        <v>12</v>
      </c>
      <c r="AB84" s="21" t="s">
        <v>0</v>
      </c>
    </row>
    <row r="85" spans="1:28" s="23" customFormat="1" ht="23.4" customHeight="1" thickBot="1" x14ac:dyDescent="0.35">
      <c r="A85" s="5">
        <v>81</v>
      </c>
      <c r="B85" s="20" t="s">
        <v>404</v>
      </c>
      <c r="C85" s="21" t="s">
        <v>352</v>
      </c>
      <c r="D85" s="21" t="s">
        <v>12</v>
      </c>
      <c r="E85" s="21" t="s">
        <v>0</v>
      </c>
      <c r="F85" s="21" t="s">
        <v>0</v>
      </c>
      <c r="G85" s="36"/>
      <c r="H85" s="33">
        <f t="shared" si="5"/>
        <v>510362.91600000003</v>
      </c>
      <c r="I85" s="31" t="s">
        <v>387</v>
      </c>
      <c r="J85" s="21" t="s">
        <v>350</v>
      </c>
      <c r="K85" s="21" t="s">
        <v>405</v>
      </c>
      <c r="L85" s="21" t="s">
        <v>357</v>
      </c>
      <c r="M85" s="21" t="s">
        <v>406</v>
      </c>
      <c r="N85" s="22"/>
      <c r="O85" s="22"/>
      <c r="P85" s="21" t="s">
        <v>356</v>
      </c>
      <c r="Q85" s="22"/>
      <c r="R85" s="22"/>
      <c r="S85" s="22"/>
      <c r="T85" s="22"/>
      <c r="U85" s="22"/>
      <c r="V85" s="22"/>
      <c r="W85" s="22"/>
      <c r="X85" s="22"/>
      <c r="Y85" s="21">
        <v>140</v>
      </c>
      <c r="Z85" s="21">
        <v>4</v>
      </c>
      <c r="AA85" s="21" t="s">
        <v>0</v>
      </c>
      <c r="AB85" s="21" t="s">
        <v>0</v>
      </c>
    </row>
    <row r="86" spans="1:28" ht="26.4" customHeight="1" thickBot="1" x14ac:dyDescent="0.35">
      <c r="A86" s="5">
        <v>82</v>
      </c>
      <c r="B86" s="20" t="s">
        <v>374</v>
      </c>
      <c r="C86" s="21" t="s">
        <v>253</v>
      </c>
      <c r="D86" s="21" t="s">
        <v>12</v>
      </c>
      <c r="E86" s="21" t="s">
        <v>0</v>
      </c>
      <c r="F86" s="21" t="s">
        <v>0</v>
      </c>
      <c r="G86" s="35">
        <v>1962</v>
      </c>
      <c r="H86" s="34">
        <f t="shared" ref="H86:H88" si="6">3061.42*Y86*1.23</f>
        <v>2402795.2854600004</v>
      </c>
      <c r="I86" s="30" t="s">
        <v>486</v>
      </c>
      <c r="J86" s="21" t="s">
        <v>350</v>
      </c>
      <c r="K86" s="21" t="s">
        <v>12</v>
      </c>
      <c r="L86" s="21" t="s">
        <v>254</v>
      </c>
      <c r="M86" s="21" t="s">
        <v>409</v>
      </c>
      <c r="N86" s="21" t="s">
        <v>8</v>
      </c>
      <c r="O86" s="21" t="s">
        <v>255</v>
      </c>
      <c r="P86" s="21" t="s">
        <v>256</v>
      </c>
      <c r="Q86" s="21" t="s">
        <v>52</v>
      </c>
      <c r="R86" s="21" t="s">
        <v>257</v>
      </c>
      <c r="S86" s="21" t="s">
        <v>256</v>
      </c>
      <c r="T86" s="21" t="s">
        <v>15</v>
      </c>
      <c r="U86" s="21" t="s">
        <v>15</v>
      </c>
      <c r="V86" s="21" t="s">
        <v>15</v>
      </c>
      <c r="W86" s="21" t="s">
        <v>224</v>
      </c>
      <c r="X86" s="21" t="s">
        <v>224</v>
      </c>
      <c r="Y86" s="21">
        <v>638.1</v>
      </c>
      <c r="Z86" s="21">
        <v>2</v>
      </c>
      <c r="AA86" s="21" t="s">
        <v>229</v>
      </c>
      <c r="AB86" s="21" t="s">
        <v>0</v>
      </c>
    </row>
    <row r="87" spans="1:28" ht="28.95" customHeight="1" thickBot="1" x14ac:dyDescent="0.35">
      <c r="A87" s="5">
        <v>83</v>
      </c>
      <c r="B87" s="20" t="s">
        <v>410</v>
      </c>
      <c r="C87" s="5" t="s">
        <v>411</v>
      </c>
      <c r="D87" s="5" t="s">
        <v>12</v>
      </c>
      <c r="E87" s="5" t="s">
        <v>0</v>
      </c>
      <c r="F87" s="5" t="s">
        <v>0</v>
      </c>
      <c r="G87" s="29" t="s">
        <v>412</v>
      </c>
      <c r="H87" s="34">
        <f t="shared" si="6"/>
        <v>8705943.7391999997</v>
      </c>
      <c r="I87" s="30" t="s">
        <v>486</v>
      </c>
      <c r="J87" s="5" t="s">
        <v>350</v>
      </c>
      <c r="K87" s="5" t="s">
        <v>413</v>
      </c>
      <c r="L87" s="5" t="s">
        <v>262</v>
      </c>
      <c r="M87" s="5" t="s">
        <v>414</v>
      </c>
      <c r="N87" s="5" t="s">
        <v>8</v>
      </c>
      <c r="O87" s="5" t="s">
        <v>255</v>
      </c>
      <c r="P87" s="5" t="s">
        <v>415</v>
      </c>
      <c r="Q87" s="12"/>
      <c r="R87" s="5" t="s">
        <v>416</v>
      </c>
      <c r="S87" s="5" t="s">
        <v>224</v>
      </c>
      <c r="T87" s="5" t="s">
        <v>224</v>
      </c>
      <c r="U87" s="5" t="s">
        <v>224</v>
      </c>
      <c r="V87" s="5" t="s">
        <v>224</v>
      </c>
      <c r="W87" s="5" t="s">
        <v>224</v>
      </c>
      <c r="X87" s="5" t="s">
        <v>224</v>
      </c>
      <c r="Y87" s="5">
        <v>2312</v>
      </c>
      <c r="Z87" s="5">
        <v>3</v>
      </c>
      <c r="AA87" s="5" t="s">
        <v>0</v>
      </c>
      <c r="AB87" s="5" t="s">
        <v>0</v>
      </c>
    </row>
    <row r="88" spans="1:28" ht="28.95" customHeight="1" x14ac:dyDescent="0.3">
      <c r="A88" s="5">
        <v>84</v>
      </c>
      <c r="B88" s="20" t="s">
        <v>417</v>
      </c>
      <c r="C88" s="5" t="s">
        <v>418</v>
      </c>
      <c r="D88" s="5" t="s">
        <v>12</v>
      </c>
      <c r="E88" s="5" t="s">
        <v>0</v>
      </c>
      <c r="F88" s="5" t="s">
        <v>0</v>
      </c>
      <c r="G88" s="29" t="s">
        <v>420</v>
      </c>
      <c r="H88" s="32">
        <f t="shared" si="6"/>
        <v>14798221.58334</v>
      </c>
      <c r="I88" s="30" t="s">
        <v>486</v>
      </c>
      <c r="J88" s="5" t="s">
        <v>350</v>
      </c>
      <c r="K88" s="5" t="s">
        <v>12</v>
      </c>
      <c r="L88" s="5" t="s">
        <v>361</v>
      </c>
      <c r="M88" s="5" t="s">
        <v>421</v>
      </c>
      <c r="N88" s="5"/>
      <c r="O88" s="5"/>
      <c r="P88" s="5"/>
      <c r="Q88" s="5" t="s">
        <v>422</v>
      </c>
      <c r="R88" s="5"/>
      <c r="S88" s="5" t="s">
        <v>15</v>
      </c>
      <c r="T88" s="5" t="s">
        <v>15</v>
      </c>
      <c r="U88" s="5" t="s">
        <v>15</v>
      </c>
      <c r="V88" s="5" t="s">
        <v>15</v>
      </c>
      <c r="W88" s="5" t="s">
        <v>15</v>
      </c>
      <c r="X88" s="5" t="s">
        <v>15</v>
      </c>
      <c r="Y88" s="5">
        <v>3929.9</v>
      </c>
      <c r="Z88" s="5">
        <v>4</v>
      </c>
      <c r="AA88" s="5" t="s">
        <v>12</v>
      </c>
      <c r="AB88" s="5" t="s">
        <v>0</v>
      </c>
    </row>
    <row r="89" spans="1:28" ht="28.95" customHeight="1" x14ac:dyDescent="0.3">
      <c r="A89" s="5">
        <v>85</v>
      </c>
      <c r="B89" s="20" t="s">
        <v>417</v>
      </c>
      <c r="C89" s="5" t="s">
        <v>419</v>
      </c>
      <c r="D89" s="5" t="s">
        <v>12</v>
      </c>
      <c r="E89" s="5" t="s">
        <v>0</v>
      </c>
      <c r="F89" s="5" t="s">
        <v>0</v>
      </c>
      <c r="G89" s="29">
        <v>2015</v>
      </c>
      <c r="H89" s="45">
        <f>4240.68*Y89*1.23</f>
        <v>4537951.6679999996</v>
      </c>
      <c r="I89" s="31" t="s">
        <v>484</v>
      </c>
      <c r="J89" s="5" t="s">
        <v>350</v>
      </c>
      <c r="K89" s="5" t="s">
        <v>12</v>
      </c>
      <c r="L89" s="5" t="s">
        <v>361</v>
      </c>
      <c r="M89" s="5" t="s">
        <v>421</v>
      </c>
      <c r="N89" s="5"/>
      <c r="O89" s="5"/>
      <c r="P89" s="5"/>
      <c r="Q89" s="5" t="s">
        <v>422</v>
      </c>
      <c r="R89" s="5"/>
      <c r="S89" s="5" t="s">
        <v>15</v>
      </c>
      <c r="T89" s="5" t="s">
        <v>15</v>
      </c>
      <c r="U89" s="5" t="s">
        <v>15</v>
      </c>
      <c r="V89" s="5" t="s">
        <v>15</v>
      </c>
      <c r="W89" s="5" t="s">
        <v>15</v>
      </c>
      <c r="X89" s="5" t="s">
        <v>15</v>
      </c>
      <c r="Y89" s="5">
        <v>870</v>
      </c>
      <c r="Z89" s="5">
        <v>1</v>
      </c>
      <c r="AA89" s="5" t="s">
        <v>0</v>
      </c>
      <c r="AB89" s="5" t="s">
        <v>0</v>
      </c>
    </row>
    <row r="90" spans="1:28" ht="29.1" customHeight="1" thickBot="1" x14ac:dyDescent="0.35">
      <c r="A90" s="5">
        <v>86</v>
      </c>
      <c r="B90" s="50" t="s">
        <v>582</v>
      </c>
      <c r="C90" s="5" t="s">
        <v>290</v>
      </c>
      <c r="D90" s="5" t="s">
        <v>259</v>
      </c>
      <c r="E90" s="5" t="s">
        <v>260</v>
      </c>
      <c r="F90" s="5" t="s">
        <v>260</v>
      </c>
      <c r="G90" s="29">
        <v>2012</v>
      </c>
      <c r="H90" s="64">
        <v>795342</v>
      </c>
      <c r="I90" s="65" t="s">
        <v>584</v>
      </c>
      <c r="J90" s="5" t="s">
        <v>350</v>
      </c>
      <c r="K90" s="5"/>
      <c r="L90" s="5" t="s">
        <v>361</v>
      </c>
      <c r="M90" s="5" t="s">
        <v>421</v>
      </c>
      <c r="N90" s="5"/>
      <c r="O90" s="5"/>
      <c r="P90" s="5"/>
      <c r="Q90" s="5" t="s">
        <v>422</v>
      </c>
      <c r="R90" s="5" t="s">
        <v>235</v>
      </c>
      <c r="S90" s="5" t="s">
        <v>583</v>
      </c>
      <c r="T90" s="5"/>
      <c r="U90" s="5"/>
      <c r="V90" s="5"/>
      <c r="W90" s="5"/>
      <c r="X90" s="5"/>
      <c r="Y90" s="5"/>
      <c r="Z90" s="5"/>
      <c r="AA90" s="5"/>
      <c r="AB90" s="5"/>
    </row>
    <row r="91" spans="1:28" ht="45.6" customHeight="1" x14ac:dyDescent="0.3">
      <c r="A91" s="5">
        <v>87</v>
      </c>
      <c r="B91" s="50" t="s">
        <v>545</v>
      </c>
      <c r="C91" s="5" t="s">
        <v>546</v>
      </c>
      <c r="D91" s="5" t="s">
        <v>547</v>
      </c>
      <c r="E91" s="5" t="s">
        <v>0</v>
      </c>
      <c r="F91" s="5" t="s">
        <v>0</v>
      </c>
      <c r="G91" s="5">
        <v>2023</v>
      </c>
      <c r="H91" s="74">
        <v>82000</v>
      </c>
      <c r="I91" s="51" t="s">
        <v>559</v>
      </c>
      <c r="J91" s="5" t="s">
        <v>350</v>
      </c>
      <c r="K91" s="5" t="s">
        <v>548</v>
      </c>
      <c r="L91" s="5" t="s">
        <v>549</v>
      </c>
      <c r="M91" s="5" t="s">
        <v>550</v>
      </c>
      <c r="N91" s="5" t="s">
        <v>551</v>
      </c>
      <c r="O91" s="5" t="s">
        <v>552</v>
      </c>
      <c r="P91" s="5" t="s">
        <v>256</v>
      </c>
      <c r="Q91" s="5" t="s">
        <v>553</v>
      </c>
      <c r="R91" s="5" t="s">
        <v>1</v>
      </c>
      <c r="S91" s="5" t="s">
        <v>560</v>
      </c>
      <c r="T91" s="5" t="s">
        <v>554</v>
      </c>
      <c r="U91" s="5" t="s">
        <v>554</v>
      </c>
      <c r="V91" s="5" t="s">
        <v>554</v>
      </c>
      <c r="W91" s="5" t="s">
        <v>52</v>
      </c>
      <c r="X91" s="5" t="s">
        <v>561</v>
      </c>
      <c r="Y91" s="5">
        <v>30</v>
      </c>
      <c r="Z91" s="5">
        <v>1</v>
      </c>
      <c r="AA91" s="5" t="s">
        <v>0</v>
      </c>
      <c r="AB91" s="5" t="s">
        <v>0</v>
      </c>
    </row>
    <row r="92" spans="1:28" ht="45.6" customHeight="1" x14ac:dyDescent="0.3">
      <c r="A92" s="5">
        <v>88</v>
      </c>
      <c r="B92" s="50" t="s">
        <v>555</v>
      </c>
      <c r="C92" s="5" t="s">
        <v>556</v>
      </c>
      <c r="D92" s="5" t="s">
        <v>547</v>
      </c>
      <c r="E92" s="5" t="s">
        <v>0</v>
      </c>
      <c r="F92" s="5" t="s">
        <v>0</v>
      </c>
      <c r="G92" s="5">
        <v>2023</v>
      </c>
      <c r="H92" s="74">
        <v>186000</v>
      </c>
      <c r="I92" s="51" t="s">
        <v>559</v>
      </c>
      <c r="J92" s="5" t="s">
        <v>350</v>
      </c>
      <c r="K92" s="5" t="s">
        <v>548</v>
      </c>
      <c r="L92" s="5" t="s">
        <v>549</v>
      </c>
      <c r="M92" s="5" t="s">
        <v>550</v>
      </c>
      <c r="N92" s="5" t="s">
        <v>557</v>
      </c>
      <c r="O92" s="5" t="s">
        <v>52</v>
      </c>
      <c r="P92" s="5" t="s">
        <v>52</v>
      </c>
      <c r="Q92" s="5" t="s">
        <v>553</v>
      </c>
      <c r="R92" s="5" t="s">
        <v>1</v>
      </c>
      <c r="S92" s="5" t="s">
        <v>52</v>
      </c>
      <c r="T92" s="5" t="s">
        <v>52</v>
      </c>
      <c r="U92" s="5" t="s">
        <v>52</v>
      </c>
      <c r="V92" s="5" t="s">
        <v>52</v>
      </c>
      <c r="W92" s="5" t="s">
        <v>52</v>
      </c>
      <c r="X92" s="5" t="s">
        <v>52</v>
      </c>
      <c r="Y92" s="5">
        <v>80</v>
      </c>
      <c r="Z92" s="5">
        <v>1</v>
      </c>
      <c r="AA92" s="5" t="s">
        <v>0</v>
      </c>
      <c r="AB92" s="5" t="s">
        <v>0</v>
      </c>
    </row>
    <row r="93" spans="1:28" x14ac:dyDescent="0.3">
      <c r="A93" s="5"/>
      <c r="B93" s="62"/>
      <c r="C93" s="5"/>
      <c r="D93" s="5"/>
      <c r="E93" s="5"/>
      <c r="F93" s="5"/>
      <c r="G93" s="5"/>
      <c r="H93" s="63"/>
      <c r="I93" s="51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2" x14ac:dyDescent="0.3">
      <c r="A94" s="5"/>
      <c r="B94" s="7"/>
      <c r="C94" s="5"/>
      <c r="D94" s="5"/>
      <c r="E94" s="5"/>
      <c r="F94" s="5"/>
      <c r="G94" s="14" t="s">
        <v>490</v>
      </c>
      <c r="H94" s="47">
        <f>SUM(H4:H92)</f>
        <v>190646204.49900299</v>
      </c>
      <c r="I94" s="6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x14ac:dyDescent="0.3">
      <c r="A95" s="5"/>
      <c r="B95" s="7"/>
      <c r="C95" s="5"/>
      <c r="D95" s="5"/>
      <c r="E95" s="5"/>
      <c r="F95" s="5"/>
      <c r="G95" s="5"/>
      <c r="H95" s="6"/>
      <c r="I95" s="6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x14ac:dyDescent="0.3">
      <c r="A96" s="5"/>
      <c r="B96" s="7"/>
      <c r="C96" s="5"/>
      <c r="D96" s="5"/>
      <c r="E96" s="5"/>
      <c r="F96" s="5"/>
      <c r="G96" s="5" t="s">
        <v>544</v>
      </c>
      <c r="H96" s="66">
        <f>SUM(H75:H85,H39,H30,H16,H13,H9,H6)</f>
        <v>27864643.929003</v>
      </c>
      <c r="I96" s="6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x14ac:dyDescent="0.3">
      <c r="A97" s="5"/>
      <c r="B97" s="7"/>
      <c r="C97" s="5"/>
      <c r="D97" s="5"/>
      <c r="E97" s="5"/>
      <c r="F97" s="5"/>
      <c r="G97" s="5"/>
      <c r="H97" s="6"/>
      <c r="I97" s="6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x14ac:dyDescent="0.3">
      <c r="A98" s="5"/>
      <c r="B98" s="7"/>
      <c r="C98" s="5"/>
      <c r="D98" s="5"/>
      <c r="E98" s="5"/>
      <c r="F98" s="5"/>
      <c r="G98" s="5"/>
      <c r="H98" s="6"/>
      <c r="I98" s="6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x14ac:dyDescent="0.3">
      <c r="A99" s="5"/>
      <c r="B99" s="7"/>
      <c r="C99" s="5"/>
      <c r="D99" s="5"/>
      <c r="E99" s="5"/>
      <c r="F99" s="5"/>
      <c r="G99" s="5"/>
      <c r="H99" s="6"/>
      <c r="I99" s="6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x14ac:dyDescent="0.3">
      <c r="A100" s="5"/>
      <c r="B100" s="7"/>
      <c r="C100" s="5"/>
      <c r="D100" s="5"/>
      <c r="E100" s="5"/>
      <c r="F100" s="5"/>
      <c r="G100" s="5"/>
      <c r="H100" s="6"/>
      <c r="I100" s="6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x14ac:dyDescent="0.3">
      <c r="A101" s="5"/>
      <c r="B101" s="7"/>
      <c r="C101" s="5"/>
      <c r="D101" s="5"/>
      <c r="E101" s="5"/>
      <c r="F101" s="5"/>
      <c r="G101" s="5"/>
      <c r="H101" s="6"/>
      <c r="I101" s="6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x14ac:dyDescent="0.3">
      <c r="A102" s="5"/>
      <c r="B102" s="7"/>
      <c r="C102" s="5"/>
      <c r="D102" s="5"/>
      <c r="E102" s="5"/>
      <c r="F102" s="5"/>
      <c r="G102" s="5"/>
      <c r="H102" s="6"/>
      <c r="I102" s="6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x14ac:dyDescent="0.3">
      <c r="A103" s="5"/>
      <c r="B103" s="7"/>
      <c r="C103" s="5"/>
      <c r="D103" s="5"/>
      <c r="E103" s="5"/>
      <c r="F103" s="5"/>
      <c r="G103" s="5"/>
      <c r="H103" s="6"/>
      <c r="I103" s="6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x14ac:dyDescent="0.3">
      <c r="A104" s="5"/>
      <c r="B104" s="7"/>
      <c r="C104" s="5"/>
      <c r="D104" s="5"/>
      <c r="E104" s="5"/>
      <c r="F104" s="5"/>
      <c r="G104" s="5"/>
      <c r="H104" s="6"/>
      <c r="I104" s="6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x14ac:dyDescent="0.3">
      <c r="A105" s="5"/>
      <c r="B105" s="7"/>
      <c r="C105" s="5"/>
      <c r="D105" s="5"/>
      <c r="E105" s="5"/>
      <c r="F105" s="5"/>
      <c r="G105" s="5"/>
      <c r="H105" s="6"/>
      <c r="I105" s="6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x14ac:dyDescent="0.3">
      <c r="A106" s="5"/>
      <c r="B106" s="7"/>
      <c r="C106" s="5"/>
      <c r="D106" s="5"/>
      <c r="E106" s="5"/>
      <c r="F106" s="5"/>
      <c r="G106" s="5"/>
      <c r="H106" s="6"/>
      <c r="I106" s="6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 x14ac:dyDescent="0.3">
      <c r="A107" s="5"/>
      <c r="B107" s="7"/>
      <c r="C107" s="5"/>
      <c r="D107" s="5"/>
      <c r="E107" s="5"/>
      <c r="F107" s="5"/>
      <c r="G107" s="5"/>
      <c r="H107" s="6"/>
      <c r="I107" s="6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 x14ac:dyDescent="0.3">
      <c r="A108" s="5"/>
      <c r="B108" s="7"/>
      <c r="C108" s="5"/>
      <c r="D108" s="5"/>
      <c r="E108" s="5"/>
      <c r="F108" s="5"/>
      <c r="G108" s="5"/>
      <c r="H108" s="6"/>
      <c r="I108" s="6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 x14ac:dyDescent="0.3">
      <c r="A109" s="5"/>
      <c r="B109" s="7"/>
      <c r="C109" s="5"/>
      <c r="D109" s="5"/>
      <c r="E109" s="5"/>
      <c r="F109" s="5"/>
      <c r="G109" s="5"/>
      <c r="H109" s="6"/>
      <c r="I109" s="6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 x14ac:dyDescent="0.3">
      <c r="A110" s="5"/>
      <c r="B110" s="7"/>
      <c r="C110" s="5"/>
      <c r="D110" s="5"/>
      <c r="E110" s="5"/>
      <c r="F110" s="5"/>
      <c r="G110" s="5"/>
      <c r="H110" s="6"/>
      <c r="I110" s="6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x14ac:dyDescent="0.3">
      <c r="A111" s="5"/>
      <c r="B111" s="7"/>
      <c r="C111" s="5"/>
      <c r="D111" s="5"/>
      <c r="E111" s="5"/>
      <c r="F111" s="5"/>
      <c r="G111" s="5"/>
      <c r="H111" s="6"/>
      <c r="I111" s="6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x14ac:dyDescent="0.3">
      <c r="A112" s="5"/>
      <c r="B112" s="7"/>
      <c r="C112" s="5"/>
      <c r="D112" s="5"/>
      <c r="E112" s="5"/>
      <c r="F112" s="5"/>
      <c r="G112" s="5"/>
      <c r="H112" s="6"/>
      <c r="I112" s="6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 x14ac:dyDescent="0.3">
      <c r="A113" s="5"/>
      <c r="B113" s="7"/>
      <c r="C113" s="5"/>
      <c r="D113" s="5"/>
      <c r="E113" s="5"/>
      <c r="F113" s="5"/>
      <c r="G113" s="5"/>
      <c r="H113" s="6"/>
      <c r="I113" s="6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x14ac:dyDescent="0.3">
      <c r="A114" s="5"/>
      <c r="B114" s="7"/>
      <c r="C114" s="5"/>
      <c r="D114" s="5"/>
      <c r="E114" s="5"/>
      <c r="F114" s="5"/>
      <c r="G114" s="5"/>
      <c r="H114" s="6"/>
      <c r="I114" s="6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x14ac:dyDescent="0.3">
      <c r="A115" s="5"/>
      <c r="B115" s="7"/>
      <c r="C115" s="5"/>
      <c r="D115" s="5"/>
      <c r="E115" s="5"/>
      <c r="F115" s="5"/>
      <c r="G115" s="5"/>
      <c r="H115" s="6"/>
      <c r="I115" s="6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 x14ac:dyDescent="0.3">
      <c r="A116" s="5"/>
      <c r="B116" s="7"/>
      <c r="C116" s="5"/>
      <c r="D116" s="5"/>
      <c r="E116" s="5"/>
      <c r="F116" s="5"/>
      <c r="G116" s="5"/>
      <c r="H116" s="6"/>
      <c r="I116" s="6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 x14ac:dyDescent="0.3">
      <c r="A117" s="5"/>
      <c r="B117" s="7"/>
      <c r="C117" s="5"/>
      <c r="D117" s="5"/>
      <c r="E117" s="5"/>
      <c r="F117" s="5"/>
      <c r="G117" s="5"/>
      <c r="H117" s="6"/>
      <c r="I117" s="6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 x14ac:dyDescent="0.3">
      <c r="A118" s="5"/>
      <c r="B118" s="7"/>
      <c r="C118" s="5"/>
      <c r="D118" s="5"/>
      <c r="E118" s="5"/>
      <c r="F118" s="5"/>
      <c r="G118" s="5"/>
      <c r="H118" s="6"/>
      <c r="I118" s="6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 x14ac:dyDescent="0.3">
      <c r="A119" s="5"/>
      <c r="B119" s="7"/>
      <c r="C119" s="5"/>
      <c r="D119" s="5"/>
      <c r="E119" s="5"/>
      <c r="F119" s="5"/>
      <c r="G119" s="5"/>
      <c r="H119" s="6"/>
      <c r="I119" s="6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 x14ac:dyDescent="0.3">
      <c r="A120" s="5"/>
      <c r="B120" s="7"/>
      <c r="C120" s="5"/>
      <c r="D120" s="5"/>
      <c r="E120" s="5"/>
      <c r="F120" s="5"/>
      <c r="G120" s="5"/>
      <c r="H120" s="6"/>
      <c r="I120" s="6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 x14ac:dyDescent="0.3">
      <c r="A121" s="5"/>
      <c r="B121" s="7"/>
      <c r="C121" s="5"/>
      <c r="D121" s="5"/>
      <c r="E121" s="5"/>
      <c r="F121" s="5"/>
      <c r="G121" s="5"/>
      <c r="H121" s="6"/>
      <c r="I121" s="6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 x14ac:dyDescent="0.3">
      <c r="A122" s="5"/>
      <c r="B122" s="7"/>
      <c r="C122" s="5"/>
      <c r="D122" s="5"/>
      <c r="E122" s="5"/>
      <c r="F122" s="5"/>
      <c r="G122" s="5"/>
      <c r="H122" s="6"/>
      <c r="I122" s="6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 x14ac:dyDescent="0.3">
      <c r="A123" s="5"/>
      <c r="B123" s="7"/>
      <c r="C123" s="5"/>
      <c r="D123" s="5"/>
      <c r="E123" s="5"/>
      <c r="F123" s="5"/>
      <c r="G123" s="5"/>
      <c r="H123" s="6"/>
      <c r="I123" s="6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 x14ac:dyDescent="0.3">
      <c r="A124" s="5"/>
      <c r="B124" s="7"/>
      <c r="C124" s="5"/>
      <c r="D124" s="5"/>
      <c r="E124" s="5"/>
      <c r="F124" s="5"/>
      <c r="G124" s="5"/>
      <c r="H124" s="6"/>
      <c r="I124" s="6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 x14ac:dyDescent="0.3">
      <c r="A125" s="5"/>
      <c r="B125" s="7"/>
      <c r="C125" s="5"/>
      <c r="D125" s="5"/>
      <c r="E125" s="5"/>
      <c r="F125" s="5"/>
      <c r="G125" s="5"/>
      <c r="H125" s="6"/>
      <c r="I125" s="6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 x14ac:dyDescent="0.3">
      <c r="A126" s="5"/>
      <c r="B126" s="7"/>
      <c r="C126" s="5"/>
      <c r="D126" s="5"/>
      <c r="E126" s="5"/>
      <c r="F126" s="5"/>
      <c r="G126" s="5"/>
      <c r="H126" s="6"/>
      <c r="I126" s="6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 x14ac:dyDescent="0.3">
      <c r="A127" s="5"/>
      <c r="B127" s="7"/>
      <c r="C127" s="5"/>
      <c r="D127" s="5"/>
      <c r="E127" s="5"/>
      <c r="F127" s="5"/>
      <c r="G127" s="5"/>
      <c r="H127" s="6"/>
      <c r="I127" s="6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 x14ac:dyDescent="0.3">
      <c r="A128" s="5"/>
      <c r="B128" s="7"/>
      <c r="C128" s="5"/>
      <c r="D128" s="5"/>
      <c r="E128" s="5"/>
      <c r="F128" s="5"/>
      <c r="G128" s="5"/>
      <c r="H128" s="6"/>
      <c r="I128" s="6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 x14ac:dyDescent="0.3">
      <c r="A129" s="5"/>
      <c r="B129" s="7"/>
      <c r="C129" s="5"/>
      <c r="D129" s="5"/>
      <c r="E129" s="5"/>
      <c r="F129" s="5"/>
      <c r="G129" s="5"/>
      <c r="H129" s="6"/>
      <c r="I129" s="6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 x14ac:dyDescent="0.3">
      <c r="A130" s="5"/>
      <c r="B130" s="7"/>
      <c r="C130" s="5"/>
      <c r="D130" s="5"/>
      <c r="E130" s="5"/>
      <c r="F130" s="5"/>
      <c r="G130" s="5"/>
      <c r="H130" s="6"/>
      <c r="I130" s="6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 x14ac:dyDescent="0.3">
      <c r="A131" s="5"/>
      <c r="B131" s="7"/>
      <c r="C131" s="5"/>
      <c r="D131" s="5"/>
      <c r="E131" s="5"/>
      <c r="F131" s="5"/>
      <c r="G131" s="5"/>
      <c r="H131" s="6"/>
      <c r="I131" s="6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x14ac:dyDescent="0.3">
      <c r="A132" s="5"/>
      <c r="B132" s="7"/>
      <c r="C132" s="5"/>
      <c r="D132" s="5"/>
      <c r="E132" s="5"/>
      <c r="F132" s="5"/>
      <c r="G132" s="5"/>
      <c r="H132" s="6"/>
      <c r="I132" s="6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x14ac:dyDescent="0.3">
      <c r="A133" s="5"/>
      <c r="B133" s="7"/>
      <c r="C133" s="5"/>
      <c r="D133" s="5"/>
      <c r="E133" s="5"/>
      <c r="F133" s="5"/>
      <c r="G133" s="5"/>
      <c r="H133" s="6"/>
      <c r="I133" s="6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 x14ac:dyDescent="0.3">
      <c r="A134" s="5"/>
      <c r="B134" s="7"/>
      <c r="C134" s="5"/>
      <c r="D134" s="5"/>
      <c r="E134" s="5"/>
      <c r="F134" s="5"/>
      <c r="G134" s="5"/>
      <c r="H134" s="6"/>
      <c r="I134" s="6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 x14ac:dyDescent="0.3">
      <c r="A135" s="5"/>
      <c r="B135" s="7"/>
      <c r="C135" s="5"/>
      <c r="D135" s="5"/>
      <c r="E135" s="5"/>
      <c r="F135" s="5"/>
      <c r="G135" s="5"/>
      <c r="H135" s="6"/>
      <c r="I135" s="6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x14ac:dyDescent="0.3">
      <c r="A136" s="5"/>
      <c r="B136" s="7"/>
      <c r="C136" s="5"/>
      <c r="D136" s="5"/>
      <c r="E136" s="5"/>
      <c r="F136" s="5"/>
      <c r="G136" s="5"/>
      <c r="H136" s="6"/>
      <c r="I136" s="6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x14ac:dyDescent="0.3">
      <c r="A137" s="5"/>
      <c r="B137" s="7"/>
      <c r="C137" s="5"/>
      <c r="D137" s="5"/>
      <c r="E137" s="5"/>
      <c r="F137" s="5"/>
      <c r="G137" s="5"/>
      <c r="H137" s="6"/>
      <c r="I137" s="6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 x14ac:dyDescent="0.3">
      <c r="A138" s="5"/>
      <c r="B138" s="7"/>
      <c r="C138" s="5"/>
      <c r="D138" s="5"/>
      <c r="E138" s="5"/>
      <c r="F138" s="5"/>
      <c r="G138" s="5"/>
      <c r="H138" s="6"/>
      <c r="I138" s="6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 x14ac:dyDescent="0.3">
      <c r="A139" s="5"/>
      <c r="B139" s="7"/>
      <c r="C139" s="5"/>
      <c r="D139" s="5"/>
      <c r="E139" s="5"/>
      <c r="F139" s="5"/>
      <c r="G139" s="5"/>
      <c r="H139" s="6"/>
      <c r="I139" s="6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spans="1:28" x14ac:dyDescent="0.3">
      <c r="A140" s="5"/>
      <c r="B140" s="7"/>
      <c r="C140" s="5"/>
      <c r="D140" s="5"/>
      <c r="E140" s="5"/>
      <c r="F140" s="5"/>
      <c r="G140" s="5"/>
      <c r="H140" s="6"/>
      <c r="I140" s="6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spans="1:28" x14ac:dyDescent="0.3">
      <c r="A141" s="5"/>
      <c r="B141" s="7"/>
      <c r="C141" s="5"/>
      <c r="D141" s="5"/>
      <c r="E141" s="5"/>
      <c r="F141" s="5"/>
      <c r="G141" s="5"/>
      <c r="H141" s="6"/>
      <c r="I141" s="6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spans="1:28" x14ac:dyDescent="0.3">
      <c r="A142" s="5"/>
      <c r="B142" s="7"/>
      <c r="C142" s="5"/>
      <c r="D142" s="5"/>
      <c r="E142" s="5"/>
      <c r="F142" s="5"/>
      <c r="G142" s="5"/>
      <c r="H142" s="6"/>
      <c r="I142" s="6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spans="1:28" x14ac:dyDescent="0.3">
      <c r="A143" s="5"/>
      <c r="B143" s="7"/>
      <c r="C143" s="5"/>
      <c r="D143" s="5"/>
      <c r="E143" s="5"/>
      <c r="F143" s="5"/>
      <c r="G143" s="5"/>
      <c r="H143" s="6"/>
      <c r="I143" s="6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spans="1:28" x14ac:dyDescent="0.3">
      <c r="A144" s="5"/>
      <c r="B144" s="7"/>
      <c r="C144" s="5"/>
      <c r="D144" s="5"/>
      <c r="E144" s="5"/>
      <c r="F144" s="5"/>
      <c r="G144" s="5"/>
      <c r="H144" s="6"/>
      <c r="I144" s="6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spans="1:28" x14ac:dyDescent="0.3">
      <c r="A145" s="5"/>
      <c r="B145" s="7"/>
      <c r="C145" s="5"/>
      <c r="D145" s="5"/>
      <c r="E145" s="5"/>
      <c r="F145" s="5"/>
      <c r="G145" s="5"/>
      <c r="H145" s="6"/>
      <c r="I145" s="6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spans="1:28" x14ac:dyDescent="0.3">
      <c r="A146" s="5"/>
      <c r="B146" s="7"/>
      <c r="C146" s="5"/>
      <c r="D146" s="5"/>
      <c r="E146" s="5"/>
      <c r="F146" s="5"/>
      <c r="G146" s="5"/>
      <c r="H146" s="6"/>
      <c r="I146" s="6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spans="1:28" x14ac:dyDescent="0.3">
      <c r="A147" s="5"/>
      <c r="B147" s="7"/>
      <c r="C147" s="5"/>
      <c r="D147" s="5"/>
      <c r="E147" s="5"/>
      <c r="F147" s="5"/>
      <c r="G147" s="5"/>
      <c r="H147" s="6"/>
      <c r="I147" s="6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 spans="1:28" x14ac:dyDescent="0.3">
      <c r="A148" s="5"/>
      <c r="B148" s="7"/>
      <c r="C148" s="5"/>
      <c r="D148" s="5"/>
      <c r="E148" s="5"/>
      <c r="F148" s="5"/>
      <c r="G148" s="5"/>
      <c r="H148" s="6"/>
      <c r="I148" s="6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 spans="1:28" x14ac:dyDescent="0.3">
      <c r="A149" s="5"/>
      <c r="B149" s="7"/>
      <c r="C149" s="5"/>
      <c r="D149" s="5"/>
      <c r="E149" s="5"/>
      <c r="F149" s="5"/>
      <c r="G149" s="5"/>
      <c r="H149" s="6"/>
      <c r="I149" s="6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 spans="1:28" x14ac:dyDescent="0.3">
      <c r="A150" s="5"/>
      <c r="B150" s="7"/>
      <c r="C150" s="5"/>
      <c r="D150" s="5"/>
      <c r="E150" s="5"/>
      <c r="F150" s="5"/>
      <c r="G150" s="5"/>
      <c r="H150" s="6"/>
      <c r="I150" s="6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 spans="1:28" x14ac:dyDescent="0.3">
      <c r="A151" s="5"/>
      <c r="B151" s="7"/>
      <c r="C151" s="5"/>
      <c r="D151" s="5"/>
      <c r="E151" s="5"/>
      <c r="F151" s="5"/>
      <c r="G151" s="5"/>
      <c r="H151" s="6"/>
      <c r="I151" s="6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 spans="1:28" x14ac:dyDescent="0.3">
      <c r="A152" s="5"/>
      <c r="B152" s="7"/>
      <c r="C152" s="5"/>
      <c r="D152" s="5"/>
      <c r="E152" s="5"/>
      <c r="F152" s="5"/>
      <c r="G152" s="5"/>
      <c r="H152" s="6"/>
      <c r="I152" s="6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 spans="1:28" x14ac:dyDescent="0.3">
      <c r="A153" s="5"/>
      <c r="B153" s="7"/>
      <c r="C153" s="5"/>
      <c r="D153" s="5"/>
      <c r="E153" s="5"/>
      <c r="F153" s="5"/>
      <c r="G153" s="5"/>
      <c r="H153" s="6"/>
      <c r="I153" s="6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 spans="1:28" x14ac:dyDescent="0.3">
      <c r="A154" s="5"/>
      <c r="B154" s="7"/>
      <c r="C154" s="5"/>
      <c r="D154" s="5"/>
      <c r="E154" s="5"/>
      <c r="F154" s="5"/>
      <c r="G154" s="5"/>
      <c r="H154" s="6"/>
      <c r="I154" s="6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 spans="1:28" x14ac:dyDescent="0.3">
      <c r="A155" s="5"/>
      <c r="B155" s="7"/>
      <c r="C155" s="5"/>
      <c r="D155" s="5"/>
      <c r="E155" s="5"/>
      <c r="F155" s="5"/>
      <c r="G155" s="5"/>
      <c r="H155" s="6"/>
      <c r="I155" s="6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 spans="1:28" x14ac:dyDescent="0.3">
      <c r="A156" s="5"/>
      <c r="B156" s="7"/>
      <c r="C156" s="5"/>
      <c r="D156" s="5"/>
      <c r="E156" s="5"/>
      <c r="F156" s="5"/>
      <c r="G156" s="5"/>
      <c r="H156" s="6"/>
      <c r="I156" s="6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 spans="1:28" x14ac:dyDescent="0.3">
      <c r="A157" s="5"/>
      <c r="B157" s="7"/>
      <c r="C157" s="5"/>
      <c r="D157" s="5"/>
      <c r="E157" s="5"/>
      <c r="F157" s="5"/>
      <c r="G157" s="5"/>
      <c r="H157" s="6"/>
      <c r="I157" s="6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 spans="1:28" x14ac:dyDescent="0.3">
      <c r="A158" s="5"/>
      <c r="B158" s="7"/>
      <c r="C158" s="5"/>
      <c r="D158" s="5"/>
      <c r="E158" s="5"/>
      <c r="F158" s="5"/>
      <c r="G158" s="5"/>
      <c r="H158" s="6"/>
      <c r="I158" s="6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 spans="1:28" x14ac:dyDescent="0.3">
      <c r="A159" s="5"/>
      <c r="B159" s="7"/>
      <c r="C159" s="5"/>
      <c r="D159" s="5"/>
      <c r="E159" s="5"/>
      <c r="F159" s="5"/>
      <c r="G159" s="5"/>
      <c r="H159" s="6"/>
      <c r="I159" s="6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 spans="1:28" x14ac:dyDescent="0.3">
      <c r="A160" s="5"/>
      <c r="B160" s="7"/>
      <c r="C160" s="5"/>
      <c r="D160" s="5"/>
      <c r="E160" s="5"/>
      <c r="F160" s="5"/>
      <c r="G160" s="5"/>
      <c r="H160" s="6"/>
      <c r="I160" s="6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 spans="1:28" x14ac:dyDescent="0.3">
      <c r="A161" s="5"/>
      <c r="B161" s="7"/>
      <c r="C161" s="5"/>
      <c r="D161" s="5"/>
      <c r="E161" s="5"/>
      <c r="F161" s="5"/>
      <c r="G161" s="5"/>
      <c r="H161" s="6"/>
      <c r="I161" s="6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 spans="1:28" x14ac:dyDescent="0.3">
      <c r="A162" s="5"/>
      <c r="B162" s="7"/>
      <c r="C162" s="5"/>
      <c r="D162" s="5"/>
      <c r="E162" s="5"/>
      <c r="F162" s="5"/>
      <c r="G162" s="5"/>
      <c r="H162" s="6"/>
      <c r="I162" s="6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 spans="1:28" x14ac:dyDescent="0.3">
      <c r="A163" s="5"/>
      <c r="B163" s="7"/>
      <c r="C163" s="5"/>
      <c r="D163" s="5"/>
      <c r="E163" s="5"/>
      <c r="F163" s="5"/>
      <c r="G163" s="5"/>
      <c r="H163" s="6"/>
      <c r="I163" s="6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 spans="1:28" x14ac:dyDescent="0.3">
      <c r="A164" s="5"/>
      <c r="B164" s="7"/>
      <c r="C164" s="5"/>
      <c r="D164" s="5"/>
      <c r="E164" s="5"/>
      <c r="F164" s="5"/>
      <c r="G164" s="5"/>
      <c r="H164" s="6"/>
      <c r="I164" s="6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 spans="1:28" x14ac:dyDescent="0.3">
      <c r="A165" s="5"/>
      <c r="B165" s="7"/>
      <c r="C165" s="5"/>
      <c r="D165" s="5"/>
      <c r="E165" s="5"/>
      <c r="F165" s="5"/>
      <c r="G165" s="5"/>
      <c r="H165" s="6"/>
      <c r="I165" s="6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 spans="1:28" x14ac:dyDescent="0.3">
      <c r="A166" s="5"/>
      <c r="B166" s="7"/>
      <c r="C166" s="5"/>
      <c r="D166" s="5"/>
      <c r="E166" s="5"/>
      <c r="F166" s="5"/>
      <c r="G166" s="5"/>
      <c r="H166" s="6"/>
      <c r="I166" s="6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 spans="1:28" x14ac:dyDescent="0.3">
      <c r="A167" s="5"/>
      <c r="B167" s="7"/>
      <c r="C167" s="5"/>
      <c r="D167" s="5"/>
      <c r="E167" s="5"/>
      <c r="F167" s="5"/>
      <c r="G167" s="5"/>
      <c r="H167" s="6"/>
      <c r="I167" s="6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 spans="1:28" x14ac:dyDescent="0.3">
      <c r="A168" s="5"/>
      <c r="B168" s="7"/>
      <c r="C168" s="5"/>
      <c r="D168" s="5"/>
      <c r="E168" s="5"/>
      <c r="F168" s="5"/>
      <c r="G168" s="5"/>
      <c r="H168" s="6"/>
      <c r="I168" s="6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 spans="1:28" x14ac:dyDescent="0.3">
      <c r="A169" s="5"/>
      <c r="B169" s="7"/>
      <c r="C169" s="5"/>
      <c r="D169" s="5"/>
      <c r="E169" s="5"/>
      <c r="F169" s="5"/>
      <c r="G169" s="5"/>
      <c r="H169" s="6"/>
      <c r="I169" s="6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 spans="1:28" x14ac:dyDescent="0.3">
      <c r="A170" s="5"/>
      <c r="B170" s="7"/>
      <c r="C170" s="5"/>
      <c r="D170" s="5"/>
      <c r="E170" s="5"/>
      <c r="F170" s="5"/>
      <c r="G170" s="5"/>
      <c r="H170" s="6"/>
      <c r="I170" s="6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 spans="1:28" x14ac:dyDescent="0.3">
      <c r="A171" s="5"/>
      <c r="B171" s="7"/>
      <c r="C171" s="5"/>
      <c r="D171" s="5"/>
      <c r="E171" s="5"/>
      <c r="F171" s="5"/>
      <c r="G171" s="5"/>
      <c r="H171" s="6"/>
      <c r="I171" s="6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 spans="1:28" x14ac:dyDescent="0.3">
      <c r="A172" s="5"/>
      <c r="B172" s="7"/>
      <c r="C172" s="5"/>
      <c r="D172" s="5"/>
      <c r="E172" s="5"/>
      <c r="F172" s="5"/>
      <c r="G172" s="5"/>
      <c r="H172" s="6"/>
      <c r="I172" s="6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 spans="1:28" x14ac:dyDescent="0.3">
      <c r="A173" s="5"/>
      <c r="B173" s="7"/>
      <c r="C173" s="5"/>
      <c r="D173" s="5"/>
      <c r="E173" s="5"/>
      <c r="F173" s="5"/>
      <c r="G173" s="5"/>
      <c r="H173" s="6"/>
      <c r="I173" s="6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 spans="1:28" x14ac:dyDescent="0.3">
      <c r="A174" s="5"/>
      <c r="B174" s="7"/>
      <c r="C174" s="5"/>
      <c r="D174" s="5"/>
      <c r="E174" s="5"/>
      <c r="F174" s="5"/>
      <c r="G174" s="5"/>
      <c r="H174" s="6"/>
      <c r="I174" s="6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 spans="1:28" x14ac:dyDescent="0.3">
      <c r="A175" s="5"/>
      <c r="B175" s="7"/>
      <c r="C175" s="5"/>
      <c r="D175" s="5"/>
      <c r="E175" s="5"/>
      <c r="F175" s="5"/>
      <c r="G175" s="5"/>
      <c r="H175" s="6"/>
      <c r="I175" s="6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 spans="1:28" x14ac:dyDescent="0.3">
      <c r="A176" s="5"/>
      <c r="B176" s="7"/>
      <c r="C176" s="5"/>
      <c r="D176" s="5"/>
      <c r="E176" s="5"/>
      <c r="F176" s="5"/>
      <c r="G176" s="5"/>
      <c r="H176" s="6"/>
      <c r="I176" s="6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 spans="1:28" x14ac:dyDescent="0.3">
      <c r="A177" s="5"/>
      <c r="B177" s="7"/>
      <c r="C177" s="5"/>
      <c r="D177" s="5"/>
      <c r="E177" s="5"/>
      <c r="F177" s="5"/>
      <c r="G177" s="5"/>
      <c r="H177" s="6"/>
      <c r="I177" s="6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 spans="1:28" x14ac:dyDescent="0.3">
      <c r="A178" s="5"/>
      <c r="B178" s="7"/>
      <c r="C178" s="5"/>
      <c r="D178" s="5"/>
      <c r="E178" s="5"/>
      <c r="F178" s="5"/>
      <c r="G178" s="5"/>
      <c r="H178" s="6"/>
      <c r="I178" s="6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 spans="1:28" x14ac:dyDescent="0.3">
      <c r="A179" s="5"/>
      <c r="B179" s="7"/>
      <c r="C179" s="5"/>
      <c r="D179" s="5"/>
      <c r="E179" s="5"/>
      <c r="F179" s="5"/>
      <c r="G179" s="5"/>
      <c r="H179" s="6"/>
      <c r="I179" s="6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 spans="1:28" x14ac:dyDescent="0.3">
      <c r="A180" s="5"/>
      <c r="B180" s="7"/>
      <c r="C180" s="5"/>
      <c r="D180" s="5"/>
      <c r="E180" s="5"/>
      <c r="F180" s="5"/>
      <c r="G180" s="5"/>
      <c r="H180" s="6"/>
      <c r="I180" s="6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 spans="1:28" x14ac:dyDescent="0.3">
      <c r="A181" s="5"/>
      <c r="B181" s="7"/>
      <c r="C181" s="5"/>
      <c r="D181" s="5"/>
      <c r="E181" s="5"/>
      <c r="F181" s="5"/>
      <c r="G181" s="5"/>
      <c r="H181" s="6"/>
      <c r="I181" s="6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 spans="1:28" x14ac:dyDescent="0.3">
      <c r="A182" s="5"/>
      <c r="B182" s="7"/>
      <c r="C182" s="5"/>
      <c r="D182" s="5"/>
      <c r="E182" s="5"/>
      <c r="F182" s="5"/>
      <c r="G182" s="5"/>
      <c r="H182" s="6"/>
      <c r="I182" s="6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 spans="1:28" x14ac:dyDescent="0.3">
      <c r="A183" s="5"/>
      <c r="B183" s="7"/>
      <c r="C183" s="5"/>
      <c r="D183" s="5"/>
      <c r="E183" s="5"/>
      <c r="F183" s="5"/>
      <c r="G183" s="5"/>
      <c r="H183" s="6"/>
      <c r="I183" s="6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 spans="1:28" x14ac:dyDescent="0.3">
      <c r="A184" s="5"/>
      <c r="B184" s="7"/>
      <c r="C184" s="5"/>
      <c r="D184" s="5"/>
      <c r="E184" s="5"/>
      <c r="F184" s="5"/>
      <c r="G184" s="5"/>
      <c r="H184" s="6"/>
      <c r="I184" s="6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 spans="1:28" x14ac:dyDescent="0.3">
      <c r="A185" s="5"/>
      <c r="B185" s="7"/>
      <c r="C185" s="5"/>
      <c r="D185" s="5"/>
      <c r="E185" s="5"/>
      <c r="F185" s="5"/>
      <c r="G185" s="5"/>
      <c r="H185" s="6"/>
      <c r="I185" s="6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 spans="1:28" x14ac:dyDescent="0.3">
      <c r="A186" s="5"/>
      <c r="B186" s="7"/>
      <c r="C186" s="5"/>
      <c r="D186" s="5"/>
      <c r="E186" s="5"/>
      <c r="F186" s="5"/>
      <c r="G186" s="5"/>
      <c r="H186" s="6"/>
      <c r="I186" s="6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 spans="1:28" x14ac:dyDescent="0.3">
      <c r="A187" s="5"/>
      <c r="B187" s="7"/>
      <c r="C187" s="5"/>
      <c r="D187" s="5"/>
      <c r="E187" s="5"/>
      <c r="F187" s="5"/>
      <c r="G187" s="5"/>
      <c r="H187" s="6"/>
      <c r="I187" s="6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 spans="1:28" x14ac:dyDescent="0.3">
      <c r="A188" s="5"/>
      <c r="B188" s="7"/>
      <c r="C188" s="5"/>
      <c r="D188" s="5"/>
      <c r="E188" s="5"/>
      <c r="F188" s="5"/>
      <c r="G188" s="5"/>
      <c r="H188" s="6"/>
      <c r="I188" s="6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 spans="1:28" x14ac:dyDescent="0.3">
      <c r="A189" s="5"/>
      <c r="B189" s="7"/>
      <c r="C189" s="5"/>
      <c r="D189" s="5"/>
      <c r="E189" s="5"/>
      <c r="F189" s="5"/>
      <c r="G189" s="5"/>
      <c r="H189" s="6"/>
      <c r="I189" s="6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 spans="1:28" x14ac:dyDescent="0.3">
      <c r="A190" s="5"/>
      <c r="B190" s="7"/>
      <c r="C190" s="5"/>
      <c r="D190" s="5"/>
      <c r="E190" s="5"/>
      <c r="F190" s="5"/>
      <c r="G190" s="5"/>
      <c r="H190" s="6"/>
      <c r="I190" s="6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 spans="1:28" x14ac:dyDescent="0.3">
      <c r="A191" s="5"/>
      <c r="B191" s="7"/>
      <c r="C191" s="5"/>
      <c r="D191" s="5"/>
      <c r="E191" s="5"/>
      <c r="F191" s="5"/>
      <c r="G191" s="5"/>
      <c r="H191" s="6"/>
      <c r="I191" s="6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 spans="1:28" x14ac:dyDescent="0.3">
      <c r="A192" s="5"/>
      <c r="B192" s="7"/>
      <c r="C192" s="5"/>
      <c r="D192" s="5"/>
      <c r="E192" s="5"/>
      <c r="F192" s="5"/>
      <c r="G192" s="5"/>
      <c r="H192" s="6"/>
      <c r="I192" s="6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28" x14ac:dyDescent="0.3">
      <c r="A193" s="5"/>
      <c r="B193" s="7"/>
      <c r="C193" s="5"/>
      <c r="D193" s="5"/>
      <c r="E193" s="5"/>
      <c r="F193" s="5"/>
      <c r="G193" s="5"/>
      <c r="H193" s="6"/>
      <c r="I193" s="6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 spans="1:28" x14ac:dyDescent="0.3">
      <c r="A194" s="5"/>
      <c r="B194" s="7"/>
      <c r="C194" s="5"/>
      <c r="D194" s="5"/>
      <c r="E194" s="5"/>
      <c r="F194" s="5"/>
      <c r="G194" s="5"/>
      <c r="H194" s="6"/>
      <c r="I194" s="6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 spans="1:28" x14ac:dyDescent="0.3">
      <c r="A195" s="5"/>
      <c r="B195" s="7"/>
      <c r="C195" s="5"/>
      <c r="D195" s="5"/>
      <c r="E195" s="5"/>
      <c r="F195" s="5"/>
      <c r="G195" s="5"/>
      <c r="H195" s="6"/>
      <c r="I195" s="6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 spans="1:28" x14ac:dyDescent="0.3">
      <c r="A196" s="5"/>
      <c r="B196" s="7"/>
      <c r="C196" s="5"/>
      <c r="D196" s="5"/>
      <c r="E196" s="5"/>
      <c r="F196" s="5"/>
      <c r="G196" s="5"/>
      <c r="H196" s="6"/>
      <c r="I196" s="6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 spans="1:28" x14ac:dyDescent="0.3">
      <c r="A197" s="5"/>
      <c r="B197" s="7"/>
      <c r="C197" s="5"/>
      <c r="D197" s="5"/>
      <c r="E197" s="5"/>
      <c r="F197" s="5"/>
      <c r="G197" s="5"/>
      <c r="H197" s="6"/>
      <c r="I197" s="6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 spans="1:28" x14ac:dyDescent="0.3">
      <c r="A198" s="5"/>
      <c r="B198" s="7"/>
      <c r="C198" s="5"/>
      <c r="D198" s="5"/>
      <c r="E198" s="5"/>
      <c r="F198" s="5"/>
      <c r="G198" s="5"/>
      <c r="H198" s="6"/>
      <c r="I198" s="6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 spans="1:28" x14ac:dyDescent="0.3">
      <c r="A199" s="5"/>
      <c r="B199" s="7"/>
      <c r="C199" s="5"/>
      <c r="D199" s="5"/>
      <c r="E199" s="5"/>
      <c r="F199" s="5"/>
      <c r="G199" s="5"/>
      <c r="H199" s="6"/>
      <c r="I199" s="6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 spans="1:28" x14ac:dyDescent="0.3">
      <c r="A200" s="5"/>
      <c r="B200" s="7"/>
      <c r="C200" s="5"/>
      <c r="D200" s="5"/>
      <c r="E200" s="5"/>
      <c r="F200" s="5"/>
      <c r="G200" s="5"/>
      <c r="H200" s="6"/>
      <c r="I200" s="6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 spans="1:28" x14ac:dyDescent="0.3">
      <c r="A201" s="5"/>
      <c r="B201" s="7"/>
      <c r="C201" s="5"/>
      <c r="D201" s="5"/>
      <c r="E201" s="5"/>
      <c r="F201" s="5"/>
      <c r="G201" s="5"/>
      <c r="H201" s="6"/>
      <c r="I201" s="6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 spans="1:28" x14ac:dyDescent="0.3">
      <c r="A202" s="5"/>
      <c r="B202" s="7"/>
      <c r="C202" s="5"/>
      <c r="D202" s="5"/>
      <c r="E202" s="5"/>
      <c r="F202" s="5"/>
      <c r="G202" s="5"/>
      <c r="H202" s="6"/>
      <c r="I202" s="6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 spans="1:28" x14ac:dyDescent="0.3">
      <c r="A203" s="5"/>
      <c r="B203" s="7"/>
      <c r="C203" s="5"/>
      <c r="D203" s="5"/>
      <c r="E203" s="5"/>
      <c r="F203" s="5"/>
      <c r="G203" s="5"/>
      <c r="H203" s="6"/>
      <c r="I203" s="6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 spans="1:28" x14ac:dyDescent="0.3">
      <c r="A204" s="5"/>
      <c r="B204" s="7"/>
      <c r="C204" s="5"/>
      <c r="D204" s="5"/>
      <c r="E204" s="5"/>
      <c r="F204" s="5"/>
      <c r="G204" s="5"/>
      <c r="H204" s="6"/>
      <c r="I204" s="6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 spans="1:28" x14ac:dyDescent="0.3">
      <c r="A205" s="5"/>
      <c r="B205" s="7"/>
      <c r="C205" s="5"/>
      <c r="D205" s="5"/>
      <c r="E205" s="5"/>
      <c r="F205" s="5"/>
      <c r="G205" s="5"/>
      <c r="H205" s="6"/>
      <c r="I205" s="6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 spans="1:28" x14ac:dyDescent="0.3">
      <c r="A206" s="5"/>
      <c r="B206" s="7"/>
      <c r="C206" s="5"/>
      <c r="D206" s="5"/>
      <c r="E206" s="5"/>
      <c r="F206" s="5"/>
      <c r="G206" s="5"/>
      <c r="H206" s="6"/>
      <c r="I206" s="6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 spans="1:28" x14ac:dyDescent="0.3">
      <c r="A207" s="5"/>
      <c r="B207" s="7"/>
      <c r="C207" s="5"/>
      <c r="D207" s="5"/>
      <c r="E207" s="5"/>
      <c r="F207" s="5"/>
      <c r="G207" s="5"/>
      <c r="H207" s="6"/>
      <c r="I207" s="6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 spans="1:28" x14ac:dyDescent="0.3">
      <c r="A208" s="5"/>
      <c r="B208" s="7"/>
      <c r="C208" s="5"/>
      <c r="D208" s="5"/>
      <c r="E208" s="5"/>
      <c r="F208" s="5"/>
      <c r="G208" s="5"/>
      <c r="H208" s="6"/>
      <c r="I208" s="6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 spans="1:28" x14ac:dyDescent="0.3">
      <c r="A209" s="5"/>
      <c r="B209" s="7"/>
      <c r="C209" s="5"/>
      <c r="D209" s="5"/>
      <c r="E209" s="5"/>
      <c r="F209" s="5"/>
      <c r="G209" s="5"/>
      <c r="H209" s="6"/>
      <c r="I209" s="6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 spans="1:28" x14ac:dyDescent="0.3">
      <c r="A210" s="5"/>
      <c r="B210" s="7"/>
      <c r="C210" s="5"/>
      <c r="D210" s="5"/>
      <c r="E210" s="5"/>
      <c r="F210" s="5"/>
      <c r="G210" s="5"/>
      <c r="H210" s="6"/>
      <c r="I210" s="6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 spans="1:28" x14ac:dyDescent="0.3">
      <c r="A211" s="5"/>
      <c r="B211" s="7"/>
      <c r="C211" s="5"/>
      <c r="D211" s="5"/>
      <c r="E211" s="5"/>
      <c r="F211" s="5"/>
      <c r="G211" s="5"/>
      <c r="H211" s="6"/>
      <c r="I211" s="6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 spans="1:28" x14ac:dyDescent="0.3">
      <c r="A212" s="5"/>
      <c r="B212" s="7"/>
      <c r="C212" s="5"/>
      <c r="D212" s="5"/>
      <c r="E212" s="5"/>
      <c r="F212" s="5"/>
      <c r="G212" s="5"/>
      <c r="H212" s="6"/>
      <c r="I212" s="6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x14ac:dyDescent="0.3">
      <c r="A213" s="5"/>
      <c r="B213" s="7"/>
      <c r="C213" s="5"/>
      <c r="D213" s="5"/>
      <c r="E213" s="5"/>
      <c r="F213" s="5"/>
      <c r="G213" s="5"/>
      <c r="H213" s="6"/>
      <c r="I213" s="6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x14ac:dyDescent="0.3">
      <c r="A214" s="5"/>
      <c r="B214" s="7"/>
      <c r="C214" s="5"/>
      <c r="D214" s="5"/>
      <c r="E214" s="5"/>
      <c r="F214" s="5"/>
      <c r="G214" s="5"/>
      <c r="H214" s="6"/>
      <c r="I214" s="6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x14ac:dyDescent="0.3">
      <c r="A215" s="5"/>
      <c r="B215" s="7"/>
      <c r="C215" s="5"/>
      <c r="D215" s="5"/>
      <c r="E215" s="5"/>
      <c r="F215" s="5"/>
      <c r="G215" s="5"/>
      <c r="H215" s="6"/>
      <c r="I215" s="6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x14ac:dyDescent="0.3">
      <c r="A216" s="5"/>
      <c r="B216" s="7"/>
      <c r="C216" s="5"/>
      <c r="D216" s="5"/>
      <c r="E216" s="5"/>
      <c r="F216" s="5"/>
      <c r="G216" s="5"/>
      <c r="H216" s="6"/>
      <c r="I216" s="6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x14ac:dyDescent="0.3">
      <c r="A217" s="5"/>
      <c r="B217" s="7"/>
      <c r="C217" s="5"/>
      <c r="D217" s="5"/>
      <c r="E217" s="5"/>
      <c r="F217" s="5"/>
      <c r="G217" s="5"/>
      <c r="H217" s="6"/>
      <c r="I217" s="6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x14ac:dyDescent="0.3">
      <c r="A218" s="5"/>
      <c r="B218" s="7"/>
      <c r="C218" s="5"/>
      <c r="D218" s="5"/>
      <c r="E218" s="5"/>
      <c r="F218" s="5"/>
      <c r="G218" s="5"/>
      <c r="H218" s="6"/>
      <c r="I218" s="6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x14ac:dyDescent="0.3">
      <c r="A219" s="5"/>
      <c r="B219" s="7"/>
      <c r="C219" s="5"/>
      <c r="D219" s="5"/>
      <c r="E219" s="5"/>
      <c r="F219" s="5"/>
      <c r="G219" s="5"/>
      <c r="H219" s="6"/>
      <c r="I219" s="6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x14ac:dyDescent="0.3">
      <c r="A220" s="5"/>
      <c r="B220" s="7"/>
      <c r="C220" s="5"/>
      <c r="D220" s="5"/>
      <c r="E220" s="5"/>
      <c r="F220" s="5"/>
      <c r="G220" s="5"/>
      <c r="H220" s="6"/>
      <c r="I220" s="6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x14ac:dyDescent="0.3">
      <c r="A221" s="5"/>
      <c r="B221" s="7"/>
      <c r="C221" s="5"/>
      <c r="D221" s="5"/>
      <c r="E221" s="5"/>
      <c r="F221" s="5"/>
      <c r="G221" s="5"/>
      <c r="H221" s="6"/>
      <c r="I221" s="6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x14ac:dyDescent="0.3">
      <c r="A222" s="5"/>
      <c r="B222" s="7"/>
      <c r="C222" s="5"/>
      <c r="D222" s="5"/>
      <c r="E222" s="5"/>
      <c r="F222" s="5"/>
      <c r="G222" s="5"/>
      <c r="H222" s="6"/>
      <c r="I222" s="6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x14ac:dyDescent="0.3">
      <c r="A223" s="5"/>
      <c r="B223" s="7"/>
      <c r="C223" s="5"/>
      <c r="D223" s="5"/>
      <c r="E223" s="5"/>
      <c r="F223" s="5"/>
      <c r="G223" s="5"/>
      <c r="H223" s="6"/>
      <c r="I223" s="6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x14ac:dyDescent="0.3">
      <c r="A224" s="5"/>
      <c r="B224" s="7"/>
      <c r="C224" s="5"/>
      <c r="D224" s="5"/>
      <c r="E224" s="5"/>
      <c r="F224" s="5"/>
      <c r="G224" s="5"/>
      <c r="H224" s="6"/>
      <c r="I224" s="6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x14ac:dyDescent="0.3">
      <c r="A225" s="5"/>
      <c r="B225" s="7"/>
      <c r="C225" s="5"/>
      <c r="D225" s="5"/>
      <c r="E225" s="5"/>
      <c r="F225" s="5"/>
      <c r="G225" s="5"/>
      <c r="H225" s="6"/>
      <c r="I225" s="6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x14ac:dyDescent="0.3">
      <c r="A226" s="5"/>
      <c r="B226" s="7"/>
      <c r="C226" s="5"/>
      <c r="D226" s="5"/>
      <c r="E226" s="5"/>
      <c r="F226" s="5"/>
      <c r="G226" s="5"/>
      <c r="H226" s="6"/>
      <c r="I226" s="6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x14ac:dyDescent="0.3">
      <c r="A227" s="5"/>
      <c r="B227" s="7"/>
      <c r="C227" s="5"/>
      <c r="D227" s="5"/>
      <c r="E227" s="5"/>
      <c r="F227" s="5"/>
      <c r="G227" s="5"/>
      <c r="H227" s="6"/>
      <c r="I227" s="6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x14ac:dyDescent="0.3">
      <c r="A228" s="5"/>
      <c r="B228" s="7"/>
      <c r="C228" s="5"/>
      <c r="D228" s="5"/>
      <c r="E228" s="5"/>
      <c r="F228" s="5"/>
      <c r="G228" s="5"/>
      <c r="H228" s="6"/>
      <c r="I228" s="6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x14ac:dyDescent="0.3">
      <c r="A229" s="5"/>
      <c r="B229" s="7"/>
      <c r="C229" s="5"/>
      <c r="D229" s="5"/>
      <c r="E229" s="5"/>
      <c r="F229" s="5"/>
      <c r="G229" s="5"/>
      <c r="H229" s="6"/>
      <c r="I229" s="6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x14ac:dyDescent="0.3">
      <c r="A230" s="5"/>
      <c r="B230" s="7"/>
      <c r="C230" s="5"/>
      <c r="D230" s="5"/>
      <c r="E230" s="5"/>
      <c r="F230" s="5"/>
      <c r="G230" s="5"/>
      <c r="H230" s="6"/>
      <c r="I230" s="6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x14ac:dyDescent="0.3">
      <c r="A231" s="5"/>
      <c r="B231" s="7"/>
      <c r="C231" s="5"/>
      <c r="D231" s="5"/>
      <c r="E231" s="5"/>
      <c r="F231" s="5"/>
      <c r="G231" s="5"/>
      <c r="H231" s="6"/>
      <c r="I231" s="6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x14ac:dyDescent="0.3">
      <c r="A232" s="5"/>
      <c r="B232" s="7"/>
      <c r="C232" s="5"/>
      <c r="D232" s="5"/>
      <c r="E232" s="5"/>
      <c r="F232" s="5"/>
      <c r="G232" s="5"/>
      <c r="H232" s="6"/>
      <c r="I232" s="6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x14ac:dyDescent="0.3">
      <c r="A233" s="5"/>
      <c r="B233" s="7"/>
      <c r="C233" s="5"/>
      <c r="D233" s="5"/>
      <c r="E233" s="5"/>
      <c r="F233" s="5"/>
      <c r="G233" s="5"/>
      <c r="H233" s="6"/>
      <c r="I233" s="6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x14ac:dyDescent="0.3">
      <c r="A234" s="5"/>
      <c r="B234" s="7"/>
      <c r="C234" s="5"/>
      <c r="D234" s="5"/>
      <c r="E234" s="5"/>
      <c r="F234" s="5"/>
      <c r="G234" s="5"/>
      <c r="H234" s="6"/>
      <c r="I234" s="6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x14ac:dyDescent="0.3">
      <c r="A235" s="5"/>
      <c r="B235" s="7"/>
      <c r="C235" s="5"/>
      <c r="D235" s="5"/>
      <c r="E235" s="5"/>
      <c r="F235" s="5"/>
      <c r="G235" s="5"/>
      <c r="H235" s="6"/>
      <c r="I235" s="6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x14ac:dyDescent="0.3">
      <c r="A236" s="5"/>
      <c r="B236" s="7"/>
      <c r="C236" s="5"/>
      <c r="D236" s="5"/>
      <c r="E236" s="5"/>
      <c r="F236" s="5"/>
      <c r="G236" s="5"/>
      <c r="H236" s="6"/>
      <c r="I236" s="6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x14ac:dyDescent="0.3">
      <c r="A237" s="5"/>
      <c r="B237" s="7"/>
      <c r="C237" s="5"/>
      <c r="D237" s="5"/>
      <c r="E237" s="5"/>
      <c r="F237" s="5"/>
      <c r="G237" s="5"/>
      <c r="H237" s="6"/>
      <c r="I237" s="6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x14ac:dyDescent="0.3">
      <c r="A238" s="5"/>
      <c r="B238" s="7"/>
      <c r="C238" s="5"/>
      <c r="D238" s="5"/>
      <c r="E238" s="5"/>
      <c r="F238" s="5"/>
      <c r="G238" s="5"/>
      <c r="H238" s="6"/>
      <c r="I238" s="6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x14ac:dyDescent="0.3">
      <c r="A239" s="5"/>
      <c r="B239" s="7"/>
      <c r="C239" s="5"/>
      <c r="D239" s="5"/>
      <c r="E239" s="5"/>
      <c r="F239" s="5"/>
      <c r="G239" s="5"/>
      <c r="H239" s="6"/>
      <c r="I239" s="6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x14ac:dyDescent="0.3">
      <c r="A240" s="5"/>
      <c r="B240" s="7"/>
      <c r="C240" s="5"/>
      <c r="D240" s="5"/>
      <c r="E240" s="5"/>
      <c r="F240" s="5"/>
      <c r="G240" s="5"/>
      <c r="H240" s="6"/>
      <c r="I240" s="6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x14ac:dyDescent="0.3">
      <c r="A241" s="5"/>
      <c r="B241" s="7"/>
      <c r="C241" s="5"/>
      <c r="D241" s="5"/>
      <c r="E241" s="5"/>
      <c r="F241" s="5"/>
      <c r="G241" s="5"/>
      <c r="H241" s="6"/>
      <c r="I241" s="6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x14ac:dyDescent="0.3">
      <c r="A242" s="5"/>
      <c r="B242" s="7"/>
      <c r="C242" s="5"/>
      <c r="D242" s="5"/>
      <c r="E242" s="5"/>
      <c r="F242" s="5"/>
      <c r="G242" s="5"/>
      <c r="H242" s="6"/>
      <c r="I242" s="6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x14ac:dyDescent="0.3">
      <c r="A243" s="5"/>
      <c r="B243" s="7"/>
      <c r="C243" s="5"/>
      <c r="D243" s="5"/>
      <c r="E243" s="5"/>
      <c r="F243" s="5"/>
      <c r="G243" s="5"/>
      <c r="H243" s="6"/>
      <c r="I243" s="6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x14ac:dyDescent="0.3">
      <c r="A244" s="5"/>
      <c r="B244" s="7"/>
      <c r="C244" s="5"/>
      <c r="D244" s="5"/>
      <c r="E244" s="5"/>
      <c r="F244" s="5"/>
      <c r="G244" s="5"/>
      <c r="H244" s="6"/>
      <c r="I244" s="6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x14ac:dyDescent="0.3">
      <c r="A245" s="5"/>
      <c r="B245" s="7"/>
      <c r="C245" s="5"/>
      <c r="D245" s="5"/>
      <c r="E245" s="5"/>
      <c r="F245" s="5"/>
      <c r="G245" s="5"/>
      <c r="H245" s="6"/>
      <c r="I245" s="6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x14ac:dyDescent="0.3">
      <c r="A246" s="5"/>
      <c r="B246" s="7"/>
      <c r="C246" s="5"/>
      <c r="D246" s="5"/>
      <c r="E246" s="5"/>
      <c r="F246" s="5"/>
      <c r="G246" s="5"/>
      <c r="H246" s="6"/>
      <c r="I246" s="6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x14ac:dyDescent="0.3">
      <c r="A247" s="5"/>
      <c r="B247" s="7"/>
      <c r="C247" s="5"/>
      <c r="D247" s="5"/>
      <c r="E247" s="5"/>
      <c r="F247" s="5"/>
      <c r="G247" s="5"/>
      <c r="H247" s="6"/>
      <c r="I247" s="6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x14ac:dyDescent="0.3">
      <c r="A248" s="5"/>
      <c r="B248" s="7"/>
      <c r="C248" s="5"/>
      <c r="D248" s="5"/>
      <c r="E248" s="5"/>
      <c r="F248" s="5"/>
      <c r="G248" s="5"/>
      <c r="H248" s="6"/>
      <c r="I248" s="6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x14ac:dyDescent="0.3">
      <c r="A249" s="5"/>
      <c r="B249" s="7"/>
      <c r="C249" s="5"/>
      <c r="D249" s="5"/>
      <c r="E249" s="5"/>
      <c r="F249" s="5"/>
      <c r="G249" s="5"/>
      <c r="H249" s="6"/>
      <c r="I249" s="6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x14ac:dyDescent="0.3">
      <c r="A250" s="5"/>
      <c r="B250" s="7"/>
      <c r="C250" s="5"/>
      <c r="D250" s="5"/>
      <c r="E250" s="5"/>
      <c r="F250" s="5"/>
      <c r="G250" s="5"/>
      <c r="H250" s="6"/>
      <c r="I250" s="6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x14ac:dyDescent="0.3">
      <c r="A251" s="5"/>
      <c r="B251" s="7"/>
      <c r="C251" s="5"/>
      <c r="D251" s="5"/>
      <c r="E251" s="5"/>
      <c r="F251" s="5"/>
      <c r="G251" s="5"/>
      <c r="H251" s="6"/>
      <c r="I251" s="6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x14ac:dyDescent="0.3">
      <c r="A252" s="5"/>
      <c r="B252" s="7"/>
      <c r="C252" s="5"/>
      <c r="D252" s="5"/>
      <c r="E252" s="5"/>
      <c r="F252" s="5"/>
      <c r="G252" s="5"/>
      <c r="H252" s="6"/>
      <c r="I252" s="6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x14ac:dyDescent="0.3">
      <c r="A253" s="5"/>
      <c r="B253" s="7"/>
      <c r="C253" s="5"/>
      <c r="D253" s="5"/>
      <c r="E253" s="5"/>
      <c r="F253" s="5"/>
      <c r="G253" s="5"/>
      <c r="H253" s="6"/>
      <c r="I253" s="6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x14ac:dyDescent="0.3">
      <c r="A254" s="5"/>
      <c r="B254" s="7"/>
      <c r="C254" s="5"/>
      <c r="D254" s="5"/>
      <c r="E254" s="5"/>
      <c r="F254" s="5"/>
      <c r="G254" s="5"/>
      <c r="H254" s="6"/>
      <c r="I254" s="6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x14ac:dyDescent="0.3">
      <c r="A255" s="5"/>
      <c r="B255" s="7"/>
      <c r="C255" s="5"/>
      <c r="D255" s="5"/>
      <c r="E255" s="5"/>
      <c r="F255" s="5"/>
      <c r="G255" s="5"/>
      <c r="H255" s="6"/>
      <c r="I255" s="6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x14ac:dyDescent="0.3">
      <c r="A256" s="5"/>
      <c r="B256" s="7"/>
      <c r="C256" s="5"/>
      <c r="D256" s="5"/>
      <c r="E256" s="5"/>
      <c r="F256" s="5"/>
      <c r="G256" s="5"/>
      <c r="H256" s="6"/>
      <c r="I256" s="6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x14ac:dyDescent="0.3">
      <c r="A257" s="5"/>
      <c r="B257" s="7"/>
      <c r="C257" s="5"/>
      <c r="D257" s="5"/>
      <c r="E257" s="5"/>
      <c r="F257" s="5"/>
      <c r="G257" s="5"/>
      <c r="H257" s="6"/>
      <c r="I257" s="6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x14ac:dyDescent="0.3">
      <c r="A258" s="5"/>
      <c r="B258" s="7"/>
      <c r="C258" s="5"/>
      <c r="D258" s="5"/>
      <c r="E258" s="5"/>
      <c r="F258" s="5"/>
      <c r="G258" s="5"/>
      <c r="H258" s="6"/>
      <c r="I258" s="6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x14ac:dyDescent="0.3">
      <c r="A259" s="5"/>
      <c r="B259" s="7"/>
      <c r="C259" s="5"/>
      <c r="D259" s="5"/>
      <c r="E259" s="5"/>
      <c r="F259" s="5"/>
      <c r="G259" s="5"/>
      <c r="H259" s="6"/>
      <c r="I259" s="6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x14ac:dyDescent="0.3">
      <c r="A260" s="5"/>
      <c r="B260" s="7"/>
      <c r="C260" s="5"/>
      <c r="D260" s="5"/>
      <c r="E260" s="5"/>
      <c r="F260" s="5"/>
      <c r="G260" s="5"/>
      <c r="H260" s="6"/>
      <c r="I260" s="6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x14ac:dyDescent="0.3">
      <c r="A261" s="5"/>
      <c r="B261" s="7"/>
      <c r="C261" s="5"/>
      <c r="D261" s="5"/>
      <c r="E261" s="5"/>
      <c r="F261" s="5"/>
      <c r="G261" s="5"/>
      <c r="H261" s="6"/>
      <c r="I261" s="6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x14ac:dyDescent="0.3">
      <c r="A262" s="5"/>
      <c r="B262" s="7"/>
      <c r="C262" s="5"/>
      <c r="D262" s="5"/>
      <c r="E262" s="5"/>
      <c r="F262" s="5"/>
      <c r="G262" s="5"/>
      <c r="H262" s="6"/>
      <c r="I262" s="6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x14ac:dyDescent="0.3">
      <c r="A263" s="5"/>
      <c r="B263" s="7"/>
      <c r="C263" s="5"/>
      <c r="D263" s="5"/>
      <c r="E263" s="5"/>
      <c r="F263" s="5"/>
      <c r="G263" s="5"/>
      <c r="H263" s="6"/>
      <c r="I263" s="6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x14ac:dyDescent="0.3">
      <c r="A264" s="5"/>
      <c r="B264" s="7"/>
      <c r="C264" s="5"/>
      <c r="D264" s="5"/>
      <c r="E264" s="5"/>
      <c r="F264" s="5"/>
      <c r="G264" s="5"/>
      <c r="H264" s="6"/>
      <c r="I264" s="6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x14ac:dyDescent="0.3">
      <c r="A265" s="5"/>
      <c r="B265" s="7"/>
      <c r="C265" s="5"/>
      <c r="D265" s="5"/>
      <c r="E265" s="5"/>
      <c r="F265" s="5"/>
      <c r="G265" s="5"/>
      <c r="H265" s="6"/>
      <c r="I265" s="6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x14ac:dyDescent="0.3">
      <c r="A266" s="5"/>
      <c r="B266" s="7"/>
      <c r="C266" s="5"/>
      <c r="D266" s="5"/>
      <c r="E266" s="5"/>
      <c r="F266" s="5"/>
      <c r="G266" s="5"/>
      <c r="H266" s="6"/>
      <c r="I266" s="6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x14ac:dyDescent="0.3">
      <c r="A267" s="5"/>
      <c r="B267" s="7"/>
      <c r="C267" s="5"/>
      <c r="D267" s="5"/>
      <c r="E267" s="5"/>
      <c r="F267" s="5"/>
      <c r="G267" s="5"/>
      <c r="H267" s="6"/>
      <c r="I267" s="6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x14ac:dyDescent="0.3">
      <c r="A268" s="5"/>
      <c r="B268" s="7"/>
      <c r="C268" s="5"/>
      <c r="D268" s="5"/>
      <c r="E268" s="5"/>
      <c r="F268" s="5"/>
      <c r="G268" s="5"/>
      <c r="H268" s="6"/>
      <c r="I268" s="6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</sheetData>
  <mergeCells count="24">
    <mergeCell ref="I10:I11"/>
    <mergeCell ref="H10:H11"/>
    <mergeCell ref="AA2:AA3"/>
    <mergeCell ref="AB2:AB3"/>
    <mergeCell ref="Y10:Y11"/>
    <mergeCell ref="N2:P2"/>
    <mergeCell ref="Q2:Q3"/>
    <mergeCell ref="R2:R3"/>
    <mergeCell ref="S2:X2"/>
    <mergeCell ref="Y2:Y3"/>
    <mergeCell ref="Z2:Z3"/>
    <mergeCell ref="M2:M3"/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J2:J3"/>
    <mergeCell ref="K2:K3"/>
    <mergeCell ref="I2:I3"/>
  </mergeCells>
  <phoneticPr fontId="11" type="noConversion"/>
  <pageMargins left="0.7" right="0.7" top="0.75" bottom="0.75" header="0.3" footer="0.3"/>
  <pageSetup paperSize="9" orientation="portrait" r:id="rId1"/>
  <ignoredErrors>
    <ignoredError sqref="H5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budynki i budowle_informacje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Łapa</dc:creator>
  <cp:lastModifiedBy>Maciej Kuźniar</cp:lastModifiedBy>
  <dcterms:created xsi:type="dcterms:W3CDTF">2021-06-02T18:26:03Z</dcterms:created>
  <dcterms:modified xsi:type="dcterms:W3CDTF">2024-05-29T11:32:01Z</dcterms:modified>
</cp:coreProperties>
</file>