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2.xml" ContentType="application/vnd.ms-excel.person+xml"/>
  <Override PartName="/xl/persons/person7.xml" ContentType="application/vnd.ms-excel.person+xml"/>
  <Override PartName="/xl/persons/person0.xml" ContentType="application/vnd.ms-excel.person+xml"/>
  <Override PartName="/xl/persons/person6.xml" ContentType="application/vnd.ms-excel.person+xml"/>
  <Override PartName="/xl/persons/person4.xml" ContentType="application/vnd.ms-excel.person+xml"/>
  <Override PartName="/xl/persons/person8.xml" ContentType="application/vnd.ms-excel.person+xml"/>
  <Override PartName="/xl/persons/person1.xml" ContentType="application/vnd.ms-excel.person+xml"/>
  <Override PartName="/xl/persons/person3.xml" ContentType="application/vnd.ms-excel.person+xml"/>
  <Override PartName="/xl/persons/person5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tbubu-my.sharepoint.com/personal/m_kuzniar_stbu_pl/Documents/Klienci niezapisani/Łańcut PRZENIEŚĆ/2024/aktualizacja danych/OPZ/"/>
    </mc:Choice>
  </mc:AlternateContent>
  <xr:revisionPtr revIDLastSave="310" documentId="8_{CFA5A16A-3401-4188-BE09-0F5EE9257CEF}" xr6:coauthVersionLast="47" xr6:coauthVersionMax="47" xr10:uidLastSave="{A765725F-5620-4067-96B7-D59E00DCC852}"/>
  <bookViews>
    <workbookView xWindow="-108" yWindow="-108" windowWidth="23256" windowHeight="12576" tabRatio="751" activeTab="1" xr2:uid="{00000000-000D-0000-FFFF-FFFF00000000}"/>
  </bookViews>
  <sheets>
    <sheet name="Budynki, budowle, wyposażenie" sheetId="1" r:id="rId1"/>
    <sheet name="Sprzęt elektroniczny do 5 lat" sheetId="2" r:id="rId2"/>
  </sheets>
  <definedNames>
    <definedName name="_xlnm.Print_Area" localSheetId="0">'Budynki, budowle, wyposażenie'!$A$1:$D$53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9" i="2" l="1"/>
  <c r="C39" i="2" l="1"/>
  <c r="D57" i="1"/>
  <c r="C3" i="1"/>
  <c r="D58" i="1"/>
  <c r="D59" i="1"/>
  <c r="C4" i="1" l="1"/>
  <c r="C47" i="1" l="1"/>
  <c r="C40" i="1" l="1"/>
  <c r="C25" i="1" l="1"/>
  <c r="C21" i="1" l="1"/>
  <c r="C16" i="1" l="1"/>
  <c r="D16" i="1" s="1"/>
  <c r="C34" i="1" l="1"/>
  <c r="D44" i="1" l="1"/>
  <c r="D47" i="1"/>
  <c r="D55" i="1"/>
  <c r="D53" i="1"/>
  <c r="D50" i="1"/>
  <c r="D40" i="1"/>
  <c r="D25" i="1"/>
  <c r="D10" i="1"/>
  <c r="D6" i="1" l="1"/>
  <c r="D4" i="1"/>
  <c r="C19" i="1" l="1"/>
  <c r="D11" i="2"/>
  <c r="C11" i="2"/>
  <c r="C36" i="1"/>
  <c r="D36" i="1" s="1"/>
  <c r="E11" i="2" l="1"/>
  <c r="D21" i="1"/>
  <c r="C30" i="1"/>
  <c r="D32" i="1" s="1"/>
  <c r="C28" i="1"/>
  <c r="C27" i="1"/>
  <c r="D35" i="2"/>
  <c r="C35" i="2"/>
  <c r="E35" i="2" s="1"/>
  <c r="C8" i="1"/>
  <c r="E33" i="2"/>
  <c r="E29" i="2"/>
  <c r="E27" i="2"/>
  <c r="E25" i="2"/>
  <c r="E23" i="2"/>
  <c r="E21" i="2"/>
  <c r="E19" i="2"/>
  <c r="E17" i="2"/>
  <c r="E15" i="2"/>
  <c r="E9" i="2"/>
  <c r="E7" i="2"/>
  <c r="E5" i="2"/>
  <c r="E3" i="2"/>
  <c r="E39" i="2" l="1"/>
  <c r="D8" i="1"/>
  <c r="D28" i="1"/>
</calcChain>
</file>

<file path=xl/sharedStrings.xml><?xml version="1.0" encoding="utf-8"?>
<sst xmlns="http://schemas.openxmlformats.org/spreadsheetml/2006/main" count="164" uniqueCount="60">
  <si>
    <t>Jednostka</t>
  </si>
  <si>
    <t>Przedmiot ubezpieczenia</t>
  </si>
  <si>
    <t>Łączna wartość</t>
  </si>
  <si>
    <t>Centrum Oświaty Gminy Łańcut</t>
  </si>
  <si>
    <t>zgodnie z wykazem</t>
  </si>
  <si>
    <t xml:space="preserve">Zespół Szkół w Cierpiszu </t>
  </si>
  <si>
    <t xml:space="preserve">Zespół Szkół w Głuchowie </t>
  </si>
  <si>
    <t xml:space="preserve">Zespół Szkół w Kosinie </t>
  </si>
  <si>
    <t xml:space="preserve">Zespół Szkół im. T. Kościuszki w Wysokiej </t>
  </si>
  <si>
    <t>Gminny Żłobek w Kraczkowej</t>
  </si>
  <si>
    <t>Gminny Żłobek w Kosinie</t>
  </si>
  <si>
    <t xml:space="preserve">Zespół Szkolno-Przedszkolny w Handzlówce </t>
  </si>
  <si>
    <t>zgodnie w z wykazem</t>
  </si>
  <si>
    <t>sprzęt stacjonarny</t>
  </si>
  <si>
    <t>sprzęt przenośny</t>
  </si>
  <si>
    <t>Pozostałe mienie, w tym urządzenia, wyposażenie, sprzęt elektroniczny pow. 5 lat</t>
  </si>
  <si>
    <t xml:space="preserve">Zespół Szkolno-Przedszkolny w Wysokiej </t>
  </si>
  <si>
    <t>Zespół Szkolno-Przedszkolny w Albigowej</t>
  </si>
  <si>
    <t>Szkoła Podstawowa</t>
  </si>
  <si>
    <t>Przedszkole Publiczne</t>
  </si>
  <si>
    <t xml:space="preserve">Suma ubezpieczenia </t>
  </si>
  <si>
    <t>WO/WKB</t>
  </si>
  <si>
    <t>WO</t>
  </si>
  <si>
    <t>WKB</t>
  </si>
  <si>
    <t>Zespół Szkolno - Przedszkolny w Handzlówce (ZSPH)</t>
  </si>
  <si>
    <t>Zespół Szkół w Cierpiszu (ZSC)</t>
  </si>
  <si>
    <t>Zespół Szkół w Głuchowie (ZSG)</t>
  </si>
  <si>
    <t>Zespół Szkół w Rogóżnie (ZSR)</t>
  </si>
  <si>
    <t>Zespół Szkół im. T. Kościuszki w Wysokiej (ZSW)</t>
  </si>
  <si>
    <t xml:space="preserve">Zespół Szkół w Rogóżnie </t>
  </si>
  <si>
    <t>Centrum Kultury Gminy Łańcut z siedzibą w Wysokiej</t>
  </si>
  <si>
    <t>OŚRODEK POMOCY SPOŁECZNEJ Gminy Łańcut</t>
  </si>
  <si>
    <t>Zespół Żłobków Gminy Łańcut</t>
  </si>
  <si>
    <t>Budowle</t>
  </si>
  <si>
    <t>Budowle i pozostałe budynki</t>
  </si>
  <si>
    <t>Księgozbiory, zbiory biblioteczne, itp.</t>
  </si>
  <si>
    <t>Zespół Szkół w Kosinie (ZSKO)</t>
  </si>
  <si>
    <t>Szkoła</t>
  </si>
  <si>
    <t>Przedszkole</t>
  </si>
  <si>
    <t>Zespól Szkolno-Przedszkolny w Kraczkowej</t>
  </si>
  <si>
    <t>Zespół Szkolno-Przedszkolny w Soninie</t>
  </si>
  <si>
    <t>Szkoła i Przedszkole</t>
  </si>
  <si>
    <t xml:space="preserve">Budynki i budowle </t>
  </si>
  <si>
    <t>Zespół Szkolno - Przedszkolny w Wysokiej (ZSPW)</t>
  </si>
  <si>
    <t>Gmina Łańcut / Urząd Gminy Łańcut</t>
  </si>
  <si>
    <t>RAZEM</t>
  </si>
  <si>
    <t>Zespól Szkolno-Przedszkolny w Kraczkowej (ZSPK)</t>
  </si>
  <si>
    <t>Zespół Szkolno-Przedszkolny w Soninie (ZSPS)</t>
  </si>
  <si>
    <t>Księgozbiory i zbiory biblioteczne</t>
  </si>
  <si>
    <t>budynki i budowle (zgodnie z załącznikiem nr 3)</t>
  </si>
  <si>
    <t>Budynki (zgodnie z załącznikiem nr 3)</t>
  </si>
  <si>
    <t>Budynek (zgodnie z załącznikiem nr 3)</t>
  </si>
  <si>
    <t>Pozostałe mienie (maszyny, urządzenia, wyposażenie)</t>
  </si>
  <si>
    <t>Rodzaj wartości</t>
  </si>
  <si>
    <t xml:space="preserve">Rodzaj wartości </t>
  </si>
  <si>
    <r>
      <t xml:space="preserve">Budowle </t>
    </r>
    <r>
      <rPr>
        <i/>
        <sz val="10"/>
        <rFont val="Calibri"/>
        <family val="2"/>
        <charset val="238"/>
        <scheme val="minor"/>
      </rPr>
      <t>i pozostałe budynki</t>
    </r>
  </si>
  <si>
    <t>Łączna wartość / Suma ubezpieczenia</t>
  </si>
  <si>
    <r>
      <t xml:space="preserve">Budynki </t>
    </r>
    <r>
      <rPr>
        <i/>
        <sz val="10"/>
        <rFont val="Calibri"/>
        <family val="2"/>
        <charset val="238"/>
        <scheme val="minor"/>
      </rPr>
      <t>i budowle</t>
    </r>
    <r>
      <rPr>
        <sz val="10"/>
        <rFont val="Calibri"/>
        <family val="2"/>
        <charset val="238"/>
        <scheme val="minor"/>
      </rPr>
      <t>(zgodnie z załącznikiem nr 3)</t>
    </r>
  </si>
  <si>
    <r>
      <rPr>
        <i/>
        <sz val="10"/>
        <rFont val="Calibri"/>
        <family val="2"/>
        <charset val="238"/>
        <scheme val="minor"/>
      </rPr>
      <t xml:space="preserve">Budynki </t>
    </r>
    <r>
      <rPr>
        <sz val="10"/>
        <rFont val="Calibri"/>
        <family val="2"/>
        <charset val="238"/>
        <scheme val="minor"/>
      </rPr>
      <t>(zgodnie z załącznikiem nr 3)</t>
    </r>
  </si>
  <si>
    <r>
      <t xml:space="preserve">budynki </t>
    </r>
    <r>
      <rPr>
        <i/>
        <sz val="10"/>
        <rFont val="Calibri"/>
        <family val="2"/>
        <charset val="238"/>
        <scheme val="minor"/>
      </rPr>
      <t>i budowle</t>
    </r>
    <r>
      <rPr>
        <sz val="10"/>
        <rFont val="Calibri"/>
        <family val="2"/>
        <charset val="238"/>
        <scheme val="minor"/>
      </rPr>
      <t xml:space="preserve"> (zgodnie z załącznikiem nr 3)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</si>
</sst>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#,##0.00\ &quot;zł&quot;"/>
    <numFmt numFmtId="165" formatCode="#,##0.00_ ;\-#,##0.00\ "/>
  </numFmts>
  <fonts count="22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color theme="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color theme="0"/>
      <name val="Cambria"/>
      <family val="1"/>
      <charset val="238"/>
    </font>
    <font>
      <b/>
      <sz val="11"/>
      <color theme="0"/>
      <name val="Czcionka tekstu podstawowego"/>
      <charset val="238"/>
    </font>
    <font>
      <sz val="11"/>
      <color rgb="FF00B050"/>
      <name val="Calibri"/>
      <family val="2"/>
      <charset val="238"/>
      <scheme val="minor"/>
    </font>
    <font>
      <sz val="10"/>
      <color rgb="FF00B050"/>
      <name val="Calibri"/>
      <family val="2"/>
      <charset val="238"/>
      <scheme val="minor"/>
    </font>
    <font>
      <b/>
      <sz val="11"/>
      <color rgb="FF00B05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0"/>
      <color rgb="FF00B05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0"/>
      <color rgb="FF00B050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44" fontId="1" fillId="0" borderId="0" applyFont="0" applyFill="0" applyBorder="0" applyAlignment="0" applyProtection="0"/>
  </cellStyleXfs>
  <cellXfs count="137">
    <xf numFmtId="0" fontId="0" fillId="0" borderId="0" xfId="0"/>
    <xf numFmtId="0" fontId="7" fillId="0" borderId="0" xfId="0" applyFont="1" applyAlignment="1">
      <alignment vertical="center"/>
    </xf>
    <xf numFmtId="0" fontId="8" fillId="0" borderId="0" xfId="0" applyFont="1" applyAlignment="1">
      <alignment horizontal="center"/>
    </xf>
    <xf numFmtId="0" fontId="4" fillId="4" borderId="1" xfId="2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44" fontId="0" fillId="0" borderId="0" xfId="0" applyNumberFormat="1"/>
    <xf numFmtId="164" fontId="0" fillId="0" borderId="0" xfId="0" applyNumberFormat="1"/>
    <xf numFmtId="0" fontId="2" fillId="4" borderId="1" xfId="0" applyFont="1" applyFill="1" applyBorder="1" applyAlignment="1">
      <alignment horizontal="center" vertical="center" wrapText="1"/>
    </xf>
    <xf numFmtId="164" fontId="5" fillId="7" borderId="4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10" fillId="0" borderId="1" xfId="1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right" vertical="center"/>
    </xf>
    <xf numFmtId="0" fontId="10" fillId="3" borderId="4" xfId="1" applyFont="1" applyFill="1" applyBorder="1" applyAlignment="1">
      <alignment horizontal="center" vertical="center"/>
    </xf>
    <xf numFmtId="164" fontId="9" fillId="0" borderId="2" xfId="0" applyNumberFormat="1" applyFont="1" applyBorder="1" applyAlignment="1">
      <alignment vertical="center"/>
    </xf>
    <xf numFmtId="164" fontId="9" fillId="0" borderId="2" xfId="0" applyNumberFormat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10" fillId="6" borderId="2" xfId="1" applyFont="1" applyFill="1" applyBorder="1" applyAlignment="1">
      <alignment horizontal="left" vertical="center" wrapText="1"/>
    </xf>
    <xf numFmtId="164" fontId="9" fillId="6" borderId="2" xfId="1" applyNumberFormat="1" applyFont="1" applyFill="1" applyBorder="1" applyAlignment="1">
      <alignment horizontal="right" vertical="center" wrapText="1"/>
    </xf>
    <xf numFmtId="0" fontId="9" fillId="0" borderId="2" xfId="0" applyFont="1" applyBorder="1" applyAlignment="1">
      <alignment vertical="center"/>
    </xf>
    <xf numFmtId="0" fontId="9" fillId="0" borderId="2" xfId="0" applyFont="1" applyBorder="1" applyAlignment="1">
      <alignment horizontal="center" vertical="center"/>
    </xf>
    <xf numFmtId="12" fontId="9" fillId="0" borderId="2" xfId="0" applyNumberFormat="1" applyFont="1" applyBorder="1" applyAlignment="1">
      <alignment horizontal="left" vertical="center"/>
    </xf>
    <xf numFmtId="12" fontId="9" fillId="0" borderId="2" xfId="0" applyNumberFormat="1" applyFont="1" applyBorder="1" applyAlignment="1">
      <alignment horizontal="center" vertical="center"/>
    </xf>
    <xf numFmtId="164" fontId="9" fillId="6" borderId="2" xfId="0" applyNumberFormat="1" applyFont="1" applyFill="1" applyBorder="1" applyAlignment="1">
      <alignment horizontal="right" vertical="center"/>
    </xf>
    <xf numFmtId="0" fontId="9" fillId="0" borderId="0" xfId="0" applyFont="1" applyAlignment="1">
      <alignment horizontal="center"/>
    </xf>
    <xf numFmtId="0" fontId="10" fillId="0" borderId="1" xfId="0" applyFont="1" applyBorder="1"/>
    <xf numFmtId="0" fontId="10" fillId="0" borderId="1" xfId="2" applyFont="1" applyBorder="1" applyAlignment="1">
      <alignment vertical="center"/>
    </xf>
    <xf numFmtId="0" fontId="12" fillId="2" borderId="1" xfId="1" applyFont="1" applyFill="1" applyBorder="1" applyAlignment="1">
      <alignment horizontal="left" vertical="center"/>
    </xf>
    <xf numFmtId="0" fontId="12" fillId="2" borderId="2" xfId="1" applyFont="1" applyFill="1" applyBorder="1" applyAlignment="1">
      <alignment horizontal="left" vertical="center"/>
    </xf>
    <xf numFmtId="0" fontId="6" fillId="7" borderId="4" xfId="1" applyFont="1" applyFill="1" applyBorder="1" applyAlignment="1">
      <alignment vertical="center" wrapText="1"/>
    </xf>
    <xf numFmtId="0" fontId="6" fillId="0" borderId="1" xfId="2" applyFont="1" applyBorder="1" applyAlignment="1">
      <alignment vertical="center"/>
    </xf>
    <xf numFmtId="164" fontId="16" fillId="7" borderId="4" xfId="1" applyNumberFormat="1" applyFont="1" applyFill="1" applyBorder="1" applyAlignment="1">
      <alignment horizontal="right" vertical="center"/>
    </xf>
    <xf numFmtId="0" fontId="12" fillId="2" borderId="1" xfId="1" applyFont="1" applyFill="1" applyBorder="1" applyAlignment="1">
      <alignment horizontal="left" vertical="center" wrapText="1"/>
    </xf>
    <xf numFmtId="0" fontId="12" fillId="2" borderId="2" xfId="1" applyFont="1" applyFill="1" applyBorder="1" applyAlignment="1">
      <alignment horizontal="left" vertical="center" wrapText="1"/>
    </xf>
    <xf numFmtId="164" fontId="6" fillId="7" borderId="4" xfId="1" applyNumberFormat="1" applyFont="1" applyFill="1" applyBorder="1" applyAlignment="1">
      <alignment vertical="center"/>
    </xf>
    <xf numFmtId="44" fontId="6" fillId="0" borderId="1" xfId="0" applyNumberFormat="1" applyFont="1" applyBorder="1"/>
    <xf numFmtId="0" fontId="6" fillId="0" borderId="1" xfId="1" applyFont="1" applyBorder="1" applyAlignment="1">
      <alignment horizontal="left" vertical="center"/>
    </xf>
    <xf numFmtId="164" fontId="15" fillId="0" borderId="4" xfId="0" applyNumberFormat="1" applyFont="1" applyBorder="1" applyAlignment="1">
      <alignment vertical="center"/>
    </xf>
    <xf numFmtId="164" fontId="15" fillId="0" borderId="1" xfId="0" applyNumberFormat="1" applyFont="1" applyBorder="1" applyAlignment="1">
      <alignment horizontal="right" vertical="center"/>
    </xf>
    <xf numFmtId="0" fontId="6" fillId="6" borderId="2" xfId="1" applyFont="1" applyFill="1" applyBorder="1" applyAlignment="1">
      <alignment horizontal="left" vertical="center" wrapText="1"/>
    </xf>
    <xf numFmtId="0" fontId="6" fillId="6" borderId="2" xfId="1" applyFont="1" applyFill="1" applyBorder="1" applyAlignment="1">
      <alignment vertical="center" wrapText="1"/>
    </xf>
    <xf numFmtId="0" fontId="6" fillId="6" borderId="1" xfId="1" applyFont="1" applyFill="1" applyBorder="1" applyAlignment="1">
      <alignment vertical="center" wrapText="1"/>
    </xf>
    <xf numFmtId="0" fontId="10" fillId="0" borderId="6" xfId="1" applyFont="1" applyBorder="1" applyAlignment="1">
      <alignment horizontal="center" vertical="center"/>
    </xf>
    <xf numFmtId="164" fontId="11" fillId="0" borderId="6" xfId="0" applyNumberFormat="1" applyFont="1" applyBorder="1" applyAlignment="1">
      <alignment horizontal="right" vertical="center"/>
    </xf>
    <xf numFmtId="164" fontId="16" fillId="6" borderId="6" xfId="1" applyNumberFormat="1" applyFont="1" applyFill="1" applyBorder="1" applyAlignment="1">
      <alignment horizontal="right" vertical="center"/>
    </xf>
    <xf numFmtId="164" fontId="16" fillId="6" borderId="1" xfId="1" applyNumberFormat="1" applyFont="1" applyFill="1" applyBorder="1" applyAlignment="1">
      <alignment horizontal="right" vertical="center"/>
    </xf>
    <xf numFmtId="0" fontId="12" fillId="8" borderId="2" xfId="1" applyFont="1" applyFill="1" applyBorder="1" applyAlignment="1">
      <alignment horizontal="left" vertical="center" wrapText="1"/>
    </xf>
    <xf numFmtId="164" fontId="16" fillId="6" borderId="2" xfId="0" applyNumberFormat="1" applyFont="1" applyFill="1" applyBorder="1" applyAlignment="1">
      <alignment horizontal="right" vertical="center"/>
    </xf>
    <xf numFmtId="12" fontId="16" fillId="0" borderId="2" xfId="0" applyNumberFormat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6" borderId="3" xfId="1" applyFont="1" applyFill="1" applyBorder="1" applyAlignment="1">
      <alignment vertical="center" wrapText="1"/>
    </xf>
    <xf numFmtId="0" fontId="10" fillId="3" borderId="6" xfId="1" applyFont="1" applyFill="1" applyBorder="1" applyAlignment="1">
      <alignment horizontal="center" vertical="center"/>
    </xf>
    <xf numFmtId="0" fontId="6" fillId="0" borderId="1" xfId="0" applyFont="1" applyBorder="1"/>
    <xf numFmtId="0" fontId="10" fillId="0" borderId="0" xfId="1" applyFont="1" applyAlignment="1">
      <alignment horizontal="center" vertical="center"/>
    </xf>
    <xf numFmtId="0" fontId="6" fillId="0" borderId="6" xfId="1" applyFont="1" applyBorder="1" applyAlignment="1">
      <alignment vertical="center" wrapText="1"/>
    </xf>
    <xf numFmtId="164" fontId="16" fillId="0" borderId="6" xfId="1" applyNumberFormat="1" applyFont="1" applyBorder="1" applyAlignment="1">
      <alignment horizontal="right" vertical="center"/>
    </xf>
    <xf numFmtId="164" fontId="5" fillId="0" borderId="6" xfId="0" applyNumberFormat="1" applyFont="1" applyBorder="1" applyAlignment="1">
      <alignment vertical="center"/>
    </xf>
    <xf numFmtId="164" fontId="5" fillId="0" borderId="0" xfId="0" applyNumberFormat="1" applyFont="1" applyAlignment="1">
      <alignment horizontal="center" vertical="center"/>
    </xf>
    <xf numFmtId="0" fontId="12" fillId="9" borderId="2" xfId="1" applyFont="1" applyFill="1" applyBorder="1" applyAlignment="1">
      <alignment horizontal="left" vertical="center"/>
    </xf>
    <xf numFmtId="0" fontId="6" fillId="3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/>
    </xf>
    <xf numFmtId="12" fontId="10" fillId="0" borderId="1" xfId="0" applyNumberFormat="1" applyFont="1" applyBorder="1" applyAlignment="1">
      <alignment horizontal="center" vertical="center"/>
    </xf>
    <xf numFmtId="44" fontId="12" fillId="0" borderId="1" xfId="0" applyNumberFormat="1" applyFont="1" applyBorder="1" applyAlignment="1">
      <alignment vertical="center"/>
    </xf>
    <xf numFmtId="12" fontId="6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vertical="center"/>
    </xf>
    <xf numFmtId="0" fontId="10" fillId="0" borderId="1" xfId="0" applyFont="1" applyBorder="1" applyAlignment="1">
      <alignment horizontal="right"/>
    </xf>
    <xf numFmtId="164" fontId="13" fillId="0" borderId="1" xfId="0" applyNumberFormat="1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164" fontId="6" fillId="0" borderId="1" xfId="0" applyNumberFormat="1" applyFont="1" applyBorder="1" applyAlignment="1">
      <alignment horizontal="right"/>
    </xf>
    <xf numFmtId="0" fontId="12" fillId="0" borderId="1" xfId="0" applyFont="1" applyBorder="1" applyAlignment="1">
      <alignment vertical="center"/>
    </xf>
    <xf numFmtId="164" fontId="16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right" vertical="center"/>
    </xf>
    <xf numFmtId="164" fontId="16" fillId="7" borderId="4" xfId="0" applyNumberFormat="1" applyFont="1" applyFill="1" applyBorder="1" applyAlignment="1">
      <alignment horizontal="center" vertical="center"/>
    </xf>
    <xf numFmtId="164" fontId="9" fillId="7" borderId="4" xfId="0" applyNumberFormat="1" applyFont="1" applyFill="1" applyBorder="1" applyAlignment="1">
      <alignment horizontal="center" vertical="center"/>
    </xf>
    <xf numFmtId="164" fontId="16" fillId="0" borderId="6" xfId="0" applyNumberFormat="1" applyFont="1" applyBorder="1" applyAlignment="1">
      <alignment horizontal="center" vertical="center"/>
    </xf>
    <xf numFmtId="164" fontId="9" fillId="0" borderId="6" xfId="0" applyNumberFormat="1" applyFont="1" applyBorder="1" applyAlignment="1">
      <alignment horizontal="center" vertical="center"/>
    </xf>
    <xf numFmtId="164" fontId="9" fillId="7" borderId="6" xfId="0" applyNumberFormat="1" applyFont="1" applyFill="1" applyBorder="1" applyAlignment="1">
      <alignment horizontal="center" vertical="center"/>
    </xf>
    <xf numFmtId="164" fontId="5" fillId="0" borderId="1" xfId="0" applyNumberFormat="1" applyFont="1" applyBorder="1" applyAlignment="1">
      <alignment vertical="center"/>
    </xf>
    <xf numFmtId="0" fontId="6" fillId="5" borderId="6" xfId="1" applyFont="1" applyFill="1" applyBorder="1" applyAlignment="1">
      <alignment vertical="center" wrapText="1"/>
    </xf>
    <xf numFmtId="164" fontId="16" fillId="6" borderId="2" xfId="1" applyNumberFormat="1" applyFont="1" applyFill="1" applyBorder="1" applyAlignment="1">
      <alignment horizontal="right" vertical="center"/>
    </xf>
    <xf numFmtId="0" fontId="16" fillId="0" borderId="2" xfId="0" applyFont="1" applyBorder="1" applyAlignment="1">
      <alignment horizontal="center" vertical="center"/>
    </xf>
    <xf numFmtId="12" fontId="16" fillId="0" borderId="2" xfId="0" applyNumberFormat="1" applyFont="1" applyBorder="1" applyAlignment="1">
      <alignment horizontal="left" vertical="center"/>
    </xf>
    <xf numFmtId="164" fontId="16" fillId="6" borderId="5" xfId="0" applyNumberFormat="1" applyFont="1" applyFill="1" applyBorder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0" fontId="12" fillId="0" borderId="1" xfId="1" applyFont="1" applyBorder="1" applyAlignment="1">
      <alignment vertical="center"/>
    </xf>
    <xf numFmtId="0" fontId="12" fillId="0" borderId="0" xfId="0" applyFont="1" applyAlignment="1">
      <alignment horizontal="center"/>
    </xf>
    <xf numFmtId="0" fontId="12" fillId="0" borderId="2" xfId="1" applyFont="1" applyBorder="1" applyAlignment="1">
      <alignment horizontal="left" vertical="center" wrapText="1"/>
    </xf>
    <xf numFmtId="44" fontId="10" fillId="0" borderId="1" xfId="0" applyNumberFormat="1" applyFont="1" applyBorder="1"/>
    <xf numFmtId="164" fontId="16" fillId="7" borderId="6" xfId="1" applyNumberFormat="1" applyFont="1" applyFill="1" applyBorder="1" applyAlignment="1">
      <alignment horizontal="right" vertical="center"/>
    </xf>
    <xf numFmtId="164" fontId="5" fillId="7" borderId="6" xfId="0" applyNumberFormat="1" applyFont="1" applyFill="1" applyBorder="1" applyAlignment="1">
      <alignment vertical="center"/>
    </xf>
    <xf numFmtId="164" fontId="5" fillId="0" borderId="6" xfId="0" applyNumberFormat="1" applyFont="1" applyBorder="1" applyAlignment="1">
      <alignment horizontal="right" vertical="center"/>
    </xf>
    <xf numFmtId="0" fontId="10" fillId="0" borderId="6" xfId="1" applyFont="1" applyBorder="1" applyAlignment="1">
      <alignment vertical="center" wrapText="1"/>
    </xf>
    <xf numFmtId="164" fontId="9" fillId="0" borderId="6" xfId="1" applyNumberFormat="1" applyFont="1" applyBorder="1" applyAlignment="1">
      <alignment horizontal="right" vertical="center"/>
    </xf>
    <xf numFmtId="2" fontId="16" fillId="0" borderId="2" xfId="0" applyNumberFormat="1" applyFont="1" applyBorder="1" applyAlignment="1">
      <alignment horizontal="left" vertical="center"/>
    </xf>
    <xf numFmtId="4" fontId="0" fillId="0" borderId="0" xfId="0" applyNumberFormat="1"/>
    <xf numFmtId="4" fontId="6" fillId="0" borderId="1" xfId="0" applyNumberFormat="1" applyFont="1" applyBorder="1"/>
    <xf numFmtId="164" fontId="9" fillId="7" borderId="4" xfId="1" applyNumberFormat="1" applyFont="1" applyFill="1" applyBorder="1" applyAlignment="1">
      <alignment horizontal="right" vertical="center"/>
    </xf>
    <xf numFmtId="164" fontId="9" fillId="0" borderId="3" xfId="0" applyNumberFormat="1" applyFont="1" applyBorder="1" applyAlignment="1">
      <alignment horizontal="right" vertical="center"/>
    </xf>
    <xf numFmtId="164" fontId="14" fillId="5" borderId="3" xfId="0" applyNumberFormat="1" applyFont="1" applyFill="1" applyBorder="1" applyAlignment="1">
      <alignment horizontal="right" vertical="center"/>
    </xf>
    <xf numFmtId="0" fontId="6" fillId="0" borderId="4" xfId="1" applyFont="1" applyBorder="1" applyAlignment="1">
      <alignment horizontal="left" vertical="center"/>
    </xf>
    <xf numFmtId="44" fontId="10" fillId="0" borderId="1" xfId="0" applyNumberFormat="1" applyFont="1" applyBorder="1" applyAlignment="1">
      <alignment horizontal="center" vertical="center"/>
    </xf>
    <xf numFmtId="0" fontId="17" fillId="0" borderId="1" xfId="0" applyFont="1" applyBorder="1"/>
    <xf numFmtId="0" fontId="6" fillId="0" borderId="1" xfId="1" applyFont="1" applyBorder="1" applyAlignment="1">
      <alignment horizontal="left" vertical="center" wrapText="1"/>
    </xf>
    <xf numFmtId="164" fontId="14" fillId="6" borderId="1" xfId="1" applyNumberFormat="1" applyFont="1" applyFill="1" applyBorder="1" applyAlignment="1">
      <alignment horizontal="right" vertical="center"/>
    </xf>
    <xf numFmtId="0" fontId="20" fillId="0" borderId="0" xfId="0" applyFont="1" applyAlignment="1">
      <alignment horizontal="center"/>
    </xf>
    <xf numFmtId="164" fontId="9" fillId="7" borderId="4" xfId="1" applyNumberFormat="1" applyFont="1" applyFill="1" applyBorder="1" applyAlignment="1">
      <alignment horizontal="right" vertical="center" wrapText="1"/>
    </xf>
    <xf numFmtId="44" fontId="21" fillId="0" borderId="1" xfId="0" applyNumberFormat="1" applyFont="1" applyBorder="1"/>
    <xf numFmtId="164" fontId="10" fillId="0" borderId="1" xfId="0" applyNumberFormat="1" applyFont="1" applyBorder="1" applyAlignment="1">
      <alignment horizontal="right"/>
    </xf>
    <xf numFmtId="0" fontId="6" fillId="6" borderId="1" xfId="1" applyFont="1" applyFill="1" applyBorder="1" applyAlignment="1">
      <alignment horizontal="center" vertical="center"/>
    </xf>
    <xf numFmtId="44" fontId="16" fillId="6" borderId="1" xfId="0" applyNumberFormat="1" applyFont="1" applyFill="1" applyBorder="1"/>
    <xf numFmtId="164" fontId="10" fillId="6" borderId="2" xfId="1" applyNumberFormat="1" applyFont="1" applyFill="1" applyBorder="1" applyAlignment="1">
      <alignment horizontal="left" vertical="center" wrapText="1"/>
    </xf>
    <xf numFmtId="0" fontId="6" fillId="6" borderId="1" xfId="1" applyFont="1" applyFill="1" applyBorder="1" applyAlignment="1">
      <alignment horizontal="left" vertical="center"/>
    </xf>
    <xf numFmtId="164" fontId="10" fillId="7" borderId="4" xfId="1" applyNumberFormat="1" applyFont="1" applyFill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6" fillId="0" borderId="3" xfId="0" applyFont="1" applyBorder="1" applyAlignment="1">
      <alignment horizontal="center" vertical="center"/>
    </xf>
    <xf numFmtId="0" fontId="12" fillId="0" borderId="3" xfId="1" applyFont="1" applyBorder="1" applyAlignment="1">
      <alignment horizontal="left" vertical="center" wrapText="1"/>
    </xf>
    <xf numFmtId="164" fontId="9" fillId="0" borderId="3" xfId="1" applyNumberFormat="1" applyFont="1" applyBorder="1" applyAlignment="1">
      <alignment horizontal="right" vertical="center"/>
    </xf>
    <xf numFmtId="164" fontId="11" fillId="0" borderId="1" xfId="0" applyNumberFormat="1" applyFont="1" applyBorder="1" applyAlignment="1">
      <alignment vertical="center"/>
    </xf>
    <xf numFmtId="164" fontId="18" fillId="0" borderId="2" xfId="0" applyNumberFormat="1" applyFont="1" applyBorder="1" applyAlignment="1">
      <alignment horizontal="right" vertical="center"/>
    </xf>
    <xf numFmtId="164" fontId="14" fillId="6" borderId="2" xfId="0" applyNumberFormat="1" applyFont="1" applyFill="1" applyBorder="1" applyAlignment="1">
      <alignment horizontal="right" vertical="center"/>
    </xf>
    <xf numFmtId="44" fontId="9" fillId="6" borderId="0" xfId="0" applyNumberFormat="1" applyFont="1" applyFill="1"/>
    <xf numFmtId="164" fontId="18" fillId="0" borderId="1" xfId="0" applyNumberFormat="1" applyFont="1" applyBorder="1" applyAlignment="1">
      <alignment horizontal="right" vertical="center"/>
    </xf>
    <xf numFmtId="44" fontId="19" fillId="0" borderId="1" xfId="0" applyNumberFormat="1" applyFont="1" applyBorder="1" applyAlignment="1">
      <alignment vertical="center"/>
    </xf>
    <xf numFmtId="44" fontId="19" fillId="0" borderId="1" xfId="0" applyNumberFormat="1" applyFont="1" applyBorder="1" applyAlignment="1">
      <alignment horizontal="right"/>
    </xf>
    <xf numFmtId="44" fontId="19" fillId="0" borderId="1" xfId="0" applyNumberFormat="1" applyFont="1" applyBorder="1"/>
    <xf numFmtId="0" fontId="6" fillId="0" borderId="7" xfId="1" applyFont="1" applyBorder="1" applyAlignment="1">
      <alignment horizontal="left" vertical="center"/>
    </xf>
    <xf numFmtId="0" fontId="6" fillId="0" borderId="8" xfId="1" applyFont="1" applyBorder="1" applyAlignment="1">
      <alignment horizontal="left" vertical="center"/>
    </xf>
    <xf numFmtId="164" fontId="9" fillId="0" borderId="6" xfId="1" applyNumberFormat="1" applyFont="1" applyBorder="1" applyAlignment="1">
      <alignment horizontal="right" vertical="center"/>
    </xf>
    <xf numFmtId="164" fontId="9" fillId="0" borderId="2" xfId="1" applyNumberFormat="1" applyFont="1" applyBorder="1" applyAlignment="1">
      <alignment horizontal="right" vertical="center"/>
    </xf>
    <xf numFmtId="164" fontId="9" fillId="7" borderId="6" xfId="1" applyNumberFormat="1" applyFont="1" applyFill="1" applyBorder="1" applyAlignment="1">
      <alignment horizontal="right" vertical="center"/>
    </xf>
    <xf numFmtId="164" fontId="9" fillId="7" borderId="9" xfId="1" applyNumberFormat="1" applyFont="1" applyFill="1" applyBorder="1" applyAlignment="1">
      <alignment horizontal="right" vertical="center"/>
    </xf>
    <xf numFmtId="164" fontId="5" fillId="7" borderId="6" xfId="0" applyNumberFormat="1" applyFont="1" applyFill="1" applyBorder="1" applyAlignment="1">
      <alignment horizontal="right" vertical="center"/>
    </xf>
    <xf numFmtId="164" fontId="5" fillId="7" borderId="9" xfId="0" applyNumberFormat="1" applyFont="1" applyFill="1" applyBorder="1" applyAlignment="1">
      <alignment horizontal="right" vertical="center"/>
    </xf>
    <xf numFmtId="44" fontId="10" fillId="0" borderId="1" xfId="0" applyNumberFormat="1" applyFont="1" applyBorder="1" applyAlignment="1">
      <alignment horizontal="center" vertical="center"/>
    </xf>
    <xf numFmtId="165" fontId="5" fillId="0" borderId="10" xfId="0" applyNumberFormat="1" applyFont="1" applyBorder="1" applyAlignment="1">
      <alignment horizontal="center" vertical="center"/>
    </xf>
    <xf numFmtId="165" fontId="5" fillId="0" borderId="11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</cellXfs>
  <cellStyles count="4">
    <cellStyle name="Normalny" xfId="0" builtinId="0"/>
    <cellStyle name="Normalny 2" xfId="1" xr:uid="{00000000-0005-0000-0000-000001000000}"/>
    <cellStyle name="Normalny 3" xfId="2" xr:uid="{00000000-0005-0000-0000-000002000000}"/>
    <cellStyle name="Walutowy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microsoft.com/office/2017/10/relationships/person" Target="persons/person2.xml"/><Relationship Id="rId18" Type="http://schemas.microsoft.com/office/2017/10/relationships/person" Target="persons/person7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12" Type="http://schemas.microsoft.com/office/2017/10/relationships/person" Target="persons/person0.xml"/><Relationship Id="rId17" Type="http://schemas.microsoft.com/office/2017/10/relationships/person" Target="persons/person6.xml"/><Relationship Id="rId2" Type="http://schemas.openxmlformats.org/officeDocument/2006/relationships/worksheet" Target="worksheets/sheet2.xml"/><Relationship Id="rId16" Type="http://schemas.microsoft.com/office/2017/10/relationships/person" Target="persons/person4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11" Type="http://schemas.microsoft.com/office/2017/10/relationships/person" Target="persons/person1.xml"/><Relationship Id="rId5" Type="http://schemas.openxmlformats.org/officeDocument/2006/relationships/sharedStrings" Target="sharedStrings.xml"/><Relationship Id="rId15" Type="http://schemas.microsoft.com/office/2017/10/relationships/person" Target="persons/person3.xml"/><Relationship Id="rId10" Type="http://schemas.openxmlformats.org/officeDocument/2006/relationships/customXml" Target="../customXml/item3.xml"/><Relationship Id="rId19" Type="http://schemas.microsoft.com/office/2017/10/relationships/person" Target="persons/person8.xml"/><Relationship Id="rId4" Type="http://schemas.openxmlformats.org/officeDocument/2006/relationships/styles" Target="styles.xml"/><Relationship Id="rId9" Type="http://schemas.openxmlformats.org/officeDocument/2006/relationships/customXml" Target="../customXml/item2.xml"/><Relationship Id="rId14" Type="http://schemas.microsoft.com/office/2017/10/relationships/person" Target="persons/person5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>
  <person displayName="Aleksandra Łapa" id="{4F347600-79FE-4096-8C91-53579A262F39}" userId="S::a.lapa@stbu.pl::cf98d173-66b1-47bd-a6f4-67e191c4c218" providerId="AD"/>
</personList>
</file>

<file path=xl/persons/person1.xml><?xml version="1.0" encoding="utf-8"?>
<personList xmlns="http://schemas.microsoft.com/office/spreadsheetml/2018/threadedcomments" xmlns:x="http://schemas.openxmlformats.org/spreadsheetml/2006/main"/>
</file>

<file path=xl/persons/person2.xml><?xml version="1.0" encoding="utf-8"?>
<personList xmlns="http://schemas.microsoft.com/office/spreadsheetml/2018/threadedcomments" xmlns:x="http://schemas.openxmlformats.org/spreadsheetml/2006/main"/>
</file>

<file path=xl/persons/person3.xml><?xml version="1.0" encoding="utf-8"?>
<personList xmlns="http://schemas.microsoft.com/office/spreadsheetml/2018/threadedcomments" xmlns:x="http://schemas.openxmlformats.org/spreadsheetml/2006/main"/>
</file>

<file path=xl/persons/person4.xml><?xml version="1.0" encoding="utf-8"?>
<personList xmlns="http://schemas.microsoft.com/office/spreadsheetml/2018/threadedcomments" xmlns:x="http://schemas.openxmlformats.org/spreadsheetml/2006/main"/>
</file>

<file path=xl/persons/person5.xml><?xml version="1.0" encoding="utf-8"?>
<personList xmlns="http://schemas.microsoft.com/office/spreadsheetml/2018/threadedcomments" xmlns:x="http://schemas.openxmlformats.org/spreadsheetml/2006/main"/>
</file>

<file path=xl/persons/person6.xml><?xml version="1.0" encoding="utf-8"?>
<personList xmlns="http://schemas.microsoft.com/office/spreadsheetml/2018/threadedcomments" xmlns:x="http://schemas.openxmlformats.org/spreadsheetml/2006/main"/>
</file>

<file path=xl/persons/person7.xml><?xml version="1.0" encoding="utf-8"?>
<personList xmlns="http://schemas.microsoft.com/office/spreadsheetml/2018/threadedcomments" xmlns:x="http://schemas.openxmlformats.org/spreadsheetml/2006/main"/>
</file>

<file path=xl/persons/person8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90" dT="2022-05-18T10:43:15.65" personId="{4F347600-79FE-4096-8C91-53579A262F39}" id="{29F53B17-D407-4A06-9943-445403B83BF1}">
    <text>60 004,50 (wg EŚT + EE pow. 5 lat) + 45 323,04 PLN (wyposażenie kuchenne)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F66"/>
  <sheetViews>
    <sheetView topLeftCell="A43" zoomScaleNormal="100" workbookViewId="0">
      <selection activeCell="D58" sqref="D58"/>
    </sheetView>
  </sheetViews>
  <sheetFormatPr defaultRowHeight="14.4"/>
  <cols>
    <col min="1" max="1" width="45.88671875" customWidth="1"/>
    <col min="2" max="2" width="42.6640625" customWidth="1"/>
    <col min="3" max="3" width="31.44140625" customWidth="1"/>
    <col min="4" max="4" width="21.33203125" customWidth="1"/>
    <col min="5" max="5" width="21.21875" style="9" customWidth="1"/>
    <col min="6" max="6" width="24.33203125" customWidth="1"/>
  </cols>
  <sheetData>
    <row r="2" spans="1:5">
      <c r="A2" s="4" t="s">
        <v>0</v>
      </c>
      <c r="B2" s="4" t="s">
        <v>1</v>
      </c>
      <c r="C2" s="7" t="s">
        <v>20</v>
      </c>
      <c r="D2" s="4" t="s">
        <v>2</v>
      </c>
      <c r="E2" s="4" t="s">
        <v>53</v>
      </c>
    </row>
    <row r="3" spans="1:5">
      <c r="A3" s="31" t="s">
        <v>44</v>
      </c>
      <c r="B3" s="108" t="s">
        <v>49</v>
      </c>
      <c r="C3" s="120">
        <f>190646204.5-C7-C11-C18-C22-C26-C29-C33-C37-C41-C45-C48</f>
        <v>41292531.549999997</v>
      </c>
      <c r="D3" s="121"/>
      <c r="E3" s="70" t="s">
        <v>22</v>
      </c>
    </row>
    <row r="4" spans="1:5" ht="28.2" thickBot="1">
      <c r="A4" s="12"/>
      <c r="B4" s="28" t="s">
        <v>15</v>
      </c>
      <c r="C4" s="112">
        <f>2402636.67+987035+161384+4260504.6+550971.61-496029.43</f>
        <v>7866502.4500000002</v>
      </c>
      <c r="D4" s="8">
        <f>SUM(C3:C4)</f>
        <v>49159034</v>
      </c>
      <c r="E4" s="72" t="s">
        <v>23</v>
      </c>
    </row>
    <row r="5" spans="1:5">
      <c r="A5" s="32" t="s">
        <v>31</v>
      </c>
      <c r="B5" s="38"/>
      <c r="C5" s="110"/>
      <c r="D5" s="13"/>
      <c r="E5" s="14"/>
    </row>
    <row r="6" spans="1:5" ht="28.2" thickBot="1">
      <c r="A6" s="15"/>
      <c r="B6" s="28" t="s">
        <v>15</v>
      </c>
      <c r="C6" s="112">
        <v>17100</v>
      </c>
      <c r="D6" s="8">
        <f>SUM(C5:C6)</f>
        <v>17100</v>
      </c>
      <c r="E6" s="73"/>
    </row>
    <row r="7" spans="1:5">
      <c r="A7" s="27" t="s">
        <v>30</v>
      </c>
      <c r="B7" s="108" t="s">
        <v>49</v>
      </c>
      <c r="C7" s="109">
        <v>27864643.93</v>
      </c>
      <c r="D7" s="77"/>
      <c r="E7" s="70" t="s">
        <v>22</v>
      </c>
    </row>
    <row r="8" spans="1:5" ht="28.2" thickBot="1">
      <c r="A8" s="15"/>
      <c r="B8" s="28" t="s">
        <v>15</v>
      </c>
      <c r="C8" s="33">
        <f>69001.33+240614.17</f>
        <v>309615.5</v>
      </c>
      <c r="D8" s="8">
        <f>SUM(C7:C8)</f>
        <v>28174259.43</v>
      </c>
      <c r="E8" s="73"/>
    </row>
    <row r="9" spans="1:5">
      <c r="A9" s="27" t="s">
        <v>3</v>
      </c>
      <c r="B9" s="16"/>
      <c r="C9" s="17"/>
      <c r="D9" s="18"/>
      <c r="E9" s="19"/>
    </row>
    <row r="10" spans="1:5" ht="28.2" thickBot="1">
      <c r="A10" s="15"/>
      <c r="B10" s="28" t="s">
        <v>15</v>
      </c>
      <c r="C10" s="30">
        <v>51984.43</v>
      </c>
      <c r="D10" s="8">
        <f>SUM(C9:C10)</f>
        <v>51984.43</v>
      </c>
      <c r="E10" s="72" t="s">
        <v>23</v>
      </c>
    </row>
    <row r="11" spans="1:5">
      <c r="A11" s="32" t="s">
        <v>17</v>
      </c>
      <c r="B11" s="39" t="s">
        <v>50</v>
      </c>
      <c r="C11" s="22">
        <v>28116256.010000002</v>
      </c>
      <c r="D11" s="118"/>
      <c r="E11" s="47" t="s">
        <v>22</v>
      </c>
    </row>
    <row r="12" spans="1:5">
      <c r="A12" s="48" t="s">
        <v>38</v>
      </c>
      <c r="B12" s="50" t="s">
        <v>33</v>
      </c>
      <c r="C12" s="43">
        <v>49924.78</v>
      </c>
      <c r="D12" s="42"/>
      <c r="E12" s="74" t="s">
        <v>23</v>
      </c>
    </row>
    <row r="13" spans="1:5">
      <c r="A13" s="48" t="s">
        <v>37</v>
      </c>
      <c r="B13" s="50" t="s">
        <v>33</v>
      </c>
      <c r="C13" s="43">
        <v>43968.24</v>
      </c>
      <c r="D13" s="42"/>
      <c r="E13" s="74" t="s">
        <v>23</v>
      </c>
    </row>
    <row r="14" spans="1:5">
      <c r="A14" s="48" t="s">
        <v>38</v>
      </c>
      <c r="B14" s="54" t="s">
        <v>35</v>
      </c>
      <c r="C14" s="127">
        <v>62052.66</v>
      </c>
      <c r="D14" s="42"/>
      <c r="E14" s="75"/>
    </row>
    <row r="15" spans="1:5">
      <c r="A15" s="48" t="s">
        <v>37</v>
      </c>
      <c r="B15" s="54" t="s">
        <v>35</v>
      </c>
      <c r="C15" s="128"/>
      <c r="D15" s="42"/>
      <c r="E15" s="75"/>
    </row>
    <row r="16" spans="1:5" ht="28.2" thickBot="1">
      <c r="A16" s="49" t="s">
        <v>38</v>
      </c>
      <c r="B16" s="28" t="s">
        <v>15</v>
      </c>
      <c r="C16" s="129">
        <f>239752.23+67044.68+14500+2495.87+9079.99</f>
        <v>332872.77</v>
      </c>
      <c r="D16" s="131">
        <f>SUM(C11:C17)</f>
        <v>28605074.460000001</v>
      </c>
      <c r="E16" s="73"/>
    </row>
    <row r="17" spans="1:5" ht="28.2" thickBot="1">
      <c r="A17" s="49" t="s">
        <v>37</v>
      </c>
      <c r="B17" s="28" t="s">
        <v>15</v>
      </c>
      <c r="C17" s="130"/>
      <c r="D17" s="132"/>
      <c r="E17" s="73"/>
    </row>
    <row r="18" spans="1:5">
      <c r="A18" s="45" t="s">
        <v>24</v>
      </c>
      <c r="B18" s="39" t="s">
        <v>50</v>
      </c>
      <c r="C18" s="82">
        <v>8030506.0499999998</v>
      </c>
      <c r="D18" s="20"/>
      <c r="E18" s="47" t="s">
        <v>22</v>
      </c>
    </row>
    <row r="19" spans="1:5">
      <c r="A19" s="51"/>
      <c r="B19" s="78" t="s">
        <v>55</v>
      </c>
      <c r="C19" s="98">
        <f>36991.41+4938.31</f>
        <v>41929.72</v>
      </c>
      <c r="D19" s="42"/>
      <c r="E19" s="74" t="s">
        <v>23</v>
      </c>
    </row>
    <row r="20" spans="1:5">
      <c r="A20" s="51"/>
      <c r="B20" s="91" t="s">
        <v>35</v>
      </c>
      <c r="C20" s="97">
        <v>61663.55</v>
      </c>
      <c r="D20" s="42"/>
      <c r="E20" s="74"/>
    </row>
    <row r="21" spans="1:5" ht="28.2" thickBot="1">
      <c r="A21" s="12"/>
      <c r="B21" s="28" t="s">
        <v>15</v>
      </c>
      <c r="C21" s="105">
        <f>167092.32+4721.1</f>
        <v>171813.42</v>
      </c>
      <c r="D21" s="8">
        <f>SUM(C18:C21)</f>
        <v>8305912.7399999993</v>
      </c>
      <c r="E21" s="72" t="s">
        <v>23</v>
      </c>
    </row>
    <row r="22" spans="1:5">
      <c r="A22" s="58" t="s">
        <v>43</v>
      </c>
      <c r="B22" s="39" t="s">
        <v>50</v>
      </c>
      <c r="C22" s="46">
        <v>5933096.0599999996</v>
      </c>
      <c r="D22" s="20"/>
      <c r="E22" s="47" t="s">
        <v>22</v>
      </c>
    </row>
    <row r="23" spans="1:5">
      <c r="A23" s="10"/>
      <c r="B23" s="40" t="s">
        <v>33</v>
      </c>
      <c r="C23" s="44">
        <v>132509.79</v>
      </c>
      <c r="D23" s="11"/>
      <c r="E23" s="70" t="s">
        <v>23</v>
      </c>
    </row>
    <row r="24" spans="1:5">
      <c r="A24" s="41"/>
      <c r="B24" s="91" t="s">
        <v>35</v>
      </c>
      <c r="C24" s="92">
        <v>54466.97</v>
      </c>
      <c r="D24" s="42"/>
      <c r="E24" s="74"/>
    </row>
    <row r="25" spans="1:5" ht="28.2" thickBot="1">
      <c r="A25" s="15"/>
      <c r="B25" s="28" t="s">
        <v>15</v>
      </c>
      <c r="C25" s="96">
        <f>103343.07+125720.91</f>
        <v>229063.98</v>
      </c>
      <c r="D25" s="8">
        <f>SUM(C22:C25)</f>
        <v>6349136.7999999998</v>
      </c>
      <c r="E25" s="73"/>
    </row>
    <row r="26" spans="1:5">
      <c r="A26" s="32" t="s">
        <v>25</v>
      </c>
      <c r="B26" s="39" t="s">
        <v>51</v>
      </c>
      <c r="C26" s="46">
        <v>2402795.29</v>
      </c>
      <c r="D26" s="20"/>
      <c r="E26" s="47" t="s">
        <v>22</v>
      </c>
    </row>
    <row r="27" spans="1:5">
      <c r="A27" s="10"/>
      <c r="B27" s="40" t="s">
        <v>34</v>
      </c>
      <c r="C27" s="44">
        <f>8101.63+15954.57</f>
        <v>24056.2</v>
      </c>
      <c r="D27" s="71"/>
      <c r="E27" s="70" t="s">
        <v>23</v>
      </c>
    </row>
    <row r="28" spans="1:5" ht="28.2" thickBot="1">
      <c r="A28" s="15"/>
      <c r="B28" s="28" t="s">
        <v>15</v>
      </c>
      <c r="C28" s="30">
        <f>4180+4599.99+15000+90257.6</f>
        <v>114037.59</v>
      </c>
      <c r="D28" s="8">
        <f>SUM(C26:C28)</f>
        <v>2540889.08</v>
      </c>
      <c r="E28" s="73"/>
    </row>
    <row r="29" spans="1:5">
      <c r="A29" s="32" t="s">
        <v>26</v>
      </c>
      <c r="B29" s="39" t="s">
        <v>51</v>
      </c>
      <c r="C29" s="46">
        <v>8705943.7400000002</v>
      </c>
      <c r="D29" s="20"/>
      <c r="E29" s="47" t="s">
        <v>22</v>
      </c>
    </row>
    <row r="30" spans="1:5">
      <c r="A30" s="10"/>
      <c r="B30" s="40" t="s">
        <v>34</v>
      </c>
      <c r="C30" s="44">
        <f>7125.79+43280.93</f>
        <v>50406.720000000001</v>
      </c>
      <c r="D30" s="71"/>
      <c r="E30" s="70" t="s">
        <v>23</v>
      </c>
    </row>
    <row r="31" spans="1:5">
      <c r="A31" s="41"/>
      <c r="B31" s="54" t="s">
        <v>35</v>
      </c>
      <c r="C31" s="92">
        <v>46634.07</v>
      </c>
      <c r="D31" s="42"/>
      <c r="E31" s="74" t="s">
        <v>23</v>
      </c>
    </row>
    <row r="32" spans="1:5" ht="28.2" thickBot="1">
      <c r="A32" s="15"/>
      <c r="B32" s="28" t="s">
        <v>15</v>
      </c>
      <c r="C32" s="96">
        <v>111333.12</v>
      </c>
      <c r="D32" s="8">
        <f>SUM(C29:C32)</f>
        <v>8914317.6500000004</v>
      </c>
      <c r="E32" s="72" t="s">
        <v>23</v>
      </c>
    </row>
    <row r="33" spans="1:6">
      <c r="A33" s="45" t="s">
        <v>36</v>
      </c>
      <c r="B33" s="39" t="s">
        <v>57</v>
      </c>
      <c r="C33" s="119">
        <v>20131515.25</v>
      </c>
      <c r="D33" s="20"/>
      <c r="E33" s="47" t="s">
        <v>22</v>
      </c>
    </row>
    <row r="34" spans="1:6">
      <c r="A34" s="86"/>
      <c r="B34" s="39" t="s">
        <v>33</v>
      </c>
      <c r="C34" s="22">
        <f>135256.17+342808.55+32815.7+27000+3719.85</f>
        <v>541600.2699999999</v>
      </c>
      <c r="D34" s="93"/>
      <c r="E34" s="47" t="s">
        <v>23</v>
      </c>
    </row>
    <row r="35" spans="1:6">
      <c r="A35" s="41"/>
      <c r="B35" s="91" t="s">
        <v>35</v>
      </c>
      <c r="C35" s="92">
        <v>112453.51</v>
      </c>
      <c r="D35" s="90"/>
      <c r="E35" s="74"/>
    </row>
    <row r="36" spans="1:6" ht="28.2" thickBot="1">
      <c r="A36" s="15"/>
      <c r="B36" s="28" t="s">
        <v>15</v>
      </c>
      <c r="C36" s="30">
        <f>294840.47+100409.52</f>
        <v>395249.99</v>
      </c>
      <c r="D36" s="8">
        <f>SUM(C33:C36)</f>
        <v>21180819.02</v>
      </c>
      <c r="E36" s="72" t="s">
        <v>23</v>
      </c>
      <c r="F36" s="94"/>
    </row>
    <row r="37" spans="1:6">
      <c r="A37" s="32" t="s">
        <v>46</v>
      </c>
      <c r="B37" s="39" t="s">
        <v>50</v>
      </c>
      <c r="C37" s="46">
        <v>9916545.0399999991</v>
      </c>
      <c r="D37" s="20"/>
      <c r="E37" s="47" t="s">
        <v>22</v>
      </c>
    </row>
    <row r="38" spans="1:6">
      <c r="A38" s="10"/>
      <c r="B38" s="40" t="s">
        <v>33</v>
      </c>
      <c r="C38" s="44">
        <v>107576.56</v>
      </c>
      <c r="D38" s="11"/>
      <c r="E38" s="70" t="s">
        <v>23</v>
      </c>
    </row>
    <row r="39" spans="1:6">
      <c r="A39" s="41"/>
      <c r="B39" s="91" t="s">
        <v>35</v>
      </c>
      <c r="C39" s="92">
        <v>88733.85</v>
      </c>
      <c r="D39" s="42"/>
      <c r="E39" s="74"/>
    </row>
    <row r="40" spans="1:6" ht="28.2" thickBot="1">
      <c r="A40" s="15"/>
      <c r="B40" s="28" t="s">
        <v>15</v>
      </c>
      <c r="C40" s="96">
        <f>507838.07+33749.21+18453.49</f>
        <v>560040.77</v>
      </c>
      <c r="D40" s="8">
        <f>SUM(C37:C40)</f>
        <v>10672896.219999999</v>
      </c>
      <c r="E40" s="73"/>
      <c r="F40" s="6"/>
    </row>
    <row r="41" spans="1:6">
      <c r="A41" s="32" t="s">
        <v>27</v>
      </c>
      <c r="B41" s="39" t="s">
        <v>58</v>
      </c>
      <c r="C41" s="22">
        <v>9467149.9399999995</v>
      </c>
      <c r="D41" s="118"/>
      <c r="E41" s="47" t="s">
        <v>22</v>
      </c>
    </row>
    <row r="42" spans="1:6">
      <c r="A42" s="10"/>
      <c r="B42" s="40" t="s">
        <v>33</v>
      </c>
      <c r="C42" s="44">
        <v>182393.99</v>
      </c>
      <c r="D42" s="71"/>
      <c r="E42" s="70" t="s">
        <v>23</v>
      </c>
    </row>
    <row r="43" spans="1:6">
      <c r="A43" s="41"/>
      <c r="B43" s="91" t="s">
        <v>35</v>
      </c>
      <c r="C43" s="92">
        <v>37000</v>
      </c>
      <c r="D43" s="90"/>
      <c r="E43" s="74"/>
    </row>
    <row r="44" spans="1:6" ht="28.2" thickBot="1">
      <c r="A44" s="15"/>
      <c r="B44" s="28" t="s">
        <v>15</v>
      </c>
      <c r="C44" s="96">
        <v>104448.53</v>
      </c>
      <c r="D44" s="8">
        <f>SUM(C41:C44)</f>
        <v>9790992.459999999</v>
      </c>
      <c r="E44" s="73"/>
    </row>
    <row r="45" spans="1:6" ht="31.8" customHeight="1">
      <c r="A45" s="32" t="s">
        <v>47</v>
      </c>
      <c r="B45" s="111" t="s">
        <v>59</v>
      </c>
      <c r="C45" s="22">
        <v>13785483.689999999</v>
      </c>
      <c r="D45" s="20"/>
      <c r="E45" s="70" t="s">
        <v>22</v>
      </c>
    </row>
    <row r="46" spans="1:6">
      <c r="A46" s="35" t="s">
        <v>41</v>
      </c>
      <c r="B46" s="40" t="s">
        <v>33</v>
      </c>
      <c r="C46" s="103">
        <v>3200</v>
      </c>
      <c r="D46" s="11"/>
      <c r="E46" s="104" t="s">
        <v>23</v>
      </c>
    </row>
    <row r="47" spans="1:6" ht="28.2" thickBot="1">
      <c r="A47" s="99" t="s">
        <v>41</v>
      </c>
      <c r="B47" s="28" t="s">
        <v>15</v>
      </c>
      <c r="C47" s="96">
        <f>125177.05+20337.28</f>
        <v>145514.33000000002</v>
      </c>
      <c r="D47" s="8">
        <f>SUM(C45:C47)</f>
        <v>13934198.02</v>
      </c>
      <c r="E47" s="73"/>
    </row>
    <row r="48" spans="1:6">
      <c r="A48" s="32" t="s">
        <v>28</v>
      </c>
      <c r="B48" s="111" t="s">
        <v>49</v>
      </c>
      <c r="C48" s="79">
        <v>14999737.949999999</v>
      </c>
      <c r="D48" s="18"/>
      <c r="E48" s="80" t="s">
        <v>22</v>
      </c>
    </row>
    <row r="49" spans="1:6">
      <c r="A49" s="115"/>
      <c r="B49" s="91" t="s">
        <v>35</v>
      </c>
      <c r="C49" s="116">
        <v>46540.52</v>
      </c>
      <c r="D49" s="113"/>
      <c r="E49" s="114"/>
    </row>
    <row r="50" spans="1:6" ht="28.2" thickBot="1">
      <c r="A50" s="15"/>
      <c r="B50" s="28" t="s">
        <v>15</v>
      </c>
      <c r="C50" s="96">
        <v>507623.72</v>
      </c>
      <c r="D50" s="8">
        <f>SUM(C48:C50)</f>
        <v>15553902.189999999</v>
      </c>
      <c r="E50" s="73"/>
    </row>
    <row r="51" spans="1:6">
      <c r="A51" s="32" t="s">
        <v>32</v>
      </c>
      <c r="B51" s="39"/>
      <c r="C51" s="22"/>
      <c r="D51" s="81"/>
      <c r="E51" s="21"/>
    </row>
    <row r="52" spans="1:6" ht="15" thickBot="1">
      <c r="A52" s="125" t="s">
        <v>9</v>
      </c>
      <c r="B52" s="40" t="s">
        <v>33</v>
      </c>
      <c r="C52" s="44">
        <v>118170</v>
      </c>
      <c r="D52" s="36"/>
      <c r="E52" s="70" t="s">
        <v>23</v>
      </c>
    </row>
    <row r="53" spans="1:6" ht="28.2" thickBot="1">
      <c r="A53" s="126"/>
      <c r="B53" s="28" t="s">
        <v>15</v>
      </c>
      <c r="C53" s="30">
        <v>66039</v>
      </c>
      <c r="D53" s="8">
        <f>SUM(C51:C53)</f>
        <v>184209</v>
      </c>
      <c r="E53" s="72"/>
    </row>
    <row r="54" spans="1:6">
      <c r="A54" s="125" t="s">
        <v>10</v>
      </c>
      <c r="B54" s="40" t="s">
        <v>33</v>
      </c>
      <c r="C54" s="44">
        <v>138692.88</v>
      </c>
      <c r="D54" s="37"/>
      <c r="E54" s="70" t="s">
        <v>23</v>
      </c>
    </row>
    <row r="55" spans="1:6" ht="28.2" thickBot="1">
      <c r="A55" s="126"/>
      <c r="B55" s="28" t="s">
        <v>15</v>
      </c>
      <c r="C55" s="88">
        <v>59059</v>
      </c>
      <c r="D55" s="89">
        <f>SUM(C54:C55)</f>
        <v>197751.88</v>
      </c>
      <c r="E55" s="76"/>
    </row>
    <row r="56" spans="1:6">
      <c r="A56" s="53"/>
      <c r="B56" s="54"/>
      <c r="C56" s="55"/>
      <c r="D56" s="56"/>
      <c r="E56" s="57"/>
    </row>
    <row r="57" spans="1:6">
      <c r="A57" s="85" t="s">
        <v>45</v>
      </c>
      <c r="B57" s="84" t="s">
        <v>42</v>
      </c>
      <c r="C57" s="83"/>
      <c r="D57" s="117">
        <f>SUM(C3,C7,C11:C13,C18:C19,C22:C23,C26:C27,C29:C30,C33:C34,C41:C42,C37:C38,C45:C46,C48,C51:C52,C54)</f>
        <v>192080633.64999998</v>
      </c>
      <c r="E57" s="23"/>
      <c r="F57" s="6"/>
    </row>
    <row r="58" spans="1:6">
      <c r="A58" s="85" t="s">
        <v>45</v>
      </c>
      <c r="B58" s="84" t="s">
        <v>52</v>
      </c>
      <c r="C58" s="83"/>
      <c r="D58" s="117">
        <f>SUM(C4,C6,C8,C10,C16:C16,C21,C25,C28,C32,C36,C40,C44,C47,C50,C53,C55)</f>
        <v>11042298.6</v>
      </c>
      <c r="E58" s="23"/>
      <c r="F58" s="6"/>
    </row>
    <row r="59" spans="1:6">
      <c r="A59" s="85" t="s">
        <v>45</v>
      </c>
      <c r="B59" s="84" t="s">
        <v>48</v>
      </c>
      <c r="C59" s="83"/>
      <c r="D59" s="117">
        <f>SUM(C14:C15,C31,C35,C20,C24,C43,C49,C39)</f>
        <v>509545.13</v>
      </c>
      <c r="F59" s="6"/>
    </row>
    <row r="60" spans="1:6">
      <c r="F60" s="5"/>
    </row>
    <row r="61" spans="1:6">
      <c r="F61" s="5"/>
    </row>
    <row r="62" spans="1:6">
      <c r="F62" s="5"/>
    </row>
    <row r="63" spans="1:6">
      <c r="F63" s="5"/>
    </row>
    <row r="64" spans="1:6">
      <c r="F64" s="5"/>
    </row>
    <row r="65" spans="6:6">
      <c r="F65" s="5"/>
    </row>
    <row r="66" spans="6:6">
      <c r="F66" s="6"/>
    </row>
  </sheetData>
  <mergeCells count="5">
    <mergeCell ref="A52:A53"/>
    <mergeCell ref="A54:A55"/>
    <mergeCell ref="C14:C15"/>
    <mergeCell ref="C16:C17"/>
    <mergeCell ref="D16:D17"/>
  </mergeCells>
  <pageMargins left="0.7" right="0.7" top="0.75" bottom="0.75" header="0.3" footer="0.3"/>
  <pageSetup paperSize="8" scale="5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1"/>
  <sheetViews>
    <sheetView tabSelected="1" topLeftCell="A16" zoomScaleNormal="100" workbookViewId="0">
      <selection activeCell="C36" sqref="C36"/>
    </sheetView>
  </sheetViews>
  <sheetFormatPr defaultRowHeight="14.4"/>
  <cols>
    <col min="1" max="1" width="46.109375" customWidth="1"/>
    <col min="2" max="2" width="28" customWidth="1"/>
    <col min="3" max="3" width="19.77734375" customWidth="1"/>
    <col min="4" max="4" width="18.33203125" customWidth="1"/>
    <col min="5" max="5" width="32.109375" customWidth="1"/>
    <col min="6" max="6" width="16.6640625" style="9" customWidth="1"/>
  </cols>
  <sheetData>
    <row r="1" spans="1:6">
      <c r="A1" s="1"/>
      <c r="B1" s="1"/>
      <c r="E1" s="2"/>
    </row>
    <row r="2" spans="1:6">
      <c r="A2" s="60" t="s">
        <v>0</v>
      </c>
      <c r="B2" s="3" t="s">
        <v>1</v>
      </c>
      <c r="C2" s="3" t="s">
        <v>13</v>
      </c>
      <c r="D2" s="3" t="s">
        <v>14</v>
      </c>
      <c r="E2" s="3" t="s">
        <v>56</v>
      </c>
      <c r="F2" s="60" t="s">
        <v>54</v>
      </c>
    </row>
    <row r="3" spans="1:6">
      <c r="A3" s="31" t="s">
        <v>44</v>
      </c>
      <c r="B3" s="59" t="s">
        <v>4</v>
      </c>
      <c r="C3" s="87">
        <v>440229.43</v>
      </c>
      <c r="D3" s="87">
        <v>55800</v>
      </c>
      <c r="E3" s="62">
        <f>SUM(C3:D3)</f>
        <v>496029.43</v>
      </c>
      <c r="F3" s="63" t="s">
        <v>21</v>
      </c>
    </row>
    <row r="4" spans="1:6">
      <c r="A4" s="10"/>
      <c r="B4" s="24"/>
      <c r="C4" s="24"/>
      <c r="D4" s="24"/>
      <c r="E4" s="24"/>
      <c r="F4" s="61"/>
    </row>
    <row r="5" spans="1:6">
      <c r="A5" s="31" t="s">
        <v>31</v>
      </c>
      <c r="B5" s="52" t="s">
        <v>4</v>
      </c>
      <c r="C5" s="34">
        <v>160862</v>
      </c>
      <c r="D5" s="34">
        <v>38925.49</v>
      </c>
      <c r="E5" s="62">
        <f>SUM(C5:D5)</f>
        <v>199787.49</v>
      </c>
      <c r="F5" s="61"/>
    </row>
    <row r="6" spans="1:6">
      <c r="A6" s="10"/>
      <c r="B6" s="24"/>
      <c r="C6" s="24"/>
      <c r="D6" s="24"/>
      <c r="E6" s="24"/>
      <c r="F6" s="61"/>
    </row>
    <row r="7" spans="1:6">
      <c r="A7" s="26" t="s">
        <v>30</v>
      </c>
      <c r="B7" s="52" t="s">
        <v>4</v>
      </c>
      <c r="C7" s="34">
        <v>50234</v>
      </c>
      <c r="D7" s="34">
        <v>56725</v>
      </c>
      <c r="E7" s="62">
        <f>SUM(C7:D7)</f>
        <v>106959</v>
      </c>
      <c r="F7" s="61"/>
    </row>
    <row r="8" spans="1:6">
      <c r="A8" s="10"/>
      <c r="B8" s="24"/>
      <c r="C8" s="24"/>
      <c r="D8" s="24"/>
      <c r="E8" s="24"/>
      <c r="F8" s="61"/>
    </row>
    <row r="9" spans="1:6">
      <c r="A9" s="26" t="s">
        <v>3</v>
      </c>
      <c r="B9" s="29" t="s">
        <v>4</v>
      </c>
      <c r="C9" s="87">
        <v>41629.65</v>
      </c>
      <c r="D9" s="87">
        <v>23519.22</v>
      </c>
      <c r="E9" s="62">
        <f>SUM(C9:D9)</f>
        <v>65148.87</v>
      </c>
      <c r="F9" s="63" t="s">
        <v>23</v>
      </c>
    </row>
    <row r="10" spans="1:6">
      <c r="A10" s="10"/>
      <c r="B10" s="24"/>
      <c r="C10" s="24"/>
      <c r="D10" s="24"/>
      <c r="E10" s="52"/>
      <c r="F10" s="61"/>
    </row>
    <row r="11" spans="1:6">
      <c r="A11" s="31" t="s">
        <v>17</v>
      </c>
      <c r="B11" s="25"/>
      <c r="C11" s="34">
        <f>SUM(C12:C13)</f>
        <v>39460.04</v>
      </c>
      <c r="D11" s="34">
        <f>SUM(D12:D13)</f>
        <v>147826.97</v>
      </c>
      <c r="E11" s="62">
        <f>SUM(C11:D11,E12)</f>
        <v>204597.01</v>
      </c>
      <c r="F11" s="61"/>
    </row>
    <row r="12" spans="1:6">
      <c r="A12" s="35" t="s">
        <v>19</v>
      </c>
      <c r="B12" s="29" t="s">
        <v>12</v>
      </c>
      <c r="C12" s="34">
        <v>7380</v>
      </c>
      <c r="D12" s="34">
        <v>8859.31</v>
      </c>
      <c r="E12" s="133">
        <v>17310</v>
      </c>
      <c r="F12" s="61"/>
    </row>
    <row r="13" spans="1:6">
      <c r="A13" s="35" t="s">
        <v>18</v>
      </c>
      <c r="B13" s="29" t="s">
        <v>12</v>
      </c>
      <c r="C13" s="34">
        <v>32080.04</v>
      </c>
      <c r="D13" s="34">
        <v>138967.66</v>
      </c>
      <c r="E13" s="133"/>
      <c r="F13" s="61"/>
    </row>
    <row r="14" spans="1:6">
      <c r="A14" s="35"/>
      <c r="B14" s="29"/>
      <c r="C14" s="34"/>
      <c r="D14" s="34"/>
      <c r="E14" s="100"/>
      <c r="F14" s="61"/>
    </row>
    <row r="15" spans="1:6">
      <c r="A15" s="31" t="s">
        <v>11</v>
      </c>
      <c r="B15" s="52" t="s">
        <v>4</v>
      </c>
      <c r="C15" s="106">
        <v>34280</v>
      </c>
      <c r="D15" s="87">
        <v>77849.67</v>
      </c>
      <c r="E15" s="62">
        <f>SUM(C15:D15)</f>
        <v>112129.67</v>
      </c>
      <c r="F15" s="63"/>
    </row>
    <row r="16" spans="1:6">
      <c r="A16" s="10"/>
      <c r="B16" s="24"/>
      <c r="C16" s="24"/>
      <c r="D16" s="24"/>
      <c r="E16" s="52"/>
      <c r="F16" s="61"/>
    </row>
    <row r="17" spans="1:6">
      <c r="A17" s="26" t="s">
        <v>16</v>
      </c>
      <c r="B17" s="52" t="s">
        <v>4</v>
      </c>
      <c r="C17" s="87">
        <v>203019.66</v>
      </c>
      <c r="D17" s="87">
        <v>141825.88</v>
      </c>
      <c r="E17" s="62">
        <f>SUM(C17:D17)</f>
        <v>344845.54000000004</v>
      </c>
      <c r="F17" s="61"/>
    </row>
    <row r="18" spans="1:6">
      <c r="A18" s="10"/>
      <c r="B18" s="24"/>
      <c r="C18" s="24"/>
      <c r="D18" s="24"/>
      <c r="E18" s="52"/>
      <c r="F18" s="61"/>
    </row>
    <row r="19" spans="1:6">
      <c r="A19" s="31" t="s">
        <v>5</v>
      </c>
      <c r="B19" s="29" t="s">
        <v>4</v>
      </c>
      <c r="C19" s="87">
        <v>1931.1</v>
      </c>
      <c r="D19" s="87">
        <v>92008.01</v>
      </c>
      <c r="E19" s="62">
        <f>SUM(C19:D19)</f>
        <v>93939.11</v>
      </c>
      <c r="F19" s="61"/>
    </row>
    <row r="20" spans="1:6">
      <c r="A20" s="10"/>
      <c r="B20" s="24"/>
      <c r="C20" s="24"/>
      <c r="D20" s="24"/>
      <c r="E20" s="52"/>
      <c r="F20" s="61"/>
    </row>
    <row r="21" spans="1:6">
      <c r="A21" s="31" t="s">
        <v>6</v>
      </c>
      <c r="B21" s="29" t="s">
        <v>4</v>
      </c>
      <c r="C21" s="87">
        <v>44198.91</v>
      </c>
      <c r="D21" s="34">
        <v>67134.210000000006</v>
      </c>
      <c r="E21" s="62">
        <f>SUM(C21:D21)</f>
        <v>111333.12000000001</v>
      </c>
      <c r="F21" s="61"/>
    </row>
    <row r="22" spans="1:6">
      <c r="A22" s="10"/>
      <c r="B22" s="24"/>
      <c r="C22" s="24"/>
      <c r="D22" s="24"/>
      <c r="E22" s="52"/>
      <c r="F22" s="61"/>
    </row>
    <row r="23" spans="1:6">
      <c r="A23" s="31" t="s">
        <v>7</v>
      </c>
      <c r="B23" s="29" t="s">
        <v>4</v>
      </c>
      <c r="C23" s="87">
        <v>30570.78</v>
      </c>
      <c r="D23" s="87">
        <v>156999.35</v>
      </c>
      <c r="E23" s="62">
        <f>SUM(C23:D23)</f>
        <v>187570.13</v>
      </c>
      <c r="F23" s="61"/>
    </row>
    <row r="24" spans="1:6">
      <c r="A24" s="10"/>
      <c r="B24" s="24"/>
      <c r="C24" s="95"/>
      <c r="D24" s="95"/>
      <c r="E24" s="52"/>
      <c r="F24" s="61"/>
    </row>
    <row r="25" spans="1:6">
      <c r="A25" s="31" t="s">
        <v>39</v>
      </c>
      <c r="B25" s="29" t="s">
        <v>4</v>
      </c>
      <c r="C25" s="87">
        <v>180442.23999999999</v>
      </c>
      <c r="D25" s="87">
        <v>141816.87</v>
      </c>
      <c r="E25" s="62">
        <f>SUM(C25:D25)</f>
        <v>322259.11</v>
      </c>
      <c r="F25" s="61"/>
    </row>
    <row r="26" spans="1:6">
      <c r="A26" s="10"/>
      <c r="B26" s="24"/>
      <c r="C26" s="24"/>
      <c r="D26" s="24"/>
      <c r="E26" s="52"/>
      <c r="F26" s="61"/>
    </row>
    <row r="27" spans="1:6">
      <c r="A27" s="31" t="s">
        <v>29</v>
      </c>
      <c r="B27" s="29" t="s">
        <v>4</v>
      </c>
      <c r="C27" s="87">
        <v>74082.87</v>
      </c>
      <c r="D27" s="34">
        <v>77788.539999999994</v>
      </c>
      <c r="E27" s="62">
        <f>SUM(C27:D27)</f>
        <v>151871.40999999997</v>
      </c>
      <c r="F27" s="61"/>
    </row>
    <row r="28" spans="1:6">
      <c r="A28" s="10"/>
      <c r="B28" s="24"/>
      <c r="C28" s="24"/>
      <c r="D28" s="24"/>
      <c r="E28" s="52"/>
      <c r="F28" s="61"/>
    </row>
    <row r="29" spans="1:6">
      <c r="A29" s="31" t="s">
        <v>40</v>
      </c>
      <c r="B29" s="101"/>
      <c r="C29" s="107">
        <v>170655.64</v>
      </c>
      <c r="D29" s="107">
        <v>134606.29</v>
      </c>
      <c r="E29" s="64">
        <f>SUM(C29:D29)</f>
        <v>305261.93000000005</v>
      </c>
      <c r="F29" s="61"/>
    </row>
    <row r="30" spans="1:6">
      <c r="A30" s="35" t="s">
        <v>19</v>
      </c>
      <c r="B30" s="52" t="s">
        <v>4</v>
      </c>
      <c r="C30" s="34">
        <v>111576.74</v>
      </c>
      <c r="D30" s="34">
        <v>10661.61</v>
      </c>
      <c r="E30" s="101"/>
      <c r="F30" s="61"/>
    </row>
    <row r="31" spans="1:6">
      <c r="A31" s="35" t="s">
        <v>18</v>
      </c>
      <c r="B31" s="29" t="s">
        <v>4</v>
      </c>
      <c r="C31" s="87">
        <v>59078.9</v>
      </c>
      <c r="D31" s="87">
        <v>123944.68</v>
      </c>
      <c r="E31" s="101"/>
      <c r="F31" s="61"/>
    </row>
    <row r="32" spans="1:6">
      <c r="A32" s="35"/>
      <c r="B32" s="29"/>
      <c r="C32" s="101"/>
      <c r="D32" s="101"/>
      <c r="E32" s="101"/>
      <c r="F32" s="61"/>
    </row>
    <row r="33" spans="1:6">
      <c r="A33" s="31" t="s">
        <v>8</v>
      </c>
      <c r="B33" s="29" t="s">
        <v>4</v>
      </c>
      <c r="C33" s="87">
        <v>37087</v>
      </c>
      <c r="D33" s="87">
        <v>32553</v>
      </c>
      <c r="E33" s="62">
        <f>SUM(C33:D33)</f>
        <v>69640</v>
      </c>
      <c r="F33" s="61"/>
    </row>
    <row r="34" spans="1:6">
      <c r="A34" s="10"/>
      <c r="B34" s="24"/>
      <c r="C34" s="65"/>
      <c r="D34" s="24"/>
      <c r="E34" s="24"/>
      <c r="F34" s="61"/>
    </row>
    <row r="35" spans="1:6">
      <c r="A35" s="31" t="s">
        <v>32</v>
      </c>
      <c r="B35" s="25"/>
      <c r="C35" s="68">
        <f>SUM(C36:C37)</f>
        <v>39319.509999999995</v>
      </c>
      <c r="D35" s="68">
        <f>SUM(D36:D37)</f>
        <v>16318.2</v>
      </c>
      <c r="E35" s="64">
        <f>SUM(C35:D35)</f>
        <v>55637.709999999992</v>
      </c>
      <c r="F35" s="61"/>
    </row>
    <row r="36" spans="1:6">
      <c r="A36" s="102" t="s">
        <v>9</v>
      </c>
      <c r="B36" s="29" t="s">
        <v>4</v>
      </c>
      <c r="C36" s="68">
        <v>14659</v>
      </c>
      <c r="D36" s="68">
        <v>3540</v>
      </c>
      <c r="E36" s="66"/>
      <c r="F36" s="61"/>
    </row>
    <row r="37" spans="1:6">
      <c r="A37" s="102" t="s">
        <v>10</v>
      </c>
      <c r="B37" s="29" t="s">
        <v>4</v>
      </c>
      <c r="C37" s="34">
        <v>24660.51</v>
      </c>
      <c r="D37" s="34">
        <v>12778.2</v>
      </c>
      <c r="E37" s="66"/>
      <c r="F37" s="61"/>
    </row>
    <row r="38" spans="1:6">
      <c r="A38" s="10"/>
      <c r="B38" s="24"/>
      <c r="C38" s="65"/>
      <c r="D38" s="24"/>
      <c r="E38" s="24"/>
      <c r="F38" s="61"/>
    </row>
    <row r="39" spans="1:6">
      <c r="A39" s="69" t="s">
        <v>45</v>
      </c>
      <c r="B39" s="67"/>
      <c r="C39" s="123">
        <f>SUM(C3:C11,C15:C29,C33:C35)</f>
        <v>1548002.8300000003</v>
      </c>
      <c r="D39" s="124">
        <f>SUM(D3,D5,D7,D9,D11,D15,D17,D19,D21,D23,D25,D27,D29,D33,D35,E12)</f>
        <v>1279006.7</v>
      </c>
      <c r="E39" s="122">
        <f>SUM(E3:E11,E15:E37)</f>
        <v>2827009.5300000003</v>
      </c>
      <c r="F39" s="61"/>
    </row>
    <row r="40" spans="1:6">
      <c r="C40" s="134"/>
      <c r="D40" s="135"/>
    </row>
    <row r="41" spans="1:6">
      <c r="C41" s="136"/>
      <c r="D41" s="136"/>
    </row>
  </sheetData>
  <mergeCells count="3">
    <mergeCell ref="E12:E13"/>
    <mergeCell ref="C40:D40"/>
    <mergeCell ref="C41:D41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AC8B56E45DC26478368D8842145D024" ma:contentTypeVersion="10" ma:contentTypeDescription="Utwórz nowy dokument." ma:contentTypeScope="" ma:versionID="071becfefd36a0bb51723eba71869969">
  <xsd:schema xmlns:xsd="http://www.w3.org/2001/XMLSchema" xmlns:xs="http://www.w3.org/2001/XMLSchema" xmlns:p="http://schemas.microsoft.com/office/2006/metadata/properties" xmlns:ns3="092ea0d6-43f3-4605-b8a3-c3602924c7e8" targetNamespace="http://schemas.microsoft.com/office/2006/metadata/properties" ma:root="true" ma:fieldsID="662587675157bcfcaff1730ad7328a8b" ns3:_="">
    <xsd:import namespace="092ea0d6-43f3-4605-b8a3-c3602924c7e8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2ea0d6-43f3-4605-b8a3-c3602924c7e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6B27AC1-81B4-4A3E-A2B1-AA0231444B4B}">
  <ds:schemaRefs>
    <ds:schemaRef ds:uri="http://purl.org/dc/terms/"/>
    <ds:schemaRef ds:uri="http://schemas.microsoft.com/office/2006/metadata/properties"/>
    <ds:schemaRef ds:uri="http://purl.org/dc/dcmitype/"/>
    <ds:schemaRef ds:uri="092ea0d6-43f3-4605-b8a3-c3602924c7e8"/>
    <ds:schemaRef ds:uri="http://www.w3.org/XML/1998/namespace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A7D28176-9B70-4169-B5B2-E785E6E2652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92ea0d6-43f3-4605-b8a3-c3602924c7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7AFA0AF-25B7-4D76-AFBD-A288D6B624D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Budynki, budowle, wyposażenie</vt:lpstr>
      <vt:lpstr>Sprzęt elektroniczny do 5 lat</vt:lpstr>
      <vt:lpstr>'Budynki, budowle, wyposażenie'!Obszar_wydruku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Aleksandra Łapa</dc:creator>
  <cp:lastModifiedBy>Maciej Kuźniar</cp:lastModifiedBy>
  <cp:lastPrinted>2020-06-05T09:44:50Z</cp:lastPrinted>
  <dcterms:created xsi:type="dcterms:W3CDTF">2020-05-26T08:58:41Z</dcterms:created>
  <dcterms:modified xsi:type="dcterms:W3CDTF">2024-05-28T10:40:13Z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0x0101003AC8B56E45DC26478368D8842145D024</vt:lpwstr>
  </property>
</Properties>
</file>