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nna Król\PRZETARGI\2022\6. Udzielenie kredytu\"/>
    </mc:Choice>
  </mc:AlternateContent>
  <xr:revisionPtr revIDLastSave="0" documentId="8_{A605B1D2-620A-4BAD-AFCC-923E27710FCF}" xr6:coauthVersionLast="47" xr6:coauthVersionMax="47" xr10:uidLastSave="{00000000-0000-0000-0000-000000000000}"/>
  <bookViews>
    <workbookView xWindow="-120" yWindow="-120" windowWidth="29040" windowHeight="15840" firstSheet="5" activeTab="5" xr2:uid="{00000000-000D-0000-FFFF-FFFF00000000}"/>
  </bookViews>
  <sheets>
    <sheet name="I wersja" sheetId="1" r:id="rId1"/>
    <sheet name="Arkusz2" sheetId="2" r:id="rId2"/>
    <sheet name="Arkusz3" sheetId="3" r:id="rId3"/>
    <sheet name="po subrogacji" sheetId="4" r:id="rId4"/>
    <sheet name="zadł. na dzień 31-12-2017" sheetId="5" r:id="rId5"/>
    <sheet name="31-03-2022" sheetId="12" r:id="rId6"/>
  </sheets>
  <definedNames>
    <definedName name="_xlnm.Print_Area" localSheetId="5">'31-03-2022'!$C$4:$H$25</definedName>
    <definedName name="_xlnm.Print_Area" localSheetId="1">Arkusz2!$C$4:$J$20</definedName>
    <definedName name="_xlnm.Print_Area" localSheetId="0">'I wersja'!$C$4:$H$33</definedName>
    <definedName name="_xlnm.Print_Area" localSheetId="3">'po subrogacji'!$C$1:$I$32</definedName>
    <definedName name="_xlnm.Print_Area" localSheetId="4">'zadł. na dzień 31-12-2017'!$C$1:$H$29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2" l="1"/>
  <c r="G13" i="12"/>
  <c r="G12" i="12"/>
  <c r="F11" i="12"/>
  <c r="E11" i="12"/>
  <c r="D11" i="12"/>
  <c r="G9" i="12"/>
  <c r="G8" i="12"/>
  <c r="F7" i="12"/>
  <c r="E7" i="12"/>
  <c r="D7" i="12"/>
  <c r="D15" i="12" l="1"/>
  <c r="E15" i="12"/>
  <c r="G11" i="12"/>
  <c r="G15" i="12" s="1"/>
  <c r="G23" i="12" s="1"/>
  <c r="G7" i="12"/>
  <c r="F15" i="12"/>
  <c r="G18" i="12" s="1"/>
  <c r="G20" i="12" s="1"/>
  <c r="G22" i="12" s="1"/>
  <c r="E11" i="5" l="1"/>
  <c r="F11" i="5"/>
  <c r="D11" i="5"/>
  <c r="G12" i="5" l="1"/>
  <c r="G11" i="5" s="1"/>
  <c r="G9" i="5"/>
  <c r="G8" i="5"/>
  <c r="G20" i="5"/>
  <c r="G22" i="5" s="1"/>
  <c r="F7" i="5"/>
  <c r="E7" i="5"/>
  <c r="D7" i="5"/>
  <c r="D14" i="5" s="1"/>
  <c r="G7" i="5" l="1"/>
  <c r="E14" i="5"/>
  <c r="G14" i="5"/>
  <c r="G23" i="5" s="1"/>
  <c r="F14" i="5"/>
  <c r="H19" i="4"/>
  <c r="E20" i="4"/>
  <c r="H13" i="4"/>
  <c r="H14" i="4"/>
  <c r="H15" i="4"/>
  <c r="H16" i="4"/>
  <c r="H17" i="4"/>
  <c r="H18" i="4"/>
  <c r="H12" i="4"/>
  <c r="H11" i="4" s="1"/>
  <c r="H9" i="4"/>
  <c r="H8" i="4"/>
  <c r="H26" i="4"/>
  <c r="H28" i="4" s="1"/>
  <c r="D20" i="4"/>
  <c r="G11" i="4"/>
  <c r="G20" i="4" s="1"/>
  <c r="F11" i="4"/>
  <c r="F20" i="4" s="1"/>
  <c r="D11" i="4"/>
  <c r="G7" i="4"/>
  <c r="F7" i="4"/>
  <c r="D7" i="4"/>
  <c r="H7" i="4" l="1"/>
  <c r="H20" i="4" s="1"/>
  <c r="E11" i="3"/>
  <c r="D11" i="3"/>
  <c r="E7" i="3"/>
  <c r="D7" i="3"/>
  <c r="H29" i="4" l="1"/>
  <c r="E20" i="3"/>
  <c r="D20" i="3"/>
  <c r="I8" i="2"/>
  <c r="I9" i="2"/>
  <c r="I10" i="2"/>
  <c r="I12" i="2"/>
  <c r="I13" i="2"/>
  <c r="I14" i="2"/>
  <c r="I15" i="2"/>
  <c r="I16" i="2"/>
  <c r="I17" i="2"/>
  <c r="I18" i="2"/>
  <c r="I19" i="2"/>
  <c r="E11" i="2" l="1"/>
  <c r="E20" i="2" s="1"/>
  <c r="D11" i="2"/>
  <c r="D20" i="2" s="1"/>
  <c r="E7" i="2"/>
  <c r="D7" i="2"/>
  <c r="I26" i="2"/>
  <c r="I28" i="2" s="1"/>
  <c r="H11" i="2"/>
  <c r="H20" i="2" s="1"/>
  <c r="G11" i="2"/>
  <c r="F11" i="2"/>
  <c r="H7" i="2"/>
  <c r="G7" i="2"/>
  <c r="F7" i="2"/>
  <c r="F20" i="2" l="1"/>
  <c r="I20" i="2" s="1"/>
  <c r="I29" i="2" s="1"/>
  <c r="I11" i="2"/>
  <c r="I7" i="2"/>
  <c r="G20" i="2"/>
  <c r="G28" i="1"/>
  <c r="G26" i="1"/>
  <c r="E11" i="1"/>
  <c r="E20" i="1" s="1"/>
  <c r="F11" i="1"/>
  <c r="F20" i="1" s="1"/>
  <c r="D11" i="1"/>
  <c r="D20" i="1" s="1"/>
  <c r="G18" i="1"/>
  <c r="G17" i="1"/>
  <c r="G16" i="1"/>
  <c r="G15" i="1"/>
  <c r="G14" i="1"/>
  <c r="G13" i="1"/>
  <c r="G12" i="1"/>
  <c r="G11" i="1" s="1"/>
  <c r="G20" i="1" s="1"/>
  <c r="G29" i="1" s="1"/>
  <c r="E7" i="1"/>
  <c r="F7" i="1"/>
  <c r="G7" i="1"/>
  <c r="D7" i="1"/>
  <c r="G9" i="1"/>
  <c r="G8" i="1"/>
</calcChain>
</file>

<file path=xl/sharedStrings.xml><?xml version="1.0" encoding="utf-8"?>
<sst xmlns="http://schemas.openxmlformats.org/spreadsheetml/2006/main" count="202" uniqueCount="79">
  <si>
    <t>Kredyty wg banku udzielającego</t>
  </si>
  <si>
    <t>Przychody</t>
  </si>
  <si>
    <t>Spłaty planowane</t>
  </si>
  <si>
    <t>Stan na 31.12.2016 r.</t>
  </si>
  <si>
    <t>Stan na 1.01.2016 r.</t>
  </si>
  <si>
    <t>Termin spłaty</t>
  </si>
  <si>
    <t>Pożyczki:</t>
  </si>
  <si>
    <t>30.11.2024 r.</t>
  </si>
  <si>
    <t>Kredyty:</t>
  </si>
  <si>
    <t>Kredyt na sfinansowanie deficytu i spłatę wcześniej zaciągniętych kredytów z dnia 14.10.2014 r. SGB na 5.220.000,- zł</t>
  </si>
  <si>
    <t>Pożyczka inwestycyjna na "Kompleksowa przebudowa z termomodernizacją CKSiT z dnia 23.12.2013 r. na 1.173.000,- BOŚ - JESSICA na 1.173.000,- zł</t>
  </si>
  <si>
    <t>Pożyczka inwestycyjna "Przebudowa stadionu miejskiego w Debrznie jako miejsca integracji" z dnia 23.12.2013 r. BOŚ - JESSICA na 1.334.000,- zł</t>
  </si>
  <si>
    <t>31.01.2022 r.</t>
  </si>
  <si>
    <t>Kredyt częściowo inwestycyjny UE -1.263.115,50 zł i częściowo na sfinansowanie deficytu - 2.045.000,- zł z dnia 21.08.2014 r. PKO</t>
  </si>
  <si>
    <t>29.04.2022 r.</t>
  </si>
  <si>
    <t>25.11.2017 r.</t>
  </si>
  <si>
    <t>Kredyt inwestycyjny "Budow drogi Koplińskiego i przebudowa drogi gminnej w m. Grzymisław" z dnia 23.12.2013 r. na 1.000.000,- zł BOŚ</t>
  </si>
  <si>
    <t>Kredyt inwestycyjny "Budowa kanalizacji sanitarnej w m. Strzeczona i budowa kanalizacji deszczowej przy ul. Okrzeiw m.Debrzno" z dnia 23.12.2013 r. na 1.608.019,- zł BOŚ</t>
  </si>
  <si>
    <t>Kredyt na sfinansowanie deficytu z dnia 14.10.2008 r. na 2.000.000,- zł PKO</t>
  </si>
  <si>
    <t>31.03.2019 r.</t>
  </si>
  <si>
    <t>Kredyt na sfinansowanie deficytu związanego z zadaniami inwestycyjnymi z dnia 09.11.2010 r. na 19.079.137,77 zł PKO</t>
  </si>
  <si>
    <t>28.12.2019 r.</t>
  </si>
  <si>
    <t>Kredyt na sfinansowanie deficytu i na zadania inwestycyjne z dnia 08.09.2015 r. na 4.020.000,- zł PKO</t>
  </si>
  <si>
    <t>28.02.2022 r.</t>
  </si>
  <si>
    <t>Ogółem:</t>
  </si>
  <si>
    <t>Zadłużenie Miasta i Gminy Debrzno na początek i na koniec roku 2016.</t>
  </si>
  <si>
    <t>Plan</t>
  </si>
  <si>
    <t>Udzielone poręczenia</t>
  </si>
  <si>
    <t>Spłata kredytów i pożyczek</t>
  </si>
  <si>
    <t>Koszty obsługi długu publicznego</t>
  </si>
  <si>
    <t>Łącznie obsługa długu:</t>
  </si>
  <si>
    <t>Wskaźnik obsługi długu na koniec 2016 r. wyniesie</t>
  </si>
  <si>
    <t>Wskaźnik zadłużenia na koniec 2016 r.</t>
  </si>
  <si>
    <t>Dochody planowane roczne</t>
  </si>
  <si>
    <t>Stan na 01.01.2015</t>
  </si>
  <si>
    <t>Obsługa długu</t>
  </si>
  <si>
    <t>Inny bank</t>
  </si>
  <si>
    <t xml:space="preserve">spłacony </t>
  </si>
  <si>
    <t>obsługa długu</t>
  </si>
  <si>
    <t>Stan na 31.12.2015 r.</t>
  </si>
  <si>
    <t xml:space="preserve">Wskaźnik obsługi długu na koniec 2015 r. </t>
  </si>
  <si>
    <t>Wskaźnik zadłużenia na koniec 2015 r.</t>
  </si>
  <si>
    <t>Wykonane dochody za 2015 rok</t>
  </si>
  <si>
    <t>stan na 29 lutego 2016 r.</t>
  </si>
  <si>
    <t>Kredyt na sfinansowanie deficytu z dnia 17.10.2008 r. na 2.000.000,- zł BS</t>
  </si>
  <si>
    <r>
      <t>Wykup wierzytelności-</t>
    </r>
    <r>
      <rPr>
        <b/>
        <sz val="11"/>
        <color theme="1"/>
        <rFont val="Calibri"/>
        <family val="2"/>
        <charset val="238"/>
        <scheme val="minor"/>
      </rPr>
      <t xml:space="preserve">Bank Polskiej Spółdzielczości </t>
    </r>
    <r>
      <rPr>
        <sz val="11"/>
        <color theme="1"/>
        <rFont val="Calibri"/>
        <family val="2"/>
        <charset val="238"/>
        <scheme val="minor"/>
      </rPr>
      <t xml:space="preserve">S.A. oddział Sopot umowa nr 4179960/2K/POZ/16 na kwotę </t>
    </r>
    <r>
      <rPr>
        <b/>
        <sz val="11"/>
        <color theme="1"/>
        <rFont val="Calibri"/>
        <family val="2"/>
        <charset val="238"/>
        <scheme val="minor"/>
      </rPr>
      <t>13.788.193,89 zł</t>
    </r>
  </si>
  <si>
    <t>Wykonanie</t>
  </si>
  <si>
    <t>Dochody wykonane roczne</t>
  </si>
  <si>
    <t>stan na 31 grudnia 2016 r.</t>
  </si>
  <si>
    <t>31-05-2032</t>
  </si>
  <si>
    <t>sporządzono 01 lutego 2017 r.</t>
  </si>
  <si>
    <t>Zadłużenie Miasta i Gminy Debrzno na początek i na koniec roku 2017.</t>
  </si>
  <si>
    <t>stan wg uchwalonego budżetu na 2017 r.</t>
  </si>
  <si>
    <t>Stan na 1.01.2017 r.</t>
  </si>
  <si>
    <t>Stan na 31.12.2017 r.</t>
  </si>
  <si>
    <t>spłata przez inny bank .-wykup wierzytelności</t>
  </si>
  <si>
    <t>Wskaźnik obsługi długu na koniec 2016 r. wyniósł</t>
  </si>
  <si>
    <t>Załącznik Nr 11</t>
  </si>
  <si>
    <t>Stan na    1.01.2016 r.</t>
  </si>
  <si>
    <r>
      <t>Wykup wierzytelności-</t>
    </r>
    <r>
      <rPr>
        <b/>
        <sz val="12"/>
        <color theme="1"/>
        <rFont val="Times New Roman"/>
        <family val="1"/>
        <charset val="238"/>
      </rPr>
      <t xml:space="preserve">Bank Polskiej Spółdzielczości </t>
    </r>
    <r>
      <rPr>
        <sz val="12"/>
        <color theme="1"/>
        <rFont val="Times New Roman"/>
        <family val="1"/>
        <charset val="238"/>
      </rPr>
      <t xml:space="preserve">S.A. oddział Sopot umowa nr 4179960/2K/POZ/16 na kwotę </t>
    </r>
    <r>
      <rPr>
        <b/>
        <sz val="12"/>
        <color theme="1"/>
        <rFont val="Times New Roman"/>
        <family val="1"/>
        <charset val="238"/>
      </rPr>
      <t>13.788.193,89 zł</t>
    </r>
  </si>
  <si>
    <t>30-09-2022</t>
  </si>
  <si>
    <t>Nowy kredyt zaciągnięty w 2017</t>
  </si>
  <si>
    <t>Wskaźnik obsługi długu na koniec 2017 r. wyniesie</t>
  </si>
  <si>
    <t>Wskaźnik zadłużenia na koniec 2017 r.</t>
  </si>
  <si>
    <t xml:space="preserve">Dokonane spłaty </t>
  </si>
  <si>
    <t>30.04.2026</t>
  </si>
  <si>
    <t>31.05.2032</t>
  </si>
  <si>
    <t>Udzielone poręczenia - plan</t>
  </si>
  <si>
    <r>
      <t xml:space="preserve">Kredyt PKO BP SA z siedzibą w Warszawie na kwotę </t>
    </r>
    <r>
      <rPr>
        <b/>
        <sz val="10"/>
        <color theme="1"/>
        <rFont val="Times New Roman"/>
        <family val="1"/>
        <charset val="238"/>
      </rPr>
      <t xml:space="preserve">3.270.000,00 zł </t>
    </r>
    <r>
      <rPr>
        <sz val="10"/>
        <color theme="1"/>
        <rFont val="Times New Roman"/>
        <family val="1"/>
        <charset val="238"/>
      </rPr>
      <t>umowa nr 51 1020 2791 0000 7096 0099 9409 z dnia 09-11-2018 r.</t>
    </r>
  </si>
  <si>
    <r>
      <t>Wykup wierzytelności-</t>
    </r>
    <r>
      <rPr>
        <b/>
        <sz val="10"/>
        <color theme="1"/>
        <rFont val="Times New Roman"/>
        <family val="1"/>
        <charset val="238"/>
      </rPr>
      <t xml:space="preserve">Bank Polskiej Spółdzielczości </t>
    </r>
    <r>
      <rPr>
        <sz val="10"/>
        <color theme="1"/>
        <rFont val="Times New Roman"/>
        <family val="1"/>
        <charset val="238"/>
      </rPr>
      <t xml:space="preserve">S.A. oddział Sopot umowa nr 4179960/2K/POZ/16 na kwotę </t>
    </r>
    <r>
      <rPr>
        <b/>
        <sz val="10"/>
        <color theme="1"/>
        <rFont val="Times New Roman"/>
        <family val="1"/>
        <charset val="238"/>
      </rPr>
      <t xml:space="preserve">13.788.193,89 zł </t>
    </r>
    <r>
      <rPr>
        <sz val="10"/>
        <color theme="1"/>
        <rFont val="Times New Roman"/>
        <family val="1"/>
        <charset val="238"/>
      </rPr>
      <t>z dnia 24-05-2016 r.</t>
    </r>
  </si>
  <si>
    <r>
      <t xml:space="preserve">Kredyt Spółdzielcza grupa bankowa oddział BS w Człuchowie na </t>
    </r>
    <r>
      <rPr>
        <b/>
        <sz val="10"/>
        <color theme="1"/>
        <rFont val="Times New Roman"/>
        <family val="1"/>
        <charset val="238"/>
      </rPr>
      <t>kwotę 5.231.378,69 zł</t>
    </r>
    <r>
      <rPr>
        <sz val="10"/>
        <color theme="1"/>
        <rFont val="Times New Roman"/>
        <family val="1"/>
        <charset val="238"/>
      </rPr>
      <t>; umowa nr UmK554/2019/55 z dnia 12-11-2019 r.</t>
    </r>
  </si>
  <si>
    <t>30.09.2029</t>
  </si>
  <si>
    <t>Stan na 31.12.2021 r.</t>
  </si>
  <si>
    <t>Stan na 1.01.2022 r.</t>
  </si>
  <si>
    <t>Zadłużenie Gminy Debrzno na początek roku i na dzień 31 marca 2022 r.</t>
  </si>
  <si>
    <t>Koszty obsługi długu publicznego na 31.03.2022 r.</t>
  </si>
  <si>
    <t>Wskaźnik obsługi długu na 31.03.2022 r. wynosi</t>
  </si>
  <si>
    <t>Wskaźnik zadłużenia na 31.03.2022 r.</t>
  </si>
  <si>
    <t>Dochody - plan na 31.03.2022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</si>
</sst>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164" fontId="0" fillId="0" borderId="0" xfId="1" applyFont="1"/>
    <xf numFmtId="164" fontId="2" fillId="0" borderId="0" xfId="1" applyFont="1"/>
    <xf numFmtId="0" fontId="2" fillId="0" borderId="1" xfId="0" applyFont="1" applyBorder="1"/>
    <xf numFmtId="164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1" applyFont="1" applyBorder="1"/>
    <xf numFmtId="0" fontId="0" fillId="0" borderId="1" xfId="0" applyBorder="1" applyAlignment="1">
      <alignment horizontal="center"/>
    </xf>
    <xf numFmtId="164" fontId="2" fillId="0" borderId="1" xfId="1" applyFont="1" applyBorder="1"/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0" fontId="0" fillId="0" borderId="0" xfId="2" applyNumberFormat="1" applyFont="1"/>
    <xf numFmtId="164" fontId="0" fillId="0" borderId="1" xfId="1" applyFont="1" applyBorder="1" applyAlignment="1">
      <alignment wrapText="1"/>
    </xf>
    <xf numFmtId="164" fontId="2" fillId="0" borderId="1" xfId="1" applyFont="1" applyBorder="1" applyAlignment="1">
      <alignment horizontal="right" wrapText="1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/>
    <xf numFmtId="164" fontId="0" fillId="0" borderId="3" xfId="1" applyFont="1" applyBorder="1" applyAlignment="1">
      <alignment wrapText="1"/>
    </xf>
    <xf numFmtId="164" fontId="0" fillId="0" borderId="3" xfId="1" applyFont="1" applyBorder="1"/>
    <xf numFmtId="164" fontId="2" fillId="0" borderId="3" xfId="1" applyFont="1" applyBorder="1"/>
    <xf numFmtId="164" fontId="2" fillId="0" borderId="3" xfId="1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/>
    <xf numFmtId="164" fontId="0" fillId="0" borderId="2" xfId="1" applyFont="1" applyBorder="1"/>
    <xf numFmtId="164" fontId="2" fillId="0" borderId="2" xfId="1" applyFont="1" applyBorder="1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4" fillId="0" borderId="1" xfId="1" applyFont="1" applyBorder="1"/>
    <xf numFmtId="0" fontId="4" fillId="0" borderId="1" xfId="0" applyFont="1" applyBorder="1" applyAlignment="1">
      <alignment horizontal="center"/>
    </xf>
    <xf numFmtId="164" fontId="4" fillId="0" borderId="0" xfId="1" applyFont="1"/>
    <xf numFmtId="0" fontId="7" fillId="0" borderId="1" xfId="0" applyFont="1" applyBorder="1" applyAlignment="1">
      <alignment vertical="center" wrapText="1"/>
    </xf>
    <xf numFmtId="164" fontId="7" fillId="0" borderId="1" xfId="1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164" fontId="8" fillId="0" borderId="1" xfId="0" applyNumberFormat="1" applyFont="1" applyBorder="1"/>
    <xf numFmtId="0" fontId="7" fillId="0" borderId="1" xfId="0" applyFont="1" applyBorder="1"/>
    <xf numFmtId="164" fontId="8" fillId="0" borderId="1" xfId="1" applyFont="1" applyBorder="1"/>
    <xf numFmtId="0" fontId="8" fillId="0" borderId="1" xfId="0" applyFont="1" applyBorder="1" applyAlignment="1">
      <alignment horizontal="right" wrapText="1"/>
    </xf>
    <xf numFmtId="0" fontId="7" fillId="0" borderId="0" xfId="0" applyFont="1"/>
    <xf numFmtId="164" fontId="7" fillId="0" borderId="0" xfId="1" applyFont="1"/>
    <xf numFmtId="164" fontId="8" fillId="0" borderId="0" xfId="1" applyFo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10" fontId="7" fillId="0" borderId="0" xfId="2" applyNumberFormat="1" applyFont="1"/>
    <xf numFmtId="0" fontId="9" fillId="0" borderId="0" xfId="0" applyFont="1"/>
    <xf numFmtId="164" fontId="9" fillId="0" borderId="0" xfId="1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164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164" fontId="11" fillId="0" borderId="1" xfId="1" applyFont="1" applyBorder="1"/>
    <xf numFmtId="0" fontId="11" fillId="0" borderId="1" xfId="0" applyFont="1" applyBorder="1" applyAlignment="1">
      <alignment horizontal="center"/>
    </xf>
    <xf numFmtId="164" fontId="10" fillId="0" borderId="1" xfId="1" applyFont="1" applyBorder="1"/>
    <xf numFmtId="0" fontId="10" fillId="0" borderId="1" xfId="0" applyFont="1" applyBorder="1" applyAlignment="1">
      <alignment horizontal="right" wrapText="1"/>
    </xf>
    <xf numFmtId="0" fontId="11" fillId="0" borderId="0" xfId="0" applyFont="1"/>
    <xf numFmtId="164" fontId="11" fillId="0" borderId="0" xfId="1" applyFont="1"/>
    <xf numFmtId="164" fontId="10" fillId="0" borderId="0" xfId="1" applyFont="1"/>
    <xf numFmtId="0" fontId="10" fillId="0" borderId="0" xfId="0" applyFont="1" applyAlignment="1">
      <alignment horizontal="right"/>
    </xf>
    <xf numFmtId="0" fontId="12" fillId="0" borderId="0" xfId="0" applyFont="1"/>
    <xf numFmtId="164" fontId="12" fillId="0" borderId="0" xfId="1" applyFont="1"/>
    <xf numFmtId="10" fontId="11" fillId="0" borderId="0" xfId="2" applyNumberFormat="1" applyFont="1"/>
    <xf numFmtId="164" fontId="10" fillId="0" borderId="0" xfId="1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left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4:I41"/>
  <sheetViews>
    <sheetView zoomScaleNormal="100" workbookViewId="0">
      <selection activeCell="C14" sqref="C14"/>
    </sheetView>
  </sheetViews>
  <sheetFormatPr defaultRowHeight="15" x14ac:dyDescent="0.25"/>
  <cols>
    <col min="3" max="3" width="37.140625" customWidth="1"/>
    <col min="4" max="4" width="18.140625" customWidth="1"/>
    <col min="5" max="5" width="11.5703125" customWidth="1"/>
    <col min="6" max="7" width="15.7109375" customWidth="1"/>
    <col min="8" max="8" width="14.140625" customWidth="1"/>
  </cols>
  <sheetData>
    <row r="4" spans="3:8" ht="18.75" x14ac:dyDescent="0.3">
      <c r="C4" s="68" t="s">
        <v>25</v>
      </c>
      <c r="D4" s="68"/>
      <c r="E4" s="68"/>
      <c r="F4" s="68"/>
      <c r="G4" s="68"/>
      <c r="H4" s="68"/>
    </row>
    <row r="6" spans="3:8" ht="30" x14ac:dyDescent="0.25">
      <c r="C6" s="11" t="s">
        <v>0</v>
      </c>
      <c r="D6" s="12" t="s">
        <v>4</v>
      </c>
      <c r="E6" s="11" t="s">
        <v>1</v>
      </c>
      <c r="F6" s="12" t="s">
        <v>2</v>
      </c>
      <c r="G6" s="12" t="s">
        <v>3</v>
      </c>
      <c r="H6" s="12" t="s">
        <v>5</v>
      </c>
    </row>
    <row r="7" spans="3:8" ht="21" customHeight="1" x14ac:dyDescent="0.25">
      <c r="C7" s="3" t="s">
        <v>6</v>
      </c>
      <c r="D7" s="4">
        <f>D8+D9</f>
        <v>2256300</v>
      </c>
      <c r="E7" s="4">
        <f t="shared" ref="E7:G7" si="0">E8+E9</f>
        <v>0</v>
      </c>
      <c r="F7" s="4">
        <f t="shared" si="0"/>
        <v>250700</v>
      </c>
      <c r="G7" s="4">
        <f t="shared" si="0"/>
        <v>2005600</v>
      </c>
      <c r="H7" s="5"/>
    </row>
    <row r="8" spans="3:8" ht="63" customHeight="1" x14ac:dyDescent="0.25">
      <c r="C8" s="6" t="s">
        <v>10</v>
      </c>
      <c r="D8" s="7">
        <v>1055700</v>
      </c>
      <c r="E8" s="7">
        <v>0</v>
      </c>
      <c r="F8" s="7">
        <v>117300</v>
      </c>
      <c r="G8" s="7">
        <f>D8+E8-F8</f>
        <v>938400</v>
      </c>
      <c r="H8" s="8" t="s">
        <v>7</v>
      </c>
    </row>
    <row r="9" spans="3:8" ht="60" x14ac:dyDescent="0.25">
      <c r="C9" s="6" t="s">
        <v>11</v>
      </c>
      <c r="D9" s="7">
        <v>1200600</v>
      </c>
      <c r="E9" s="7">
        <v>0</v>
      </c>
      <c r="F9" s="7">
        <v>133400</v>
      </c>
      <c r="G9" s="7">
        <f>D9+E9-F9</f>
        <v>1067200</v>
      </c>
      <c r="H9" s="8" t="s">
        <v>7</v>
      </c>
    </row>
    <row r="10" spans="3:8" x14ac:dyDescent="0.25">
      <c r="C10" s="5"/>
      <c r="D10" s="7"/>
      <c r="E10" s="7"/>
      <c r="F10" s="7"/>
      <c r="G10" s="7"/>
      <c r="H10" s="8"/>
    </row>
    <row r="11" spans="3:8" ht="24" customHeight="1" x14ac:dyDescent="0.25">
      <c r="C11" s="3" t="s">
        <v>8</v>
      </c>
      <c r="D11" s="9">
        <f>D12+D13+D14+D15+D16+D17+D18</f>
        <v>14482230.109999999</v>
      </c>
      <c r="E11" s="9">
        <f t="shared" ref="E11:G11" si="1">E12+E13+E14+E15+E16+E17+E18</f>
        <v>0</v>
      </c>
      <c r="F11" s="9">
        <f t="shared" si="1"/>
        <v>2076145</v>
      </c>
      <c r="G11" s="9">
        <f t="shared" si="1"/>
        <v>12406085.109999999</v>
      </c>
      <c r="H11" s="8"/>
    </row>
    <row r="12" spans="3:8" ht="49.5" customHeight="1" x14ac:dyDescent="0.25">
      <c r="C12" s="6" t="s">
        <v>9</v>
      </c>
      <c r="D12" s="7">
        <v>3941000</v>
      </c>
      <c r="E12" s="7">
        <v>0</v>
      </c>
      <c r="F12" s="7">
        <v>700000</v>
      </c>
      <c r="G12" s="7">
        <f t="shared" ref="G12:G18" si="2">D12+E12-F12</f>
        <v>3241000</v>
      </c>
      <c r="H12" s="8" t="s">
        <v>12</v>
      </c>
    </row>
    <row r="13" spans="3:8" ht="60" x14ac:dyDescent="0.25">
      <c r="C13" s="6" t="s">
        <v>13</v>
      </c>
      <c r="D13" s="7">
        <v>2045000</v>
      </c>
      <c r="E13" s="7">
        <v>0</v>
      </c>
      <c r="F13" s="7">
        <v>0</v>
      </c>
      <c r="G13" s="7">
        <f t="shared" si="2"/>
        <v>2045000</v>
      </c>
      <c r="H13" s="8" t="s">
        <v>14</v>
      </c>
    </row>
    <row r="14" spans="3:8" ht="60" x14ac:dyDescent="0.25">
      <c r="C14" s="6" t="s">
        <v>16</v>
      </c>
      <c r="D14" s="7">
        <v>500000</v>
      </c>
      <c r="E14" s="7">
        <v>0</v>
      </c>
      <c r="F14" s="7">
        <v>250000</v>
      </c>
      <c r="G14" s="7">
        <f t="shared" si="2"/>
        <v>250000</v>
      </c>
      <c r="H14" s="8" t="s">
        <v>15</v>
      </c>
    </row>
    <row r="15" spans="3:8" ht="75" x14ac:dyDescent="0.25">
      <c r="C15" s="6" t="s">
        <v>17</v>
      </c>
      <c r="D15" s="7">
        <v>857610.11</v>
      </c>
      <c r="E15" s="7">
        <v>0</v>
      </c>
      <c r="F15" s="7">
        <v>428805</v>
      </c>
      <c r="G15" s="7">
        <f t="shared" si="2"/>
        <v>428805.11</v>
      </c>
      <c r="H15" s="8" t="s">
        <v>15</v>
      </c>
    </row>
    <row r="16" spans="3:8" ht="30" x14ac:dyDescent="0.25">
      <c r="C16" s="6" t="s">
        <v>44</v>
      </c>
      <c r="D16" s="7">
        <v>618620</v>
      </c>
      <c r="E16" s="7">
        <v>0</v>
      </c>
      <c r="F16" s="7">
        <v>197340</v>
      </c>
      <c r="G16" s="7">
        <f t="shared" si="2"/>
        <v>421280</v>
      </c>
      <c r="H16" s="8" t="s">
        <v>19</v>
      </c>
    </row>
    <row r="17" spans="3:9" ht="60" x14ac:dyDescent="0.25">
      <c r="C17" s="6" t="s">
        <v>20</v>
      </c>
      <c r="D17" s="7">
        <v>2500000</v>
      </c>
      <c r="E17" s="7">
        <v>0</v>
      </c>
      <c r="F17" s="7">
        <v>500000</v>
      </c>
      <c r="G17" s="7">
        <f t="shared" si="2"/>
        <v>2000000</v>
      </c>
      <c r="H17" s="8" t="s">
        <v>21</v>
      </c>
    </row>
    <row r="18" spans="3:9" ht="45" x14ac:dyDescent="0.25">
      <c r="C18" s="6" t="s">
        <v>22</v>
      </c>
      <c r="D18" s="7">
        <v>4020000</v>
      </c>
      <c r="E18" s="7">
        <v>0</v>
      </c>
      <c r="F18" s="7">
        <v>0</v>
      </c>
      <c r="G18" s="7">
        <f t="shared" si="2"/>
        <v>4020000</v>
      </c>
      <c r="H18" s="8" t="s">
        <v>23</v>
      </c>
    </row>
    <row r="19" spans="3:9" x14ac:dyDescent="0.25">
      <c r="C19" s="5"/>
      <c r="D19" s="7"/>
      <c r="E19" s="7"/>
      <c r="F19" s="7"/>
      <c r="G19" s="7"/>
      <c r="H19" s="8"/>
    </row>
    <row r="20" spans="3:9" x14ac:dyDescent="0.25">
      <c r="C20" s="10" t="s">
        <v>24</v>
      </c>
      <c r="D20" s="9">
        <f>D11+D7</f>
        <v>16738530.109999999</v>
      </c>
      <c r="E20" s="9">
        <f t="shared" ref="E20:G20" si="3">E11+E7</f>
        <v>0</v>
      </c>
      <c r="F20" s="9">
        <f t="shared" si="3"/>
        <v>2326845</v>
      </c>
      <c r="G20" s="9">
        <f t="shared" si="3"/>
        <v>14411685.109999999</v>
      </c>
      <c r="H20" s="8"/>
    </row>
    <row r="21" spans="3:9" x14ac:dyDescent="0.25">
      <c r="D21" s="1"/>
      <c r="E21" s="1"/>
      <c r="F21" s="1"/>
      <c r="G21" s="1"/>
    </row>
    <row r="22" spans="3:9" x14ac:dyDescent="0.25">
      <c r="D22" s="1"/>
      <c r="E22" s="1"/>
      <c r="F22" s="1"/>
      <c r="G22" s="2" t="s">
        <v>26</v>
      </c>
    </row>
    <row r="23" spans="3:9" x14ac:dyDescent="0.25">
      <c r="C23" t="s">
        <v>27</v>
      </c>
      <c r="D23" s="1"/>
      <c r="E23" s="1"/>
      <c r="F23" s="1"/>
      <c r="G23" s="1">
        <v>79122</v>
      </c>
    </row>
    <row r="24" spans="3:9" x14ac:dyDescent="0.25">
      <c r="C24" t="s">
        <v>28</v>
      </c>
      <c r="D24" s="1"/>
      <c r="E24" s="1"/>
      <c r="F24" s="1"/>
      <c r="G24" s="1">
        <v>2326845</v>
      </c>
    </row>
    <row r="25" spans="3:9" x14ac:dyDescent="0.25">
      <c r="C25" t="s">
        <v>29</v>
      </c>
      <c r="D25" s="1"/>
      <c r="E25" s="1"/>
      <c r="F25" s="1"/>
      <c r="G25" s="1">
        <v>504000</v>
      </c>
    </row>
    <row r="26" spans="3:9" x14ac:dyDescent="0.25">
      <c r="C26" s="13" t="s">
        <v>30</v>
      </c>
      <c r="D26" s="1"/>
      <c r="E26" s="1"/>
      <c r="F26" s="1"/>
      <c r="G26" s="2">
        <f>SUM(G23:G25)</f>
        <v>2909967</v>
      </c>
    </row>
    <row r="27" spans="3:9" x14ac:dyDescent="0.25">
      <c r="D27" s="1"/>
      <c r="E27" s="1"/>
      <c r="F27" s="1"/>
      <c r="G27" s="1"/>
    </row>
    <row r="28" spans="3:9" x14ac:dyDescent="0.25">
      <c r="C28" s="69" t="s">
        <v>31</v>
      </c>
      <c r="D28" s="69"/>
      <c r="E28" s="1"/>
      <c r="F28" s="1"/>
      <c r="G28" s="14">
        <f>(G26/D30)</f>
        <v>8.7461028231279367E-2</v>
      </c>
    </row>
    <row r="29" spans="3:9" x14ac:dyDescent="0.25">
      <c r="C29" s="69" t="s">
        <v>32</v>
      </c>
      <c r="D29" s="69"/>
      <c r="E29" s="1"/>
      <c r="F29" s="1"/>
      <c r="G29" s="14">
        <f>(G20/D30)</f>
        <v>0.43315295268503679</v>
      </c>
      <c r="I29" s="14"/>
    </row>
    <row r="30" spans="3:9" x14ac:dyDescent="0.25">
      <c r="C30" t="s">
        <v>33</v>
      </c>
      <c r="D30" s="2">
        <v>33271584.600000001</v>
      </c>
      <c r="E30" s="1"/>
      <c r="F30" s="1"/>
      <c r="G30" s="14"/>
    </row>
    <row r="31" spans="3:9" x14ac:dyDescent="0.25">
      <c r="D31" s="1"/>
      <c r="E31" s="1"/>
      <c r="F31" s="1"/>
      <c r="G31" s="1"/>
    </row>
    <row r="32" spans="3:9" x14ac:dyDescent="0.25">
      <c r="D32" s="1"/>
      <c r="E32" s="1"/>
      <c r="F32" s="1"/>
      <c r="G32" s="1"/>
    </row>
    <row r="33" spans="3:7" x14ac:dyDescent="0.25">
      <c r="C33" t="s">
        <v>43</v>
      </c>
      <c r="D33" s="1"/>
      <c r="E33" s="1"/>
      <c r="F33" s="1"/>
      <c r="G33" s="1"/>
    </row>
    <row r="34" spans="3:7" x14ac:dyDescent="0.25">
      <c r="D34" s="1"/>
      <c r="E34" s="1"/>
      <c r="F34" s="1"/>
      <c r="G34" s="1"/>
    </row>
    <row r="35" spans="3:7" x14ac:dyDescent="0.25">
      <c r="D35" s="1"/>
      <c r="E35" s="1"/>
      <c r="F35" s="1"/>
      <c r="G35" s="1"/>
    </row>
    <row r="36" spans="3:7" x14ac:dyDescent="0.25">
      <c r="D36" s="1"/>
      <c r="E36" s="1"/>
      <c r="F36" s="1"/>
      <c r="G36" s="1"/>
    </row>
    <row r="37" spans="3:7" x14ac:dyDescent="0.25">
      <c r="D37" s="1"/>
      <c r="E37" s="1"/>
      <c r="F37" s="1"/>
      <c r="G37" s="1"/>
    </row>
    <row r="38" spans="3:7" x14ac:dyDescent="0.25">
      <c r="D38" s="1"/>
      <c r="E38" s="1"/>
      <c r="F38" s="1"/>
      <c r="G38" s="1"/>
    </row>
    <row r="39" spans="3:7" x14ac:dyDescent="0.25">
      <c r="D39" s="1"/>
      <c r="E39" s="1"/>
      <c r="F39" s="1"/>
      <c r="G39" s="1"/>
    </row>
    <row r="40" spans="3:7" x14ac:dyDescent="0.25">
      <c r="D40" s="1"/>
      <c r="E40" s="1"/>
      <c r="F40" s="1"/>
      <c r="G40" s="1"/>
    </row>
    <row r="41" spans="3:7" x14ac:dyDescent="0.25">
      <c r="D41" s="1"/>
      <c r="E41" s="1"/>
      <c r="F41" s="1"/>
      <c r="G41" s="1"/>
    </row>
  </sheetData>
  <mergeCells count="3">
    <mergeCell ref="C4:H4"/>
    <mergeCell ref="C28:D28"/>
    <mergeCell ref="C29:D29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K41"/>
  <sheetViews>
    <sheetView zoomScaleNormal="100" workbookViewId="0">
      <selection activeCell="D12" sqref="D12"/>
    </sheetView>
  </sheetViews>
  <sheetFormatPr defaultRowHeight="15" x14ac:dyDescent="0.25"/>
  <cols>
    <col min="3" max="3" width="37.140625" customWidth="1"/>
    <col min="4" max="5" width="17.42578125" customWidth="1"/>
    <col min="6" max="6" width="17.28515625" customWidth="1"/>
    <col min="7" max="7" width="14.85546875" customWidth="1"/>
    <col min="8" max="9" width="15.7109375" customWidth="1"/>
    <col min="10" max="10" width="14.140625" customWidth="1"/>
  </cols>
  <sheetData>
    <row r="4" spans="3:10" ht="18.75" x14ac:dyDescent="0.3">
      <c r="C4" s="68" t="s">
        <v>25</v>
      </c>
      <c r="D4" s="68"/>
      <c r="E4" s="68"/>
      <c r="F4" s="68"/>
      <c r="G4" s="68"/>
      <c r="H4" s="68"/>
      <c r="I4" s="68"/>
      <c r="J4" s="68"/>
    </row>
    <row r="6" spans="3:10" ht="30" x14ac:dyDescent="0.25">
      <c r="C6" s="11" t="s">
        <v>0</v>
      </c>
      <c r="D6" s="11" t="s">
        <v>34</v>
      </c>
      <c r="E6" s="17" t="s">
        <v>35</v>
      </c>
      <c r="F6" s="23" t="s">
        <v>4</v>
      </c>
      <c r="G6" s="12" t="s">
        <v>38</v>
      </c>
      <c r="H6" s="12" t="s">
        <v>2</v>
      </c>
      <c r="I6" s="12" t="s">
        <v>3</v>
      </c>
      <c r="J6" s="12" t="s">
        <v>5</v>
      </c>
    </row>
    <row r="7" spans="3:10" ht="21" customHeight="1" x14ac:dyDescent="0.25">
      <c r="C7" s="3" t="s">
        <v>6</v>
      </c>
      <c r="D7" s="4">
        <f>D8+D9</f>
        <v>2507000</v>
      </c>
      <c r="E7" s="18">
        <f>E8+E9</f>
        <v>23919.53</v>
      </c>
      <c r="F7" s="24">
        <f>F8+F9</f>
        <v>2256300</v>
      </c>
      <c r="G7" s="4">
        <f t="shared" ref="G7:H7" si="0">G8+G9</f>
        <v>21680</v>
      </c>
      <c r="H7" s="4">
        <f t="shared" si="0"/>
        <v>250700</v>
      </c>
      <c r="I7" s="4">
        <f>F7-H7</f>
        <v>2005600</v>
      </c>
      <c r="J7" s="5"/>
    </row>
    <row r="8" spans="3:10" ht="63" customHeight="1" x14ac:dyDescent="0.25">
      <c r="C8" s="6" t="s">
        <v>10</v>
      </c>
      <c r="D8" s="15">
        <v>1173000</v>
      </c>
      <c r="E8" s="19">
        <v>11191.69</v>
      </c>
      <c r="F8" s="25">
        <v>1055700</v>
      </c>
      <c r="G8" s="7">
        <v>10080</v>
      </c>
      <c r="H8" s="7">
        <v>117300</v>
      </c>
      <c r="I8" s="4">
        <f t="shared" ref="I8:I20" si="1">F8-H8</f>
        <v>938400</v>
      </c>
      <c r="J8" s="8" t="s">
        <v>7</v>
      </c>
    </row>
    <row r="9" spans="3:10" ht="60" x14ac:dyDescent="0.25">
      <c r="C9" s="6" t="s">
        <v>11</v>
      </c>
      <c r="D9" s="15">
        <v>1334000</v>
      </c>
      <c r="E9" s="19">
        <v>12727.84</v>
      </c>
      <c r="F9" s="25">
        <v>1200600</v>
      </c>
      <c r="G9" s="7">
        <v>11600</v>
      </c>
      <c r="H9" s="7">
        <v>133400</v>
      </c>
      <c r="I9" s="4">
        <f t="shared" si="1"/>
        <v>1067200</v>
      </c>
      <c r="J9" s="8" t="s">
        <v>7</v>
      </c>
    </row>
    <row r="10" spans="3:10" x14ac:dyDescent="0.25">
      <c r="C10" s="5"/>
      <c r="D10" s="7"/>
      <c r="E10" s="20"/>
      <c r="F10" s="25"/>
      <c r="G10" s="7"/>
      <c r="H10" s="7"/>
      <c r="I10" s="4">
        <f t="shared" si="1"/>
        <v>0</v>
      </c>
      <c r="J10" s="8"/>
    </row>
    <row r="11" spans="3:10" ht="24" customHeight="1" x14ac:dyDescent="0.25">
      <c r="C11" s="3" t="s">
        <v>8</v>
      </c>
      <c r="D11" s="9">
        <f>SUM(D12:D19)</f>
        <v>15207490.689999999</v>
      </c>
      <c r="E11" s="21">
        <f>SUM(E12:E19)</f>
        <v>389695.87</v>
      </c>
      <c r="F11" s="26">
        <f>F12+F13+F14+F15+F16+F17+F18</f>
        <v>14482230.109999999</v>
      </c>
      <c r="G11" s="9">
        <f t="shared" ref="G11:H11" si="2">G12+G13+G14+G15+G16+G17+G18</f>
        <v>363810</v>
      </c>
      <c r="H11" s="9">
        <f t="shared" si="2"/>
        <v>2076145</v>
      </c>
      <c r="I11" s="4">
        <f t="shared" si="1"/>
        <v>12406085.109999999</v>
      </c>
      <c r="J11" s="8"/>
    </row>
    <row r="12" spans="3:10" ht="49.5" customHeight="1" x14ac:dyDescent="0.25">
      <c r="C12" s="6" t="s">
        <v>9</v>
      </c>
      <c r="D12" s="15">
        <v>5220000</v>
      </c>
      <c r="E12" s="19">
        <v>127840.95</v>
      </c>
      <c r="F12" s="25">
        <v>3941000</v>
      </c>
      <c r="G12" s="7">
        <v>97000</v>
      </c>
      <c r="H12" s="7">
        <v>700000</v>
      </c>
      <c r="I12" s="4">
        <f t="shared" si="1"/>
        <v>3241000</v>
      </c>
      <c r="J12" s="8" t="s">
        <v>12</v>
      </c>
    </row>
    <row r="13" spans="3:10" ht="60" x14ac:dyDescent="0.25">
      <c r="C13" s="6" t="s">
        <v>13</v>
      </c>
      <c r="D13" s="15">
        <v>3305115.5</v>
      </c>
      <c r="E13" s="19">
        <v>90479.83</v>
      </c>
      <c r="F13" s="25">
        <v>2045000</v>
      </c>
      <c r="G13" s="7">
        <v>56100</v>
      </c>
      <c r="H13" s="7">
        <v>0</v>
      </c>
      <c r="I13" s="4">
        <f t="shared" si="1"/>
        <v>2045000</v>
      </c>
      <c r="J13" s="8" t="s">
        <v>14</v>
      </c>
    </row>
    <row r="14" spans="3:10" ht="60" x14ac:dyDescent="0.25">
      <c r="C14" s="6" t="s">
        <v>16</v>
      </c>
      <c r="D14" s="15">
        <v>750000</v>
      </c>
      <c r="E14" s="19">
        <v>18247.939999999999</v>
      </c>
      <c r="F14" s="25">
        <v>500000</v>
      </c>
      <c r="G14" s="7">
        <v>12200</v>
      </c>
      <c r="H14" s="7">
        <v>250000</v>
      </c>
      <c r="I14" s="4">
        <f t="shared" si="1"/>
        <v>250000</v>
      </c>
      <c r="J14" s="8" t="s">
        <v>15</v>
      </c>
    </row>
    <row r="15" spans="3:10" ht="75" x14ac:dyDescent="0.25">
      <c r="C15" s="6" t="s">
        <v>17</v>
      </c>
      <c r="D15" s="15">
        <v>1286415.19</v>
      </c>
      <c r="E15" s="19">
        <v>31307.15</v>
      </c>
      <c r="F15" s="25">
        <v>857610.11</v>
      </c>
      <c r="G15" s="7">
        <v>21000</v>
      </c>
      <c r="H15" s="7">
        <v>428805</v>
      </c>
      <c r="I15" s="4">
        <f t="shared" si="1"/>
        <v>428805.11</v>
      </c>
      <c r="J15" s="8" t="s">
        <v>15</v>
      </c>
    </row>
    <row r="16" spans="3:10" ht="30" x14ac:dyDescent="0.25">
      <c r="C16" s="6" t="s">
        <v>18</v>
      </c>
      <c r="D16" s="15">
        <v>815960</v>
      </c>
      <c r="E16" s="19">
        <v>21886.720000000001</v>
      </c>
      <c r="F16" s="25">
        <v>618620</v>
      </c>
      <c r="G16" s="7">
        <v>17000</v>
      </c>
      <c r="H16" s="7">
        <v>197340</v>
      </c>
      <c r="I16" s="4">
        <f t="shared" si="1"/>
        <v>421280</v>
      </c>
      <c r="J16" s="8" t="s">
        <v>19</v>
      </c>
    </row>
    <row r="17" spans="3:11" ht="60" x14ac:dyDescent="0.25">
      <c r="C17" s="6" t="s">
        <v>20</v>
      </c>
      <c r="D17" s="15">
        <v>3500000</v>
      </c>
      <c r="E17" s="19">
        <v>80044.160000000003</v>
      </c>
      <c r="F17" s="25">
        <v>2500000</v>
      </c>
      <c r="G17" s="7">
        <v>58000</v>
      </c>
      <c r="H17" s="7">
        <v>500000</v>
      </c>
      <c r="I17" s="4">
        <f t="shared" si="1"/>
        <v>2000000</v>
      </c>
      <c r="J17" s="8" t="s">
        <v>21</v>
      </c>
    </row>
    <row r="18" spans="3:11" ht="45" x14ac:dyDescent="0.25">
      <c r="C18" s="6" t="s">
        <v>22</v>
      </c>
      <c r="D18" s="15">
        <v>0</v>
      </c>
      <c r="E18" s="19">
        <v>19012.3</v>
      </c>
      <c r="F18" s="25">
        <v>4020000</v>
      </c>
      <c r="G18" s="7">
        <v>102510</v>
      </c>
      <c r="H18" s="7">
        <v>0</v>
      </c>
      <c r="I18" s="4">
        <f t="shared" si="1"/>
        <v>4020000</v>
      </c>
      <c r="J18" s="8" t="s">
        <v>23</v>
      </c>
    </row>
    <row r="19" spans="3:11" x14ac:dyDescent="0.25">
      <c r="C19" s="5" t="s">
        <v>36</v>
      </c>
      <c r="D19" s="7">
        <v>330000</v>
      </c>
      <c r="E19" s="20">
        <v>876.82</v>
      </c>
      <c r="F19" s="25">
        <v>0</v>
      </c>
      <c r="G19" s="7"/>
      <c r="H19" s="7">
        <v>0</v>
      </c>
      <c r="I19" s="4">
        <f t="shared" si="1"/>
        <v>0</v>
      </c>
      <c r="J19" s="8" t="s">
        <v>37</v>
      </c>
    </row>
    <row r="20" spans="3:11" x14ac:dyDescent="0.25">
      <c r="C20" s="10" t="s">
        <v>24</v>
      </c>
      <c r="D20" s="16">
        <f>D11+D7</f>
        <v>17714490.689999998</v>
      </c>
      <c r="E20" s="22">
        <f>E11+E7</f>
        <v>413615.4</v>
      </c>
      <c r="F20" s="26">
        <f>F11+F7</f>
        <v>16738530.109999999</v>
      </c>
      <c r="G20" s="9">
        <f t="shared" ref="G20:H20" si="3">G11+G7</f>
        <v>385490</v>
      </c>
      <c r="H20" s="9">
        <f t="shared" si="3"/>
        <v>2326845</v>
      </c>
      <c r="I20" s="4">
        <f t="shared" si="1"/>
        <v>14411685.109999999</v>
      </c>
      <c r="J20" s="8"/>
    </row>
    <row r="21" spans="3:11" x14ac:dyDescent="0.25">
      <c r="F21" s="1"/>
      <c r="G21" s="1"/>
      <c r="H21" s="1"/>
      <c r="I21" s="1"/>
    </row>
    <row r="22" spans="3:11" x14ac:dyDescent="0.25">
      <c r="F22" s="1"/>
      <c r="G22" s="1"/>
      <c r="H22" s="1"/>
      <c r="I22" s="2" t="s">
        <v>26</v>
      </c>
    </row>
    <row r="23" spans="3:11" x14ac:dyDescent="0.25">
      <c r="C23" t="s">
        <v>27</v>
      </c>
      <c r="F23" s="1"/>
      <c r="G23" s="1"/>
      <c r="H23" s="1"/>
      <c r="I23" s="1">
        <v>79122</v>
      </c>
    </row>
    <row r="24" spans="3:11" x14ac:dyDescent="0.25">
      <c r="C24" t="s">
        <v>28</v>
      </c>
      <c r="F24" s="1"/>
      <c r="G24" s="1"/>
      <c r="H24" s="1"/>
      <c r="I24" s="1">
        <v>2326845</v>
      </c>
    </row>
    <row r="25" spans="3:11" x14ac:dyDescent="0.25">
      <c r="C25" t="s">
        <v>29</v>
      </c>
      <c r="F25" s="1"/>
      <c r="G25" s="1"/>
      <c r="H25" s="1"/>
      <c r="I25" s="1">
        <v>504000</v>
      </c>
    </row>
    <row r="26" spans="3:11" x14ac:dyDescent="0.25">
      <c r="C26" s="13" t="s">
        <v>30</v>
      </c>
      <c r="D26" s="13"/>
      <c r="E26" s="13"/>
      <c r="F26" s="1"/>
      <c r="G26" s="1"/>
      <c r="H26" s="1"/>
      <c r="I26" s="2">
        <f>SUM(I23:I25)</f>
        <v>2909967</v>
      </c>
    </row>
    <row r="27" spans="3:11" x14ac:dyDescent="0.25">
      <c r="F27" s="1"/>
      <c r="G27" s="1"/>
      <c r="H27" s="1"/>
      <c r="I27" s="1"/>
    </row>
    <row r="28" spans="3:11" x14ac:dyDescent="0.25">
      <c r="C28" s="69" t="s">
        <v>31</v>
      </c>
      <c r="D28" s="69"/>
      <c r="E28" s="69"/>
      <c r="F28" s="69"/>
      <c r="G28" s="1"/>
      <c r="H28" s="1"/>
      <c r="I28" s="14">
        <f>(I26/F30)</f>
        <v>9.0125121679353104E-2</v>
      </c>
    </row>
    <row r="29" spans="3:11" x14ac:dyDescent="0.25">
      <c r="C29" s="69" t="s">
        <v>32</v>
      </c>
      <c r="D29" s="69"/>
      <c r="E29" s="69"/>
      <c r="F29" s="69"/>
      <c r="G29" s="1"/>
      <c r="H29" s="1"/>
      <c r="I29" s="14">
        <f>(I20/F30)</f>
        <v>0.44634694281525228</v>
      </c>
      <c r="K29" s="14"/>
    </row>
    <row r="30" spans="3:11" x14ac:dyDescent="0.25">
      <c r="C30" t="s">
        <v>33</v>
      </c>
      <c r="F30" s="2">
        <v>32288078.460000001</v>
      </c>
      <c r="G30" s="1"/>
      <c r="H30" s="1"/>
      <c r="I30" s="14"/>
    </row>
    <row r="31" spans="3:11" x14ac:dyDescent="0.25">
      <c r="F31" s="1"/>
      <c r="G31" s="1"/>
      <c r="H31" s="1"/>
      <c r="I31" s="1"/>
    </row>
    <row r="32" spans="3:11" x14ac:dyDescent="0.25">
      <c r="F32" s="1"/>
      <c r="G32" s="1"/>
      <c r="H32" s="1"/>
      <c r="I32" s="1"/>
    </row>
    <row r="33" spans="6:9" x14ac:dyDescent="0.25">
      <c r="F33" s="1"/>
      <c r="G33" s="1"/>
      <c r="H33" s="1"/>
      <c r="I33" s="1"/>
    </row>
    <row r="34" spans="6:9" x14ac:dyDescent="0.25">
      <c r="F34" s="1"/>
      <c r="G34" s="1"/>
      <c r="H34" s="1"/>
      <c r="I34" s="1"/>
    </row>
    <row r="35" spans="6:9" x14ac:dyDescent="0.25">
      <c r="F35" s="1"/>
      <c r="G35" s="1"/>
      <c r="H35" s="1"/>
      <c r="I35" s="1"/>
    </row>
    <row r="36" spans="6:9" x14ac:dyDescent="0.25">
      <c r="F36" s="1"/>
      <c r="G36" s="1"/>
      <c r="H36" s="1"/>
      <c r="I36" s="1"/>
    </row>
    <row r="37" spans="6:9" x14ac:dyDescent="0.25">
      <c r="F37" s="1"/>
      <c r="G37" s="1"/>
      <c r="H37" s="1"/>
      <c r="I37" s="1"/>
    </row>
    <row r="38" spans="6:9" x14ac:dyDescent="0.25">
      <c r="F38" s="1"/>
      <c r="G38" s="1"/>
      <c r="H38" s="1"/>
      <c r="I38" s="1"/>
    </row>
    <row r="39" spans="6:9" x14ac:dyDescent="0.25">
      <c r="F39" s="1"/>
      <c r="G39" s="1"/>
      <c r="H39" s="1"/>
      <c r="I39" s="1"/>
    </row>
    <row r="40" spans="6:9" x14ac:dyDescent="0.25">
      <c r="F40" s="1"/>
      <c r="G40" s="1"/>
      <c r="H40" s="1"/>
      <c r="I40" s="1"/>
    </row>
    <row r="41" spans="6:9" x14ac:dyDescent="0.25">
      <c r="F41" s="1"/>
      <c r="G41" s="1"/>
      <c r="H41" s="1"/>
      <c r="I41" s="1"/>
    </row>
  </sheetData>
  <mergeCells count="3">
    <mergeCell ref="C4:J4"/>
    <mergeCell ref="C28:F28"/>
    <mergeCell ref="C29:F29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1" fitToWidth="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4:G41"/>
  <sheetViews>
    <sheetView workbookViewId="0">
      <selection activeCell="E23" sqref="E23"/>
    </sheetView>
  </sheetViews>
  <sheetFormatPr defaultRowHeight="15" x14ac:dyDescent="0.25"/>
  <cols>
    <col min="3" max="3" width="37.140625" customWidth="1"/>
    <col min="4" max="5" width="20" customWidth="1"/>
    <col min="6" max="6" width="14.140625" customWidth="1"/>
  </cols>
  <sheetData>
    <row r="4" spans="3:6" ht="18.75" x14ac:dyDescent="0.3">
      <c r="C4" s="68" t="s">
        <v>25</v>
      </c>
      <c r="D4" s="68"/>
      <c r="E4" s="68"/>
      <c r="F4" s="68"/>
    </row>
    <row r="6" spans="3:6" x14ac:dyDescent="0.25">
      <c r="C6" s="11" t="s">
        <v>0</v>
      </c>
      <c r="D6" s="11" t="s">
        <v>34</v>
      </c>
      <c r="E6" s="23" t="s">
        <v>39</v>
      </c>
      <c r="F6" s="12" t="s">
        <v>5</v>
      </c>
    </row>
    <row r="7" spans="3:6" ht="21" customHeight="1" x14ac:dyDescent="0.25">
      <c r="C7" s="3" t="s">
        <v>6</v>
      </c>
      <c r="D7" s="4">
        <f>D8+D9</f>
        <v>2507000</v>
      </c>
      <c r="E7" s="24">
        <f>E8+E9</f>
        <v>2256300</v>
      </c>
      <c r="F7" s="5"/>
    </row>
    <row r="8" spans="3:6" ht="63" customHeight="1" x14ac:dyDescent="0.25">
      <c r="C8" s="6" t="s">
        <v>10</v>
      </c>
      <c r="D8" s="15">
        <v>1173000</v>
      </c>
      <c r="E8" s="25">
        <v>1055700</v>
      </c>
      <c r="F8" s="8" t="s">
        <v>7</v>
      </c>
    </row>
    <row r="9" spans="3:6" ht="60" x14ac:dyDescent="0.25">
      <c r="C9" s="6" t="s">
        <v>11</v>
      </c>
      <c r="D9" s="15">
        <v>1334000</v>
      </c>
      <c r="E9" s="25">
        <v>1200600</v>
      </c>
      <c r="F9" s="8" t="s">
        <v>7</v>
      </c>
    </row>
    <row r="10" spans="3:6" x14ac:dyDescent="0.25">
      <c r="C10" s="5"/>
      <c r="D10" s="7"/>
      <c r="E10" s="25"/>
      <c r="F10" s="8"/>
    </row>
    <row r="11" spans="3:6" ht="24" customHeight="1" x14ac:dyDescent="0.25">
      <c r="C11" s="3" t="s">
        <v>8</v>
      </c>
      <c r="D11" s="9">
        <f>SUM(D12:D19)</f>
        <v>15207490.689999999</v>
      </c>
      <c r="E11" s="26">
        <f>E12+E13+E14+E15+E16+E17+E18</f>
        <v>14482230.109999999</v>
      </c>
      <c r="F11" s="8"/>
    </row>
    <row r="12" spans="3:6" ht="49.5" customHeight="1" x14ac:dyDescent="0.25">
      <c r="C12" s="6" t="s">
        <v>9</v>
      </c>
      <c r="D12" s="15">
        <v>5220000</v>
      </c>
      <c r="E12" s="25">
        <v>3941000</v>
      </c>
      <c r="F12" s="8" t="s">
        <v>12</v>
      </c>
    </row>
    <row r="13" spans="3:6" ht="60" x14ac:dyDescent="0.25">
      <c r="C13" s="6" t="s">
        <v>13</v>
      </c>
      <c r="D13" s="15">
        <v>3305115.5</v>
      </c>
      <c r="E13" s="25">
        <v>2045000</v>
      </c>
      <c r="F13" s="8" t="s">
        <v>14</v>
      </c>
    </row>
    <row r="14" spans="3:6" ht="60" x14ac:dyDescent="0.25">
      <c r="C14" s="6" t="s">
        <v>16</v>
      </c>
      <c r="D14" s="15">
        <v>750000</v>
      </c>
      <c r="E14" s="25">
        <v>500000</v>
      </c>
      <c r="F14" s="8" t="s">
        <v>15</v>
      </c>
    </row>
    <row r="15" spans="3:6" ht="75" x14ac:dyDescent="0.25">
      <c r="C15" s="6" t="s">
        <v>17</v>
      </c>
      <c r="D15" s="15">
        <v>1286415.19</v>
      </c>
      <c r="E15" s="25">
        <v>857610.11</v>
      </c>
      <c r="F15" s="8" t="s">
        <v>15</v>
      </c>
    </row>
    <row r="16" spans="3:6" ht="30" x14ac:dyDescent="0.25">
      <c r="C16" s="6" t="s">
        <v>18</v>
      </c>
      <c r="D16" s="15">
        <v>815960</v>
      </c>
      <c r="E16" s="25">
        <v>618620</v>
      </c>
      <c r="F16" s="8" t="s">
        <v>19</v>
      </c>
    </row>
    <row r="17" spans="3:7" ht="60" x14ac:dyDescent="0.25">
      <c r="C17" s="6" t="s">
        <v>20</v>
      </c>
      <c r="D17" s="15">
        <v>3500000</v>
      </c>
      <c r="E17" s="25">
        <v>2500000</v>
      </c>
      <c r="F17" s="8" t="s">
        <v>21</v>
      </c>
    </row>
    <row r="18" spans="3:7" ht="45" x14ac:dyDescent="0.25">
      <c r="C18" s="6" t="s">
        <v>22</v>
      </c>
      <c r="D18" s="15">
        <v>0</v>
      </c>
      <c r="E18" s="25">
        <v>4020000</v>
      </c>
      <c r="F18" s="8" t="s">
        <v>23</v>
      </c>
    </row>
    <row r="19" spans="3:7" x14ac:dyDescent="0.25">
      <c r="C19" s="5" t="s">
        <v>36</v>
      </c>
      <c r="D19" s="7">
        <v>330000</v>
      </c>
      <c r="E19" s="25">
        <v>0</v>
      </c>
      <c r="F19" s="8" t="s">
        <v>37</v>
      </c>
    </row>
    <row r="20" spans="3:7" x14ac:dyDescent="0.25">
      <c r="C20" s="10" t="s">
        <v>24</v>
      </c>
      <c r="D20" s="16">
        <f>D11+D7</f>
        <v>17714490.689999998</v>
      </c>
      <c r="E20" s="26">
        <f>E11+E7</f>
        <v>16738530.109999999</v>
      </c>
      <c r="F20" s="8"/>
    </row>
    <row r="21" spans="3:7" x14ac:dyDescent="0.25">
      <c r="E21" s="1"/>
    </row>
    <row r="22" spans="3:7" x14ac:dyDescent="0.25">
      <c r="E22" s="1"/>
    </row>
    <row r="23" spans="3:7" x14ac:dyDescent="0.25">
      <c r="C23" t="s">
        <v>27</v>
      </c>
      <c r="E23" s="1"/>
    </row>
    <row r="24" spans="3:7" x14ac:dyDescent="0.25">
      <c r="C24" t="s">
        <v>28</v>
      </c>
      <c r="E24" s="1"/>
    </row>
    <row r="25" spans="3:7" x14ac:dyDescent="0.25">
      <c r="C25" t="s">
        <v>29</v>
      </c>
      <c r="E25" s="1"/>
    </row>
    <row r="26" spans="3:7" x14ac:dyDescent="0.25">
      <c r="C26" s="13" t="s">
        <v>30</v>
      </c>
      <c r="D26" s="13"/>
      <c r="E26" s="1"/>
    </row>
    <row r="27" spans="3:7" x14ac:dyDescent="0.25">
      <c r="E27" s="1"/>
    </row>
    <row r="28" spans="3:7" x14ac:dyDescent="0.25">
      <c r="C28" s="69" t="s">
        <v>40</v>
      </c>
      <c r="D28" s="69"/>
      <c r="E28" s="69"/>
    </row>
    <row r="29" spans="3:7" x14ac:dyDescent="0.25">
      <c r="C29" s="69" t="s">
        <v>41</v>
      </c>
      <c r="D29" s="69"/>
      <c r="E29" s="69"/>
      <c r="G29" s="14"/>
    </row>
    <row r="30" spans="3:7" x14ac:dyDescent="0.25">
      <c r="C30" t="s">
        <v>42</v>
      </c>
      <c r="E30" s="2">
        <v>32288078.460000001</v>
      </c>
    </row>
    <row r="31" spans="3:7" x14ac:dyDescent="0.25">
      <c r="E31" s="1"/>
    </row>
    <row r="32" spans="3:7" x14ac:dyDescent="0.25">
      <c r="E32" s="1"/>
    </row>
    <row r="33" spans="5:5" x14ac:dyDescent="0.25">
      <c r="E33" s="1"/>
    </row>
    <row r="34" spans="5:5" x14ac:dyDescent="0.25">
      <c r="E34" s="1"/>
    </row>
    <row r="35" spans="5:5" x14ac:dyDescent="0.25">
      <c r="E35" s="1"/>
    </row>
    <row r="36" spans="5:5" x14ac:dyDescent="0.25">
      <c r="E36" s="1"/>
    </row>
    <row r="37" spans="5:5" x14ac:dyDescent="0.25">
      <c r="E37" s="1"/>
    </row>
    <row r="38" spans="5:5" x14ac:dyDescent="0.25">
      <c r="E38" s="1"/>
    </row>
    <row r="39" spans="5:5" x14ac:dyDescent="0.25">
      <c r="E39" s="1"/>
    </row>
    <row r="40" spans="5:5" x14ac:dyDescent="0.25">
      <c r="E40" s="1"/>
    </row>
    <row r="41" spans="5:5" x14ac:dyDescent="0.25">
      <c r="E41" s="1"/>
    </row>
  </sheetData>
  <mergeCells count="3">
    <mergeCell ref="C4:F4"/>
    <mergeCell ref="C28:E28"/>
    <mergeCell ref="C29:E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J41"/>
  <sheetViews>
    <sheetView topLeftCell="A2" zoomScaleNormal="100" workbookViewId="0">
      <pane xSplit="2" ySplit="5" topLeftCell="C7" activePane="bottomRight" state="frozen"/>
      <selection activeCell="A2" sqref="A2"/>
      <selection pane="topRight" activeCell="C2" sqref="C2"/>
      <selection pane="bottomLeft" activeCell="A7" sqref="A7"/>
      <selection pane="bottomRight" activeCell="F14" sqref="F14"/>
    </sheetView>
  </sheetViews>
  <sheetFormatPr defaultRowHeight="15" x14ac:dyDescent="0.25"/>
  <cols>
    <col min="3" max="3" width="37.140625" customWidth="1"/>
    <col min="4" max="4" width="18.42578125" customWidth="1"/>
    <col min="5" max="5" width="18.85546875" customWidth="1"/>
    <col min="6" max="6" width="17.5703125" customWidth="1"/>
    <col min="7" max="7" width="15.7109375" customWidth="1"/>
    <col min="8" max="8" width="17.42578125" customWidth="1"/>
    <col min="9" max="9" width="14.140625" customWidth="1"/>
  </cols>
  <sheetData>
    <row r="2" spans="3:9" ht="18.75" x14ac:dyDescent="0.3">
      <c r="C2" s="27"/>
      <c r="D2" s="27"/>
      <c r="E2" s="27"/>
      <c r="F2" s="27"/>
      <c r="G2" s="27"/>
      <c r="H2" s="72" t="s">
        <v>57</v>
      </c>
      <c r="I2" s="72"/>
    </row>
    <row r="3" spans="3:9" x14ac:dyDescent="0.25">
      <c r="C3" s="27"/>
      <c r="D3" s="27"/>
      <c r="E3" s="27"/>
      <c r="F3" s="27"/>
      <c r="G3" s="27"/>
      <c r="H3" s="27"/>
      <c r="I3" s="27"/>
    </row>
    <row r="4" spans="3:9" ht="18.75" x14ac:dyDescent="0.3">
      <c r="C4" s="70" t="s">
        <v>25</v>
      </c>
      <c r="D4" s="70"/>
      <c r="E4" s="70"/>
      <c r="F4" s="70"/>
      <c r="G4" s="70"/>
      <c r="H4" s="70"/>
      <c r="I4" s="70"/>
    </row>
    <row r="5" spans="3:9" x14ac:dyDescent="0.25">
      <c r="C5" s="27"/>
      <c r="D5" s="27"/>
      <c r="E5" s="27"/>
      <c r="F5" s="27"/>
      <c r="G5" s="27"/>
      <c r="H5" s="27"/>
      <c r="I5" s="27"/>
    </row>
    <row r="6" spans="3:9" ht="42.75" x14ac:dyDescent="0.25">
      <c r="C6" s="28" t="s">
        <v>0</v>
      </c>
      <c r="D6" s="29" t="s">
        <v>58</v>
      </c>
      <c r="E6" s="29" t="s">
        <v>55</v>
      </c>
      <c r="F6" s="28" t="s">
        <v>1</v>
      </c>
      <c r="G6" s="29" t="s">
        <v>2</v>
      </c>
      <c r="H6" s="29" t="s">
        <v>3</v>
      </c>
      <c r="I6" s="29" t="s">
        <v>5</v>
      </c>
    </row>
    <row r="7" spans="3:9" ht="21" customHeight="1" x14ac:dyDescent="0.25">
      <c r="C7" s="37" t="s">
        <v>6</v>
      </c>
      <c r="D7" s="38">
        <f>D8+D9</f>
        <v>2256300</v>
      </c>
      <c r="E7" s="38"/>
      <c r="F7" s="38">
        <f t="shared" ref="F7:H7" si="0">F8+F9</f>
        <v>0</v>
      </c>
      <c r="G7" s="38">
        <f t="shared" si="0"/>
        <v>250700</v>
      </c>
      <c r="H7" s="38">
        <f t="shared" si="0"/>
        <v>2005600</v>
      </c>
      <c r="I7" s="39"/>
    </row>
    <row r="8" spans="3:9" ht="67.5" customHeight="1" x14ac:dyDescent="0.25">
      <c r="C8" s="34" t="s">
        <v>10</v>
      </c>
      <c r="D8" s="35">
        <v>1055700</v>
      </c>
      <c r="E8" s="35"/>
      <c r="F8" s="35">
        <v>0</v>
      </c>
      <c r="G8" s="35">
        <v>117300</v>
      </c>
      <c r="H8" s="35">
        <f>D8-E8-G8</f>
        <v>938400</v>
      </c>
      <c r="I8" s="36" t="s">
        <v>7</v>
      </c>
    </row>
    <row r="9" spans="3:9" ht="69" customHeight="1" x14ac:dyDescent="0.25">
      <c r="C9" s="34" t="s">
        <v>11</v>
      </c>
      <c r="D9" s="35">
        <v>1200600</v>
      </c>
      <c r="E9" s="35"/>
      <c r="F9" s="35">
        <v>0</v>
      </c>
      <c r="G9" s="35">
        <v>133400</v>
      </c>
      <c r="H9" s="35">
        <f>D9-E9-G9</f>
        <v>1067200</v>
      </c>
      <c r="I9" s="36" t="s">
        <v>7</v>
      </c>
    </row>
    <row r="10" spans="3:9" ht="41.25" customHeight="1" x14ac:dyDescent="0.25">
      <c r="C10" s="30"/>
      <c r="D10" s="31"/>
      <c r="E10" s="31"/>
      <c r="F10" s="31"/>
      <c r="G10" s="31"/>
      <c r="H10" s="31"/>
      <c r="I10" s="32"/>
    </row>
    <row r="11" spans="3:9" ht="24" customHeight="1" x14ac:dyDescent="0.25">
      <c r="C11" s="37" t="s">
        <v>8</v>
      </c>
      <c r="D11" s="40">
        <f>D12+D13+D14+D15+D16+D17+D18</f>
        <v>14482230.109999999</v>
      </c>
      <c r="E11" s="40"/>
      <c r="F11" s="40">
        <f t="shared" ref="F11:G11" si="1">F12+F13+F14+F15+F16+F17+F18</f>
        <v>0</v>
      </c>
      <c r="G11" s="40">
        <f t="shared" si="1"/>
        <v>694036.22</v>
      </c>
      <c r="H11" s="40">
        <f>SUM(H12:H19)</f>
        <v>13788193.890000001</v>
      </c>
      <c r="I11" s="36"/>
    </row>
    <row r="12" spans="3:9" ht="49.5" customHeight="1" x14ac:dyDescent="0.25">
      <c r="C12" s="34" t="s">
        <v>9</v>
      </c>
      <c r="D12" s="35">
        <v>3941000</v>
      </c>
      <c r="E12" s="35">
        <v>3591000</v>
      </c>
      <c r="F12" s="35">
        <v>0</v>
      </c>
      <c r="G12" s="35">
        <v>350000</v>
      </c>
      <c r="H12" s="35">
        <f>D12-E12-G12</f>
        <v>0</v>
      </c>
      <c r="I12" s="36"/>
    </row>
    <row r="13" spans="3:9" ht="63" x14ac:dyDescent="0.25">
      <c r="C13" s="34" t="s">
        <v>13</v>
      </c>
      <c r="D13" s="35">
        <v>2045000</v>
      </c>
      <c r="E13" s="35">
        <v>1920000</v>
      </c>
      <c r="F13" s="35">
        <v>0</v>
      </c>
      <c r="G13" s="35">
        <v>125000</v>
      </c>
      <c r="H13" s="35">
        <f t="shared" ref="H13:H18" si="2">D13-E13-G13</f>
        <v>0</v>
      </c>
      <c r="I13" s="36"/>
    </row>
    <row r="14" spans="3:9" ht="63" x14ac:dyDescent="0.25">
      <c r="C14" s="34" t="s">
        <v>16</v>
      </c>
      <c r="D14" s="35">
        <v>500000</v>
      </c>
      <c r="E14" s="35">
        <v>437500</v>
      </c>
      <c r="F14" s="35">
        <v>0</v>
      </c>
      <c r="G14" s="35">
        <v>62500</v>
      </c>
      <c r="H14" s="35">
        <f t="shared" si="2"/>
        <v>0</v>
      </c>
      <c r="I14" s="36"/>
    </row>
    <row r="15" spans="3:9" ht="78.75" x14ac:dyDescent="0.25">
      <c r="C15" s="34" t="s">
        <v>17</v>
      </c>
      <c r="D15" s="35">
        <v>857610.11</v>
      </c>
      <c r="E15" s="35">
        <v>750408.89</v>
      </c>
      <c r="F15" s="35">
        <v>0</v>
      </c>
      <c r="G15" s="35">
        <v>107201.22</v>
      </c>
      <c r="H15" s="35">
        <f t="shared" si="2"/>
        <v>0</v>
      </c>
      <c r="I15" s="36"/>
    </row>
    <row r="16" spans="3:9" ht="39.75" customHeight="1" x14ac:dyDescent="0.25">
      <c r="C16" s="34" t="s">
        <v>44</v>
      </c>
      <c r="D16" s="35">
        <v>618620</v>
      </c>
      <c r="E16" s="35">
        <v>569285</v>
      </c>
      <c r="F16" s="35">
        <v>0</v>
      </c>
      <c r="G16" s="35">
        <v>49335</v>
      </c>
      <c r="H16" s="35">
        <f t="shared" si="2"/>
        <v>0</v>
      </c>
      <c r="I16" s="36"/>
    </row>
    <row r="17" spans="3:10" ht="63" x14ac:dyDescent="0.25">
      <c r="C17" s="34" t="s">
        <v>20</v>
      </c>
      <c r="D17" s="35">
        <v>2500000</v>
      </c>
      <c r="E17" s="35">
        <v>2500000</v>
      </c>
      <c r="F17" s="35">
        <v>0</v>
      </c>
      <c r="G17" s="35"/>
      <c r="H17" s="35">
        <f t="shared" si="2"/>
        <v>0</v>
      </c>
      <c r="I17" s="36"/>
    </row>
    <row r="18" spans="3:10" ht="47.25" x14ac:dyDescent="0.25">
      <c r="C18" s="34" t="s">
        <v>22</v>
      </c>
      <c r="D18" s="35">
        <v>4020000</v>
      </c>
      <c r="E18" s="35">
        <v>4020000</v>
      </c>
      <c r="F18" s="35">
        <v>0</v>
      </c>
      <c r="G18" s="35">
        <v>0</v>
      </c>
      <c r="H18" s="35">
        <f t="shared" si="2"/>
        <v>0</v>
      </c>
      <c r="I18" s="36"/>
    </row>
    <row r="19" spans="3:10" ht="63" x14ac:dyDescent="0.25">
      <c r="C19" s="34" t="s">
        <v>59</v>
      </c>
      <c r="D19" s="35">
        <v>0</v>
      </c>
      <c r="E19" s="35">
        <v>0</v>
      </c>
      <c r="F19" s="35">
        <v>13788193.890000001</v>
      </c>
      <c r="G19" s="35">
        <v>0</v>
      </c>
      <c r="H19" s="35">
        <f>D19-E19+F19-G19</f>
        <v>13788193.890000001</v>
      </c>
      <c r="I19" s="36" t="s">
        <v>49</v>
      </c>
    </row>
    <row r="20" spans="3:10" ht="22.5" customHeight="1" x14ac:dyDescent="0.25">
      <c r="C20" s="41" t="s">
        <v>24</v>
      </c>
      <c r="D20" s="40">
        <f>D11+D7</f>
        <v>16738530.109999999</v>
      </c>
      <c r="E20" s="40">
        <f>SUM(E12:E19)</f>
        <v>13788193.890000001</v>
      </c>
      <c r="F20" s="40">
        <f>SUM(F11:F19)</f>
        <v>13788193.890000001</v>
      </c>
      <c r="G20" s="40">
        <f t="shared" ref="G20" si="3">G11+G7</f>
        <v>944736.22</v>
      </c>
      <c r="H20" s="40">
        <f>H11+H7</f>
        <v>15793793.890000001</v>
      </c>
      <c r="I20" s="36"/>
    </row>
    <row r="21" spans="3:10" x14ac:dyDescent="0.25">
      <c r="C21" s="27"/>
      <c r="D21" s="33"/>
      <c r="E21" s="33"/>
      <c r="F21" s="33"/>
      <c r="G21" s="33"/>
      <c r="H21" s="33"/>
      <c r="I21" s="27"/>
    </row>
    <row r="22" spans="3:10" ht="15.75" x14ac:dyDescent="0.25">
      <c r="C22" s="42"/>
      <c r="D22" s="43"/>
      <c r="E22" s="43"/>
      <c r="F22" s="43"/>
      <c r="G22" s="43"/>
      <c r="H22" s="44" t="s">
        <v>46</v>
      </c>
      <c r="I22" s="42"/>
    </row>
    <row r="23" spans="3:10" ht="15.75" x14ac:dyDescent="0.25">
      <c r="C23" s="42" t="s">
        <v>27</v>
      </c>
      <c r="D23" s="43"/>
      <c r="E23" s="43"/>
      <c r="F23" s="43"/>
      <c r="G23" s="43"/>
      <c r="H23" s="43">
        <v>0</v>
      </c>
      <c r="I23" s="42"/>
    </row>
    <row r="24" spans="3:10" ht="15.75" x14ac:dyDescent="0.25">
      <c r="C24" s="42" t="s">
        <v>28</v>
      </c>
      <c r="D24" s="43"/>
      <c r="E24" s="43"/>
      <c r="F24" s="43"/>
      <c r="G24" s="43"/>
      <c r="H24" s="43">
        <v>944736.22</v>
      </c>
      <c r="I24" s="42"/>
    </row>
    <row r="25" spans="3:10" ht="15.75" x14ac:dyDescent="0.25">
      <c r="C25" s="42" t="s">
        <v>29</v>
      </c>
      <c r="D25" s="43"/>
      <c r="E25" s="43"/>
      <c r="F25" s="43"/>
      <c r="G25" s="43"/>
      <c r="H25" s="43">
        <v>439478.55</v>
      </c>
      <c r="I25" s="42"/>
    </row>
    <row r="26" spans="3:10" ht="15.75" x14ac:dyDescent="0.25">
      <c r="C26" s="45" t="s">
        <v>30</v>
      </c>
      <c r="D26" s="43"/>
      <c r="E26" s="43"/>
      <c r="F26" s="43"/>
      <c r="G26" s="43"/>
      <c r="H26" s="44">
        <f>SUM(H23:H25)</f>
        <v>1384214.77</v>
      </c>
      <c r="I26" s="42"/>
    </row>
    <row r="27" spans="3:10" ht="15.75" x14ac:dyDescent="0.25">
      <c r="C27" s="42"/>
      <c r="D27" s="43"/>
      <c r="E27" s="43"/>
      <c r="F27" s="43"/>
      <c r="G27" s="43"/>
      <c r="H27" s="43"/>
      <c r="I27" s="42"/>
    </row>
    <row r="28" spans="3:10" ht="15.75" x14ac:dyDescent="0.25">
      <c r="C28" s="71" t="s">
        <v>56</v>
      </c>
      <c r="D28" s="71"/>
      <c r="E28" s="46"/>
      <c r="F28" s="43"/>
      <c r="G28" s="43"/>
      <c r="H28" s="47">
        <f>(H26/D30)</f>
        <v>3.3478629818392766E-2</v>
      </c>
      <c r="I28" s="42"/>
    </row>
    <row r="29" spans="3:10" ht="15.75" x14ac:dyDescent="0.25">
      <c r="C29" s="71" t="s">
        <v>32</v>
      </c>
      <c r="D29" s="71"/>
      <c r="E29" s="46"/>
      <c r="F29" s="43"/>
      <c r="G29" s="43"/>
      <c r="H29" s="47">
        <f>(H20/D30)</f>
        <v>0.38198882899602599</v>
      </c>
      <c r="I29" s="42"/>
      <c r="J29" s="14"/>
    </row>
    <row r="30" spans="3:10" ht="15.75" x14ac:dyDescent="0.25">
      <c r="C30" s="42" t="s">
        <v>47</v>
      </c>
      <c r="D30" s="44">
        <v>41346219.289999999</v>
      </c>
      <c r="E30" s="44"/>
      <c r="F30" s="43"/>
      <c r="G30" s="43"/>
      <c r="H30" s="47"/>
      <c r="I30" s="42"/>
    </row>
    <row r="31" spans="3:10" ht="15.75" x14ac:dyDescent="0.25">
      <c r="C31" s="42"/>
      <c r="D31" s="43"/>
      <c r="E31" s="43"/>
      <c r="F31" s="43"/>
      <c r="G31" s="43"/>
      <c r="H31" s="43"/>
      <c r="I31" s="42"/>
    </row>
    <row r="32" spans="3:10" ht="15.75" x14ac:dyDescent="0.25">
      <c r="C32" s="48"/>
      <c r="D32" s="49"/>
      <c r="E32" s="49"/>
      <c r="F32" s="49"/>
      <c r="G32" s="49"/>
      <c r="H32" s="49"/>
      <c r="I32" s="48"/>
    </row>
    <row r="33" spans="3:8" x14ac:dyDescent="0.25">
      <c r="C33" t="s">
        <v>48</v>
      </c>
      <c r="D33" s="1"/>
      <c r="E33" s="1"/>
      <c r="F33" s="1"/>
      <c r="G33" s="1"/>
      <c r="H33" s="1"/>
    </row>
    <row r="34" spans="3:8" x14ac:dyDescent="0.25">
      <c r="D34" s="1"/>
      <c r="E34" s="1"/>
      <c r="F34" s="1"/>
      <c r="G34" s="1"/>
      <c r="H34" s="1"/>
    </row>
    <row r="35" spans="3:8" x14ac:dyDescent="0.25">
      <c r="D35" s="1"/>
      <c r="E35" s="1"/>
      <c r="F35" s="1"/>
      <c r="G35" s="1"/>
      <c r="H35" s="1"/>
    </row>
    <row r="36" spans="3:8" x14ac:dyDescent="0.25">
      <c r="D36" s="1"/>
      <c r="E36" s="1"/>
      <c r="F36" s="1"/>
      <c r="G36" s="1"/>
      <c r="H36" s="1"/>
    </row>
    <row r="37" spans="3:8" x14ac:dyDescent="0.25">
      <c r="D37" s="1"/>
      <c r="E37" s="1"/>
      <c r="F37" s="1"/>
      <c r="G37" s="1"/>
      <c r="H37" s="1"/>
    </row>
    <row r="38" spans="3:8" x14ac:dyDescent="0.25">
      <c r="D38" s="1"/>
      <c r="E38" s="1"/>
      <c r="F38" s="1"/>
      <c r="G38" s="1"/>
      <c r="H38" s="1"/>
    </row>
    <row r="39" spans="3:8" x14ac:dyDescent="0.25">
      <c r="D39" s="1"/>
      <c r="E39" s="1"/>
      <c r="F39" s="1"/>
      <c r="G39" s="1"/>
      <c r="H39" s="1"/>
    </row>
    <row r="40" spans="3:8" x14ac:dyDescent="0.25">
      <c r="D40" s="1"/>
      <c r="E40" s="1"/>
      <c r="F40" s="1"/>
      <c r="G40" s="1"/>
      <c r="H40" s="1"/>
    </row>
    <row r="41" spans="3:8" x14ac:dyDescent="0.25">
      <c r="D41" s="1"/>
      <c r="E41" s="1"/>
      <c r="F41" s="1"/>
      <c r="G41" s="1"/>
      <c r="H41" s="1"/>
    </row>
  </sheetData>
  <mergeCells count="4">
    <mergeCell ref="C4:I4"/>
    <mergeCell ref="C28:D28"/>
    <mergeCell ref="C29:D29"/>
    <mergeCell ref="H2:I2"/>
  </mergeCells>
  <pageMargins left="0.7" right="0.7" top="0.75" bottom="0.75" header="0.3" footer="0.3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4:I35"/>
  <sheetViews>
    <sheetView zoomScaleNormal="10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E28" sqref="E28"/>
    </sheetView>
  </sheetViews>
  <sheetFormatPr defaultRowHeight="15" x14ac:dyDescent="0.25"/>
  <cols>
    <col min="3" max="3" width="37.140625" customWidth="1"/>
    <col min="4" max="4" width="18.140625" customWidth="1"/>
    <col min="5" max="5" width="16" customWidth="1"/>
    <col min="6" max="7" width="15.7109375" customWidth="1"/>
    <col min="8" max="8" width="14.140625" customWidth="1"/>
  </cols>
  <sheetData>
    <row r="4" spans="3:8" ht="18.75" x14ac:dyDescent="0.3">
      <c r="C4" s="68" t="s">
        <v>51</v>
      </c>
      <c r="D4" s="68"/>
      <c r="E4" s="68"/>
      <c r="F4" s="68"/>
      <c r="G4" s="68"/>
      <c r="H4" s="68"/>
    </row>
    <row r="6" spans="3:8" ht="30" x14ac:dyDescent="0.25">
      <c r="C6" s="11" t="s">
        <v>0</v>
      </c>
      <c r="D6" s="12" t="s">
        <v>53</v>
      </c>
      <c r="E6" s="11" t="s">
        <v>1</v>
      </c>
      <c r="F6" s="12" t="s">
        <v>2</v>
      </c>
      <c r="G6" s="12" t="s">
        <v>54</v>
      </c>
      <c r="H6" s="12" t="s">
        <v>5</v>
      </c>
    </row>
    <row r="7" spans="3:8" ht="21" customHeight="1" x14ac:dyDescent="0.25">
      <c r="C7" s="3" t="s">
        <v>6</v>
      </c>
      <c r="D7" s="4">
        <f>D8+D9</f>
        <v>2005600</v>
      </c>
      <c r="E7" s="4">
        <f t="shared" ref="E7:G7" si="0">E8+E9</f>
        <v>0</v>
      </c>
      <c r="F7" s="4">
        <f t="shared" si="0"/>
        <v>250700</v>
      </c>
      <c r="G7" s="4">
        <f t="shared" si="0"/>
        <v>1754900</v>
      </c>
      <c r="H7" s="5"/>
    </row>
    <row r="8" spans="3:8" ht="63" customHeight="1" x14ac:dyDescent="0.25">
      <c r="C8" s="6" t="s">
        <v>10</v>
      </c>
      <c r="D8" s="7">
        <v>938400</v>
      </c>
      <c r="E8" s="7">
        <v>0</v>
      </c>
      <c r="F8" s="7">
        <v>117300</v>
      </c>
      <c r="G8" s="7">
        <f>D8-F8</f>
        <v>821100</v>
      </c>
      <c r="H8" s="8" t="s">
        <v>7</v>
      </c>
    </row>
    <row r="9" spans="3:8" ht="60" x14ac:dyDescent="0.25">
      <c r="C9" s="6" t="s">
        <v>11</v>
      </c>
      <c r="D9" s="7">
        <v>1067200</v>
      </c>
      <c r="E9" s="7">
        <v>0</v>
      </c>
      <c r="F9" s="7">
        <v>133400</v>
      </c>
      <c r="G9" s="7">
        <f>D9-F9</f>
        <v>933800</v>
      </c>
      <c r="H9" s="8" t="s">
        <v>7</v>
      </c>
    </row>
    <row r="10" spans="3:8" x14ac:dyDescent="0.25">
      <c r="C10" s="5"/>
      <c r="D10" s="7"/>
      <c r="E10" s="7"/>
      <c r="F10" s="7"/>
      <c r="G10" s="7"/>
      <c r="H10" s="8"/>
    </row>
    <row r="11" spans="3:8" ht="24" customHeight="1" x14ac:dyDescent="0.25">
      <c r="C11" s="3" t="s">
        <v>8</v>
      </c>
      <c r="D11" s="9">
        <f>D12+D13</f>
        <v>13788193.890000001</v>
      </c>
      <c r="E11" s="9">
        <f t="shared" ref="E11:G11" si="1">E12+E13</f>
        <v>1763150</v>
      </c>
      <c r="F11" s="9">
        <f t="shared" si="1"/>
        <v>0</v>
      </c>
      <c r="G11" s="9">
        <f t="shared" si="1"/>
        <v>15551343.890000001</v>
      </c>
      <c r="H11" s="8"/>
    </row>
    <row r="12" spans="3:8" ht="60" x14ac:dyDescent="0.25">
      <c r="C12" s="6" t="s">
        <v>45</v>
      </c>
      <c r="D12" s="7">
        <v>13788193.890000001</v>
      </c>
      <c r="E12" s="7"/>
      <c r="F12" s="7">
        <v>0</v>
      </c>
      <c r="G12" s="7">
        <f>D12-F12</f>
        <v>13788193.890000001</v>
      </c>
      <c r="H12" s="8" t="s">
        <v>49</v>
      </c>
    </row>
    <row r="13" spans="3:8" ht="45.75" customHeight="1" x14ac:dyDescent="0.25">
      <c r="C13" s="6" t="s">
        <v>61</v>
      </c>
      <c r="D13" s="7">
        <v>0</v>
      </c>
      <c r="E13" s="7">
        <v>1763150</v>
      </c>
      <c r="F13" s="7">
        <v>0</v>
      </c>
      <c r="G13" s="7">
        <v>1763150</v>
      </c>
      <c r="H13" s="8" t="s">
        <v>60</v>
      </c>
    </row>
    <row r="14" spans="3:8" x14ac:dyDescent="0.25">
      <c r="C14" s="10" t="s">
        <v>24</v>
      </c>
      <c r="D14" s="9">
        <f>D11+D7</f>
        <v>15793793.890000001</v>
      </c>
      <c r="E14" s="9">
        <f t="shared" ref="E14:F14" si="2">E11+E7</f>
        <v>1763150</v>
      </c>
      <c r="F14" s="9">
        <f t="shared" si="2"/>
        <v>250700</v>
      </c>
      <c r="G14" s="9">
        <f>G11+G7</f>
        <v>17306243.890000001</v>
      </c>
      <c r="H14" s="8"/>
    </row>
    <row r="15" spans="3:8" x14ac:dyDescent="0.25">
      <c r="D15" s="1"/>
      <c r="E15" s="1"/>
      <c r="F15" s="1"/>
      <c r="G15" s="1"/>
    </row>
    <row r="16" spans="3:8" x14ac:dyDescent="0.25">
      <c r="D16" s="1"/>
      <c r="E16" s="1"/>
      <c r="F16" s="1"/>
      <c r="G16" s="2" t="s">
        <v>26</v>
      </c>
    </row>
    <row r="17" spans="3:9" x14ac:dyDescent="0.25">
      <c r="C17" t="s">
        <v>27</v>
      </c>
      <c r="D17" s="1"/>
      <c r="E17" s="1"/>
      <c r="F17" s="1"/>
      <c r="G17" s="1">
        <v>79122</v>
      </c>
    </row>
    <row r="18" spans="3:9" x14ac:dyDescent="0.25">
      <c r="C18" t="s">
        <v>28</v>
      </c>
      <c r="D18" s="1"/>
      <c r="E18" s="1"/>
      <c r="F18" s="1"/>
      <c r="G18" s="1">
        <v>250700</v>
      </c>
    </row>
    <row r="19" spans="3:9" x14ac:dyDescent="0.25">
      <c r="C19" t="s">
        <v>29</v>
      </c>
      <c r="D19" s="1"/>
      <c r="E19" s="1"/>
      <c r="F19" s="1"/>
      <c r="G19" s="1">
        <v>555500</v>
      </c>
    </row>
    <row r="20" spans="3:9" x14ac:dyDescent="0.25">
      <c r="C20" s="13" t="s">
        <v>30</v>
      </c>
      <c r="D20" s="1"/>
      <c r="E20" s="1"/>
      <c r="F20" s="1"/>
      <c r="G20" s="2">
        <f>SUM(G17:G19)</f>
        <v>885322</v>
      </c>
    </row>
    <row r="21" spans="3:9" x14ac:dyDescent="0.25">
      <c r="D21" s="1"/>
      <c r="E21" s="1"/>
      <c r="F21" s="1"/>
      <c r="G21" s="1"/>
    </row>
    <row r="22" spans="3:9" x14ac:dyDescent="0.25">
      <c r="C22" s="69" t="s">
        <v>62</v>
      </c>
      <c r="D22" s="69"/>
      <c r="E22" s="1"/>
      <c r="F22" s="1"/>
      <c r="G22" s="14">
        <f>(G20/D24)</f>
        <v>2.2248391143918491E-2</v>
      </c>
    </row>
    <row r="23" spans="3:9" x14ac:dyDescent="0.25">
      <c r="C23" s="69" t="s">
        <v>63</v>
      </c>
      <c r="D23" s="69"/>
      <c r="E23" s="1"/>
      <c r="F23" s="1"/>
      <c r="G23" s="14">
        <f>(G14/D24)</f>
        <v>0.43491078194913207</v>
      </c>
      <c r="I23" s="14"/>
    </row>
    <row r="24" spans="3:9" x14ac:dyDescent="0.25">
      <c r="C24" t="s">
        <v>33</v>
      </c>
      <c r="D24" s="2">
        <v>39792630.140000001</v>
      </c>
      <c r="E24" s="1"/>
      <c r="F24" s="1"/>
      <c r="G24" s="14"/>
    </row>
    <row r="25" spans="3:9" x14ac:dyDescent="0.25">
      <c r="D25" s="1"/>
      <c r="E25" s="1"/>
      <c r="F25" s="1"/>
      <c r="G25" s="1"/>
    </row>
    <row r="26" spans="3:9" x14ac:dyDescent="0.25">
      <c r="D26" s="1"/>
      <c r="E26" s="1"/>
      <c r="F26" s="1"/>
      <c r="G26" s="1"/>
    </row>
    <row r="27" spans="3:9" x14ac:dyDescent="0.25">
      <c r="C27" t="s">
        <v>52</v>
      </c>
      <c r="D27" s="1"/>
      <c r="E27" s="1"/>
      <c r="F27" s="1"/>
      <c r="G27" s="1"/>
    </row>
    <row r="28" spans="3:9" x14ac:dyDescent="0.25">
      <c r="D28" s="1"/>
      <c r="E28" s="1"/>
      <c r="F28" s="1"/>
      <c r="G28" s="1"/>
    </row>
    <row r="29" spans="3:9" x14ac:dyDescent="0.25">
      <c r="C29" t="s">
        <v>50</v>
      </c>
      <c r="D29" s="1"/>
      <c r="E29" s="1"/>
      <c r="F29" s="1"/>
      <c r="G29" s="1"/>
    </row>
    <row r="30" spans="3:9" x14ac:dyDescent="0.25">
      <c r="D30" s="1"/>
      <c r="E30" s="1"/>
      <c r="F30" s="1"/>
      <c r="G30" s="1"/>
    </row>
    <row r="31" spans="3:9" x14ac:dyDescent="0.25">
      <c r="D31" s="1"/>
      <c r="E31" s="1"/>
      <c r="F31" s="1"/>
      <c r="G31" s="1"/>
    </row>
    <row r="32" spans="3:9" x14ac:dyDescent="0.25">
      <c r="D32" s="1"/>
      <c r="E32" s="1"/>
      <c r="F32" s="1"/>
      <c r="G32" s="1"/>
    </row>
    <row r="33" spans="4:7" x14ac:dyDescent="0.25">
      <c r="D33" s="1"/>
      <c r="E33" s="1"/>
      <c r="F33" s="1"/>
      <c r="G33" s="1"/>
    </row>
    <row r="34" spans="4:7" x14ac:dyDescent="0.25">
      <c r="D34" s="1"/>
      <c r="E34" s="1"/>
      <c r="F34" s="1"/>
      <c r="G34" s="1"/>
    </row>
    <row r="35" spans="4:7" x14ac:dyDescent="0.25">
      <c r="D35" s="1"/>
      <c r="E35" s="1"/>
      <c r="F35" s="1"/>
      <c r="G35" s="1"/>
    </row>
  </sheetData>
  <mergeCells count="3">
    <mergeCell ref="C4:H4"/>
    <mergeCell ref="C22:D22"/>
    <mergeCell ref="C23:D23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C4:I35"/>
  <sheetViews>
    <sheetView tabSelected="1" workbookViewId="0">
      <selection activeCell="J9" sqref="J9"/>
    </sheetView>
  </sheetViews>
  <sheetFormatPr defaultRowHeight="15" x14ac:dyDescent="0.25"/>
  <cols>
    <col min="3" max="3" width="28.7109375" customWidth="1"/>
    <col min="4" max="4" width="18.140625" customWidth="1"/>
    <col min="5" max="5" width="14" customWidth="1"/>
    <col min="6" max="6" width="15" customWidth="1"/>
    <col min="7" max="7" width="19.140625" customWidth="1"/>
    <col min="8" max="8" width="11.85546875" customWidth="1"/>
  </cols>
  <sheetData>
    <row r="4" spans="3:8" ht="18.75" x14ac:dyDescent="0.3">
      <c r="C4" s="70" t="s">
        <v>74</v>
      </c>
      <c r="D4" s="70"/>
      <c r="E4" s="70"/>
      <c r="F4" s="70"/>
      <c r="G4" s="70"/>
      <c r="H4" s="70"/>
    </row>
    <row r="5" spans="3:8" x14ac:dyDescent="0.25">
      <c r="C5" s="27"/>
      <c r="D5" s="27"/>
      <c r="E5" s="27"/>
      <c r="F5" s="27"/>
      <c r="G5" s="27"/>
      <c r="H5" s="27"/>
    </row>
    <row r="6" spans="3:8" x14ac:dyDescent="0.25">
      <c r="C6" s="50" t="s">
        <v>0</v>
      </c>
      <c r="D6" s="51" t="s">
        <v>73</v>
      </c>
      <c r="E6" s="51" t="s">
        <v>1</v>
      </c>
      <c r="F6" s="51" t="s">
        <v>64</v>
      </c>
      <c r="G6" s="51" t="s">
        <v>72</v>
      </c>
      <c r="H6" s="51" t="s">
        <v>5</v>
      </c>
    </row>
    <row r="7" spans="3:8" ht="21" customHeight="1" x14ac:dyDescent="0.25">
      <c r="C7" s="52" t="s">
        <v>6</v>
      </c>
      <c r="D7" s="53">
        <f>D8+D9</f>
        <v>752100</v>
      </c>
      <c r="E7" s="53">
        <f t="shared" ref="E7:G7" si="0">E8+E9</f>
        <v>0</v>
      </c>
      <c r="F7" s="53">
        <f t="shared" si="0"/>
        <v>62675</v>
      </c>
      <c r="G7" s="53">
        <f t="shared" si="0"/>
        <v>689425</v>
      </c>
      <c r="H7" s="54"/>
    </row>
    <row r="8" spans="3:8" ht="70.150000000000006" customHeight="1" x14ac:dyDescent="0.25">
      <c r="C8" s="55" t="s">
        <v>10</v>
      </c>
      <c r="D8" s="56">
        <v>351900</v>
      </c>
      <c r="E8" s="56">
        <v>0</v>
      </c>
      <c r="F8" s="56">
        <v>29325</v>
      </c>
      <c r="G8" s="56">
        <f>D8-F8</f>
        <v>322575</v>
      </c>
      <c r="H8" s="57" t="s">
        <v>7</v>
      </c>
    </row>
    <row r="9" spans="3:8" ht="69.599999999999994" customHeight="1" x14ac:dyDescent="0.25">
      <c r="C9" s="55" t="s">
        <v>11</v>
      </c>
      <c r="D9" s="56">
        <v>400200</v>
      </c>
      <c r="E9" s="56">
        <v>0</v>
      </c>
      <c r="F9" s="56">
        <v>33350</v>
      </c>
      <c r="G9" s="56">
        <f>D9-F9</f>
        <v>366850</v>
      </c>
      <c r="H9" s="57" t="s">
        <v>7</v>
      </c>
    </row>
    <row r="10" spans="3:8" x14ac:dyDescent="0.25">
      <c r="C10" s="54"/>
      <c r="D10" s="56"/>
      <c r="E10" s="56"/>
      <c r="F10" s="56"/>
      <c r="G10" s="56"/>
      <c r="H10" s="57"/>
    </row>
    <row r="11" spans="3:8" ht="24" customHeight="1" x14ac:dyDescent="0.25">
      <c r="C11" s="52" t="s">
        <v>8</v>
      </c>
      <c r="D11" s="58">
        <f>SUM(D12:D14)</f>
        <v>17453907.580000002</v>
      </c>
      <c r="E11" s="58">
        <f>E12+E13</f>
        <v>0</v>
      </c>
      <c r="F11" s="58">
        <f>F12+F13</f>
        <v>150000</v>
      </c>
      <c r="G11" s="58">
        <f>SUM(G12:G14)</f>
        <v>17253907.580000002</v>
      </c>
      <c r="H11" s="57"/>
    </row>
    <row r="12" spans="3:8" ht="66.75" customHeight="1" x14ac:dyDescent="0.25">
      <c r="C12" s="55" t="s">
        <v>69</v>
      </c>
      <c r="D12" s="56">
        <v>10112528.890000001</v>
      </c>
      <c r="E12" s="56"/>
      <c r="F12" s="56">
        <v>50000</v>
      </c>
      <c r="G12" s="56">
        <f>D12-F12</f>
        <v>10062528.890000001</v>
      </c>
      <c r="H12" s="57" t="s">
        <v>66</v>
      </c>
    </row>
    <row r="13" spans="3:8" ht="51.75" x14ac:dyDescent="0.25">
      <c r="C13" s="55" t="s">
        <v>68</v>
      </c>
      <c r="D13" s="56">
        <v>2110000</v>
      </c>
      <c r="E13" s="56">
        <v>0</v>
      </c>
      <c r="F13" s="56">
        <v>100000</v>
      </c>
      <c r="G13" s="56">
        <f>D13+E13-F13</f>
        <v>2010000</v>
      </c>
      <c r="H13" s="57" t="s">
        <v>65</v>
      </c>
    </row>
    <row r="14" spans="3:8" ht="57.75" customHeight="1" x14ac:dyDescent="0.25">
      <c r="C14" s="55" t="s">
        <v>70</v>
      </c>
      <c r="D14" s="56">
        <v>5231378.6900000004</v>
      </c>
      <c r="E14" s="56">
        <v>0</v>
      </c>
      <c r="F14" s="56">
        <v>50000</v>
      </c>
      <c r="G14" s="56">
        <f>D14+E14-F14</f>
        <v>5181378.6900000004</v>
      </c>
      <c r="H14" s="57" t="s">
        <v>71</v>
      </c>
    </row>
    <row r="15" spans="3:8" x14ac:dyDescent="0.25">
      <c r="C15" s="59" t="s">
        <v>24</v>
      </c>
      <c r="D15" s="58">
        <f>D11+D7</f>
        <v>18206007.580000002</v>
      </c>
      <c r="E15" s="58">
        <f t="shared" ref="E15:F15" si="1">E11+E7</f>
        <v>0</v>
      </c>
      <c r="F15" s="58">
        <f t="shared" si="1"/>
        <v>212675</v>
      </c>
      <c r="G15" s="58">
        <f>G11+G7</f>
        <v>17943332.580000002</v>
      </c>
      <c r="H15" s="57"/>
    </row>
    <row r="16" spans="3:8" x14ac:dyDescent="0.25">
      <c r="C16" s="60"/>
      <c r="D16" s="61"/>
      <c r="E16" s="61"/>
      <c r="F16" s="61"/>
      <c r="G16" s="67" t="s">
        <v>46</v>
      </c>
      <c r="H16" s="60"/>
    </row>
    <row r="17" spans="3:9" x14ac:dyDescent="0.25">
      <c r="C17" s="60" t="s">
        <v>67</v>
      </c>
      <c r="D17" s="61"/>
      <c r="E17" s="61"/>
      <c r="F17" s="61"/>
      <c r="G17" s="61"/>
      <c r="H17" s="60"/>
    </row>
    <row r="18" spans="3:9" x14ac:dyDescent="0.25">
      <c r="C18" s="60" t="s">
        <v>28</v>
      </c>
      <c r="D18" s="61"/>
      <c r="E18" s="61"/>
      <c r="F18" s="61"/>
      <c r="G18" s="61">
        <f>F15</f>
        <v>212675</v>
      </c>
      <c r="H18" s="60"/>
    </row>
    <row r="19" spans="3:9" x14ac:dyDescent="0.25">
      <c r="C19" s="60" t="s">
        <v>75</v>
      </c>
      <c r="D19" s="61"/>
      <c r="E19" s="61"/>
      <c r="F19" s="61"/>
      <c r="G19" s="61">
        <v>169213.44</v>
      </c>
      <c r="H19" s="60"/>
    </row>
    <row r="20" spans="3:9" x14ac:dyDescent="0.25">
      <c r="C20" s="63" t="s">
        <v>30</v>
      </c>
      <c r="D20" s="61"/>
      <c r="E20" s="61"/>
      <c r="F20" s="61"/>
      <c r="G20" s="62">
        <f>SUM(G17:G19)</f>
        <v>381888.44</v>
      </c>
      <c r="H20" s="60"/>
    </row>
    <row r="21" spans="3:9" x14ac:dyDescent="0.25">
      <c r="C21" s="64"/>
      <c r="D21" s="65"/>
      <c r="E21" s="65"/>
      <c r="F21" s="65"/>
      <c r="G21" s="65"/>
      <c r="H21" s="64"/>
    </row>
    <row r="22" spans="3:9" x14ac:dyDescent="0.25">
      <c r="C22" s="73" t="s">
        <v>76</v>
      </c>
      <c r="D22" s="73"/>
      <c r="E22" s="61"/>
      <c r="F22" s="61"/>
      <c r="G22" s="66">
        <f>(G20/D24)</f>
        <v>7.7386482287921882E-3</v>
      </c>
      <c r="H22" s="64"/>
    </row>
    <row r="23" spans="3:9" x14ac:dyDescent="0.25">
      <c r="C23" s="73" t="s">
        <v>77</v>
      </c>
      <c r="D23" s="73"/>
      <c r="E23" s="61"/>
      <c r="F23" s="61"/>
      <c r="G23" s="66">
        <f>(G15/D24)</f>
        <v>0.36360655192612318</v>
      </c>
      <c r="H23" s="64"/>
      <c r="I23" s="14"/>
    </row>
    <row r="24" spans="3:9" x14ac:dyDescent="0.25">
      <c r="C24" s="60" t="s">
        <v>78</v>
      </c>
      <c r="D24" s="62">
        <v>49348210.270000003</v>
      </c>
      <c r="E24" s="61"/>
      <c r="F24" s="61"/>
      <c r="G24" s="66"/>
      <c r="H24" s="64"/>
    </row>
    <row r="25" spans="3:9" x14ac:dyDescent="0.25">
      <c r="C25" s="64"/>
      <c r="D25" s="65"/>
      <c r="E25" s="65"/>
      <c r="F25" s="65"/>
      <c r="G25" s="65"/>
      <c r="H25" s="64"/>
    </row>
    <row r="26" spans="3:9" x14ac:dyDescent="0.25">
      <c r="C26" s="64"/>
      <c r="D26" s="65"/>
      <c r="E26" s="65"/>
      <c r="F26" s="65"/>
      <c r="G26" s="65"/>
      <c r="H26" s="64"/>
    </row>
    <row r="27" spans="3:9" x14ac:dyDescent="0.25">
      <c r="D27" s="1"/>
      <c r="E27" s="1"/>
      <c r="F27" s="1"/>
      <c r="G27" s="1"/>
    </row>
    <row r="28" spans="3:9" x14ac:dyDescent="0.25">
      <c r="D28" s="1"/>
      <c r="E28" s="1"/>
      <c r="F28" s="1"/>
      <c r="G28" s="1"/>
    </row>
    <row r="29" spans="3:9" x14ac:dyDescent="0.25">
      <c r="D29" s="1"/>
      <c r="E29" s="1"/>
      <c r="F29" s="1"/>
      <c r="G29" s="1"/>
    </row>
    <row r="30" spans="3:9" x14ac:dyDescent="0.25">
      <c r="D30" s="1"/>
      <c r="E30" s="1"/>
      <c r="F30" s="1"/>
      <c r="G30" s="1"/>
    </row>
    <row r="31" spans="3:9" x14ac:dyDescent="0.25">
      <c r="D31" s="1"/>
      <c r="E31" s="1"/>
      <c r="F31" s="1"/>
      <c r="G31" s="1"/>
    </row>
    <row r="32" spans="3:9" x14ac:dyDescent="0.25">
      <c r="D32" s="1"/>
      <c r="E32" s="1"/>
      <c r="F32" s="1"/>
      <c r="G32" s="1"/>
    </row>
    <row r="33" spans="4:7" x14ac:dyDescent="0.25">
      <c r="D33" s="1"/>
      <c r="E33" s="1"/>
      <c r="F33" s="1"/>
      <c r="G33" s="1"/>
    </row>
    <row r="34" spans="4:7" x14ac:dyDescent="0.25">
      <c r="D34" s="1"/>
      <c r="E34" s="1"/>
      <c r="F34" s="1"/>
      <c r="G34" s="1"/>
    </row>
    <row r="35" spans="4:7" x14ac:dyDescent="0.25">
      <c r="D35" s="1"/>
      <c r="E35" s="1"/>
      <c r="F35" s="1"/>
      <c r="G35" s="1"/>
    </row>
  </sheetData>
  <mergeCells count="3">
    <mergeCell ref="C4:H4"/>
    <mergeCell ref="C23:D23"/>
    <mergeCell ref="C22:D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5</vt:i4>
      </vt:variant>
    </vt:vector>
  </HeadingPairs>
  <TitlesOfParts>
    <vt:vector size="11" baseType="lpstr">
      <vt:lpstr>I wersja</vt:lpstr>
      <vt:lpstr>Arkusz2</vt:lpstr>
      <vt:lpstr>Arkusz3</vt:lpstr>
      <vt:lpstr>po subrogacji</vt:lpstr>
      <vt:lpstr>zadł. na dzień 31-12-2017</vt:lpstr>
      <vt:lpstr>31-03-2022</vt:lpstr>
      <vt:lpstr>'31-03-2022'!Obszar_wydruku</vt:lpstr>
      <vt:lpstr>Arkusz2!Obszar_wydruku</vt:lpstr>
      <vt:lpstr>'I wersja'!Obszar_wydruku</vt:lpstr>
      <vt:lpstr>'po subrogacji'!Obszar_wydruku</vt:lpstr>
      <vt:lpstr>'zadł. na dzień 31-12-2017'!Obszar_wydruku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UMiG Debrzno</dc:creator>
  <cp:lastModifiedBy>UMiG Debrzno</cp:lastModifiedBy>
  <cp:lastPrinted>2022-06-07T10:45:55Z</cp:lastPrinted>
  <dcterms:created xsi:type="dcterms:W3CDTF">2016-02-01T09:15:21Z</dcterms:created>
  <dcterms:modified xsi:type="dcterms:W3CDTF">2022-06-22T07:55:10Z</dcterms:modified>
</cp:coreProperties>
</file>