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marci\Desktop\Leśniczówka OBLAS ogrodzenie + droga\OBLAS\Ogrodzenia OBLAS\"/>
    </mc:Choice>
  </mc:AlternateContent>
  <xr:revisionPtr revIDLastSave="0" documentId="13_ncr:1_{F4032080-9660-4BC8-9DF1-2F2B50070B11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KOSZTORYS OFERTOWY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2" l="1"/>
  <c r="H54" i="2" l="1"/>
  <c r="H51" i="2"/>
  <c r="H52" i="2" s="1"/>
  <c r="H53" i="2" s="1"/>
  <c r="H46" i="2"/>
  <c r="H43" i="2"/>
  <c r="H40" i="2"/>
  <c r="H41" i="2" s="1"/>
  <c r="H36" i="2"/>
  <c r="H35" i="2"/>
  <c r="H33" i="2"/>
  <c r="H32" i="2"/>
  <c r="H26" i="2"/>
  <c r="J26" i="2" s="1"/>
  <c r="H23" i="2"/>
  <c r="H24" i="2" s="1"/>
  <c r="H25" i="2" s="1"/>
  <c r="H17" i="2"/>
  <c r="H18" i="2" s="1"/>
  <c r="H16" i="2"/>
  <c r="J9" i="2"/>
  <c r="J11" i="2"/>
  <c r="J12" i="2"/>
  <c r="J10" i="2"/>
  <c r="J8" i="2"/>
  <c r="H42" i="2" l="1"/>
  <c r="J13" i="2"/>
  <c r="J50" i="2" l="1"/>
  <c r="J30" i="2"/>
  <c r="J31" i="2"/>
  <c r="J32" i="2"/>
  <c r="J33" i="2"/>
  <c r="J34" i="2"/>
  <c r="J35" i="2"/>
  <c r="J36" i="2"/>
  <c r="J29" i="2"/>
  <c r="J40" i="2"/>
  <c r="J41" i="2"/>
  <c r="J42" i="2"/>
  <c r="J43" i="2"/>
  <c r="J39" i="2"/>
  <c r="J47" i="2"/>
  <c r="J48" i="2"/>
  <c r="J49" i="2"/>
  <c r="J51" i="2"/>
  <c r="J52" i="2"/>
  <c r="J53" i="2"/>
  <c r="J54" i="2"/>
  <c r="J55" i="2"/>
  <c r="J46" i="2"/>
  <c r="J23" i="2"/>
  <c r="J24" i="2"/>
  <c r="J25" i="2"/>
  <c r="J22" i="2"/>
  <c r="J16" i="2"/>
  <c r="J17" i="2"/>
  <c r="J18" i="2"/>
  <c r="J19" i="2"/>
  <c r="J15" i="2"/>
  <c r="J44" i="2" l="1"/>
  <c r="J27" i="2"/>
  <c r="J37" i="2"/>
  <c r="J56" i="2"/>
  <c r="J20" i="2"/>
  <c r="J57" i="2" l="1"/>
  <c r="J58" i="2" s="1"/>
  <c r="J59" i="2" s="1"/>
</calcChain>
</file>

<file path=xl/sharedStrings.xml><?xml version="1.0" encoding="utf-8"?>
<sst xmlns="http://schemas.openxmlformats.org/spreadsheetml/2006/main" count="188" uniqueCount="150">
  <si>
    <t>Lp.</t>
  </si>
  <si>
    <t>Podstawa</t>
  </si>
  <si>
    <t>45111300-1</t>
  </si>
  <si>
    <t>Ogrodzenia</t>
  </si>
  <si>
    <t>1.1</t>
  </si>
  <si>
    <t>Roboty rozbiórkowe</t>
  </si>
  <si>
    <t>1 d.1.1</t>
  </si>
  <si>
    <t>KNR 2-25 0310-02 analogia</t>
  </si>
  <si>
    <t>2 d.1.1</t>
  </si>
  <si>
    <t>KNR 2-25 0308-02</t>
  </si>
  <si>
    <t>3 d.1.1</t>
  </si>
  <si>
    <t>4 d.1.1</t>
  </si>
  <si>
    <t>5 d.1.1</t>
  </si>
  <si>
    <t>KNR 2-23 0402-04 analiza indywidualna</t>
  </si>
  <si>
    <t>KNR 2-23 0402-02 analiza indywidualna</t>
  </si>
  <si>
    <t>KNR 4-04 1101-01
1101-04</t>
  </si>
  <si>
    <t>1.2</t>
  </si>
  <si>
    <t>45112000-5</t>
  </si>
  <si>
    <t>Roboty ziemne - ogrodzenie boczne</t>
  </si>
  <si>
    <t>6 d.1.2</t>
  </si>
  <si>
    <t>KNR 2-01
0312-10</t>
  </si>
  <si>
    <t>7 d.1.2</t>
  </si>
  <si>
    <t>KNR 2-31
0401-02</t>
  </si>
  <si>
    <t>8 d.1.2</t>
  </si>
  <si>
    <t>kalk. własna</t>
  </si>
  <si>
    <t>9 d.1.2</t>
  </si>
  <si>
    <t>KNR 4-01
0101-09</t>
  </si>
  <si>
    <t>10 d.1.2</t>
  </si>
  <si>
    <t>KNR 2-01
0415-02</t>
  </si>
  <si>
    <t>1.3</t>
  </si>
  <si>
    <t>11 d.1.3</t>
  </si>
  <si>
    <t>KNNR 2
0106-02
z.sz. 5.5</t>
  </si>
  <si>
    <t>12 d.1.3</t>
  </si>
  <si>
    <t>13 d.1.3</t>
  </si>
  <si>
    <t>14 d.1.3</t>
  </si>
  <si>
    <t>1.4</t>
  </si>
  <si>
    <t>16 d.1.4</t>
  </si>
  <si>
    <t>17 d.1.4</t>
  </si>
  <si>
    <t>18 d.1.4</t>
  </si>
  <si>
    <t>19 d.1.4</t>
  </si>
  <si>
    <t>20 d.1.4</t>
  </si>
  <si>
    <t>21 d.1.4</t>
  </si>
  <si>
    <t>22 d.1.4</t>
  </si>
  <si>
    <t>23 d.1.4</t>
  </si>
  <si>
    <t>KNR 2-02
0603-10</t>
  </si>
  <si>
    <t>KNR 2-01
0320-0201</t>
  </si>
  <si>
    <t>KNR-W 2-02 1221-02 analiza indywidualna</t>
  </si>
  <si>
    <t>KNR 2-23
0404-04 analiza indywidualna</t>
  </si>
  <si>
    <t>1.5</t>
  </si>
  <si>
    <t>Roboty ziemne - ogrodzenie frontowe</t>
  </si>
  <si>
    <t>24 d.1.5</t>
  </si>
  <si>
    <t>25 d.1.5</t>
  </si>
  <si>
    <t>26 d.1.5</t>
  </si>
  <si>
    <t>27 d.1.5</t>
  </si>
  <si>
    <t>28 d.1.5</t>
  </si>
  <si>
    <t>1.6</t>
  </si>
  <si>
    <t>Ogrodzenie frontowe</t>
  </si>
  <si>
    <t>Montaż bramy ogrodzeniowej przesuwnej i furtek, przeniesienie bramy drewnianej</t>
  </si>
  <si>
    <t>KNR 2-01
0317-0201</t>
  </si>
  <si>
    <t>KNR 2-02
0202-01</t>
  </si>
  <si>
    <t>KNR 2-02
0606-09</t>
  </si>
  <si>
    <t xml:space="preserve">Wykopy liniowe o ścianach pionowych pod fundamenty, rurociągi, kolektory w gruntach suchych kat. III-IV z wydobyciem urobku łopatą lub wyciągiem ręcznym; głębokość do 1,5 m, szerokość 0,8-1,5 m - do rozbiórki cokołu betonowego i wykonania fundamentów pod słup i przeciwwagę bramy
</t>
  </si>
  <si>
    <t>Rozplantowanie ręczne ziemi wydobytej z wykopów - za 1 m3 ziemi wzdłuż 1m krawędzi wykopu - kat. gruntu III</t>
  </si>
  <si>
    <t xml:space="preserve">Ławy fundamentowe prostokątne żelbetowe, szerokości do 0,6 m - ręczne układanie betonu - fundament pod przeciwwagę i słup skrajny
</t>
  </si>
  <si>
    <t xml:space="preserve">Izolacje przeciwwilgociowe powłokowe bitumiczne pionowe - wykonywane na zimno z roztworu asfaltowego - pierwsza warstwa ochronna fundamentów
</t>
  </si>
  <si>
    <t>Ogrodzenie panelowe - boczne</t>
  </si>
  <si>
    <t>KNR-W
2-02
1802-04
analiza indywidualna</t>
  </si>
  <si>
    <t>29 d.1.6</t>
  </si>
  <si>
    <t>30 d.1.6</t>
  </si>
  <si>
    <t>31 d.1.6</t>
  </si>
  <si>
    <t>32 d.1.6</t>
  </si>
  <si>
    <t>33 d.1.6</t>
  </si>
  <si>
    <t>34 d.1.6</t>
  </si>
  <si>
    <t>35 d.1.6</t>
  </si>
  <si>
    <t>36 d.1.6</t>
  </si>
  <si>
    <t>37 d.1.6</t>
  </si>
  <si>
    <t>38 d.1.6</t>
  </si>
  <si>
    <t>KNR 2-31
0403-01 analiza indywidualna</t>
  </si>
  <si>
    <t>Opis</t>
  </si>
  <si>
    <t>Wartość</t>
  </si>
  <si>
    <t>Cena jedn.</t>
  </si>
  <si>
    <t>Ilość</t>
  </si>
  <si>
    <t>m2</t>
  </si>
  <si>
    <t xml:space="preserve">Ogrodzenia z prefabrykowanych elementów żelbetowych - rozebranie cokołu
</t>
  </si>
  <si>
    <t xml:space="preserve">Furtka - rozbiórka 
</t>
  </si>
  <si>
    <t xml:space="preserve">szt. </t>
  </si>
  <si>
    <t>Jedn. przedm.</t>
  </si>
  <si>
    <t xml:space="preserve">Brama - rozbiórka do ponownego montażu </t>
  </si>
  <si>
    <t xml:space="preserve">szt. 
</t>
  </si>
  <si>
    <t>Transport gruzu z terenu rozbiórki przy ręcznym załadowaniu i wyładowaniu ciągnikiem kołowym z przyczepą na wysypisko.</t>
  </si>
  <si>
    <t>Razem dział: Roboty rozbiórkowe</t>
  </si>
  <si>
    <t xml:space="preserve">Plantowanie (niwelowanie) terenu ze ścięciem wypukłości do 10 cm w gruncie kat. III
</t>
  </si>
  <si>
    <t>Rozplantowanie ręczne ziemi wydobytej z wykopów - za 1m3 ziemi wzdłuż 1m krawędzi wykopu - kat. Gruntu III</t>
  </si>
  <si>
    <t>Usunięcie przeszkód w postaci krzewów, drzew, karpiny w pasie 1,0 m po obu stronach ogrodzenia</t>
  </si>
  <si>
    <t xml:space="preserve">Rowki pod podmurówkę prefabrykowaną ogrodzenia
</t>
  </si>
  <si>
    <t xml:space="preserve">Wykopanie dołów o powierzchni dna do 0.2 m2 i głębokości do 1.0 m (kat.gr.III)
</t>
  </si>
  <si>
    <t xml:space="preserve">m 
</t>
  </si>
  <si>
    <t xml:space="preserve">dół. 
</t>
  </si>
  <si>
    <t>Razem dział: Roboty ziemne - ogrodzenie boczne</t>
  </si>
  <si>
    <t xml:space="preserve">Betonowanie betonem C16/20 (B-20) konstrukcji niezbrojonych stóp fundamentowych </t>
  </si>
  <si>
    <t>m3</t>
  </si>
  <si>
    <t xml:space="preserve">m3
</t>
  </si>
  <si>
    <t xml:space="preserve">m
</t>
  </si>
  <si>
    <t>Razem dział: Ogrodzenie panelowe - boczne</t>
  </si>
  <si>
    <t xml:space="preserve">m2
</t>
  </si>
  <si>
    <t xml:space="preserve">szt.
</t>
  </si>
  <si>
    <t xml:space="preserve">Jw. - druga warstwa
</t>
  </si>
  <si>
    <t>Zasypywanie wykopów liniowych o ścianach pionowych w gruntach kat. III-IV; głębokość do 1,5 m, szerokość 0,8 - 1,5 m</t>
  </si>
  <si>
    <t>Wykopanie dołów o powierzchni dna do 0,2 m2 i głębokości do 1,0 m (kat. gr. III)</t>
  </si>
  <si>
    <t>Rowki pod podmurówkę prefabrykowaną ogrodzenia</t>
  </si>
  <si>
    <t>Plantowanie (niwelowanie) terenu ze ścięciem wypukłości do 10 cm w gruncie kat. III</t>
  </si>
  <si>
    <t>dół</t>
  </si>
  <si>
    <t>Razem dział: Roboty ziemne - ogrodzenie frontowe</t>
  </si>
  <si>
    <t>Podmurówka prefabrykowana ogrodzenia z elementów betonowych wibroprasowanych
podmurówka prefabrykowana 
200x60x2000mm</t>
  </si>
  <si>
    <t xml:space="preserve">kpl.
</t>
  </si>
  <si>
    <t>Razem dział: Ogrodzenie frontowe</t>
  </si>
  <si>
    <t>34928200-0</t>
  </si>
  <si>
    <t xml:space="preserve">Dwukrotne malowanie pędzlem fabami nawierzchniowymi i emaliami ftalowymi konstrukcji pełnościennych </t>
  </si>
  <si>
    <t>KNR 7-12
0210-01</t>
  </si>
  <si>
    <t>KNR 2-31
0403-01
analiza indywidualna</t>
  </si>
  <si>
    <t>KNR 7-12
0101-01</t>
  </si>
  <si>
    <t>KNR 7-12
0201-01</t>
  </si>
  <si>
    <t>Podmurówka prefabrykowana ogrodzenia z elementów betonowanyc wibroprasowanych
podmurówka prefabrykowana 300x60x2000mm
łącznik podmurówki betonwej</t>
  </si>
  <si>
    <t>Podmurówka prefabrykowana ogrodzenia z elementów betonowanyc wibroprasowanych
podmurówka prefabrykowana 200x60x2000mm
łącznik podmurówki betonwej</t>
  </si>
  <si>
    <t>m</t>
  </si>
  <si>
    <t>Mocowanie sztachet modrzewiowych z drewna sezonowanego (czterostronnie heblowane) dodatkowo przed obróbką suszoone: wys. do 170cm, odstępy między sztachetami ok. 3cm, gr. sztachety 24mm, szerokość 80mm. Kształt części górnej zaokrąglony. Sztachety przykręcone na wkręty lub śruby zamkowe M8 z nakrętką kołpakową na podkładce dystansowej do rygla z profilu stalowego rura prostokątna 60x40x4mm</t>
  </si>
  <si>
    <t>Malowanie pędzlem farbami do gruntowania miniowymi konstrukcji pełnościennych</t>
  </si>
  <si>
    <t>Czyszczenie przez szczotkowanie ręczne do trzeciego stopnia czystości konstrukcji pełnościennych (stan wyjściowy powierzchni B)</t>
  </si>
  <si>
    <t xml:space="preserve">Obsadzenie słupków z rury kwadratowej 80x80x40mm długości 2,60m
</t>
  </si>
  <si>
    <t>Podmurówka prefabrykowana ogrodzenia z elementów betonowanyc wibroprasowanych
podmurówka prefabrykowana 300x60x2000mm</t>
  </si>
  <si>
    <r>
      <t>m</t>
    </r>
    <r>
      <rPr>
        <i/>
        <vertAlign val="superscript"/>
        <sz val="11"/>
        <color theme="1"/>
        <rFont val="Arial Narrow"/>
        <family val="2"/>
        <charset val="238"/>
      </rPr>
      <t>2</t>
    </r>
  </si>
  <si>
    <r>
      <t>m</t>
    </r>
    <r>
      <rPr>
        <i/>
        <vertAlign val="superscript"/>
        <sz val="11"/>
        <color theme="1"/>
        <rFont val="Arial Narrow"/>
        <family val="2"/>
        <charset val="238"/>
      </rPr>
      <t xml:space="preserve">3 </t>
    </r>
  </si>
  <si>
    <r>
      <t>m</t>
    </r>
    <r>
      <rPr>
        <i/>
        <vertAlign val="superscript"/>
        <sz val="11"/>
        <color theme="1"/>
        <rFont val="Arial Narrow"/>
        <family val="2"/>
        <charset val="238"/>
      </rPr>
      <t>2</t>
    </r>
    <r>
      <rPr>
        <i/>
        <sz val="11"/>
        <color theme="1"/>
        <rFont val="Arial Narrow"/>
        <family val="2"/>
        <charset val="238"/>
      </rPr>
      <t xml:space="preserve">
</t>
    </r>
  </si>
  <si>
    <r>
      <t>m</t>
    </r>
    <r>
      <rPr>
        <i/>
        <vertAlign val="superscript"/>
        <sz val="11"/>
        <color theme="1"/>
        <rFont val="Arial Narrow"/>
        <family val="2"/>
        <charset val="238"/>
      </rPr>
      <t>3</t>
    </r>
  </si>
  <si>
    <t>Wartość podatku VAT</t>
  </si>
  <si>
    <t>Wartość kosztorysowa robót NETTO</t>
  </si>
  <si>
    <t>Wartość kosztorysowa robót BRUTTO</t>
  </si>
  <si>
    <t xml:space="preserve">Ogrodzenia na słupkach - rozebranie                         
</t>
  </si>
  <si>
    <t>"Modernizacja ogrodzenia - budynku leśniczówka Leśnictwa Oblas".</t>
  </si>
  <si>
    <t xml:space="preserve">Ogrodzenie boczne systemowe, panelowe z prętów ocynkowanych, pionowych i poziomych wysokości 172 cm (panel zagęszczony dodatkowymi prętami do wysokości 40cm). Fundament pod słupki, cokół betonowy systemowy, prefabrykowany. Komplet panelowy zawiera: słupek prefabrykowany, panel ogorodzeniowy oraz komplet osprzętu do montażu (łączniki słupka z panelem na śruby z nakrętkami zrywalnymi. Siatka zgrzewana przegięta 3-krotnie.
- wysokość panelu - 172 cm
- grubość prętów pionowych i poziomych 5mm
- oczko siatki 50x200mm (do wysokości 40cm dogęszczenie 50x50mm)
- słupek ogrodzenia 60x40x2 długości 2,90m.
</t>
  </si>
  <si>
    <t>15 d.1.3</t>
  </si>
  <si>
    <t>KNNR 2
0106-02</t>
  </si>
  <si>
    <t>Rozplantowanie ręczne ziemi wydobytej z wykopów - wzdłuż krawędzi wykopu - kat. gruntu III</t>
  </si>
  <si>
    <t xml:space="preserve">Prefabrykowane ogrodzenie boczne z elementów betonowanyc wibroprasowanych
Ogrodzenie z płyt betonowych o wysokości nie mniejszej niż 1,75 m, rozstaw słupków co 2,00 m.                                                                                 </t>
  </si>
  <si>
    <t>Rygle z profilu stalowego rura prostokątna 60x40x4mm x 2(góra i dół)</t>
  </si>
  <si>
    <t xml:space="preserve">Osadzenie stalowych bram przesuwanych ręcznie o powierzchni do 13 m2 (brama przesuwna samonośna o wymiarach 4000x1890 mm (dla panelu 1720 mm) - ocynkowana, wyposażona w antaby i zamek na wkładkę bębenkową.
</t>
  </si>
  <si>
    <t>KOSZTORYS OFERTOWY</t>
  </si>
  <si>
    <t xml:space="preserve">Słownie: </t>
  </si>
  <si>
    <t>Furtka stalowa wyposażona w zamek na wkładkę bębenkową furtka systemowa ocynkowana ogniowo, wysokość 170 c.                                                                        Wyposzażenie furtki: domofon                                                                                         - przewodowy lub bezprzewodowy;
- cyfrowo-analogowy;
- zewnętrzny, wodoszczelny;
- warunki pracy w zakresie temperatur:  od -30°C do +50°C.</t>
  </si>
  <si>
    <t>Montaż i dostawa furtki ogrodzeniowej z kształtownika zamkniętego 80/40/30 szer 1,20 i wys 1,8 m (1szt.), wypełnionej sztachetami drewnianymi, zamykanej na zamej z wkładką bębenkową, wyposażonej w bramofon i elektrozaczep - furtka i słupki malowane i zabezpieczone antykorozyjnie.                                                                  Wyposzażenie furtki: domofon                                                                                         - przewodowy lub bezprzewodowy;
- cyfrowo-analogowy;
- zewnętrzny, wodoszczelny;
- warunki pracy w zakresie temperatur:  od -30°C do +50°C.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</si>
</sst>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1"/>
      <name val="Calibri"/>
      <family val="2"/>
      <scheme val="minor"/>
    </font>
    <font>
      <b/>
      <i/>
      <sz val="11"/>
      <color theme="1"/>
      <name val="Arial Narrow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Arial Narrow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vertAlign val="superscript"/>
      <sz val="11"/>
      <color theme="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color rgb="FF0070C0"/>
      <name val="Arial Narrow"/>
      <family val="2"/>
      <charset val="238"/>
    </font>
    <font>
      <b/>
      <i/>
      <sz val="11"/>
      <color rgb="FF0070C0"/>
      <name val="Calibri"/>
      <family val="2"/>
      <charset val="238"/>
      <scheme val="minor"/>
    </font>
    <font>
      <b/>
      <i/>
      <sz val="14"/>
      <color indexed="64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1" fontId="6" fillId="0" borderId="1" xfId="0" applyNumberFormat="1" applyFont="1" applyBorder="1" applyAlignment="1">
      <alignment horizontal="right"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/>
    </xf>
    <xf numFmtId="43" fontId="6" fillId="0" borderId="1" xfId="1" applyFont="1" applyBorder="1" applyAlignment="1">
      <alignment vertical="top"/>
    </xf>
    <xf numFmtId="1" fontId="9" fillId="0" borderId="1" xfId="0" applyNumberFormat="1" applyFont="1" applyBorder="1" applyAlignment="1">
      <alignment horizontal="right" vertical="top" wrapText="1"/>
    </xf>
    <xf numFmtId="0" fontId="9" fillId="0" borderId="1" xfId="0" applyFont="1" applyBorder="1" applyAlignment="1">
      <alignment vertical="top" wrapText="1"/>
    </xf>
    <xf numFmtId="43" fontId="4" fillId="0" borderId="1" xfId="1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43" fontId="4" fillId="0" borderId="0" xfId="1" applyFont="1" applyBorder="1" applyAlignment="1">
      <alignment vertical="center"/>
    </xf>
    <xf numFmtId="0" fontId="10" fillId="2" borderId="1" xfId="0" applyFont="1" applyFill="1" applyBorder="1" applyAlignment="1">
      <alignment vertical="top"/>
    </xf>
    <xf numFmtId="1" fontId="10" fillId="2" borderId="1" xfId="0" quotePrefix="1" applyNumberFormat="1" applyFont="1" applyFill="1" applyBorder="1" applyAlignment="1">
      <alignment horizontal="right" vertical="top" wrapText="1"/>
    </xf>
    <xf numFmtId="0" fontId="10" fillId="2" borderId="1" xfId="0" applyFont="1" applyFill="1" applyBorder="1" applyAlignment="1">
      <alignment horizontal="center" vertical="top"/>
    </xf>
    <xf numFmtId="2" fontId="9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2" fontId="9" fillId="0" borderId="1" xfId="0" applyNumberFormat="1" applyFont="1" applyBorder="1" applyAlignment="1">
      <alignment horizontal="right" vertical="top"/>
    </xf>
    <xf numFmtId="0" fontId="6" fillId="0" borderId="1" xfId="0" applyFont="1" applyBorder="1" applyAlignment="1">
      <alignment horizontal="center" vertical="top" wrapText="1"/>
    </xf>
    <xf numFmtId="43" fontId="9" fillId="0" borderId="1" xfId="1" applyFont="1" applyBorder="1" applyAlignment="1">
      <alignment vertical="top"/>
    </xf>
    <xf numFmtId="0" fontId="2" fillId="0" borderId="0" xfId="0" applyFont="1"/>
    <xf numFmtId="0" fontId="4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/>
    </xf>
    <xf numFmtId="0" fontId="10" fillId="2" borderId="1" xfId="0" applyFont="1" applyFill="1" applyBorder="1" applyAlignment="1">
      <alignment horizontal="left" vertical="top"/>
    </xf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0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J62"/>
  <sheetViews>
    <sheetView tabSelected="1" topLeftCell="A52" zoomScale="115" zoomScaleNormal="115" workbookViewId="0">
      <selection activeCell="L57" sqref="L57"/>
    </sheetView>
  </sheetViews>
  <sheetFormatPr defaultRowHeight="16.5" x14ac:dyDescent="0.3"/>
  <cols>
    <col min="1" max="1" width="9.140625" style="1"/>
    <col min="2" max="2" width="7.42578125" style="1" customWidth="1"/>
    <col min="3" max="3" width="11.85546875" style="1" customWidth="1"/>
    <col min="4" max="5" width="9.140625" style="1"/>
    <col min="6" max="6" width="48.7109375" style="1" customWidth="1"/>
    <col min="7" max="7" width="6.7109375" style="1" customWidth="1"/>
    <col min="8" max="8" width="7.85546875" style="1" customWidth="1"/>
    <col min="9" max="9" width="8.5703125" style="1" customWidth="1"/>
    <col min="10" max="10" width="12.42578125" style="1" customWidth="1"/>
    <col min="11" max="16384" width="9.140625" style="1"/>
  </cols>
  <sheetData>
    <row r="3" spans="2:10" ht="18.75" customHeight="1" x14ac:dyDescent="0.3">
      <c r="B3" s="25" t="s">
        <v>146</v>
      </c>
      <c r="C3" s="25"/>
      <c r="D3" s="25"/>
      <c r="E3" s="25"/>
      <c r="F3" s="25"/>
      <c r="G3" s="25"/>
      <c r="H3" s="25"/>
      <c r="I3" s="25"/>
      <c r="J3" s="25"/>
    </row>
    <row r="4" spans="2:10" ht="18" customHeight="1" x14ac:dyDescent="0.3">
      <c r="B4" s="25" t="s">
        <v>138</v>
      </c>
      <c r="C4" s="25"/>
      <c r="D4" s="25"/>
      <c r="E4" s="25"/>
      <c r="F4" s="25"/>
      <c r="G4" s="25"/>
      <c r="H4" s="25"/>
      <c r="I4" s="25"/>
      <c r="J4" s="25"/>
    </row>
    <row r="5" spans="2:10" ht="33" customHeight="1" x14ac:dyDescent="0.3">
      <c r="B5" s="2" t="s">
        <v>0</v>
      </c>
      <c r="C5" s="2" t="s">
        <v>1</v>
      </c>
      <c r="D5" s="27" t="s">
        <v>78</v>
      </c>
      <c r="E5" s="28"/>
      <c r="F5" s="28"/>
      <c r="G5" s="3" t="s">
        <v>86</v>
      </c>
      <c r="H5" s="2" t="s">
        <v>81</v>
      </c>
      <c r="I5" s="3" t="s">
        <v>80</v>
      </c>
      <c r="J5" s="2" t="s">
        <v>79</v>
      </c>
    </row>
    <row r="6" spans="2:10" ht="17.25" customHeight="1" x14ac:dyDescent="0.3">
      <c r="B6" s="16">
        <v>1</v>
      </c>
      <c r="C6" s="16"/>
      <c r="D6" s="32" t="s">
        <v>3</v>
      </c>
      <c r="E6" s="32"/>
      <c r="F6" s="32"/>
      <c r="G6" s="32"/>
      <c r="H6" s="32"/>
      <c r="I6" s="32"/>
      <c r="J6" s="32"/>
    </row>
    <row r="7" spans="2:10" ht="16.5" customHeight="1" x14ac:dyDescent="0.3">
      <c r="B7" s="15" t="s">
        <v>4</v>
      </c>
      <c r="C7" s="14" t="s">
        <v>2</v>
      </c>
      <c r="D7" s="32" t="s">
        <v>5</v>
      </c>
      <c r="E7" s="32"/>
      <c r="F7" s="32"/>
      <c r="G7" s="32"/>
      <c r="H7" s="32"/>
      <c r="I7" s="32"/>
      <c r="J7" s="32"/>
    </row>
    <row r="8" spans="2:10" ht="50.25" customHeight="1" x14ac:dyDescent="0.3">
      <c r="B8" s="4" t="s">
        <v>6</v>
      </c>
      <c r="C8" s="5" t="s">
        <v>7</v>
      </c>
      <c r="D8" s="29" t="s">
        <v>137</v>
      </c>
      <c r="E8" s="30"/>
      <c r="F8" s="30"/>
      <c r="G8" s="6" t="s">
        <v>82</v>
      </c>
      <c r="H8" s="20">
        <v>371.28</v>
      </c>
      <c r="I8" s="17"/>
      <c r="J8" s="7">
        <f>I8*H8</f>
        <v>0</v>
      </c>
    </row>
    <row r="9" spans="2:10" ht="34.5" customHeight="1" x14ac:dyDescent="0.3">
      <c r="B9" s="4" t="s">
        <v>8</v>
      </c>
      <c r="C9" s="5" t="s">
        <v>9</v>
      </c>
      <c r="D9" s="26" t="s">
        <v>83</v>
      </c>
      <c r="E9" s="31"/>
      <c r="F9" s="31"/>
      <c r="G9" s="5" t="s">
        <v>130</v>
      </c>
      <c r="H9" s="20">
        <v>109.19999999999999</v>
      </c>
      <c r="I9" s="17"/>
      <c r="J9" s="7">
        <f t="shared" ref="J9:J12" si="0">I9*H9</f>
        <v>0</v>
      </c>
    </row>
    <row r="10" spans="2:10" ht="71.25" customHeight="1" x14ac:dyDescent="0.3">
      <c r="B10" s="4" t="s">
        <v>10</v>
      </c>
      <c r="C10" s="5" t="s">
        <v>13</v>
      </c>
      <c r="D10" s="26" t="s">
        <v>84</v>
      </c>
      <c r="E10" s="31"/>
      <c r="F10" s="31"/>
      <c r="G10" s="5" t="s">
        <v>85</v>
      </c>
      <c r="H10" s="20">
        <v>2</v>
      </c>
      <c r="I10" s="17"/>
      <c r="J10" s="7">
        <f t="shared" si="0"/>
        <v>0</v>
      </c>
    </row>
    <row r="11" spans="2:10" ht="65.25" customHeight="1" x14ac:dyDescent="0.3">
      <c r="B11" s="4" t="s">
        <v>11</v>
      </c>
      <c r="C11" s="5" t="s">
        <v>14</v>
      </c>
      <c r="D11" s="26" t="s">
        <v>87</v>
      </c>
      <c r="E11" s="31"/>
      <c r="F11" s="31"/>
      <c r="G11" s="5" t="s">
        <v>88</v>
      </c>
      <c r="H11" s="20">
        <v>1</v>
      </c>
      <c r="I11" s="17"/>
      <c r="J11" s="7">
        <f t="shared" si="0"/>
        <v>0</v>
      </c>
    </row>
    <row r="12" spans="2:10" ht="49.5" x14ac:dyDescent="0.3">
      <c r="B12" s="4" t="s">
        <v>12</v>
      </c>
      <c r="C12" s="5" t="s">
        <v>15</v>
      </c>
      <c r="D12" s="26" t="s">
        <v>89</v>
      </c>
      <c r="E12" s="26"/>
      <c r="F12" s="26"/>
      <c r="G12" s="5" t="s">
        <v>131</v>
      </c>
      <c r="H12" s="20">
        <v>6.5519999999999987</v>
      </c>
      <c r="I12" s="17"/>
      <c r="J12" s="7">
        <f t="shared" si="0"/>
        <v>0</v>
      </c>
    </row>
    <row r="13" spans="2:10" ht="21" customHeight="1" x14ac:dyDescent="0.3">
      <c r="B13" s="34" t="s">
        <v>90</v>
      </c>
      <c r="C13" s="35"/>
      <c r="D13" s="35"/>
      <c r="E13" s="35"/>
      <c r="F13" s="35"/>
      <c r="G13" s="35"/>
      <c r="H13" s="35"/>
      <c r="I13" s="35"/>
      <c r="J13" s="10">
        <f>SUM(J8:J12)</f>
        <v>0</v>
      </c>
    </row>
    <row r="14" spans="2:10" ht="21" customHeight="1" x14ac:dyDescent="0.3">
      <c r="B14" s="15" t="s">
        <v>16</v>
      </c>
      <c r="C14" s="14" t="s">
        <v>17</v>
      </c>
      <c r="D14" s="32" t="s">
        <v>18</v>
      </c>
      <c r="E14" s="32"/>
      <c r="F14" s="32"/>
      <c r="G14" s="32"/>
      <c r="H14" s="32"/>
      <c r="I14" s="32"/>
      <c r="J14" s="32"/>
    </row>
    <row r="15" spans="2:10" ht="31.5" customHeight="1" x14ac:dyDescent="0.3">
      <c r="B15" s="4" t="s">
        <v>19</v>
      </c>
      <c r="C15" s="5" t="s">
        <v>20</v>
      </c>
      <c r="D15" s="26" t="s">
        <v>95</v>
      </c>
      <c r="E15" s="26"/>
      <c r="F15" s="26"/>
      <c r="G15" s="5" t="s">
        <v>97</v>
      </c>
      <c r="H15" s="20">
        <v>88</v>
      </c>
      <c r="I15" s="17"/>
      <c r="J15" s="7">
        <f>I15*H15</f>
        <v>0</v>
      </c>
    </row>
    <row r="16" spans="2:10" ht="31.5" customHeight="1" x14ac:dyDescent="0.3">
      <c r="B16" s="4" t="s">
        <v>21</v>
      </c>
      <c r="C16" s="5" t="s">
        <v>22</v>
      </c>
      <c r="D16" s="26" t="s">
        <v>94</v>
      </c>
      <c r="E16" s="26"/>
      <c r="F16" s="26"/>
      <c r="G16" s="5" t="s">
        <v>96</v>
      </c>
      <c r="H16" s="20">
        <f>(22+22+59)</f>
        <v>103</v>
      </c>
      <c r="I16" s="17"/>
      <c r="J16" s="7">
        <f t="shared" ref="J16:J19" si="1">I16*H16</f>
        <v>0</v>
      </c>
    </row>
    <row r="17" spans="2:10" ht="31.5" customHeight="1" x14ac:dyDescent="0.3">
      <c r="B17" s="4" t="s">
        <v>23</v>
      </c>
      <c r="C17" s="5" t="s">
        <v>24</v>
      </c>
      <c r="D17" s="26" t="s">
        <v>93</v>
      </c>
      <c r="E17" s="26"/>
      <c r="F17" s="26"/>
      <c r="G17" s="5" t="s">
        <v>130</v>
      </c>
      <c r="H17" s="20">
        <f>(22+22+59)*2</f>
        <v>206</v>
      </c>
      <c r="I17" s="17"/>
      <c r="J17" s="7">
        <f t="shared" si="1"/>
        <v>0</v>
      </c>
    </row>
    <row r="18" spans="2:10" ht="31.5" customHeight="1" x14ac:dyDescent="0.3">
      <c r="B18" s="4" t="s">
        <v>25</v>
      </c>
      <c r="C18" s="5" t="s">
        <v>26</v>
      </c>
      <c r="D18" s="26" t="s">
        <v>91</v>
      </c>
      <c r="E18" s="26"/>
      <c r="F18" s="26"/>
      <c r="G18" s="5" t="s">
        <v>132</v>
      </c>
      <c r="H18" s="20">
        <f>H17</f>
        <v>206</v>
      </c>
      <c r="I18" s="17"/>
      <c r="J18" s="7">
        <f t="shared" si="1"/>
        <v>0</v>
      </c>
    </row>
    <row r="19" spans="2:10" ht="33.75" customHeight="1" x14ac:dyDescent="0.3">
      <c r="B19" s="4" t="s">
        <v>27</v>
      </c>
      <c r="C19" s="5" t="s">
        <v>28</v>
      </c>
      <c r="D19" s="26" t="s">
        <v>92</v>
      </c>
      <c r="E19" s="26"/>
      <c r="F19" s="26"/>
      <c r="G19" s="5" t="s">
        <v>133</v>
      </c>
      <c r="H19" s="20">
        <v>8.4480000000000022</v>
      </c>
      <c r="I19" s="17"/>
      <c r="J19" s="7">
        <f t="shared" si="1"/>
        <v>0</v>
      </c>
    </row>
    <row r="20" spans="2:10" x14ac:dyDescent="0.3">
      <c r="B20" s="34" t="s">
        <v>98</v>
      </c>
      <c r="C20" s="35"/>
      <c r="D20" s="35"/>
      <c r="E20" s="35"/>
      <c r="F20" s="35"/>
      <c r="G20" s="35"/>
      <c r="H20" s="35"/>
      <c r="I20" s="35"/>
      <c r="J20" s="10">
        <f>SUM(J15:J19)</f>
        <v>0</v>
      </c>
    </row>
    <row r="21" spans="2:10" x14ac:dyDescent="0.3">
      <c r="B21" s="15" t="s">
        <v>29</v>
      </c>
      <c r="C21" s="14" t="s">
        <v>116</v>
      </c>
      <c r="D21" s="32" t="s">
        <v>65</v>
      </c>
      <c r="E21" s="32"/>
      <c r="F21" s="32"/>
      <c r="G21" s="32"/>
      <c r="H21" s="32"/>
      <c r="I21" s="32"/>
      <c r="J21" s="32"/>
    </row>
    <row r="22" spans="2:10" ht="48.75" customHeight="1" x14ac:dyDescent="0.3">
      <c r="B22" s="4" t="s">
        <v>30</v>
      </c>
      <c r="C22" s="5" t="s">
        <v>31</v>
      </c>
      <c r="D22" s="26" t="s">
        <v>99</v>
      </c>
      <c r="E22" s="26"/>
      <c r="F22" s="26"/>
      <c r="G22" s="19" t="s">
        <v>100</v>
      </c>
      <c r="H22" s="20">
        <v>8.4480000000000022</v>
      </c>
      <c r="I22" s="17"/>
      <c r="J22" s="7">
        <f>I22*H22</f>
        <v>0</v>
      </c>
    </row>
    <row r="23" spans="2:10" ht="69" customHeight="1" x14ac:dyDescent="0.3">
      <c r="B23" s="4" t="s">
        <v>32</v>
      </c>
      <c r="C23" s="5" t="s">
        <v>119</v>
      </c>
      <c r="D23" s="26" t="s">
        <v>122</v>
      </c>
      <c r="E23" s="26"/>
      <c r="F23" s="26"/>
      <c r="G23" s="19" t="s">
        <v>102</v>
      </c>
      <c r="H23" s="20">
        <f>(22+22+59)</f>
        <v>103</v>
      </c>
      <c r="I23" s="17"/>
      <c r="J23" s="7">
        <f t="shared" ref="J23:J26" si="2">I23*H23</f>
        <v>0</v>
      </c>
    </row>
    <row r="24" spans="2:10" ht="66.75" customHeight="1" x14ac:dyDescent="0.3">
      <c r="B24" s="4" t="s">
        <v>33</v>
      </c>
      <c r="C24" s="5" t="s">
        <v>119</v>
      </c>
      <c r="D24" s="26" t="s">
        <v>123</v>
      </c>
      <c r="E24" s="26"/>
      <c r="F24" s="26"/>
      <c r="G24" s="19" t="s">
        <v>102</v>
      </c>
      <c r="H24" s="20">
        <f>H23</f>
        <v>103</v>
      </c>
      <c r="I24" s="17"/>
      <c r="J24" s="7">
        <f t="shared" si="2"/>
        <v>0</v>
      </c>
    </row>
    <row r="25" spans="2:10" ht="162" customHeight="1" x14ac:dyDescent="0.3">
      <c r="B25" s="8" t="s">
        <v>34</v>
      </c>
      <c r="C25" s="9" t="s">
        <v>66</v>
      </c>
      <c r="D25" s="26" t="s">
        <v>139</v>
      </c>
      <c r="E25" s="26"/>
      <c r="F25" s="26"/>
      <c r="G25" s="9" t="s">
        <v>102</v>
      </c>
      <c r="H25" s="20">
        <f>H24</f>
        <v>103</v>
      </c>
      <c r="I25" s="17"/>
      <c r="J25" s="7">
        <f t="shared" si="2"/>
        <v>0</v>
      </c>
    </row>
    <row r="26" spans="2:10" ht="48" customHeight="1" x14ac:dyDescent="0.3">
      <c r="B26" s="8" t="s">
        <v>140</v>
      </c>
      <c r="C26" s="18" t="s">
        <v>24</v>
      </c>
      <c r="D26" s="26" t="s">
        <v>143</v>
      </c>
      <c r="E26" s="26"/>
      <c r="F26" s="26"/>
      <c r="G26" s="21" t="s">
        <v>124</v>
      </c>
      <c r="H26" s="20">
        <f>(13+12+21+27.2)</f>
        <v>73.2</v>
      </c>
      <c r="I26" s="17"/>
      <c r="J26" s="7">
        <f t="shared" si="2"/>
        <v>0</v>
      </c>
    </row>
    <row r="27" spans="2:10" x14ac:dyDescent="0.3">
      <c r="B27" s="34" t="s">
        <v>103</v>
      </c>
      <c r="C27" s="35"/>
      <c r="D27" s="35"/>
      <c r="E27" s="35"/>
      <c r="F27" s="35"/>
      <c r="G27" s="35"/>
      <c r="H27" s="35"/>
      <c r="I27" s="35"/>
      <c r="J27" s="10">
        <f>SUM(J22:J26)</f>
        <v>0</v>
      </c>
    </row>
    <row r="28" spans="2:10" x14ac:dyDescent="0.3">
      <c r="B28" s="15" t="s">
        <v>35</v>
      </c>
      <c r="C28" s="14"/>
      <c r="D28" s="32" t="s">
        <v>57</v>
      </c>
      <c r="E28" s="32"/>
      <c r="F28" s="32"/>
      <c r="G28" s="32"/>
      <c r="H28" s="32"/>
      <c r="I28" s="32"/>
      <c r="J28" s="32"/>
    </row>
    <row r="29" spans="2:10" ht="69" customHeight="1" x14ac:dyDescent="0.3">
      <c r="B29" s="8" t="s">
        <v>36</v>
      </c>
      <c r="C29" s="9" t="s">
        <v>58</v>
      </c>
      <c r="D29" s="33" t="s">
        <v>61</v>
      </c>
      <c r="E29" s="33"/>
      <c r="F29" s="33"/>
      <c r="G29" s="9" t="s">
        <v>100</v>
      </c>
      <c r="H29" s="20">
        <v>3.32</v>
      </c>
      <c r="I29" s="17"/>
      <c r="J29" s="7">
        <f>I29*H29</f>
        <v>0</v>
      </c>
    </row>
    <row r="30" spans="2:10" ht="35.25" customHeight="1" x14ac:dyDescent="0.3">
      <c r="B30" s="8" t="s">
        <v>37</v>
      </c>
      <c r="C30" s="9" t="s">
        <v>28</v>
      </c>
      <c r="D30" s="33" t="s">
        <v>62</v>
      </c>
      <c r="E30" s="33"/>
      <c r="F30" s="33"/>
      <c r="G30" s="9" t="s">
        <v>101</v>
      </c>
      <c r="H30" s="20">
        <v>3.32</v>
      </c>
      <c r="I30" s="17"/>
      <c r="J30" s="7">
        <f t="shared" ref="J30:J36" si="3">I30*H30</f>
        <v>0</v>
      </c>
    </row>
    <row r="31" spans="2:10" ht="34.5" customHeight="1" x14ac:dyDescent="0.3">
      <c r="B31" s="8" t="s">
        <v>38</v>
      </c>
      <c r="C31" s="9" t="s">
        <v>59</v>
      </c>
      <c r="D31" s="33" t="s">
        <v>63</v>
      </c>
      <c r="E31" s="33"/>
      <c r="F31" s="33"/>
      <c r="G31" s="9" t="s">
        <v>101</v>
      </c>
      <c r="H31" s="20">
        <v>1.1599999999999999</v>
      </c>
      <c r="I31" s="17"/>
      <c r="J31" s="7">
        <f t="shared" si="3"/>
        <v>0</v>
      </c>
    </row>
    <row r="32" spans="2:10" ht="35.25" customHeight="1" x14ac:dyDescent="0.3">
      <c r="B32" s="8" t="s">
        <v>39</v>
      </c>
      <c r="C32" s="9" t="s">
        <v>60</v>
      </c>
      <c r="D32" s="33" t="s">
        <v>64</v>
      </c>
      <c r="E32" s="33"/>
      <c r="F32" s="33"/>
      <c r="G32" s="9" t="s">
        <v>104</v>
      </c>
      <c r="H32" s="20">
        <f>(0.4+2)*1*2</f>
        <v>4.8</v>
      </c>
      <c r="I32" s="17"/>
      <c r="J32" s="7">
        <f t="shared" si="3"/>
        <v>0</v>
      </c>
    </row>
    <row r="33" spans="2:10" ht="33" customHeight="1" x14ac:dyDescent="0.3">
      <c r="B33" s="8" t="s">
        <v>40</v>
      </c>
      <c r="C33" s="9" t="s">
        <v>44</v>
      </c>
      <c r="D33" s="33" t="s">
        <v>106</v>
      </c>
      <c r="E33" s="33"/>
      <c r="F33" s="33"/>
      <c r="G33" s="9" t="s">
        <v>101</v>
      </c>
      <c r="H33" s="20">
        <f>(0.4+2)*1*2</f>
        <v>4.8</v>
      </c>
      <c r="I33" s="17"/>
      <c r="J33" s="7">
        <f t="shared" si="3"/>
        <v>0</v>
      </c>
    </row>
    <row r="34" spans="2:10" ht="34.5" customHeight="1" x14ac:dyDescent="0.3">
      <c r="B34" s="8" t="s">
        <v>41</v>
      </c>
      <c r="C34" s="9" t="s">
        <v>45</v>
      </c>
      <c r="D34" s="33" t="s">
        <v>107</v>
      </c>
      <c r="E34" s="33"/>
      <c r="F34" s="33"/>
      <c r="G34" s="9" t="s">
        <v>101</v>
      </c>
      <c r="H34" s="20">
        <v>3.32</v>
      </c>
      <c r="I34" s="17"/>
      <c r="J34" s="7">
        <f t="shared" si="3"/>
        <v>0</v>
      </c>
    </row>
    <row r="35" spans="2:10" ht="66.75" customHeight="1" x14ac:dyDescent="0.3">
      <c r="B35" s="8" t="s">
        <v>42</v>
      </c>
      <c r="C35" s="9" t="s">
        <v>46</v>
      </c>
      <c r="D35" s="33" t="s">
        <v>145</v>
      </c>
      <c r="E35" s="33"/>
      <c r="F35" s="33"/>
      <c r="G35" s="9" t="s">
        <v>104</v>
      </c>
      <c r="H35" s="20">
        <f>(4*1.89)*2</f>
        <v>15.12</v>
      </c>
      <c r="I35" s="17"/>
      <c r="J35" s="7">
        <f t="shared" si="3"/>
        <v>0</v>
      </c>
    </row>
    <row r="36" spans="2:10" ht="114" customHeight="1" x14ac:dyDescent="0.3">
      <c r="B36" s="8" t="s">
        <v>43</v>
      </c>
      <c r="C36" s="9" t="s">
        <v>47</v>
      </c>
      <c r="D36" s="33" t="s">
        <v>148</v>
      </c>
      <c r="E36" s="33"/>
      <c r="F36" s="33"/>
      <c r="G36" s="9" t="s">
        <v>105</v>
      </c>
      <c r="H36" s="20">
        <f>2</f>
        <v>2</v>
      </c>
      <c r="I36" s="17"/>
      <c r="J36" s="7">
        <f t="shared" si="3"/>
        <v>0</v>
      </c>
    </row>
    <row r="37" spans="2:10" x14ac:dyDescent="0.3">
      <c r="B37" s="34" t="s">
        <v>103</v>
      </c>
      <c r="C37" s="35"/>
      <c r="D37" s="35"/>
      <c r="E37" s="35"/>
      <c r="F37" s="35"/>
      <c r="G37" s="35"/>
      <c r="H37" s="35"/>
      <c r="I37" s="35"/>
      <c r="J37" s="10">
        <f>SUM(J29:J36)</f>
        <v>0</v>
      </c>
    </row>
    <row r="38" spans="2:10" x14ac:dyDescent="0.3">
      <c r="B38" s="15" t="s">
        <v>48</v>
      </c>
      <c r="C38" s="14" t="s">
        <v>17</v>
      </c>
      <c r="D38" s="32" t="s">
        <v>49</v>
      </c>
      <c r="E38" s="32"/>
      <c r="F38" s="32"/>
      <c r="G38" s="32"/>
      <c r="H38" s="32"/>
      <c r="I38" s="32"/>
      <c r="J38" s="32"/>
    </row>
    <row r="39" spans="2:10" ht="33" customHeight="1" x14ac:dyDescent="0.3">
      <c r="B39" s="8" t="s">
        <v>50</v>
      </c>
      <c r="C39" s="9" t="s">
        <v>20</v>
      </c>
      <c r="D39" s="33" t="s">
        <v>108</v>
      </c>
      <c r="E39" s="33"/>
      <c r="F39" s="33"/>
      <c r="G39" s="9" t="s">
        <v>111</v>
      </c>
      <c r="H39" s="20">
        <v>21</v>
      </c>
      <c r="I39" s="17"/>
      <c r="J39" s="7">
        <f>I39*H39</f>
        <v>0</v>
      </c>
    </row>
    <row r="40" spans="2:10" ht="33.75" customHeight="1" x14ac:dyDescent="0.3">
      <c r="B40" s="8" t="s">
        <v>51</v>
      </c>
      <c r="C40" s="9" t="s">
        <v>22</v>
      </c>
      <c r="D40" s="33" t="s">
        <v>109</v>
      </c>
      <c r="E40" s="33"/>
      <c r="F40" s="33"/>
      <c r="G40" s="9" t="s">
        <v>124</v>
      </c>
      <c r="H40" s="20">
        <f>27.6+4.6+10</f>
        <v>42.2</v>
      </c>
      <c r="I40" s="17"/>
      <c r="J40" s="7">
        <f t="shared" ref="J40:J43" si="4">I40*H40</f>
        <v>0</v>
      </c>
    </row>
    <row r="41" spans="2:10" ht="35.25" customHeight="1" x14ac:dyDescent="0.3">
      <c r="B41" s="8" t="s">
        <v>52</v>
      </c>
      <c r="C41" s="9" t="s">
        <v>24</v>
      </c>
      <c r="D41" s="33" t="s">
        <v>93</v>
      </c>
      <c r="E41" s="33"/>
      <c r="F41" s="33"/>
      <c r="G41" s="9" t="s">
        <v>82</v>
      </c>
      <c r="H41" s="20">
        <f>H40*2</f>
        <v>84.4</v>
      </c>
      <c r="I41" s="17"/>
      <c r="J41" s="7">
        <f t="shared" si="4"/>
        <v>0</v>
      </c>
    </row>
    <row r="42" spans="2:10" ht="32.25" customHeight="1" x14ac:dyDescent="0.3">
      <c r="B42" s="8" t="s">
        <v>53</v>
      </c>
      <c r="C42" s="9" t="s">
        <v>26</v>
      </c>
      <c r="D42" s="33" t="s">
        <v>110</v>
      </c>
      <c r="E42" s="33"/>
      <c r="F42" s="33"/>
      <c r="G42" s="9" t="s">
        <v>82</v>
      </c>
      <c r="H42" s="20">
        <f>H41</f>
        <v>84.4</v>
      </c>
      <c r="I42" s="17"/>
      <c r="J42" s="7">
        <f t="shared" si="4"/>
        <v>0</v>
      </c>
    </row>
    <row r="43" spans="2:10" s="23" customFormat="1" ht="33.75" customHeight="1" x14ac:dyDescent="0.3">
      <c r="B43" s="8" t="s">
        <v>54</v>
      </c>
      <c r="C43" s="9" t="s">
        <v>28</v>
      </c>
      <c r="D43" s="33" t="s">
        <v>142</v>
      </c>
      <c r="E43" s="33"/>
      <c r="F43" s="33"/>
      <c r="G43" s="9" t="s">
        <v>100</v>
      </c>
      <c r="H43" s="20">
        <f>H46</f>
        <v>3.6960000000000006</v>
      </c>
      <c r="I43" s="17"/>
      <c r="J43" s="22">
        <f t="shared" si="4"/>
        <v>0</v>
      </c>
    </row>
    <row r="44" spans="2:10" x14ac:dyDescent="0.3">
      <c r="B44" s="34" t="s">
        <v>112</v>
      </c>
      <c r="C44" s="35"/>
      <c r="D44" s="35"/>
      <c r="E44" s="35"/>
      <c r="F44" s="35"/>
      <c r="G44" s="35"/>
      <c r="H44" s="35"/>
      <c r="I44" s="35"/>
      <c r="J44" s="10">
        <f>SUM(J39:J43)</f>
        <v>0</v>
      </c>
    </row>
    <row r="45" spans="2:10" x14ac:dyDescent="0.3">
      <c r="B45" s="15" t="s">
        <v>55</v>
      </c>
      <c r="C45" s="14"/>
      <c r="D45" s="32" t="s">
        <v>56</v>
      </c>
      <c r="E45" s="32"/>
      <c r="F45" s="32"/>
      <c r="G45" s="32"/>
      <c r="H45" s="32"/>
      <c r="I45" s="32"/>
      <c r="J45" s="32"/>
    </row>
    <row r="46" spans="2:10" ht="48.75" customHeight="1" x14ac:dyDescent="0.3">
      <c r="B46" s="8" t="s">
        <v>67</v>
      </c>
      <c r="C46" s="5" t="s">
        <v>141</v>
      </c>
      <c r="D46" s="26" t="s">
        <v>99</v>
      </c>
      <c r="E46" s="26"/>
      <c r="F46" s="26"/>
      <c r="G46" s="5" t="s">
        <v>101</v>
      </c>
      <c r="H46" s="20">
        <f>21*0.4*0.4*1.1</f>
        <v>3.6960000000000006</v>
      </c>
      <c r="I46" s="17"/>
      <c r="J46" s="7">
        <f>I46*H46</f>
        <v>0</v>
      </c>
    </row>
    <row r="47" spans="2:10" ht="64.5" customHeight="1" x14ac:dyDescent="0.3">
      <c r="B47" s="8" t="s">
        <v>68</v>
      </c>
      <c r="C47" s="5" t="s">
        <v>119</v>
      </c>
      <c r="D47" s="26" t="s">
        <v>129</v>
      </c>
      <c r="E47" s="26"/>
      <c r="F47" s="26"/>
      <c r="G47" s="5" t="s">
        <v>102</v>
      </c>
      <c r="H47" s="20">
        <v>42.2</v>
      </c>
      <c r="I47" s="17"/>
      <c r="J47" s="7">
        <f t="shared" ref="J47:J55" si="5">I47*H47</f>
        <v>0</v>
      </c>
    </row>
    <row r="48" spans="2:10" ht="68.25" customHeight="1" x14ac:dyDescent="0.3">
      <c r="B48" s="8" t="s">
        <v>69</v>
      </c>
      <c r="C48" s="5" t="s">
        <v>77</v>
      </c>
      <c r="D48" s="26" t="s">
        <v>113</v>
      </c>
      <c r="E48" s="26"/>
      <c r="F48" s="26"/>
      <c r="G48" s="5" t="s">
        <v>102</v>
      </c>
      <c r="H48" s="20">
        <v>42.2</v>
      </c>
      <c r="I48" s="17"/>
      <c r="J48" s="7">
        <f t="shared" si="5"/>
        <v>0</v>
      </c>
    </row>
    <row r="49" spans="2:10" ht="18.75" customHeight="1" x14ac:dyDescent="0.3">
      <c r="B49" s="8" t="s">
        <v>70</v>
      </c>
      <c r="C49" s="5" t="s">
        <v>24</v>
      </c>
      <c r="D49" s="26" t="s">
        <v>128</v>
      </c>
      <c r="E49" s="26"/>
      <c r="F49" s="26"/>
      <c r="G49" s="5" t="s">
        <v>105</v>
      </c>
      <c r="H49" s="20">
        <v>21</v>
      </c>
      <c r="I49" s="17"/>
      <c r="J49" s="7">
        <f t="shared" si="5"/>
        <v>0</v>
      </c>
    </row>
    <row r="50" spans="2:10" ht="18.75" customHeight="1" x14ac:dyDescent="0.3">
      <c r="B50" s="8" t="s">
        <v>71</v>
      </c>
      <c r="C50" s="5" t="s">
        <v>24</v>
      </c>
      <c r="D50" s="26" t="s">
        <v>144</v>
      </c>
      <c r="E50" s="26"/>
      <c r="F50" s="26"/>
      <c r="G50" s="5" t="s">
        <v>102</v>
      </c>
      <c r="H50" s="20">
        <f>H47</f>
        <v>42.2</v>
      </c>
      <c r="I50" s="17"/>
      <c r="J50" s="7">
        <f t="shared" si="5"/>
        <v>0</v>
      </c>
    </row>
    <row r="51" spans="2:10" ht="33.75" customHeight="1" x14ac:dyDescent="0.3">
      <c r="B51" s="8" t="s">
        <v>72</v>
      </c>
      <c r="C51" s="5" t="s">
        <v>120</v>
      </c>
      <c r="D51" s="26" t="s">
        <v>127</v>
      </c>
      <c r="E51" s="26"/>
      <c r="F51" s="26"/>
      <c r="G51" s="5" t="s">
        <v>82</v>
      </c>
      <c r="H51" s="20">
        <f>1.5*21</f>
        <v>31.5</v>
      </c>
      <c r="I51" s="17"/>
      <c r="J51" s="7">
        <f t="shared" si="5"/>
        <v>0</v>
      </c>
    </row>
    <row r="52" spans="2:10" ht="35.25" customHeight="1" x14ac:dyDescent="0.3">
      <c r="B52" s="8" t="s">
        <v>73</v>
      </c>
      <c r="C52" s="5" t="s">
        <v>121</v>
      </c>
      <c r="D52" s="26" t="s">
        <v>126</v>
      </c>
      <c r="E52" s="26"/>
      <c r="F52" s="26"/>
      <c r="G52" s="5" t="s">
        <v>82</v>
      </c>
      <c r="H52" s="20">
        <f>H51</f>
        <v>31.5</v>
      </c>
      <c r="I52" s="17"/>
      <c r="J52" s="7">
        <f t="shared" si="5"/>
        <v>0</v>
      </c>
    </row>
    <row r="53" spans="2:10" ht="35.25" customHeight="1" x14ac:dyDescent="0.3">
      <c r="B53" s="8" t="s">
        <v>74</v>
      </c>
      <c r="C53" s="5" t="s">
        <v>118</v>
      </c>
      <c r="D53" s="26" t="s">
        <v>117</v>
      </c>
      <c r="E53" s="26"/>
      <c r="F53" s="26"/>
      <c r="G53" s="5" t="s">
        <v>104</v>
      </c>
      <c r="H53" s="20">
        <f>H52</f>
        <v>31.5</v>
      </c>
      <c r="I53" s="17"/>
      <c r="J53" s="7">
        <f t="shared" si="5"/>
        <v>0</v>
      </c>
    </row>
    <row r="54" spans="2:10" ht="99" customHeight="1" x14ac:dyDescent="0.3">
      <c r="B54" s="8" t="s">
        <v>75</v>
      </c>
      <c r="C54" s="5" t="s">
        <v>24</v>
      </c>
      <c r="D54" s="26" t="s">
        <v>125</v>
      </c>
      <c r="E54" s="26"/>
      <c r="F54" s="26"/>
      <c r="G54" s="5" t="s">
        <v>104</v>
      </c>
      <c r="H54" s="20">
        <f>1.7*2.1*21</f>
        <v>74.97</v>
      </c>
      <c r="I54" s="17"/>
      <c r="J54" s="7">
        <f t="shared" si="5"/>
        <v>0</v>
      </c>
    </row>
    <row r="55" spans="2:10" ht="146.25" customHeight="1" x14ac:dyDescent="0.3">
      <c r="B55" s="8" t="s">
        <v>76</v>
      </c>
      <c r="C55" s="9" t="s">
        <v>24</v>
      </c>
      <c r="D55" s="33" t="s">
        <v>149</v>
      </c>
      <c r="E55" s="33"/>
      <c r="F55" s="33"/>
      <c r="G55" s="9" t="s">
        <v>114</v>
      </c>
      <c r="H55" s="20">
        <v>1</v>
      </c>
      <c r="I55" s="17"/>
      <c r="J55" s="7">
        <f t="shared" si="5"/>
        <v>0</v>
      </c>
    </row>
    <row r="56" spans="2:10" ht="15" customHeight="1" x14ac:dyDescent="0.3">
      <c r="B56" s="34" t="s">
        <v>115</v>
      </c>
      <c r="C56" s="35"/>
      <c r="D56" s="35"/>
      <c r="E56" s="35"/>
      <c r="F56" s="35"/>
      <c r="G56" s="35"/>
      <c r="H56" s="35"/>
      <c r="I56" s="35"/>
      <c r="J56" s="10">
        <f>SUM(J46:J55)</f>
        <v>0</v>
      </c>
    </row>
    <row r="57" spans="2:10" x14ac:dyDescent="0.3">
      <c r="B57" s="36" t="s">
        <v>135</v>
      </c>
      <c r="C57" s="37"/>
      <c r="D57" s="37"/>
      <c r="E57" s="37"/>
      <c r="F57" s="37"/>
      <c r="G57" s="37"/>
      <c r="H57" s="37"/>
      <c r="I57" s="37"/>
      <c r="J57" s="10">
        <f>J56+J44+J37+J27+J20+J13</f>
        <v>0</v>
      </c>
    </row>
    <row r="58" spans="2:10" x14ac:dyDescent="0.3">
      <c r="B58" s="36" t="s">
        <v>134</v>
      </c>
      <c r="C58" s="37"/>
      <c r="D58" s="37"/>
      <c r="E58" s="37"/>
      <c r="F58" s="37"/>
      <c r="G58" s="37"/>
      <c r="H58" s="37"/>
      <c r="I58" s="37"/>
      <c r="J58" s="10">
        <f>J57*0.23</f>
        <v>0</v>
      </c>
    </row>
    <row r="59" spans="2:10" x14ac:dyDescent="0.3">
      <c r="B59" s="36" t="s">
        <v>136</v>
      </c>
      <c r="C59" s="37"/>
      <c r="D59" s="37"/>
      <c r="E59" s="37"/>
      <c r="F59" s="37"/>
      <c r="G59" s="37"/>
      <c r="H59" s="37"/>
      <c r="I59" s="37"/>
      <c r="J59" s="10">
        <f>J58+J57</f>
        <v>0</v>
      </c>
    </row>
    <row r="60" spans="2:10" x14ac:dyDescent="0.3">
      <c r="B60" s="11"/>
      <c r="C60" s="12"/>
      <c r="D60" s="12"/>
      <c r="E60" s="12"/>
      <c r="F60" s="12"/>
      <c r="G60" s="12"/>
      <c r="H60" s="12"/>
      <c r="I60" s="12"/>
      <c r="J60" s="13"/>
    </row>
    <row r="62" spans="2:10" x14ac:dyDescent="0.3">
      <c r="B62" s="24" t="s">
        <v>147</v>
      </c>
      <c r="C62" s="24"/>
      <c r="D62" s="24"/>
      <c r="E62" s="24"/>
      <c r="F62" s="24"/>
      <c r="G62" s="24"/>
      <c r="H62" s="24"/>
      <c r="I62" s="24"/>
      <c r="J62" s="24"/>
    </row>
  </sheetData>
  <mergeCells count="58">
    <mergeCell ref="B58:I58"/>
    <mergeCell ref="B59:I59"/>
    <mergeCell ref="D53:F53"/>
    <mergeCell ref="D54:F54"/>
    <mergeCell ref="D55:F55"/>
    <mergeCell ref="B56:I56"/>
    <mergeCell ref="B57:I57"/>
    <mergeCell ref="D52:F52"/>
    <mergeCell ref="D41:F41"/>
    <mergeCell ref="D42:F42"/>
    <mergeCell ref="D43:F43"/>
    <mergeCell ref="B44:I44"/>
    <mergeCell ref="D45:J45"/>
    <mergeCell ref="D46:F46"/>
    <mergeCell ref="D47:F47"/>
    <mergeCell ref="D48:F48"/>
    <mergeCell ref="D49:F49"/>
    <mergeCell ref="D50:F50"/>
    <mergeCell ref="D51:F51"/>
    <mergeCell ref="D40:F40"/>
    <mergeCell ref="D30:F30"/>
    <mergeCell ref="D31:F31"/>
    <mergeCell ref="D32:F32"/>
    <mergeCell ref="D33:F33"/>
    <mergeCell ref="D34:F34"/>
    <mergeCell ref="D35:F35"/>
    <mergeCell ref="D36:F36"/>
    <mergeCell ref="B37:I37"/>
    <mergeCell ref="D38:J38"/>
    <mergeCell ref="D39:F39"/>
    <mergeCell ref="D19:F19"/>
    <mergeCell ref="D18:F18"/>
    <mergeCell ref="B20:I20"/>
    <mergeCell ref="D12:F12"/>
    <mergeCell ref="B13:I13"/>
    <mergeCell ref="D15:F15"/>
    <mergeCell ref="D22:F22"/>
    <mergeCell ref="D23:F23"/>
    <mergeCell ref="D24:F24"/>
    <mergeCell ref="D25:F25"/>
    <mergeCell ref="B27:I27"/>
    <mergeCell ref="D26:F26"/>
    <mergeCell ref="B62:J62"/>
    <mergeCell ref="B3:J3"/>
    <mergeCell ref="B4:J4"/>
    <mergeCell ref="D16:F16"/>
    <mergeCell ref="D17:F17"/>
    <mergeCell ref="D5:F5"/>
    <mergeCell ref="D8:F8"/>
    <mergeCell ref="D9:F9"/>
    <mergeCell ref="D10:F10"/>
    <mergeCell ref="D11:F11"/>
    <mergeCell ref="D6:J6"/>
    <mergeCell ref="D28:J28"/>
    <mergeCell ref="D21:J21"/>
    <mergeCell ref="D14:J14"/>
    <mergeCell ref="D7:J7"/>
    <mergeCell ref="D29:F29"/>
  </mergeCells>
  <pageMargins left="0.25" right="0.25" top="0.75" bottom="0.75" header="0.3" footer="0.3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SYLWEK LIWOCHA</dc:creator>
  <cp:lastModifiedBy>Marcin Pgm</cp:lastModifiedBy>
  <cp:lastPrinted>2020-11-23T16:59:07Z</cp:lastPrinted>
  <dcterms:created xsi:type="dcterms:W3CDTF">2015-06-05T18:19:34Z</dcterms:created>
  <dcterms:modified xsi:type="dcterms:W3CDTF">2021-04-21T16:42:57Z</dcterms:modified>
</cp:coreProperties>
</file>