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og\Desktop\Przetargi\_sprzątanie taboru na rok 2021\_SIWZ+załączniki\"/>
    </mc:Choice>
  </mc:AlternateContent>
  <bookViews>
    <workbookView xWindow="0" yWindow="0" windowWidth="23040" windowHeight="9096" tabRatio="939" firstSheet="3" activeTab="3"/>
  </bookViews>
  <sheets>
    <sheet name="Arkusz1" sheetId="1" state="hidden" r:id="rId1"/>
    <sheet name="Arkusz2" sheetId="2" state="hidden" r:id="rId2"/>
    <sheet name="Sędziszów" sheetId="4" state="hidden" r:id="rId3"/>
    <sheet name="1. Kraków Główny KGA(Towarowy)" sheetId="5" r:id="rId4"/>
    <sheet name="2. (SP-0)" sheetId="29" r:id="rId5"/>
    <sheet name="3. Kraków Płaszów" sheetId="8" r:id="rId6"/>
    <sheet name="4. (GRAFFITI)" sheetId="19" r:id="rId7"/>
    <sheet name="5. SP-ZEW" sheetId="15" r:id="rId8"/>
    <sheet name="6. SP-ZEW" sheetId="21" r:id="rId9"/>
    <sheet name="7. Sędziszów" sheetId="27" r:id="rId10"/>
    <sheet name="8. Nowy Sącz (SP-1)" sheetId="22" r:id="rId11"/>
    <sheet name="9. Nowy Sącz (OP,W)" sheetId="28" r:id="rId12"/>
    <sheet name="10. Tarnów" sheetId="23" r:id="rId13"/>
    <sheet name="11. Zakopane" sheetId="26" r:id="rId14"/>
    <sheet name="12. (SP-F)" sheetId="25" r:id="rId15"/>
    <sheet name="SUMA" sheetId="11" r:id="rId16"/>
  </sheets>
  <definedNames>
    <definedName name="_xlnm.Print_Area" localSheetId="3">'1. Kraków Główny KGA(Towarowy)'!$A$1:$Y$34</definedName>
    <definedName name="_xlnm.Print_Area" localSheetId="12">'10. Tarnów'!$A$1:$Y$33</definedName>
    <definedName name="_xlnm.Print_Area" localSheetId="13">'11. Zakopane'!$A$1:$Y$33</definedName>
    <definedName name="_xlnm.Print_Area" localSheetId="14">'12. (SP-F)'!$A$1:$AX$33</definedName>
    <definedName name="_xlnm.Print_Area" localSheetId="4">'2. (SP-0)'!$A$1:$Y$32</definedName>
    <definedName name="_xlnm.Print_Area" localSheetId="5">'3. Kraków Płaszów'!$A$1:$Y$33</definedName>
    <definedName name="_xlnm.Print_Area" localSheetId="6">'4. (GRAFFITI)'!$A$1:$Y$32</definedName>
    <definedName name="_xlnm.Print_Area" localSheetId="7">'5. SP-ZEW'!$A$1:$Y$33</definedName>
    <definedName name="_xlnm.Print_Area" localSheetId="8">'6. SP-ZEW'!$A$1:$Y$33</definedName>
    <definedName name="_xlnm.Print_Area" localSheetId="9">'7. Sędziszów'!$A$1:$Y$34</definedName>
    <definedName name="_xlnm.Print_Area" localSheetId="10">'8. Nowy Sącz (SP-1)'!$A$1:$Y$33</definedName>
    <definedName name="_xlnm.Print_Area" localSheetId="11">'9. Nowy Sącz (OP,W)'!$A$1:$Y$30</definedName>
    <definedName name="_xlnm.Print_Area" localSheetId="2">Sędziszów!$A$1:$R$34</definedName>
    <definedName name="_xlnm.Print_Area" localSheetId="15">SUMA!$A$1:$M$26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8" l="1"/>
  <c r="U17" i="8"/>
  <c r="Q17" i="8"/>
  <c r="M17" i="8"/>
  <c r="I17" i="8"/>
  <c r="Y12" i="8"/>
  <c r="U12" i="8"/>
  <c r="Q12" i="8"/>
  <c r="M12" i="8"/>
  <c r="I12" i="8"/>
  <c r="Y14" i="5" l="1"/>
  <c r="U14" i="5"/>
  <c r="Q14" i="5"/>
  <c r="M14" i="5"/>
  <c r="Y12" i="5"/>
  <c r="U12" i="5"/>
  <c r="Q12" i="5"/>
  <c r="M12" i="5"/>
  <c r="I12" i="5"/>
  <c r="I14" i="5" s="1"/>
  <c r="E12" i="25" l="1"/>
  <c r="E12" i="19"/>
  <c r="E12" i="15" l="1"/>
  <c r="E12" i="21" l="1"/>
  <c r="I12" i="21"/>
  <c r="E12" i="29" l="1"/>
  <c r="I12" i="29"/>
  <c r="I13" i="29" s="1"/>
  <c r="M12" i="29"/>
  <c r="M13" i="29" s="1"/>
  <c r="Q12" i="29"/>
  <c r="Q13" i="29" s="1"/>
  <c r="U12" i="29"/>
  <c r="U13" i="29" s="1"/>
  <c r="Y12" i="29"/>
  <c r="Y13" i="29" s="1"/>
  <c r="Y14" i="29" l="1"/>
  <c r="D5" i="11" s="1"/>
  <c r="I15" i="8"/>
  <c r="M15" i="8"/>
  <c r="Q15" i="8"/>
  <c r="U15" i="8"/>
  <c r="Y15" i="8"/>
  <c r="I16" i="8"/>
  <c r="M16" i="8"/>
  <c r="Q16" i="8"/>
  <c r="U16" i="8"/>
  <c r="Y16" i="8"/>
  <c r="I13" i="8"/>
  <c r="M13" i="8"/>
  <c r="Q13" i="8"/>
  <c r="U13" i="8"/>
  <c r="Y13" i="8"/>
  <c r="Y14" i="8"/>
  <c r="U14" i="8"/>
  <c r="Q14" i="8"/>
  <c r="M14" i="8"/>
  <c r="I14" i="8"/>
  <c r="E14" i="8"/>
  <c r="Y12" i="15" l="1"/>
  <c r="U12" i="15"/>
  <c r="Q12" i="15"/>
  <c r="M12" i="15"/>
  <c r="I12" i="15"/>
  <c r="M12" i="21"/>
  <c r="Y12" i="21"/>
  <c r="U12" i="21"/>
  <c r="Y13" i="27" l="1"/>
  <c r="U13" i="27"/>
  <c r="Q13" i="27"/>
  <c r="M13" i="27"/>
  <c r="I13" i="27"/>
  <c r="E13" i="27"/>
  <c r="W21" i="28"/>
  <c r="Y13" i="28"/>
  <c r="U13" i="28"/>
  <c r="Q13" i="28"/>
  <c r="M13" i="28"/>
  <c r="I13" i="28"/>
  <c r="E13" i="28"/>
  <c r="Y12" i="28"/>
  <c r="U12" i="28"/>
  <c r="Q12" i="28"/>
  <c r="M12" i="28"/>
  <c r="I12" i="28"/>
  <c r="E12" i="28"/>
  <c r="Y12" i="27"/>
  <c r="U12" i="27"/>
  <c r="U14" i="27" s="1"/>
  <c r="Q12" i="27"/>
  <c r="M12" i="27"/>
  <c r="I12" i="27"/>
  <c r="E12" i="27"/>
  <c r="I12" i="25"/>
  <c r="AV12" i="25"/>
  <c r="AS12" i="25"/>
  <c r="AM12" i="25"/>
  <c r="AJ12" i="25"/>
  <c r="Y14" i="28" l="1"/>
  <c r="M14" i="27"/>
  <c r="Y14" i="27"/>
  <c r="Q14" i="27"/>
  <c r="I14" i="27"/>
  <c r="I14" i="28"/>
  <c r="U14" i="28"/>
  <c r="M14" i="28"/>
  <c r="Q14" i="28"/>
  <c r="AX12" i="25"/>
  <c r="AX17" i="25" s="1"/>
  <c r="AO12" i="25"/>
  <c r="AO17" i="25" s="1"/>
  <c r="Y15" i="27" l="1"/>
  <c r="D10" i="11" s="1"/>
  <c r="Y15" i="28"/>
  <c r="D12" i="11" s="1"/>
  <c r="AD12" i="25" l="1"/>
  <c r="AA12" i="25"/>
  <c r="U12" i="25"/>
  <c r="R12" i="25"/>
  <c r="L12" i="25"/>
  <c r="N12" i="25" s="1"/>
  <c r="W12" i="25" l="1"/>
  <c r="AF12" i="25"/>
  <c r="AF17" i="25"/>
  <c r="Y12" i="26" l="1"/>
  <c r="Y13" i="26" s="1"/>
  <c r="U12" i="26"/>
  <c r="U13" i="26" s="1"/>
  <c r="Q12" i="26"/>
  <c r="Q13" i="26" s="1"/>
  <c r="M12" i="26"/>
  <c r="M13" i="26" s="1"/>
  <c r="I12" i="26"/>
  <c r="I13" i="26" s="1"/>
  <c r="E12" i="26"/>
  <c r="E12" i="22"/>
  <c r="E12" i="23"/>
  <c r="Y14" i="26" l="1"/>
  <c r="D14" i="11" s="1"/>
  <c r="E15" i="8" l="1"/>
  <c r="E16" i="8"/>
  <c r="E13" i="8"/>
  <c r="W24" i="8"/>
  <c r="E13" i="5" l="1"/>
  <c r="W17" i="25"/>
  <c r="N17" i="25"/>
  <c r="Y12" i="23"/>
  <c r="Y13" i="23" s="1"/>
  <c r="U12" i="23"/>
  <c r="U13" i="23" s="1"/>
  <c r="Q12" i="23"/>
  <c r="Q13" i="23" s="1"/>
  <c r="M12" i="23"/>
  <c r="M13" i="23" s="1"/>
  <c r="I12" i="23"/>
  <c r="I13" i="23" s="1"/>
  <c r="Y14" i="23" l="1"/>
  <c r="D13" i="11" s="1"/>
  <c r="AX18" i="25"/>
  <c r="D15" i="11" s="1"/>
  <c r="M13" i="22"/>
  <c r="Y12" i="22"/>
  <c r="Y13" i="22" s="1"/>
  <c r="U12" i="22"/>
  <c r="U13" i="22" s="1"/>
  <c r="Q12" i="22"/>
  <c r="Q13" i="22" s="1"/>
  <c r="M12" i="22"/>
  <c r="I12" i="22"/>
  <c r="I13" i="22" s="1"/>
  <c r="Y14" i="22" l="1"/>
  <c r="D11" i="11" s="1"/>
  <c r="Y17" i="21" l="1"/>
  <c r="U17" i="21"/>
  <c r="Q12" i="21"/>
  <c r="M17" i="21"/>
  <c r="I13" i="15"/>
  <c r="I12" i="19"/>
  <c r="I14" i="19" s="1"/>
  <c r="I13" i="5"/>
  <c r="I17" i="21" l="1"/>
  <c r="Q17" i="21"/>
  <c r="Y13" i="15"/>
  <c r="U13" i="15"/>
  <c r="Q13" i="15"/>
  <c r="M13" i="15"/>
  <c r="Y12" i="19"/>
  <c r="Y14" i="19" s="1"/>
  <c r="U12" i="19"/>
  <c r="U14" i="19" s="1"/>
  <c r="Q12" i="19"/>
  <c r="Q14" i="19" s="1"/>
  <c r="M12" i="19"/>
  <c r="M14" i="19" s="1"/>
  <c r="Y13" i="5"/>
  <c r="U13" i="5"/>
  <c r="M13" i="5"/>
  <c r="Y15" i="19" l="1"/>
  <c r="D7" i="11" s="1"/>
  <c r="Y18" i="21"/>
  <c r="D9" i="11" s="1"/>
  <c r="Y14" i="15"/>
  <c r="D8" i="11" s="1"/>
  <c r="Q13" i="5" l="1"/>
  <c r="Y15" i="5" s="1"/>
  <c r="D4" i="11" s="1"/>
  <c r="N12" i="4" l="1"/>
  <c r="Q11" i="4"/>
  <c r="Q10" i="4"/>
  <c r="N11" i="4"/>
  <c r="N10" i="4"/>
  <c r="K11" i="4"/>
  <c r="K10" i="4"/>
  <c r="K12" i="4" s="1"/>
  <c r="H11" i="4"/>
  <c r="H10" i="4"/>
  <c r="H12" i="4" s="1"/>
  <c r="E11" i="4"/>
  <c r="E10" i="4"/>
  <c r="Q12" i="4" l="1"/>
  <c r="Q13" i="4"/>
  <c r="Q14" i="4" s="1"/>
  <c r="P42" i="1"/>
  <c r="M42" i="1"/>
  <c r="J42" i="1"/>
  <c r="G42" i="1"/>
  <c r="P41" i="1"/>
  <c r="P43" i="1" s="1"/>
  <c r="M41" i="1"/>
  <c r="J41" i="1"/>
  <c r="G41" i="1"/>
  <c r="G43" i="1" l="1"/>
  <c r="Q19" i="4"/>
  <c r="Q17" i="4"/>
  <c r="J43" i="1"/>
  <c r="M43" i="1"/>
  <c r="P21" i="1"/>
  <c r="J21" i="1"/>
  <c r="P20" i="1"/>
  <c r="P29" i="1"/>
  <c r="P30" i="1" s="1"/>
  <c r="M29" i="1"/>
  <c r="M30" i="1" s="1"/>
  <c r="J29" i="1"/>
  <c r="J30" i="1" s="1"/>
  <c r="G29" i="1"/>
  <c r="G30" i="1" s="1"/>
  <c r="M20" i="1"/>
  <c r="M21" i="1" s="1"/>
  <c r="J20" i="1"/>
  <c r="G20" i="1"/>
  <c r="G21" i="1" s="1"/>
  <c r="P6" i="1"/>
  <c r="P9" i="1"/>
  <c r="P8" i="1"/>
  <c r="P7" i="1"/>
  <c r="P5" i="1"/>
  <c r="P4" i="1"/>
  <c r="M9" i="1"/>
  <c r="M8" i="1"/>
  <c r="M7" i="1"/>
  <c r="M6" i="1"/>
  <c r="M5" i="1"/>
  <c r="M4" i="1"/>
  <c r="J9" i="1"/>
  <c r="J8" i="1"/>
  <c r="J7" i="1"/>
  <c r="J6" i="1"/>
  <c r="J5" i="1"/>
  <c r="J4" i="1"/>
  <c r="G5" i="1"/>
  <c r="G6" i="1"/>
  <c r="G7" i="1"/>
  <c r="G8" i="1"/>
  <c r="G9" i="1"/>
  <c r="G4" i="1"/>
  <c r="P44" i="1" l="1"/>
  <c r="P45" i="1" s="1"/>
  <c r="P12" i="2"/>
  <c r="P13" i="2" s="1"/>
  <c r="P22" i="1"/>
  <c r="P23" i="1" s="1"/>
  <c r="P31" i="1"/>
  <c r="P32" i="1" s="1"/>
  <c r="G11" i="1"/>
  <c r="M11" i="1"/>
  <c r="J11" i="1"/>
  <c r="E35" i="2" l="1"/>
  <c r="P12" i="1"/>
  <c r="P13" i="1" s="1"/>
  <c r="E35" i="1" s="1"/>
  <c r="Y18" i="8" l="1"/>
  <c r="D6" i="11" s="1"/>
  <c r="D16" i="11" l="1"/>
</calcChain>
</file>

<file path=xl/sharedStrings.xml><?xml version="1.0" encoding="utf-8"?>
<sst xmlns="http://schemas.openxmlformats.org/spreadsheetml/2006/main" count="1039" uniqueCount="168">
  <si>
    <t>FORMULARZ CENOWY</t>
  </si>
  <si>
    <t>Zestawienie ilości, cen jednostkowych czyszczenia ezt</t>
  </si>
  <si>
    <t xml:space="preserve">                      </t>
  </si>
  <si>
    <t>Lp.</t>
  </si>
  <si>
    <t xml:space="preserve">Nazwa punktu (lokalizacja) </t>
  </si>
  <si>
    <t>Rodzaj usługi (czyszczenie)</t>
  </si>
  <si>
    <t>Ilość łączna w okresie trwania umowy</t>
  </si>
  <si>
    <t>ezt – EN64, 40WE</t>
  </si>
  <si>
    <t>ezt - EN77, 32WE</t>
  </si>
  <si>
    <t>ezt - EN78, 31WE</t>
  </si>
  <si>
    <t>ezt - EN79, 45WE</t>
  </si>
  <si>
    <t>Ilość szt.                  w miesiącu</t>
  </si>
  <si>
    <t>Oferowana cena jednostkowa za zespół                         [zł]</t>
  </si>
  <si>
    <t>wartość netto w miesiącu</t>
  </si>
  <si>
    <t>7 = 5 x 6</t>
  </si>
  <si>
    <t>10= 8 x 9</t>
  </si>
  <si>
    <t>13= 11 x 12</t>
  </si>
  <si>
    <t>1.</t>
  </si>
  <si>
    <t>PUC1</t>
  </si>
  <si>
    <t>2.</t>
  </si>
  <si>
    <t>PUC2</t>
  </si>
  <si>
    <t>3.</t>
  </si>
  <si>
    <t>PUC3</t>
  </si>
  <si>
    <t>4.</t>
  </si>
  <si>
    <t>PUC-Zew</t>
  </si>
  <si>
    <t>5.</t>
  </si>
  <si>
    <t>Wodowanie (W)</t>
  </si>
  <si>
    <t>6.</t>
  </si>
  <si>
    <t>Odfekalnianie (Op)</t>
  </si>
  <si>
    <t>7.</t>
  </si>
  <si>
    <r>
      <t>Graffiti na 1m</t>
    </r>
    <r>
      <rPr>
        <b/>
        <vertAlign val="superscript"/>
        <sz val="9"/>
        <color rgb="FF000000"/>
        <rFont val="Arial"/>
        <family val="2"/>
        <charset val="238"/>
      </rPr>
      <t>2</t>
    </r>
  </si>
  <si>
    <r>
      <t>240 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</si>
  <si>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10 m</t>
    </r>
    <r>
      <rPr>
        <vertAlign val="superscript"/>
        <sz val="9"/>
        <color rgb="FF000000"/>
        <rFont val="Arial"/>
        <family val="2"/>
        <charset val="238"/>
      </rPr>
      <t>2</t>
    </r>
  </si>
  <si>
    <t>8.</t>
  </si>
  <si>
    <r>
      <t xml:space="preserve">Wartość netto usługi  w miesiącu dla danego rodzaju ezt </t>
    </r>
    <r>
      <rPr>
        <sz val="9"/>
        <color rgb="FF000000"/>
        <rFont val="Arial"/>
        <family val="2"/>
        <charset val="238"/>
      </rPr>
      <t>(suma poz.1 - 7)</t>
    </r>
  </si>
  <si>
    <t>9.</t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</si>
  <si>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poz.1 -6 w kol. 7,10,13)</t>
    </r>
  </si>
  <si>
    <t>10.</t>
  </si>
  <si>
    <r>
      <t xml:space="preserve">Wartość  netto usługi kompleksowego czyszczenia ezt w okresie trwania umowy </t>
    </r>
    <r>
      <rPr>
        <sz val="9"/>
        <color rgb="FF000000"/>
        <rFont val="Arial"/>
        <family val="2"/>
        <charset val="238"/>
      </rPr>
      <t xml:space="preserve"> (wartości z wiersza poz.nr 8 x ilość miesięcy) [zł]/*</t>
    </r>
  </si>
  <si>
    <t>Kraków Olsza, Kraków Główny Towarowy,</t>
  </si>
  <si>
    <t>Tarnów</t>
  </si>
  <si>
    <t>Nowy Sącz</t>
  </si>
  <si>
    <t>Wartość sumaryczna całości umowy od czerwca do grudnia:</t>
  </si>
  <si>
    <t>16 = 14 x 15</t>
  </si>
  <si>
    <t>10  = 8 x 9</t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</si>
  <si>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poz.1 -7 w kol. 7,10,13, 16)</t>
    </r>
  </si>
  <si>
    <r>
      <t xml:space="preserve">Wartość netto usługi  w miesiącu dla danego rodzaju ezt
 </t>
    </r>
    <r>
      <rPr>
        <sz val="9"/>
        <color rgb="FF000000"/>
        <rFont val="Arial"/>
        <family val="2"/>
        <charset val="238"/>
      </rPr>
      <t>(suma poz.1 - 7)</t>
    </r>
  </si>
  <si>
    <r>
      <t xml:space="preserve">Wartość netto usługi  w miesiącu dla danego rodzaju ezt 
</t>
    </r>
    <r>
      <rPr>
        <sz val="9"/>
        <color rgb="FF000000"/>
        <rFont val="Arial"/>
        <family val="2"/>
        <charset val="238"/>
      </rPr>
      <t>(suma poz.1 - 7)</t>
    </r>
  </si>
  <si>
    <t>Uwaga! Łączna ilość usług (kol. 3) i łączna wartość netto usługi (poz. 13) wynikają ze złożonej oferty i nie uwzględniają skróconego terminu trwania umowy.</t>
  </si>
  <si>
    <t>ZAMAWIAJĄCY</t>
  </si>
  <si>
    <t>WYKONAWCA</t>
  </si>
  <si>
    <t>………………………………</t>
  </si>
  <si>
    <r>
      <t>Załącznik nr 2  do umowy</t>
    </r>
    <r>
      <rPr>
        <sz val="9"/>
        <color rgb="FFFF0000"/>
        <rFont val="Calibri"/>
        <family val="2"/>
        <charset val="238"/>
        <scheme val="minor"/>
      </rPr>
      <t xml:space="preserve">    </t>
    </r>
    <r>
      <rPr>
        <sz val="9"/>
        <color theme="1"/>
        <rFont val="Calibri"/>
        <family val="2"/>
        <charset val="238"/>
        <scheme val="minor"/>
      </rPr>
      <t>– zestawienie ilości i cen jednostkowych czyszczenia taboru kolejowego</t>
    </r>
  </si>
  <si>
    <t>Sędziszów</t>
  </si>
  <si>
    <r>
      <t xml:space="preserve">Wartość netto usługi  w miesiącu dla danego rodzaju ezt </t>
    </r>
    <r>
      <rPr>
        <sz val="9"/>
        <color rgb="FF000000"/>
        <rFont val="Arial"/>
        <family val="2"/>
        <charset val="238"/>
      </rPr>
      <t>(suma poz.1 - 2)</t>
    </r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</si>
  <si>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poz.1 -6 w kol. 7,10,13,15)</t>
    </r>
  </si>
  <si>
    <t>SP-1</t>
  </si>
  <si>
    <t>SP-2</t>
  </si>
  <si>
    <t>Łączna liczba pojazdów danego typu</t>
  </si>
  <si>
    <t>wartość netto w okresie trwania umowy 
[zł]</t>
  </si>
  <si>
    <t>SP-ZEW</t>
  </si>
  <si>
    <t xml:space="preserve">W </t>
  </si>
  <si>
    <t>Kraków Płaszów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</si>
  <si>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poz.1 - 2)</t>
    </r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</si>
  <si>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poz.1)</t>
    </r>
  </si>
  <si>
    <t>Kraków Olsza</t>
  </si>
  <si>
    <t>SUMA</t>
  </si>
  <si>
    <t>OBLICZENIA</t>
  </si>
  <si>
    <t>Zakopane</t>
  </si>
  <si>
    <t>SP-3</t>
  </si>
  <si>
    <t>ZADANIE NR 4</t>
  </si>
  <si>
    <t>ZADANIE NR 3</t>
  </si>
  <si>
    <t>ZADANIE NR 1</t>
  </si>
  <si>
    <t>ZADANIE NR 7</t>
  </si>
  <si>
    <t>7 =  5 x 6</t>
  </si>
  <si>
    <t>11 = 9 x 10</t>
  </si>
  <si>
    <t>15 = 13 x 14</t>
  </si>
  <si>
    <t>19 = 17 x 18</t>
  </si>
  <si>
    <t>Kraków Główny KGA (Towarowy)</t>
  </si>
  <si>
    <t>ZADANIE NR 2</t>
  </si>
  <si>
    <t>Kraków Lotnisko</t>
  </si>
  <si>
    <t>*</t>
  </si>
  <si>
    <t>**</t>
  </si>
  <si>
    <t>wartość netto 
w okresie trwania umowy 
[zł]</t>
  </si>
  <si>
    <t>ZADANIE 1</t>
  </si>
  <si>
    <t>ZADANIE 2</t>
  </si>
  <si>
    <t>ZADANIE 3</t>
  </si>
  <si>
    <t>ZADANIE 5</t>
  </si>
  <si>
    <t>ZADANIE 6</t>
  </si>
  <si>
    <t>ZADANIE 7</t>
  </si>
  <si>
    <t>Rodzaj usługi (poziom utrzymania 
w czystości taboru kolejowego)</t>
  </si>
  <si>
    <t>ZADANIE NR 5</t>
  </si>
  <si>
    <t>ZADANIE NR 6</t>
  </si>
  <si>
    <t>EZT – EN64, 40WE</t>
  </si>
  <si>
    <t>EZT - EN77, 32WE</t>
  </si>
  <si>
    <t>EZT - EN78, 31WE</t>
  </si>
  <si>
    <t>EZT - EN79, 45WE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</si>
  <si>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poz.1 - 5)</t>
    </r>
  </si>
  <si>
    <t>ZADANIE NR 8</t>
  </si>
  <si>
    <t>Każda seria pojazdów</t>
  </si>
  <si>
    <r>
      <t>Łączna 
liczba usług 
w okresie trwania umowy</t>
    </r>
    <r>
      <rPr>
        <b/>
        <sz val="10"/>
        <color rgb="FF000000"/>
        <rFont val="Arial"/>
        <family val="2"/>
        <charset val="238"/>
      </rPr>
      <t>*</t>
    </r>
  </si>
  <si>
    <r>
      <t>Łączna liczba usług 
w okresie trwania umowy</t>
    </r>
    <r>
      <rPr>
        <b/>
        <sz val="10"/>
        <color rgb="FF000000"/>
        <rFont val="Arial"/>
        <family val="2"/>
        <charset val="238"/>
      </rPr>
      <t>**</t>
    </r>
  </si>
  <si>
    <t>Łączna liczba usług w okresie trwania Umowy (kol. 3) - Zamawiający zastrzega sobie możliwość zmiany liczby usług 
w okresie trwania Umowy w zależności od rodzaju taboru.</t>
  </si>
  <si>
    <t>ZADANIE 4</t>
  </si>
  <si>
    <t>ZADANIE 8</t>
  </si>
  <si>
    <t>Łączna liczba usług w okresie trwania umowy (kol. 3) - Zamawiający zastrzega sobie możliwość zmiany liczby usług dla poszczególnego rodzaju taboru w okresie trwania umowy.
Liczba usług dla danego taboru w danej lokalizacji będzie uzależniona od bieżących potrzeb Zamawiającego.</t>
  </si>
  <si>
    <t>Łączna liczba usług 
w okresie trwania umowy</t>
  </si>
  <si>
    <r>
      <t>GRAFFITI</t>
    </r>
    <r>
      <rPr>
        <b/>
        <sz val="10"/>
        <color rgb="FF000000"/>
        <rFont val="Arial"/>
        <family val="2"/>
        <charset val="238"/>
      </rPr>
      <t>**</t>
    </r>
  </si>
  <si>
    <t>cena jednostkowa z poziomu utrzymania w czystości GRAFFITI podawana za 1m2</t>
  </si>
  <si>
    <t>Cena jednostkowa za płyn do zbiornika [zł]</t>
  </si>
  <si>
    <t>Cena jednostkowa za poziom utrzymania w czystości OP [zł] 
(bez płynu do płukania zbiornika)</t>
  </si>
  <si>
    <t>23 = 20 x 21</t>
  </si>
  <si>
    <r>
      <t xml:space="preserve">Wartość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w kol. 7, 11, 15, 19, 23)</t>
    </r>
  </si>
  <si>
    <t>EZT – EN57-FPS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</si>
  <si>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poz.1 - 5 w kol. 7, 11, 15, 19, 23)</t>
    </r>
  </si>
  <si>
    <t>Tarnów Filia</t>
  </si>
  <si>
    <t>Tarnów Mościce</t>
  </si>
  <si>
    <t>Mościce Azoty</t>
  </si>
  <si>
    <t>Łączna liczba usług w okresie trwania umowy (kol. 3 i wartość  netto usługi kompleksowego utrzymania w czystości taboru kolejowego 
w okresie trwania umowy (poz. 7) wynikają ze złożonej oferty i nie uwzględniają skróconego terminu trwania umowy.</t>
  </si>
  <si>
    <t>SP-F</t>
  </si>
  <si>
    <t>ZADANIE NR 10</t>
  </si>
  <si>
    <t>ZADANIE NR 9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</si>
  <si>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poz.1 - 4 w kol. 7, 11, 15, 19, 23)</t>
    </r>
  </si>
  <si>
    <t>WAŻNE! Do ceny jednostkowej za utrzymanie w czystości taboru kolejowego z poziomu OP (Opróżnienie zbiorników nieczystości płynnych 
w pojazdach kolejowych (odfekalnianie)) należy doliczyć cenę płynu do płukania zbiornika WC, przypadającego na jeden zbiornik. 
Cenę tą należy wpisać w poz. 7.</t>
  </si>
  <si>
    <t xml:space="preserve">Oferowana cena jednostkowa za 1 fotel siedzący stały                        </t>
  </si>
  <si>
    <t>Liczba miejsc siedzących stałych we wszystkich pojazdach danej serii</t>
  </si>
  <si>
    <t>Liczba miejsc siedzących uchylnych we wszystkich pojazdach danej serii</t>
  </si>
  <si>
    <t>Liczba miejsc siedzących uchylnych w 1 pojeździe kolejowym</t>
  </si>
  <si>
    <t>Liczba miejsc siedzących stałych 
w 1 pojeździe kolejowym</t>
  </si>
  <si>
    <t xml:space="preserve">Oferowana cena jednostkowa za 1 fotel siedzący uchylny                     </t>
  </si>
  <si>
    <t>12 = 7 x 8 + 10 x 11</t>
  </si>
  <si>
    <t>21= 16 x 17 + 19 x 20</t>
  </si>
  <si>
    <t>EZT – EN77, 32WE</t>
  </si>
  <si>
    <t>EZT – EN78, 31WE</t>
  </si>
  <si>
    <t>EZT – EN79, 45WE</t>
  </si>
  <si>
    <t>29= 25 x 26 + 28 x 29</t>
  </si>
  <si>
    <t>38= 33 x 34 + 36 x 37</t>
  </si>
  <si>
    <t>47 = 42 x 43 + 45 x 46</t>
  </si>
  <si>
    <t>3 = 5 + 14 + 23 + 31 + 40</t>
  </si>
  <si>
    <t>ZADANIE NR 11</t>
  </si>
  <si>
    <t>W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</si>
  <si>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poz.1 - 2 w kol. 7, 11, 15, 19, 23)</t>
    </r>
  </si>
  <si>
    <t>WAŻNE! Do ceny jednostkowej za utrzymanie w czystości taboru kolejowego z poziomu OP (Opróżnienie zbiorników nieczystości płynnych 
w pojazdach kolejowych (odfekalnianie)) należy doliczyć cenę płynu do płukania zbiornika WC, przypadającego na jeden zbiornik. 
Cenę tą należy wpisać w poz. 5.</t>
  </si>
  <si>
    <t>OP**</t>
  </si>
  <si>
    <t>3 = 5+9+13+17 + 21</t>
  </si>
  <si>
    <t>ZADANIE 9</t>
  </si>
  <si>
    <t>ZADANIE 10</t>
  </si>
  <si>
    <t>ZADANIE 11</t>
  </si>
  <si>
    <t>ZADANIE 12</t>
  </si>
  <si>
    <t xml:space="preserve">1. </t>
  </si>
  <si>
    <r>
      <t>Nazwa punktu (lokalizacja</t>
    </r>
    <r>
      <rPr>
        <b/>
        <sz val="10"/>
        <color rgb="FF000000"/>
        <rFont val="Arial"/>
        <family val="2"/>
        <charset val="238"/>
      </rPr>
      <t>)***</t>
    </r>
  </si>
  <si>
    <t>SP-0</t>
  </si>
  <si>
    <t>Oferowana cena jednostkowa za EZT                        [zł]</t>
  </si>
  <si>
    <t>Oferowana cena jednostkowa za EZT                        [zł]**</t>
  </si>
  <si>
    <t xml:space="preserve">Zestawienie ilości i cen jednostkowych usług utrzymania w czystości taboru kolejowego </t>
  </si>
  <si>
    <t>ZADANIE NR 12</t>
  </si>
  <si>
    <t>USŁUGA UTRZYMANIA W CZYSTOŚCI TABORU KOLEJOWEGO SPÓŁKI 
"KOLEJE MAŁOPOLSKIE"</t>
  </si>
  <si>
    <t>1/2</t>
  </si>
  <si>
    <t>2/2</t>
  </si>
  <si>
    <r>
      <rPr>
        <b/>
        <sz val="12"/>
        <color theme="1"/>
        <rFont val="Arial"/>
        <family val="2"/>
        <charset val="238"/>
      </rPr>
      <t>***</t>
    </r>
    <r>
      <rPr>
        <b/>
        <sz val="9"/>
        <color theme="1"/>
        <rFont val="Arial"/>
        <family val="2"/>
        <charset val="238"/>
      </rPr>
      <t>Proszę o wskazanie jednej lokalizacji 
o których mowa w kol. 1 poz. 1 - 5</t>
    </r>
  </si>
  <si>
    <t>KMDL/251/12/2020</t>
  </si>
  <si>
    <t xml:space="preserve">Dębica </t>
  </si>
  <si>
    <t>Nazwa punktu (lokalizacja)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</si>
  <si>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w kol. 7, 11, 15, 19, 23)</t>
    </r>
  </si>
  <si>
    <t>Łączna liczba usług w okresie trwania umowy (kol. 3) i wartość  netto usługi kompleksowego utrzymania w czystości taboru kolejowego 
w okresie trwania umowy (poz. 3 wynikają ze złożonej oferty i nie uwzględniają skróconego terminu trwania umowy.</t>
  </si>
  <si>
    <t>Wykonanie poziomu utrzymania w czystości SP-1 w przypadku spełnienia wymagań zgodnie z załącznikiem nr 1 pkt 28</t>
  </si>
  <si>
    <r>
      <t>OP</t>
    </r>
    <r>
      <rPr>
        <b/>
        <sz val="10"/>
        <color rgb="FF000000"/>
        <rFont val="Arial"/>
        <family val="2"/>
        <charset val="238"/>
      </rPr>
      <t>***</t>
    </r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</si>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</sst>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i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vertAlign val="superscript"/>
      <sz val="11"/>
      <color rgb="FF000000"/>
      <name val="Calibri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i/>
      <sz val="7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37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3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2" fontId="0" fillId="0" borderId="0" xfId="0" applyNumberFormat="1"/>
    <xf numFmtId="0" fontId="7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6" fillId="0" borderId="0" xfId="0" applyFont="1"/>
    <xf numFmtId="0" fontId="30" fillId="0" borderId="0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3" fillId="0" borderId="0" xfId="0" applyFont="1" applyAlignment="1">
      <alignment vertical="top"/>
    </xf>
    <xf numFmtId="0" fontId="5" fillId="0" borderId="4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7" fillId="0" borderId="7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11" fillId="0" borderId="40" xfId="0" applyNumberFormat="1" applyFont="1" applyBorder="1" applyAlignment="1">
      <alignment horizontal="center" vertical="center" wrapText="1"/>
    </xf>
    <xf numFmtId="44" fontId="11" fillId="0" borderId="34" xfId="0" applyNumberFormat="1" applyFont="1" applyBorder="1" applyAlignment="1">
      <alignment horizontal="center" vertical="center" wrapText="1"/>
    </xf>
    <xf numFmtId="44" fontId="11" fillId="0" borderId="37" xfId="0" applyNumberFormat="1" applyFont="1" applyBorder="1" applyAlignment="1">
      <alignment horizontal="center" vertical="center" wrapText="1"/>
    </xf>
    <xf numFmtId="44" fontId="5" fillId="0" borderId="76" xfId="0" applyNumberFormat="1" applyFont="1" applyBorder="1" applyAlignment="1">
      <alignment horizontal="center" vertical="center" wrapText="1"/>
    </xf>
    <xf numFmtId="44" fontId="5" fillId="0" borderId="30" xfId="0" applyNumberFormat="1" applyFont="1" applyBorder="1" applyAlignment="1">
      <alignment horizontal="center" vertical="center" wrapText="1"/>
    </xf>
    <xf numFmtId="44" fontId="11" fillId="0" borderId="65" xfId="0" applyNumberFormat="1" applyFont="1" applyBorder="1" applyAlignment="1" applyProtection="1">
      <alignment horizontal="center" vertical="center" wrapText="1"/>
    </xf>
    <xf numFmtId="44" fontId="5" fillId="0" borderId="82" xfId="0" applyNumberFormat="1" applyFont="1" applyBorder="1" applyAlignment="1" applyProtection="1">
      <alignment horizontal="center" vertical="center" wrapText="1"/>
    </xf>
    <xf numFmtId="44" fontId="5" fillId="6" borderId="82" xfId="0" applyNumberFormat="1" applyFont="1" applyFill="1" applyBorder="1" applyAlignment="1" applyProtection="1">
      <alignment horizontal="center" vertical="center" wrapText="1"/>
    </xf>
    <xf numFmtId="44" fontId="11" fillId="0" borderId="63" xfId="0" applyNumberFormat="1" applyFont="1" applyBorder="1" applyAlignment="1" applyProtection="1">
      <alignment horizontal="center" vertical="center" wrapText="1"/>
      <protection locked="0"/>
    </xf>
    <xf numFmtId="44" fontId="11" fillId="0" borderId="39" xfId="0" applyNumberFormat="1" applyFont="1" applyBorder="1" applyAlignment="1" applyProtection="1">
      <alignment horizontal="center" vertical="center" wrapText="1"/>
      <protection locked="0"/>
    </xf>
    <xf numFmtId="44" fontId="11" fillId="0" borderId="24" xfId="0" applyNumberFormat="1" applyFont="1" applyBorder="1" applyAlignment="1" applyProtection="1">
      <alignment horizontal="center" vertical="center" wrapText="1"/>
      <protection locked="0"/>
    </xf>
    <xf numFmtId="44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44" fontId="11" fillId="0" borderId="31" xfId="0" applyNumberFormat="1" applyFont="1" applyBorder="1" applyAlignment="1" applyProtection="1">
      <alignment horizontal="center" vertical="center" wrapText="1"/>
      <protection locked="0"/>
    </xf>
    <xf numFmtId="44" fontId="11" fillId="0" borderId="32" xfId="0" applyNumberFormat="1" applyFont="1" applyBorder="1" applyAlignment="1">
      <alignment horizontal="center" vertical="center" wrapText="1"/>
    </xf>
    <xf numFmtId="44" fontId="11" fillId="0" borderId="32" xfId="0" applyNumberFormat="1" applyFont="1" applyBorder="1" applyAlignment="1" applyProtection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44" fontId="11" fillId="0" borderId="37" xfId="0" applyNumberFormat="1" applyFont="1" applyBorder="1" applyAlignment="1" applyProtection="1">
      <alignment horizontal="center" vertical="center" wrapText="1"/>
    </xf>
    <xf numFmtId="44" fontId="11" fillId="0" borderId="61" xfId="0" applyNumberFormat="1" applyFont="1" applyBorder="1" applyAlignment="1">
      <alignment horizontal="center" vertical="center" wrapText="1"/>
    </xf>
    <xf numFmtId="44" fontId="11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0" borderId="0" xfId="0" applyBorder="1"/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/>
    <xf numFmtId="44" fontId="5" fillId="0" borderId="57" xfId="0" applyNumberFormat="1" applyFont="1" applyBorder="1" applyAlignment="1" applyProtection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4" fontId="11" fillId="0" borderId="41" xfId="0" applyNumberFormat="1" applyFont="1" applyBorder="1" applyAlignment="1" applyProtection="1">
      <alignment horizontal="center" vertical="center" wrapText="1"/>
      <protection locked="0"/>
    </xf>
    <xf numFmtId="44" fontId="11" fillId="0" borderId="42" xfId="0" applyNumberFormat="1" applyFont="1" applyBorder="1" applyAlignment="1" applyProtection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0" borderId="57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4" fontId="5" fillId="6" borderId="30" xfId="0" applyNumberFormat="1" applyFont="1" applyFill="1" applyBorder="1" applyAlignment="1" applyProtection="1">
      <alignment horizontal="center" vertical="center" wrapText="1"/>
    </xf>
    <xf numFmtId="0" fontId="41" fillId="6" borderId="17" xfId="0" applyFont="1" applyFill="1" applyBorder="1" applyAlignment="1">
      <alignment horizontal="right" vertical="center"/>
    </xf>
    <xf numFmtId="0" fontId="0" fillId="0" borderId="0" xfId="0" applyFill="1"/>
    <xf numFmtId="0" fontId="41" fillId="0" borderId="0" xfId="0" applyFont="1" applyFill="1" applyBorder="1" applyAlignment="1">
      <alignment vertical="center"/>
    </xf>
    <xf numFmtId="0" fontId="21" fillId="0" borderId="0" xfId="0" applyFont="1" applyFill="1"/>
    <xf numFmtId="0" fontId="0" fillId="0" borderId="0" xfId="0" applyFont="1" applyFill="1"/>
    <xf numFmtId="44" fontId="5" fillId="0" borderId="8" xfId="0" applyNumberFormat="1" applyFont="1" applyBorder="1" applyAlignment="1">
      <alignment horizontal="center" vertical="center" wrapText="1"/>
    </xf>
    <xf numFmtId="44" fontId="11" fillId="0" borderId="4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 applyProtection="1">
      <alignment vertical="center"/>
      <protection locked="0"/>
    </xf>
    <xf numFmtId="0" fontId="7" fillId="0" borderId="7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32" fillId="0" borderId="0" xfId="0" applyFont="1" applyFill="1" applyBorder="1" applyAlignment="1">
      <alignment horizontal="right" vertical="top" wrapText="1"/>
    </xf>
    <xf numFmtId="0" fontId="10" fillId="0" borderId="79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5" fillId="0" borderId="56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2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44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44" fontId="11" fillId="0" borderId="63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88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65" xfId="0" applyNumberFormat="1" applyFont="1" applyFill="1" applyBorder="1" applyAlignment="1">
      <alignment horizontal="center" vertical="center" wrapText="1"/>
    </xf>
    <xf numFmtId="44" fontId="11" fillId="0" borderId="84" xfId="0" applyNumberFormat="1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4" fontId="11" fillId="0" borderId="65" xfId="0" applyNumberFormat="1" applyFont="1" applyBorder="1" applyAlignment="1">
      <alignment horizontal="center" vertical="center" wrapText="1"/>
    </xf>
    <xf numFmtId="44" fontId="11" fillId="0" borderId="53" xfId="0" applyNumberFormat="1" applyFont="1" applyBorder="1" applyAlignment="1">
      <alignment horizontal="center" vertical="center" wrapText="1"/>
    </xf>
    <xf numFmtId="44" fontId="11" fillId="0" borderId="84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44" fontId="11" fillId="0" borderId="63" xfId="0" applyNumberFormat="1" applyFont="1" applyBorder="1" applyAlignment="1" applyProtection="1">
      <alignment horizontal="center" vertical="center" wrapText="1"/>
      <protection locked="0"/>
    </xf>
    <xf numFmtId="44" fontId="11" fillId="0" borderId="51" xfId="0" applyNumberFormat="1" applyFont="1" applyBorder="1" applyAlignment="1" applyProtection="1">
      <alignment horizontal="center" vertical="center" wrapText="1"/>
      <protection locked="0"/>
    </xf>
    <xf numFmtId="44" fontId="11" fillId="0" borderId="88" xfId="0" applyNumberFormat="1" applyFont="1" applyBorder="1" applyAlignment="1" applyProtection="1">
      <alignment horizontal="center" vertical="center" wrapText="1"/>
      <protection locked="0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36" fillId="6" borderId="18" xfId="0" applyFont="1" applyFill="1" applyBorder="1" applyAlignment="1" applyProtection="1">
      <alignment horizontal="center" vertical="center"/>
      <protection locked="0"/>
    </xf>
    <xf numFmtId="0" fontId="36" fillId="6" borderId="1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88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 textRotation="90"/>
    </xf>
    <xf numFmtId="0" fontId="21" fillId="4" borderId="56" xfId="0" applyFont="1" applyFill="1" applyBorder="1" applyAlignment="1">
      <alignment horizontal="center" vertical="center" textRotation="90"/>
    </xf>
    <xf numFmtId="0" fontId="21" fillId="4" borderId="8" xfId="0" applyFont="1" applyFill="1" applyBorder="1" applyAlignment="1">
      <alignment horizontal="center" vertical="center" textRotation="90"/>
    </xf>
    <xf numFmtId="0" fontId="45" fillId="5" borderId="83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164" fontId="44" fillId="7" borderId="44" xfId="0" applyNumberFormat="1" applyFont="1" applyFill="1" applyBorder="1" applyAlignment="1">
      <alignment horizontal="center" vertical="center"/>
    </xf>
    <xf numFmtId="164" fontId="44" fillId="7" borderId="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53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37170"/>
          <a:ext cx="1575548" cy="7082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41204"/>
          <a:ext cx="1574652" cy="724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37170"/>
          <a:ext cx="1575548" cy="708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P45" sqref="P45"/>
    </sheetView>
  </sheetViews>
  <sheetFormatPr defaultRowHeight="14.4" x14ac:dyDescent="0.3"/>
  <cols>
    <col min="2" max="2" width="15.6640625" customWidth="1"/>
    <col min="3" max="4" width="20.6640625" customWidth="1"/>
    <col min="5" max="16" width="10.6640625" customWidth="1"/>
  </cols>
  <sheetData>
    <row r="1" spans="1:16" ht="30" customHeight="1" thickBot="1" x14ac:dyDescent="0.35">
      <c r="A1" s="62" t="s">
        <v>3</v>
      </c>
      <c r="B1" s="66" t="s">
        <v>4</v>
      </c>
      <c r="C1" s="13" t="s">
        <v>5</v>
      </c>
      <c r="D1" s="13" t="s">
        <v>6</v>
      </c>
      <c r="E1" s="273" t="s">
        <v>7</v>
      </c>
      <c r="F1" s="274"/>
      <c r="G1" s="275"/>
      <c r="H1" s="273" t="s">
        <v>8</v>
      </c>
      <c r="I1" s="274"/>
      <c r="J1" s="275"/>
      <c r="K1" s="273" t="s">
        <v>9</v>
      </c>
      <c r="L1" s="274"/>
      <c r="M1" s="275"/>
      <c r="N1" s="273" t="s">
        <v>10</v>
      </c>
      <c r="O1" s="274"/>
      <c r="P1" s="276"/>
    </row>
    <row r="2" spans="1:16" ht="60.6" thickBot="1" x14ac:dyDescent="0.35">
      <c r="A2" s="48" t="s">
        <v>3</v>
      </c>
      <c r="B2" s="8" t="s">
        <v>4</v>
      </c>
      <c r="C2" s="29" t="s">
        <v>5</v>
      </c>
      <c r="D2" s="29" t="s">
        <v>6</v>
      </c>
      <c r="E2" s="49" t="s">
        <v>11</v>
      </c>
      <c r="F2" s="50" t="s">
        <v>12</v>
      </c>
      <c r="G2" s="51" t="s">
        <v>13</v>
      </c>
      <c r="H2" s="49" t="s">
        <v>11</v>
      </c>
      <c r="I2" s="50" t="s">
        <v>12</v>
      </c>
      <c r="J2" s="51" t="s">
        <v>13</v>
      </c>
      <c r="K2" s="49" t="s">
        <v>11</v>
      </c>
      <c r="L2" s="50" t="s">
        <v>12</v>
      </c>
      <c r="M2" s="51" t="s">
        <v>13</v>
      </c>
      <c r="N2" s="49" t="s">
        <v>11</v>
      </c>
      <c r="O2" s="50" t="s">
        <v>12</v>
      </c>
      <c r="P2" s="52" t="s">
        <v>13</v>
      </c>
    </row>
    <row r="3" spans="1:16" ht="15.75" customHeight="1" thickBot="1" x14ac:dyDescent="0.35">
      <c r="A3" s="11">
        <v>1</v>
      </c>
      <c r="B3" s="61">
        <v>2</v>
      </c>
      <c r="C3" s="41">
        <v>3</v>
      </c>
      <c r="D3" s="40">
        <v>4</v>
      </c>
      <c r="E3" s="25">
        <v>5</v>
      </c>
      <c r="F3" s="19">
        <v>6</v>
      </c>
      <c r="G3" s="26" t="s">
        <v>14</v>
      </c>
      <c r="H3" s="25">
        <v>5</v>
      </c>
      <c r="I3" s="19">
        <v>6</v>
      </c>
      <c r="J3" s="26" t="s">
        <v>14</v>
      </c>
      <c r="K3" s="25">
        <v>8</v>
      </c>
      <c r="L3" s="19">
        <v>9</v>
      </c>
      <c r="M3" s="26" t="s">
        <v>15</v>
      </c>
      <c r="N3" s="25">
        <v>11</v>
      </c>
      <c r="O3" s="19">
        <v>12</v>
      </c>
      <c r="P3" s="53" t="s">
        <v>16</v>
      </c>
    </row>
    <row r="4" spans="1:16" ht="15" thickBot="1" x14ac:dyDescent="0.35">
      <c r="A4" s="63" t="s">
        <v>17</v>
      </c>
      <c r="B4" s="279" t="s">
        <v>39</v>
      </c>
      <c r="C4" s="43" t="s">
        <v>18</v>
      </c>
      <c r="D4" s="44">
        <v>738</v>
      </c>
      <c r="E4" s="37">
        <v>30</v>
      </c>
      <c r="F4" s="54">
        <v>94.4</v>
      </c>
      <c r="G4" s="27">
        <f>E4*F4</f>
        <v>2832</v>
      </c>
      <c r="H4" s="23">
        <v>31</v>
      </c>
      <c r="I4" s="54">
        <v>124.8</v>
      </c>
      <c r="J4" s="27">
        <f>H4*I4</f>
        <v>3868.7999999999997</v>
      </c>
      <c r="K4" s="23">
        <v>31</v>
      </c>
      <c r="L4" s="54">
        <v>124.8</v>
      </c>
      <c r="M4" s="27">
        <f>K4*L4</f>
        <v>3868.7999999999997</v>
      </c>
      <c r="N4" s="57">
        <v>31</v>
      </c>
      <c r="O4" s="58">
        <v>126</v>
      </c>
      <c r="P4" s="59">
        <f>N4*O4</f>
        <v>3906</v>
      </c>
    </row>
    <row r="5" spans="1:16" ht="15" thickBot="1" x14ac:dyDescent="0.35">
      <c r="A5" s="63" t="s">
        <v>19</v>
      </c>
      <c r="B5" s="280"/>
      <c r="C5" s="18" t="s">
        <v>20</v>
      </c>
      <c r="D5" s="45">
        <v>1830</v>
      </c>
      <c r="E5" s="38">
        <v>65</v>
      </c>
      <c r="F5" s="55">
        <v>120</v>
      </c>
      <c r="G5" s="27">
        <f t="shared" ref="G5:G9" si="0">E5*F5</f>
        <v>7800</v>
      </c>
      <c r="H5" s="20">
        <v>60</v>
      </c>
      <c r="I5" s="55">
        <v>130.80000000000001</v>
      </c>
      <c r="J5" s="27">
        <f t="shared" ref="J5:J9" si="1">H5*I5</f>
        <v>7848.0000000000009</v>
      </c>
      <c r="K5" s="20">
        <v>120</v>
      </c>
      <c r="L5" s="55">
        <v>130.80000000000001</v>
      </c>
      <c r="M5" s="27">
        <f t="shared" ref="M5:M9" si="2">K5*L5</f>
        <v>15696.000000000002</v>
      </c>
      <c r="N5" s="20">
        <v>60</v>
      </c>
      <c r="O5" s="55">
        <v>166.8</v>
      </c>
      <c r="P5" s="24">
        <f t="shared" ref="P5:P9" si="3">N5*O5</f>
        <v>10008</v>
      </c>
    </row>
    <row r="6" spans="1:16" ht="15" thickBot="1" x14ac:dyDescent="0.35">
      <c r="A6" s="63" t="s">
        <v>21</v>
      </c>
      <c r="B6" s="280"/>
      <c r="C6" s="18" t="s">
        <v>22</v>
      </c>
      <c r="D6" s="45">
        <v>132</v>
      </c>
      <c r="E6" s="38">
        <v>4</v>
      </c>
      <c r="F6" s="55">
        <v>573</v>
      </c>
      <c r="G6" s="27">
        <f t="shared" si="0"/>
        <v>2292</v>
      </c>
      <c r="H6" s="20">
        <v>5</v>
      </c>
      <c r="I6" s="55">
        <v>764</v>
      </c>
      <c r="J6" s="27">
        <f t="shared" si="1"/>
        <v>3820</v>
      </c>
      <c r="K6" s="20">
        <v>8</v>
      </c>
      <c r="L6" s="55">
        <v>764</v>
      </c>
      <c r="M6" s="27">
        <f t="shared" si="2"/>
        <v>6112</v>
      </c>
      <c r="N6" s="20">
        <v>5</v>
      </c>
      <c r="O6" s="55">
        <v>955</v>
      </c>
      <c r="P6" s="24">
        <f>N6*O6</f>
        <v>4775</v>
      </c>
    </row>
    <row r="7" spans="1:16" ht="15" thickBot="1" x14ac:dyDescent="0.35">
      <c r="A7" s="63" t="s">
        <v>23</v>
      </c>
      <c r="B7" s="280"/>
      <c r="C7" s="18" t="s">
        <v>24</v>
      </c>
      <c r="D7" s="45">
        <v>132</v>
      </c>
      <c r="E7" s="38">
        <v>4</v>
      </c>
      <c r="F7" s="55">
        <v>210</v>
      </c>
      <c r="G7" s="27">
        <f t="shared" si="0"/>
        <v>840</v>
      </c>
      <c r="H7" s="20">
        <v>5</v>
      </c>
      <c r="I7" s="55">
        <v>280</v>
      </c>
      <c r="J7" s="27">
        <f t="shared" si="1"/>
        <v>1400</v>
      </c>
      <c r="K7" s="20">
        <v>8</v>
      </c>
      <c r="L7" s="55">
        <v>280</v>
      </c>
      <c r="M7" s="27">
        <f t="shared" si="2"/>
        <v>2240</v>
      </c>
      <c r="N7" s="20">
        <v>5</v>
      </c>
      <c r="O7" s="55">
        <v>350</v>
      </c>
      <c r="P7" s="24">
        <f t="shared" si="3"/>
        <v>1750</v>
      </c>
    </row>
    <row r="8" spans="1:16" ht="15.75" customHeight="1" thickBot="1" x14ac:dyDescent="0.35">
      <c r="A8" s="63" t="s">
        <v>25</v>
      </c>
      <c r="B8" s="280"/>
      <c r="C8" s="18" t="s">
        <v>26</v>
      </c>
      <c r="D8" s="45">
        <v>936</v>
      </c>
      <c r="E8" s="38">
        <v>30</v>
      </c>
      <c r="F8" s="55">
        <v>12</v>
      </c>
      <c r="G8" s="27">
        <f t="shared" si="0"/>
        <v>360</v>
      </c>
      <c r="H8" s="20">
        <v>35</v>
      </c>
      <c r="I8" s="55">
        <v>12</v>
      </c>
      <c r="J8" s="27">
        <f t="shared" si="1"/>
        <v>420</v>
      </c>
      <c r="K8" s="20">
        <v>56</v>
      </c>
      <c r="L8" s="55">
        <v>12</v>
      </c>
      <c r="M8" s="27">
        <f t="shared" si="2"/>
        <v>672</v>
      </c>
      <c r="N8" s="20">
        <v>35</v>
      </c>
      <c r="O8" s="55">
        <v>12</v>
      </c>
      <c r="P8" s="24">
        <f t="shared" si="3"/>
        <v>420</v>
      </c>
    </row>
    <row r="9" spans="1:16" ht="15.75" customHeight="1" thickBot="1" x14ac:dyDescent="0.35">
      <c r="A9" s="63" t="s">
        <v>27</v>
      </c>
      <c r="B9" s="280"/>
      <c r="C9" s="42" t="s">
        <v>28</v>
      </c>
      <c r="D9" s="45">
        <v>936</v>
      </c>
      <c r="E9" s="38">
        <v>30</v>
      </c>
      <c r="F9" s="55">
        <v>69.3</v>
      </c>
      <c r="G9" s="27">
        <f t="shared" si="0"/>
        <v>2079</v>
      </c>
      <c r="H9" s="20">
        <v>35</v>
      </c>
      <c r="I9" s="55">
        <v>69.3</v>
      </c>
      <c r="J9" s="27">
        <f t="shared" si="1"/>
        <v>2425.5</v>
      </c>
      <c r="K9" s="20">
        <v>56</v>
      </c>
      <c r="L9" s="55">
        <v>69.3</v>
      </c>
      <c r="M9" s="27">
        <f t="shared" si="2"/>
        <v>3880.7999999999997</v>
      </c>
      <c r="N9" s="20">
        <v>35</v>
      </c>
      <c r="O9" s="55">
        <v>69.3</v>
      </c>
      <c r="P9" s="24">
        <f t="shared" si="3"/>
        <v>2425.5</v>
      </c>
    </row>
    <row r="10" spans="1:16" ht="17.25" customHeight="1" thickBot="1" x14ac:dyDescent="0.35">
      <c r="A10" s="64" t="s">
        <v>29</v>
      </c>
      <c r="B10" s="281"/>
      <c r="C10" s="46" t="s">
        <v>30</v>
      </c>
      <c r="D10" s="47" t="s">
        <v>31</v>
      </c>
      <c r="E10" s="39" t="s">
        <v>32</v>
      </c>
      <c r="F10" s="56">
        <v>95</v>
      </c>
      <c r="G10" s="28">
        <v>950</v>
      </c>
      <c r="H10" s="21" t="s">
        <v>32</v>
      </c>
      <c r="I10" s="56">
        <v>95</v>
      </c>
      <c r="J10" s="28">
        <v>950</v>
      </c>
      <c r="K10" s="21" t="s">
        <v>32</v>
      </c>
      <c r="L10" s="56">
        <v>95</v>
      </c>
      <c r="M10" s="28">
        <v>950</v>
      </c>
      <c r="N10" s="21" t="s">
        <v>32</v>
      </c>
      <c r="O10" s="56">
        <v>95</v>
      </c>
      <c r="P10" s="22">
        <v>950</v>
      </c>
    </row>
    <row r="11" spans="1:16" ht="72.75" customHeight="1" thickBot="1" x14ac:dyDescent="0.35">
      <c r="A11" s="60" t="s">
        <v>33</v>
      </c>
      <c r="B11" s="277" t="s">
        <v>34</v>
      </c>
      <c r="C11" s="277"/>
      <c r="D11" s="278"/>
      <c r="E11" s="31"/>
      <c r="F11" s="16"/>
      <c r="G11" s="15">
        <f>SUM(G4:G10)</f>
        <v>17153</v>
      </c>
      <c r="H11" s="30"/>
      <c r="I11" s="31"/>
      <c r="J11" s="15">
        <f>SUM(J4:J10)</f>
        <v>20732.300000000003</v>
      </c>
      <c r="K11" s="32"/>
      <c r="L11" s="33"/>
      <c r="M11" s="15">
        <f>SUM(M4:M10)</f>
        <v>33419.600000000006</v>
      </c>
      <c r="N11" s="32"/>
      <c r="O11" s="33"/>
      <c r="P11" s="34">
        <v>25005</v>
      </c>
    </row>
    <row r="12" spans="1:16" ht="15" thickBot="1" x14ac:dyDescent="0.35">
      <c r="A12" s="63" t="s">
        <v>35</v>
      </c>
      <c r="B12" s="12"/>
      <c r="C12" s="12"/>
      <c r="D12" s="268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35">
        <f>G11+J11+M11+P11</f>
        <v>96309.900000000009</v>
      </c>
    </row>
    <row r="13" spans="1:16" ht="15" thickBot="1" x14ac:dyDescent="0.35">
      <c r="A13" s="65" t="s">
        <v>37</v>
      </c>
      <c r="B13" s="10"/>
      <c r="C13" s="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36">
        <f>P12*6</f>
        <v>577859.4</v>
      </c>
    </row>
    <row r="16" spans="1:16" ht="15" thickBot="1" x14ac:dyDescent="0.35"/>
    <row r="17" spans="1:16" ht="24.6" thickBot="1" x14ac:dyDescent="0.35">
      <c r="A17" s="62" t="s">
        <v>3</v>
      </c>
      <c r="B17" s="66" t="s">
        <v>4</v>
      </c>
      <c r="C17" s="13" t="s">
        <v>5</v>
      </c>
      <c r="D17" s="13" t="s">
        <v>6</v>
      </c>
      <c r="E17" s="273" t="s">
        <v>7</v>
      </c>
      <c r="F17" s="274"/>
      <c r="G17" s="275"/>
      <c r="H17" s="273" t="s">
        <v>8</v>
      </c>
      <c r="I17" s="274"/>
      <c r="J17" s="275"/>
      <c r="K17" s="273" t="s">
        <v>9</v>
      </c>
      <c r="L17" s="274"/>
      <c r="M17" s="275"/>
      <c r="N17" s="273" t="s">
        <v>10</v>
      </c>
      <c r="O17" s="274"/>
      <c r="P17" s="276"/>
    </row>
    <row r="18" spans="1:16" ht="60.6" thickBot="1" x14ac:dyDescent="0.35">
      <c r="A18" s="48" t="s">
        <v>3</v>
      </c>
      <c r="B18" s="8" t="s">
        <v>4</v>
      </c>
      <c r="C18" s="29" t="s">
        <v>5</v>
      </c>
      <c r="D18" s="29" t="s">
        <v>6</v>
      </c>
      <c r="E18" s="49" t="s">
        <v>11</v>
      </c>
      <c r="F18" s="50" t="s">
        <v>12</v>
      </c>
      <c r="G18" s="51" t="s">
        <v>13</v>
      </c>
      <c r="H18" s="49" t="s">
        <v>11</v>
      </c>
      <c r="I18" s="50" t="s">
        <v>12</v>
      </c>
      <c r="J18" s="51" t="s">
        <v>13</v>
      </c>
      <c r="K18" s="49" t="s">
        <v>11</v>
      </c>
      <c r="L18" s="50" t="s">
        <v>12</v>
      </c>
      <c r="M18" s="51" t="s">
        <v>13</v>
      </c>
      <c r="N18" s="49" t="s">
        <v>11</v>
      </c>
      <c r="O18" s="50" t="s">
        <v>12</v>
      </c>
      <c r="P18" s="52" t="s">
        <v>13</v>
      </c>
    </row>
    <row r="19" spans="1:16" ht="15" thickBot="1" x14ac:dyDescent="0.35">
      <c r="A19" s="11">
        <v>1</v>
      </c>
      <c r="B19" s="61">
        <v>2</v>
      </c>
      <c r="C19" s="41">
        <v>3</v>
      </c>
      <c r="D19" s="40">
        <v>4</v>
      </c>
      <c r="E19" s="25">
        <v>5</v>
      </c>
      <c r="F19" s="19">
        <v>6</v>
      </c>
      <c r="G19" s="26" t="s">
        <v>14</v>
      </c>
      <c r="H19" s="25">
        <v>5</v>
      </c>
      <c r="I19" s="19">
        <v>6</v>
      </c>
      <c r="J19" s="26" t="s">
        <v>14</v>
      </c>
      <c r="K19" s="25">
        <v>8</v>
      </c>
      <c r="L19" s="19">
        <v>9</v>
      </c>
      <c r="M19" s="26" t="s">
        <v>15</v>
      </c>
      <c r="N19" s="25">
        <v>11</v>
      </c>
      <c r="O19" s="19">
        <v>12</v>
      </c>
      <c r="P19" s="53" t="s">
        <v>16</v>
      </c>
    </row>
    <row r="20" spans="1:16" ht="15" thickBot="1" x14ac:dyDescent="0.35">
      <c r="A20" s="63" t="s">
        <v>17</v>
      </c>
      <c r="B20" s="67" t="s">
        <v>40</v>
      </c>
      <c r="C20" s="43" t="s">
        <v>18</v>
      </c>
      <c r="D20" s="44">
        <v>738</v>
      </c>
      <c r="E20" s="37">
        <v>40</v>
      </c>
      <c r="F20" s="54">
        <v>85</v>
      </c>
      <c r="G20" s="27">
        <f>E20*F20</f>
        <v>3400</v>
      </c>
      <c r="H20" s="23">
        <v>35</v>
      </c>
      <c r="I20" s="54">
        <v>88</v>
      </c>
      <c r="J20" s="27">
        <f>H20*I20</f>
        <v>3080</v>
      </c>
      <c r="K20" s="23">
        <v>60</v>
      </c>
      <c r="L20" s="54">
        <v>88</v>
      </c>
      <c r="M20" s="27">
        <f>K20*L20</f>
        <v>5280</v>
      </c>
      <c r="N20" s="57">
        <v>35</v>
      </c>
      <c r="O20" s="58">
        <v>88</v>
      </c>
      <c r="P20" s="59">
        <f>N20*O20</f>
        <v>3080</v>
      </c>
    </row>
    <row r="21" spans="1:16" ht="15" thickBot="1" x14ac:dyDescent="0.35">
      <c r="A21" s="60" t="s">
        <v>33</v>
      </c>
      <c r="B21" s="277" t="s">
        <v>34</v>
      </c>
      <c r="C21" s="277"/>
      <c r="D21" s="278"/>
      <c r="E21" s="31"/>
      <c r="F21" s="16"/>
      <c r="G21" s="15">
        <f>SUM(G20:G20)</f>
        <v>3400</v>
      </c>
      <c r="H21" s="30"/>
      <c r="I21" s="31"/>
      <c r="J21" s="15">
        <f>SUM(J20:J20)</f>
        <v>3080</v>
      </c>
      <c r="K21" s="32"/>
      <c r="L21" s="33"/>
      <c r="M21" s="15">
        <f>SUM(M20:M20)</f>
        <v>5280</v>
      </c>
      <c r="N21" s="32"/>
      <c r="O21" s="33"/>
      <c r="P21" s="15">
        <f>SUM(P20:P20)</f>
        <v>3080</v>
      </c>
    </row>
    <row r="22" spans="1:16" ht="15" thickBot="1" x14ac:dyDescent="0.35">
      <c r="A22" s="63" t="s">
        <v>35</v>
      </c>
      <c r="B22" s="12"/>
      <c r="C22" s="12"/>
      <c r="D22" s="268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35">
        <f>G21+J21+M21+P21</f>
        <v>14840</v>
      </c>
    </row>
    <row r="23" spans="1:16" ht="15" thickBot="1" x14ac:dyDescent="0.35">
      <c r="A23" s="65" t="s">
        <v>37</v>
      </c>
      <c r="B23" s="10"/>
      <c r="C23" s="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36">
        <f>P22*6</f>
        <v>89040</v>
      </c>
    </row>
    <row r="25" spans="1:16" ht="15" thickBot="1" x14ac:dyDescent="0.35"/>
    <row r="26" spans="1:16" ht="24.6" thickBot="1" x14ac:dyDescent="0.35">
      <c r="A26" s="62" t="s">
        <v>3</v>
      </c>
      <c r="B26" s="66" t="s">
        <v>4</v>
      </c>
      <c r="C26" s="13" t="s">
        <v>5</v>
      </c>
      <c r="D26" s="13" t="s">
        <v>6</v>
      </c>
      <c r="E26" s="273" t="s">
        <v>7</v>
      </c>
      <c r="F26" s="274"/>
      <c r="G26" s="275"/>
      <c r="H26" s="273" t="s">
        <v>8</v>
      </c>
      <c r="I26" s="274"/>
      <c r="J26" s="275"/>
      <c r="K26" s="273" t="s">
        <v>9</v>
      </c>
      <c r="L26" s="274"/>
      <c r="M26" s="275"/>
      <c r="N26" s="273" t="s">
        <v>10</v>
      </c>
      <c r="O26" s="274"/>
      <c r="P26" s="276"/>
    </row>
    <row r="27" spans="1:16" ht="60.6" thickBot="1" x14ac:dyDescent="0.35">
      <c r="A27" s="48" t="s">
        <v>3</v>
      </c>
      <c r="B27" s="8" t="s">
        <v>4</v>
      </c>
      <c r="C27" s="29" t="s">
        <v>5</v>
      </c>
      <c r="D27" s="29" t="s">
        <v>6</v>
      </c>
      <c r="E27" s="49" t="s">
        <v>11</v>
      </c>
      <c r="F27" s="50" t="s">
        <v>12</v>
      </c>
      <c r="G27" s="51" t="s">
        <v>13</v>
      </c>
      <c r="H27" s="49" t="s">
        <v>11</v>
      </c>
      <c r="I27" s="50" t="s">
        <v>12</v>
      </c>
      <c r="J27" s="51" t="s">
        <v>13</v>
      </c>
      <c r="K27" s="49" t="s">
        <v>11</v>
      </c>
      <c r="L27" s="50" t="s">
        <v>12</v>
      </c>
      <c r="M27" s="51" t="s">
        <v>13</v>
      </c>
      <c r="N27" s="49" t="s">
        <v>11</v>
      </c>
      <c r="O27" s="50" t="s">
        <v>12</v>
      </c>
      <c r="P27" s="52" t="s">
        <v>13</v>
      </c>
    </row>
    <row r="28" spans="1:16" ht="15" thickBot="1" x14ac:dyDescent="0.35">
      <c r="A28" s="11">
        <v>1</v>
      </c>
      <c r="B28" s="61">
        <v>2</v>
      </c>
      <c r="C28" s="41">
        <v>3</v>
      </c>
      <c r="D28" s="40">
        <v>4</v>
      </c>
      <c r="E28" s="25">
        <v>5</v>
      </c>
      <c r="F28" s="19">
        <v>6</v>
      </c>
      <c r="G28" s="26" t="s">
        <v>14</v>
      </c>
      <c r="H28" s="25">
        <v>5</v>
      </c>
      <c r="I28" s="19">
        <v>6</v>
      </c>
      <c r="J28" s="26" t="s">
        <v>14</v>
      </c>
      <c r="K28" s="25">
        <v>8</v>
      </c>
      <c r="L28" s="19">
        <v>9</v>
      </c>
      <c r="M28" s="26" t="s">
        <v>15</v>
      </c>
      <c r="N28" s="25">
        <v>11</v>
      </c>
      <c r="O28" s="19">
        <v>12</v>
      </c>
      <c r="P28" s="53" t="s">
        <v>16</v>
      </c>
    </row>
    <row r="29" spans="1:16" ht="15" thickBot="1" x14ac:dyDescent="0.35">
      <c r="A29" s="63" t="s">
        <v>17</v>
      </c>
      <c r="B29" s="67" t="s">
        <v>41</v>
      </c>
      <c r="C29" s="43" t="s">
        <v>18</v>
      </c>
      <c r="D29" s="44">
        <v>738</v>
      </c>
      <c r="E29" s="72">
        <v>0</v>
      </c>
      <c r="F29" s="73">
        <v>85</v>
      </c>
      <c r="G29" s="74">
        <f>E29*F29</f>
        <v>0</v>
      </c>
      <c r="H29" s="75">
        <v>0</v>
      </c>
      <c r="I29" s="73">
        <v>88</v>
      </c>
      <c r="J29" s="74">
        <f>H29*I29</f>
        <v>0</v>
      </c>
      <c r="K29" s="75">
        <v>60</v>
      </c>
      <c r="L29" s="73">
        <v>88</v>
      </c>
      <c r="M29" s="74">
        <f>K29*L29</f>
        <v>5280</v>
      </c>
      <c r="N29" s="75">
        <v>35</v>
      </c>
      <c r="O29" s="73">
        <v>126</v>
      </c>
      <c r="P29" s="76">
        <f>N29*O29</f>
        <v>4410</v>
      </c>
    </row>
    <row r="30" spans="1:16" ht="15" thickBot="1" x14ac:dyDescent="0.35">
      <c r="A30" s="60" t="s">
        <v>33</v>
      </c>
      <c r="B30" s="277" t="s">
        <v>34</v>
      </c>
      <c r="C30" s="277"/>
      <c r="D30" s="278"/>
      <c r="E30" s="31"/>
      <c r="F30" s="16"/>
      <c r="G30" s="15">
        <f>SUM(G29:G29)</f>
        <v>0</v>
      </c>
      <c r="H30" s="30"/>
      <c r="I30" s="31"/>
      <c r="J30" s="15">
        <f>SUM(J29:J29)</f>
        <v>0</v>
      </c>
      <c r="K30" s="32"/>
      <c r="L30" s="33"/>
      <c r="M30" s="15">
        <f>SUM(M29:M29)</f>
        <v>5280</v>
      </c>
      <c r="N30" s="69"/>
      <c r="O30" s="70"/>
      <c r="P30" s="71">
        <f>SUM(P29:P29)</f>
        <v>4410</v>
      </c>
    </row>
    <row r="31" spans="1:16" ht="15" thickBot="1" x14ac:dyDescent="0.35">
      <c r="A31" s="63" t="s">
        <v>35</v>
      </c>
      <c r="B31" s="12"/>
      <c r="C31" s="12"/>
      <c r="D31" s="268"/>
      <c r="E31" s="269"/>
      <c r="F31" s="269"/>
      <c r="G31" s="269"/>
      <c r="H31" s="269"/>
      <c r="I31" s="269"/>
      <c r="J31" s="269"/>
      <c r="K31" s="269"/>
      <c r="L31" s="269"/>
      <c r="M31" s="269"/>
      <c r="N31" s="268"/>
      <c r="O31" s="268"/>
      <c r="P31" s="68">
        <f>G30+J30+M30+P30</f>
        <v>9690</v>
      </c>
    </row>
    <row r="32" spans="1:16" ht="15" thickBot="1" x14ac:dyDescent="0.35">
      <c r="A32" s="65" t="s">
        <v>37</v>
      </c>
      <c r="B32" s="10"/>
      <c r="C32" s="9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36">
        <f>P31*6</f>
        <v>58140</v>
      </c>
    </row>
    <row r="35" spans="1:16" x14ac:dyDescent="0.3">
      <c r="B35" t="s">
        <v>42</v>
      </c>
      <c r="E35">
        <f>P32+P23+P13</f>
        <v>725039.4</v>
      </c>
    </row>
    <row r="37" spans="1:16" ht="15" thickBot="1" x14ac:dyDescent="0.35"/>
    <row r="38" spans="1:16" ht="24.6" thickBot="1" x14ac:dyDescent="0.35">
      <c r="A38" s="98" t="s">
        <v>3</v>
      </c>
      <c r="B38" s="66" t="s">
        <v>4</v>
      </c>
      <c r="C38" s="13" t="s">
        <v>5</v>
      </c>
      <c r="D38" s="13" t="s">
        <v>6</v>
      </c>
      <c r="E38" s="273" t="s">
        <v>7</v>
      </c>
      <c r="F38" s="274"/>
      <c r="G38" s="275"/>
      <c r="H38" s="273" t="s">
        <v>8</v>
      </c>
      <c r="I38" s="274"/>
      <c r="J38" s="275"/>
      <c r="K38" s="273" t="s">
        <v>9</v>
      </c>
      <c r="L38" s="274"/>
      <c r="M38" s="275"/>
      <c r="N38" s="273" t="s">
        <v>10</v>
      </c>
      <c r="O38" s="274"/>
      <c r="P38" s="276"/>
    </row>
    <row r="39" spans="1:16" ht="60.6" thickBot="1" x14ac:dyDescent="0.35">
      <c r="A39" s="48" t="s">
        <v>3</v>
      </c>
      <c r="B39" s="8" t="s">
        <v>4</v>
      </c>
      <c r="C39" s="29" t="s">
        <v>5</v>
      </c>
      <c r="D39" s="29" t="s">
        <v>6</v>
      </c>
      <c r="E39" s="49" t="s">
        <v>11</v>
      </c>
      <c r="F39" s="50" t="s">
        <v>12</v>
      </c>
      <c r="G39" s="51" t="s">
        <v>13</v>
      </c>
      <c r="H39" s="49" t="s">
        <v>11</v>
      </c>
      <c r="I39" s="50" t="s">
        <v>12</v>
      </c>
      <c r="J39" s="51" t="s">
        <v>13</v>
      </c>
      <c r="K39" s="49" t="s">
        <v>11</v>
      </c>
      <c r="L39" s="50" t="s">
        <v>12</v>
      </c>
      <c r="M39" s="51" t="s">
        <v>13</v>
      </c>
      <c r="N39" s="49" t="s">
        <v>11</v>
      </c>
      <c r="O39" s="50" t="s">
        <v>12</v>
      </c>
      <c r="P39" s="52" t="s">
        <v>13</v>
      </c>
    </row>
    <row r="40" spans="1:16" ht="15" thickBot="1" x14ac:dyDescent="0.35">
      <c r="A40" s="11">
        <v>1</v>
      </c>
      <c r="B40" s="61">
        <v>2</v>
      </c>
      <c r="C40" s="41">
        <v>3</v>
      </c>
      <c r="D40" s="40">
        <v>4</v>
      </c>
      <c r="E40" s="101">
        <v>5</v>
      </c>
      <c r="F40" s="102">
        <v>6</v>
      </c>
      <c r="G40" s="103" t="s">
        <v>14</v>
      </c>
      <c r="H40" s="101">
        <v>5</v>
      </c>
      <c r="I40" s="102">
        <v>6</v>
      </c>
      <c r="J40" s="103" t="s">
        <v>14</v>
      </c>
      <c r="K40" s="101">
        <v>8</v>
      </c>
      <c r="L40" s="102">
        <v>9</v>
      </c>
      <c r="M40" s="103" t="s">
        <v>15</v>
      </c>
      <c r="N40" s="101">
        <v>11</v>
      </c>
      <c r="O40" s="102">
        <v>12</v>
      </c>
      <c r="P40" s="107" t="s">
        <v>16</v>
      </c>
    </row>
    <row r="41" spans="1:16" ht="15" thickBot="1" x14ac:dyDescent="0.35">
      <c r="A41" s="63" t="s">
        <v>17</v>
      </c>
      <c r="B41" s="271" t="s">
        <v>53</v>
      </c>
      <c r="C41" s="108" t="s">
        <v>18</v>
      </c>
      <c r="D41" s="109">
        <v>720</v>
      </c>
      <c r="E41" s="104">
        <v>30</v>
      </c>
      <c r="F41" s="58">
        <v>44</v>
      </c>
      <c r="G41" s="106">
        <f>E41*F41</f>
        <v>1320</v>
      </c>
      <c r="H41" s="57">
        <v>30</v>
      </c>
      <c r="I41" s="58">
        <v>55</v>
      </c>
      <c r="J41" s="106">
        <f>H41*I41</f>
        <v>1650</v>
      </c>
      <c r="K41" s="57">
        <v>30</v>
      </c>
      <c r="L41" s="58">
        <v>55</v>
      </c>
      <c r="M41" s="106">
        <f>K41*L41</f>
        <v>1650</v>
      </c>
      <c r="N41" s="57">
        <v>30</v>
      </c>
      <c r="O41" s="58">
        <v>95.7</v>
      </c>
      <c r="P41" s="59">
        <f>N41*O41</f>
        <v>2871</v>
      </c>
    </row>
    <row r="42" spans="1:16" ht="15" thickBot="1" x14ac:dyDescent="0.35">
      <c r="A42" s="64" t="s">
        <v>19</v>
      </c>
      <c r="B42" s="272"/>
      <c r="C42" s="99" t="s">
        <v>20</v>
      </c>
      <c r="D42" s="110">
        <v>1200</v>
      </c>
      <c r="E42" s="105">
        <v>60</v>
      </c>
      <c r="F42" s="56">
        <v>132</v>
      </c>
      <c r="G42" s="28">
        <f>E42*F42</f>
        <v>7920</v>
      </c>
      <c r="H42" s="21">
        <v>50</v>
      </c>
      <c r="I42" s="56">
        <v>170.5</v>
      </c>
      <c r="J42" s="28">
        <f>H42*I42</f>
        <v>8525</v>
      </c>
      <c r="K42" s="21">
        <v>60</v>
      </c>
      <c r="L42" s="56">
        <v>170.5</v>
      </c>
      <c r="M42" s="28">
        <f>K42*L42</f>
        <v>10230</v>
      </c>
      <c r="N42" s="21">
        <v>30</v>
      </c>
      <c r="O42" s="56">
        <v>231</v>
      </c>
      <c r="P42" s="22">
        <f>N42*O42</f>
        <v>6930</v>
      </c>
    </row>
    <row r="43" spans="1:16" ht="34.5" customHeight="1" thickBot="1" x14ac:dyDescent="0.35">
      <c r="A43" s="60" t="s">
        <v>21</v>
      </c>
      <c r="B43" s="277" t="s">
        <v>34</v>
      </c>
      <c r="C43" s="277"/>
      <c r="D43" s="278"/>
      <c r="E43" s="31"/>
      <c r="F43" s="16"/>
      <c r="G43" s="15">
        <f>SUM(G41:G42)</f>
        <v>9240</v>
      </c>
      <c r="H43" s="30"/>
      <c r="I43" s="31"/>
      <c r="J43" s="15">
        <f>SUM(J41:J42)</f>
        <v>10175</v>
      </c>
      <c r="K43" s="32"/>
      <c r="L43" s="33"/>
      <c r="M43" s="15">
        <f>SUM(M41:M42)</f>
        <v>11880</v>
      </c>
      <c r="N43" s="69"/>
      <c r="O43" s="70"/>
      <c r="P43" s="100">
        <f>SUM(P41:P42)</f>
        <v>9801</v>
      </c>
    </row>
    <row r="44" spans="1:16" ht="15" thickBot="1" x14ac:dyDescent="0.35">
      <c r="A44" s="63" t="s">
        <v>23</v>
      </c>
      <c r="B44" s="96"/>
      <c r="C44" s="96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8"/>
      <c r="P44" s="68">
        <f>G43+J43+M43+P43</f>
        <v>41096</v>
      </c>
    </row>
    <row r="45" spans="1:16" ht="15" thickBot="1" x14ac:dyDescent="0.35">
      <c r="A45" s="65" t="s">
        <v>25</v>
      </c>
      <c r="B45" s="95"/>
      <c r="C45" s="97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36">
        <f>P44*6</f>
        <v>246576</v>
      </c>
    </row>
  </sheetData>
  <mergeCells count="30">
    <mergeCell ref="N17:P17"/>
    <mergeCell ref="D13:O13"/>
    <mergeCell ref="B4:B10"/>
    <mergeCell ref="D12:O12"/>
    <mergeCell ref="H1:J1"/>
    <mergeCell ref="N1:P1"/>
    <mergeCell ref="E1:G1"/>
    <mergeCell ref="B11:D11"/>
    <mergeCell ref="K1:M1"/>
    <mergeCell ref="E17:G17"/>
    <mergeCell ref="H17:J17"/>
    <mergeCell ref="K17:M17"/>
    <mergeCell ref="B30:D30"/>
    <mergeCell ref="D31:O31"/>
    <mergeCell ref="D32:O32"/>
    <mergeCell ref="B21:D21"/>
    <mergeCell ref="D22:O22"/>
    <mergeCell ref="D23:O23"/>
    <mergeCell ref="E26:G26"/>
    <mergeCell ref="H26:J26"/>
    <mergeCell ref="K26:M26"/>
    <mergeCell ref="N26:P26"/>
    <mergeCell ref="D44:O44"/>
    <mergeCell ref="D45:O45"/>
    <mergeCell ref="B41:B42"/>
    <mergeCell ref="E38:G38"/>
    <mergeCell ref="H38:J38"/>
    <mergeCell ref="K38:M38"/>
    <mergeCell ref="N38:P38"/>
    <mergeCell ref="B43:D4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0"/>
  <sheetViews>
    <sheetView zoomScale="85" zoomScaleNormal="85" zoomScaleSheetLayoutView="70" workbookViewId="0">
      <selection activeCell="R25" sqref="R25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2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2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2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2:25" ht="13.95" customHeight="1" x14ac:dyDescent="0.3">
      <c r="B6" s="315"/>
      <c r="C6" s="316"/>
      <c r="D6" s="317"/>
      <c r="E6" s="342" t="s">
        <v>73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2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2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2:25" s="4" customFormat="1" ht="24.9" customHeight="1" x14ac:dyDescent="0.3">
      <c r="B12" s="145" t="s">
        <v>17</v>
      </c>
      <c r="C12" s="299" t="s">
        <v>53</v>
      </c>
      <c r="D12" s="186" t="s">
        <v>56</v>
      </c>
      <c r="E12" s="220">
        <f>SUM(G12,K12,O12,S12,W12)</f>
        <v>624</v>
      </c>
      <c r="F12" s="403">
        <v>2</v>
      </c>
      <c r="G12" s="125">
        <v>624</v>
      </c>
      <c r="H12" s="222"/>
      <c r="I12" s="224" t="str">
        <f>IF(G12*H12=0,"",H12*G12)</f>
        <v/>
      </c>
      <c r="J12" s="403">
        <v>4</v>
      </c>
      <c r="K12" s="125"/>
      <c r="L12" s="222"/>
      <c r="M12" s="224" t="str">
        <f>IF(K12*L12=0,"",L12*K12)</f>
        <v/>
      </c>
      <c r="N12" s="403">
        <v>5</v>
      </c>
      <c r="O12" s="221"/>
      <c r="P12" s="222"/>
      <c r="Q12" s="224" t="str">
        <f>IF(O12*P12=0,"",P12*O12)</f>
        <v/>
      </c>
      <c r="R12" s="403">
        <v>8</v>
      </c>
      <c r="S12" s="125"/>
      <c r="T12" s="222"/>
      <c r="U12" s="224" t="str">
        <f>IF(S12*T12=0,"",T12*S12)</f>
        <v/>
      </c>
      <c r="V12" s="403">
        <v>5</v>
      </c>
      <c r="W12" s="221"/>
      <c r="X12" s="222"/>
      <c r="Y12" s="224" t="str">
        <f>IF(W12*X12=0,"",X12*W12)</f>
        <v/>
      </c>
    </row>
    <row r="13" spans="2:25" s="4" customFormat="1" ht="24.9" customHeight="1" thickBot="1" x14ac:dyDescent="0.35">
      <c r="B13" s="160" t="s">
        <v>19</v>
      </c>
      <c r="C13" s="300"/>
      <c r="D13" s="187" t="s">
        <v>57</v>
      </c>
      <c r="E13" s="225">
        <f>SUM(G13,K13,O13,S13,W13)</f>
        <v>1596</v>
      </c>
      <c r="F13" s="405"/>
      <c r="G13" s="126">
        <v>728</v>
      </c>
      <c r="H13" s="214"/>
      <c r="I13" s="226" t="str">
        <f>IF(G13*H13=0,"",H13*G13)</f>
        <v/>
      </c>
      <c r="J13" s="405"/>
      <c r="K13" s="126"/>
      <c r="L13" s="214"/>
      <c r="M13" s="226" t="str">
        <f>IF(K13*L13=0,"",L13*K13)</f>
        <v/>
      </c>
      <c r="N13" s="405"/>
      <c r="O13" s="154">
        <v>364</v>
      </c>
      <c r="P13" s="214"/>
      <c r="Q13" s="226" t="str">
        <f>IF(O13*P13=0,"",P13*O13)</f>
        <v/>
      </c>
      <c r="R13" s="405"/>
      <c r="S13" s="126"/>
      <c r="T13" s="214"/>
      <c r="U13" s="226" t="str">
        <f>IF(S13*T13=0,"",T13*S13)</f>
        <v/>
      </c>
      <c r="V13" s="405"/>
      <c r="W13" s="154">
        <v>504</v>
      </c>
      <c r="X13" s="214"/>
      <c r="Y13" s="226" t="str">
        <f>IF(W13*X13=0,"",X13*W13)</f>
        <v/>
      </c>
    </row>
    <row r="14" spans="2:25" s="4" customFormat="1" ht="35.1" customHeight="1" thickBot="1" x14ac:dyDescent="0.35">
      <c r="B14" s="134">
        <v>3</v>
      </c>
      <c r="C14" s="272" t="s">
        <v>63</v>
      </c>
      <c r="D14" s="286"/>
      <c r="E14" s="287"/>
      <c r="F14" s="288"/>
      <c r="G14" s="417"/>
      <c r="H14" s="289"/>
      <c r="I14" s="209" t="str">
        <f>IF(SUM(I12:I13)=0,"",SUM(I12:I13))</f>
        <v/>
      </c>
      <c r="J14" s="288"/>
      <c r="K14" s="417"/>
      <c r="L14" s="289"/>
      <c r="M14" s="209" t="str">
        <f>IF(SUM(M12:M13)=0,"",SUM(M12:M13))</f>
        <v/>
      </c>
      <c r="N14" s="288"/>
      <c r="O14" s="417"/>
      <c r="P14" s="289"/>
      <c r="Q14" s="209" t="str">
        <f>IF(SUM(Q12:Q13)=0,"",SUM(Q12:Q13))</f>
        <v/>
      </c>
      <c r="R14" s="288"/>
      <c r="S14" s="417"/>
      <c r="T14" s="417"/>
      <c r="U14" s="209" t="str">
        <f>IF(SUM(U12:U13)=0,"",SUM(U12:U13))</f>
        <v/>
      </c>
      <c r="V14" s="288"/>
      <c r="W14" s="417"/>
      <c r="X14" s="417"/>
      <c r="Y14" s="209" t="str">
        <f>IF(SUM(Y12:Y13)=0,"",SUM(Y12:Y13))</f>
        <v/>
      </c>
    </row>
    <row r="15" spans="2:25" s="4" customFormat="1" ht="34.799999999999997" customHeight="1" thickBot="1" x14ac:dyDescent="0.35">
      <c r="B15" s="134">
        <v>4</v>
      </c>
      <c r="C15" s="294" t="s">
        <v>112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6"/>
      <c r="Y15" s="207" t="str">
        <f>IF(SUM(I14,Y14,U14,Q14,M14)=0,"",SUM(I14,Y14,U14,Q14,M14))</f>
        <v/>
      </c>
    </row>
    <row r="17" spans="2:25" ht="19.95" customHeight="1" x14ac:dyDescent="0.3">
      <c r="B17" s="169" t="s">
        <v>81</v>
      </c>
      <c r="C17" s="311" t="s">
        <v>105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74"/>
      <c r="W17" s="174"/>
      <c r="X17" s="174"/>
      <c r="Y17" s="174"/>
    </row>
    <row r="18" spans="2:25" ht="19.95" customHeight="1" x14ac:dyDescent="0.3">
      <c r="B18" s="169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74"/>
      <c r="W18" s="174"/>
      <c r="X18" s="174"/>
      <c r="Y18" s="174"/>
    </row>
    <row r="19" spans="2:25" ht="14.4" customHeight="1" x14ac:dyDescent="0.3">
      <c r="B19" s="171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71"/>
      <c r="S19" s="171"/>
      <c r="T19" s="171"/>
      <c r="U19" s="171"/>
      <c r="V19" s="171"/>
      <c r="W19" s="171"/>
      <c r="X19" s="171"/>
      <c r="Y19" s="171"/>
    </row>
    <row r="20" spans="2:25" ht="14.4" customHeight="1" x14ac:dyDescent="0.3">
      <c r="B20" s="171"/>
      <c r="C20" s="172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  <c r="Q20" s="171"/>
      <c r="R20" s="171"/>
      <c r="S20" s="171"/>
      <c r="T20" s="172"/>
      <c r="U20" s="171"/>
      <c r="V20" s="171"/>
      <c r="W20" s="171"/>
      <c r="X20" s="172" t="s">
        <v>50</v>
      </c>
      <c r="Y20" s="171"/>
    </row>
    <row r="21" spans="2:25" ht="14.4" customHeight="1" x14ac:dyDescent="0.3">
      <c r="B21" s="171"/>
      <c r="C21" s="173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3"/>
      <c r="Q21" s="171"/>
      <c r="R21" s="171"/>
      <c r="S21" s="171"/>
      <c r="T21" s="173"/>
      <c r="U21" s="171"/>
      <c r="V21" s="171"/>
      <c r="W21" s="171"/>
      <c r="X21" s="173"/>
      <c r="Y21" s="171"/>
    </row>
    <row r="22" spans="2:25" ht="14.4" customHeight="1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 t="s">
        <v>51</v>
      </c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2:25" x14ac:dyDescent="0.3">
      <c r="B25" s="176"/>
      <c r="C25" s="17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 t="s">
        <v>51</v>
      </c>
      <c r="Y25" s="176"/>
    </row>
    <row r="26" spans="2:25" x14ac:dyDescent="0.3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2:25" x14ac:dyDescent="0.3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</sheetData>
  <sheetProtection algorithmName="SHA-512" hashValue="baMmjw7NfarmOB456pM69ITxsfEJUXHDlnGJAEuXsMLvyQnOQGmPRzDtzit4pp7jka4OFn0y8wCcDe+hPELS3A==" saltValue="r/8nqG5StiEcX9uOC8gQYA==" spinCount="100000" sheet="1" objects="1" scenarios="1" formatCells="0"/>
  <mergeCells count="28">
    <mergeCell ref="N9:Q9"/>
    <mergeCell ref="R9:U9"/>
    <mergeCell ref="V9:Y9"/>
    <mergeCell ref="E2:V3"/>
    <mergeCell ref="W2:Y7"/>
    <mergeCell ref="E4:V5"/>
    <mergeCell ref="E6:V7"/>
    <mergeCell ref="C9:C10"/>
    <mergeCell ref="D9:D10"/>
    <mergeCell ref="E9:E10"/>
    <mergeCell ref="F9:I9"/>
    <mergeCell ref="J9:M9"/>
    <mergeCell ref="B2:D7"/>
    <mergeCell ref="V14:X14"/>
    <mergeCell ref="C15:X15"/>
    <mergeCell ref="C17:U18"/>
    <mergeCell ref="C12:C13"/>
    <mergeCell ref="F12:F13"/>
    <mergeCell ref="J12:J13"/>
    <mergeCell ref="N12:N13"/>
    <mergeCell ref="R12:R13"/>
    <mergeCell ref="V12:V13"/>
    <mergeCell ref="C14:E14"/>
    <mergeCell ref="F14:H14"/>
    <mergeCell ref="J14:L14"/>
    <mergeCell ref="N14:P14"/>
    <mergeCell ref="R14:T14"/>
    <mergeCell ref="B9:B10"/>
  </mergeCells>
  <pageMargins left="0.25" right="0.25" top="0.75" bottom="0.75" header="0.3" footer="0.3"/>
  <pageSetup paperSize="9"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70" workbookViewId="0">
      <selection activeCell="N24" sqref="N24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2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2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2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2:25" ht="13.95" customHeight="1" x14ac:dyDescent="0.3">
      <c r="B6" s="315"/>
      <c r="C6" s="316"/>
      <c r="D6" s="317"/>
      <c r="E6" s="342" t="s">
        <v>98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2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2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2:25" s="4" customFormat="1" ht="24.9" customHeight="1" thickBot="1" x14ac:dyDescent="0.35">
      <c r="B12" s="120" t="s">
        <v>17</v>
      </c>
      <c r="C12" s="48" t="s">
        <v>41</v>
      </c>
      <c r="D12" s="185" t="s">
        <v>56</v>
      </c>
      <c r="E12" s="190">
        <f>SUM(G12,K12,O12,S12,W12)</f>
        <v>1384</v>
      </c>
      <c r="F12" s="192">
        <v>2</v>
      </c>
      <c r="G12" s="193">
        <v>0</v>
      </c>
      <c r="H12" s="211"/>
      <c r="I12" s="208" t="str">
        <f>IF(G12*H12=0,"",H12*G12)</f>
        <v/>
      </c>
      <c r="J12" s="192">
        <v>4</v>
      </c>
      <c r="K12" s="193">
        <v>0</v>
      </c>
      <c r="L12" s="211"/>
      <c r="M12" s="208" t="str">
        <f>IF(K12*L12=0,"",L12*K12)</f>
        <v/>
      </c>
      <c r="N12" s="192">
        <v>5</v>
      </c>
      <c r="O12" s="194"/>
      <c r="P12" s="211"/>
      <c r="Q12" s="208" t="str">
        <f>IF(O12*P12=0,"",P12*O12)</f>
        <v/>
      </c>
      <c r="R12" s="192">
        <v>8</v>
      </c>
      <c r="S12" s="193">
        <v>980</v>
      </c>
      <c r="T12" s="211"/>
      <c r="U12" s="208" t="str">
        <f>IF(S12*T12=0,"",T12*S12)</f>
        <v/>
      </c>
      <c r="V12" s="192">
        <v>5</v>
      </c>
      <c r="W12" s="194">
        <v>404</v>
      </c>
      <c r="X12" s="211"/>
      <c r="Y12" s="208" t="str">
        <f>IF(W12*X12=0,"",X12*W12)</f>
        <v/>
      </c>
    </row>
    <row r="13" spans="2:25" s="4" customFormat="1" ht="35.1" customHeight="1" thickBot="1" x14ac:dyDescent="0.35">
      <c r="B13" s="160">
        <v>2</v>
      </c>
      <c r="C13" s="272" t="s">
        <v>64</v>
      </c>
      <c r="D13" s="286"/>
      <c r="E13" s="287"/>
      <c r="F13" s="288"/>
      <c r="G13" s="417"/>
      <c r="H13" s="289"/>
      <c r="I13" s="209" t="str">
        <f>IF(SUM(I12)=0,"",SUM(I12))</f>
        <v/>
      </c>
      <c r="J13" s="288"/>
      <c r="K13" s="417"/>
      <c r="L13" s="289"/>
      <c r="M13" s="209" t="str">
        <f>IF(SUM(M12)=0,"",SUM(M12))</f>
        <v/>
      </c>
      <c r="N13" s="288"/>
      <c r="O13" s="417"/>
      <c r="P13" s="289"/>
      <c r="Q13" s="209" t="str">
        <f>IF(SUM(Q12)=0,"",SUM(Q12))</f>
        <v/>
      </c>
      <c r="R13" s="288"/>
      <c r="S13" s="417"/>
      <c r="T13" s="417"/>
      <c r="U13" s="209" t="str">
        <f>IF(SUM(U12)=0,"",SUM(U12))</f>
        <v/>
      </c>
      <c r="V13" s="288"/>
      <c r="W13" s="417"/>
      <c r="X13" s="417"/>
      <c r="Y13" s="209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94" t="s">
        <v>112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6"/>
      <c r="Y14" s="207" t="str">
        <f>IF(SUM(I13,Y13,U13,Q13,M13)=0,"",SUM(I13,Y13,U13,Q13,M13))</f>
        <v/>
      </c>
    </row>
    <row r="16" spans="2:25" ht="19.95" customHeight="1" x14ac:dyDescent="0.3">
      <c r="B16" s="169" t="s">
        <v>81</v>
      </c>
      <c r="C16" s="311" t="s">
        <v>105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74"/>
      <c r="W16" s="174"/>
      <c r="X16" s="174"/>
      <c r="Y16" s="174"/>
    </row>
    <row r="17" spans="2:25" ht="19.95" customHeight="1" x14ac:dyDescent="0.3">
      <c r="B17" s="169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DGeNJhymWtSORlYRgP7h4h/GaU/QXKLUwRkNtw9Z9gRsv2JrjOXuMKC+SF2LP7dUo31Zi/GfQsFhD+zPFboJMA==" saltValue="BBBEFgLCxA8Wq/eDJ/1n3w==" spinCount="100000" sheet="1" objects="1" scenarios="1" formatCells="0"/>
  <mergeCells count="22">
    <mergeCell ref="W2:Y7"/>
    <mergeCell ref="E4:V5"/>
    <mergeCell ref="E6:V7"/>
    <mergeCell ref="B2:D7"/>
    <mergeCell ref="B9:B10"/>
    <mergeCell ref="C9:C10"/>
    <mergeCell ref="D9:D10"/>
    <mergeCell ref="E9:E10"/>
    <mergeCell ref="E2:V3"/>
    <mergeCell ref="C14:X14"/>
    <mergeCell ref="C16:U17"/>
    <mergeCell ref="N9:Q9"/>
    <mergeCell ref="R9:U9"/>
    <mergeCell ref="V9:Y9"/>
    <mergeCell ref="C13:E13"/>
    <mergeCell ref="F13:H13"/>
    <mergeCell ref="J13:L13"/>
    <mergeCell ref="N13:P13"/>
    <mergeCell ref="R13:T13"/>
    <mergeCell ref="V13:X13"/>
    <mergeCell ref="F9:I9"/>
    <mergeCell ref="J9:M9"/>
  </mergeCells>
  <pageMargins left="0.25" right="0.25" top="0.75" bottom="0.75" header="0.3" footer="0.3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opLeftCell="C3" zoomScaleNormal="100" zoomScaleSheetLayoutView="70" workbookViewId="0">
      <selection activeCell="O25" sqref="O25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1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1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1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1:25" ht="13.95" customHeight="1" x14ac:dyDescent="0.3">
      <c r="B6" s="315"/>
      <c r="C6" s="316"/>
      <c r="D6" s="317"/>
      <c r="E6" s="342" t="s">
        <v>121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1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1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1:25" ht="20.100000000000001" customHeight="1" thickBot="1" x14ac:dyDescent="0.35">
      <c r="B11" s="120"/>
      <c r="C11" s="202">
        <v>1</v>
      </c>
      <c r="D11" s="134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01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1:25" s="4" customFormat="1" ht="24.9" customHeight="1" x14ac:dyDescent="0.3">
      <c r="B12" s="199" t="s">
        <v>17</v>
      </c>
      <c r="C12" s="351" t="s">
        <v>41</v>
      </c>
      <c r="D12" s="156" t="s">
        <v>143</v>
      </c>
      <c r="E12" s="220">
        <f>SUM(G12,K12,O12,S12,W12)</f>
        <v>1980</v>
      </c>
      <c r="F12" s="104">
        <v>2</v>
      </c>
      <c r="G12" s="221"/>
      <c r="H12" s="222"/>
      <c r="I12" s="223" t="str">
        <f t="shared" ref="I12:I13" si="0">IF(H12*G12=0,"",H12*G12)</f>
        <v/>
      </c>
      <c r="J12" s="104">
        <v>4</v>
      </c>
      <c r="K12" s="221"/>
      <c r="L12" s="222"/>
      <c r="M12" s="223" t="str">
        <f t="shared" ref="M12:M13" si="1">IF(L12*K12=0,"",L12*K12)</f>
        <v/>
      </c>
      <c r="N12" s="182">
        <v>5</v>
      </c>
      <c r="O12" s="221"/>
      <c r="P12" s="222"/>
      <c r="Q12" s="227" t="str">
        <f t="shared" ref="Q12:Q13" si="2">IF(P12*O12=0,"",P12*O12)</f>
        <v/>
      </c>
      <c r="R12" s="104">
        <v>8</v>
      </c>
      <c r="S12" s="125">
        <v>1320</v>
      </c>
      <c r="T12" s="222"/>
      <c r="U12" s="227" t="str">
        <f t="shared" ref="U12:U13" si="3">IF(T12*S12=0,"",T12*S12)</f>
        <v/>
      </c>
      <c r="V12" s="104">
        <v>5</v>
      </c>
      <c r="W12" s="125">
        <v>660</v>
      </c>
      <c r="X12" s="222"/>
      <c r="Y12" s="223" t="str">
        <f t="shared" ref="Y12:Y13" si="4">IF(X12*W12=0,"",X12*W12)</f>
        <v/>
      </c>
    </row>
    <row r="13" spans="1:25" s="4" customFormat="1" ht="24.9" customHeight="1" thickBot="1" x14ac:dyDescent="0.35">
      <c r="B13" s="159" t="s">
        <v>19</v>
      </c>
      <c r="C13" s="351"/>
      <c r="D13" s="158" t="s">
        <v>140</v>
      </c>
      <c r="E13" s="191">
        <f t="shared" ref="E13" si="5">SUM(G13,K13,O13,S13,W13)</f>
        <v>1980</v>
      </c>
      <c r="F13" s="105">
        <v>2</v>
      </c>
      <c r="G13" s="154"/>
      <c r="H13" s="214"/>
      <c r="I13" s="205" t="str">
        <f t="shared" si="0"/>
        <v/>
      </c>
      <c r="J13" s="105">
        <v>4</v>
      </c>
      <c r="K13" s="154"/>
      <c r="L13" s="214"/>
      <c r="M13" s="205" t="str">
        <f t="shared" si="1"/>
        <v/>
      </c>
      <c r="N13" s="39">
        <v>5</v>
      </c>
      <c r="O13" s="154"/>
      <c r="P13" s="214"/>
      <c r="Q13" s="228" t="str">
        <f t="shared" si="2"/>
        <v/>
      </c>
      <c r="R13" s="105">
        <v>8</v>
      </c>
      <c r="S13" s="126">
        <v>1320</v>
      </c>
      <c r="T13" s="214"/>
      <c r="U13" s="228" t="str">
        <f t="shared" si="3"/>
        <v/>
      </c>
      <c r="V13" s="105">
        <v>5</v>
      </c>
      <c r="W13" s="126">
        <v>660</v>
      </c>
      <c r="X13" s="214"/>
      <c r="Y13" s="205" t="str">
        <f t="shared" si="4"/>
        <v/>
      </c>
    </row>
    <row r="14" spans="1:25" s="4" customFormat="1" ht="35.1" customHeight="1" thickBot="1" x14ac:dyDescent="0.35">
      <c r="A14"/>
      <c r="B14" s="120">
        <v>3</v>
      </c>
      <c r="C14" s="285" t="s">
        <v>63</v>
      </c>
      <c r="D14" s="277"/>
      <c r="E14" s="278"/>
      <c r="F14" s="322"/>
      <c r="G14" s="323"/>
      <c r="H14" s="324"/>
      <c r="I14" s="206" t="str">
        <f>IF(SUM(I12:I13)=0,"",SUM(I12:I13))</f>
        <v/>
      </c>
      <c r="J14" s="322"/>
      <c r="K14" s="323"/>
      <c r="L14" s="324"/>
      <c r="M14" s="206" t="str">
        <f>IF(SUM(M12:M13)=0,"",SUM(M12:M13))</f>
        <v/>
      </c>
      <c r="N14" s="366"/>
      <c r="O14" s="323"/>
      <c r="P14" s="323"/>
      <c r="Q14" s="206" t="str">
        <f>IF(SUM(Q12:Q13)=0,"",SUM(Q12:Q13))</f>
        <v/>
      </c>
      <c r="R14" s="322"/>
      <c r="S14" s="323"/>
      <c r="T14" s="374"/>
      <c r="U14" s="206" t="str">
        <f>IF(SUM(U12:U13)=0,"",SUM(U12:U13))</f>
        <v/>
      </c>
      <c r="V14" s="366"/>
      <c r="W14" s="323"/>
      <c r="X14" s="323"/>
      <c r="Y14" s="207" t="str">
        <f>IF(SUM(Y12:Y13)=0,"",SUM(Y12:Y13))</f>
        <v/>
      </c>
    </row>
    <row r="15" spans="1:25" s="4" customFormat="1" ht="35.1" customHeight="1" thickBot="1" x14ac:dyDescent="0.35">
      <c r="A15"/>
      <c r="B15" s="120" t="s">
        <v>23</v>
      </c>
      <c r="C15" s="294" t="s">
        <v>141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07" t="str">
        <f>IF(SUM(I14,Y14,U14,Q14,M14)=0,"",SUM(I14,Y14,U14,Q14,M14))</f>
        <v/>
      </c>
    </row>
    <row r="16" spans="1:25" ht="15" thickBot="1" x14ac:dyDescent="0.35"/>
    <row r="17" spans="2:25" ht="19.95" customHeight="1" thickBot="1" x14ac:dyDescent="0.35">
      <c r="B17" s="169" t="s">
        <v>81</v>
      </c>
      <c r="C17" s="311" t="s">
        <v>102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168"/>
      <c r="R17" s="163"/>
      <c r="S17" s="371" t="s">
        <v>99</v>
      </c>
      <c r="T17" s="372"/>
      <c r="U17" s="372"/>
      <c r="V17" s="372"/>
      <c r="W17" s="373"/>
      <c r="X17" s="149"/>
      <c r="Y17" s="149"/>
    </row>
    <row r="18" spans="2:25" ht="19.95" customHeight="1" thickBot="1" x14ac:dyDescent="0.35">
      <c r="B18" s="169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168"/>
      <c r="R18" s="163"/>
      <c r="S18" s="167"/>
      <c r="T18" s="380">
        <v>24</v>
      </c>
      <c r="U18" s="381"/>
      <c r="V18" s="382"/>
      <c r="W18" s="195">
        <v>25</v>
      </c>
      <c r="X18" s="149"/>
      <c r="Y18" s="149"/>
    </row>
    <row r="19" spans="2:25" ht="19.95" customHeight="1" x14ac:dyDescent="0.3">
      <c r="B19" s="169" t="s">
        <v>82</v>
      </c>
      <c r="C19" s="357" t="s">
        <v>142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8"/>
      <c r="S19" s="369" t="s">
        <v>25</v>
      </c>
      <c r="T19" s="360" t="s">
        <v>109</v>
      </c>
      <c r="U19" s="361"/>
      <c r="V19" s="362"/>
      <c r="W19" s="376"/>
      <c r="X19" s="150"/>
      <c r="Y19" s="150"/>
    </row>
    <row r="20" spans="2:25" ht="19.95" customHeight="1" thickBot="1" x14ac:dyDescent="0.35">
      <c r="B20" s="150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8"/>
      <c r="S20" s="370"/>
      <c r="T20" s="363"/>
      <c r="U20" s="364"/>
      <c r="V20" s="365"/>
      <c r="W20" s="377"/>
      <c r="X20" s="150"/>
      <c r="Y20" s="150"/>
    </row>
    <row r="21" spans="2:25" ht="19.95" customHeight="1" x14ac:dyDescent="0.3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71"/>
      <c r="S21" s="369" t="s">
        <v>27</v>
      </c>
      <c r="T21" s="360" t="s">
        <v>110</v>
      </c>
      <c r="U21" s="361"/>
      <c r="V21" s="362"/>
      <c r="W21" s="378">
        <f>ABS(H13-W19)</f>
        <v>0</v>
      </c>
      <c r="X21" s="171"/>
      <c r="Y21" s="171"/>
    </row>
    <row r="22" spans="2:25" ht="19.95" customHeight="1" thickBot="1" x14ac:dyDescent="0.35">
      <c r="B22" s="171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71"/>
      <c r="S22" s="370"/>
      <c r="T22" s="363"/>
      <c r="U22" s="364"/>
      <c r="V22" s="365"/>
      <c r="W22" s="379"/>
      <c r="X22" s="172"/>
      <c r="Y22" s="171"/>
    </row>
    <row r="23" spans="2:25" x14ac:dyDescent="0.3">
      <c r="B23" s="171"/>
      <c r="C23" s="172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3"/>
      <c r="Q23" s="171"/>
      <c r="R23" s="171"/>
      <c r="S23" s="171"/>
      <c r="T23" s="173"/>
      <c r="U23" s="171"/>
      <c r="V23" s="171"/>
      <c r="W23" s="171"/>
      <c r="X23" s="172"/>
      <c r="Y23" s="171"/>
    </row>
    <row r="24" spans="2:25" x14ac:dyDescent="0.3">
      <c r="B24" s="171"/>
      <c r="C24" s="172"/>
      <c r="D24" s="171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1"/>
      <c r="X24" s="172" t="s">
        <v>50</v>
      </c>
      <c r="Y24" s="171"/>
    </row>
    <row r="25" spans="2:25" x14ac:dyDescent="0.3">
      <c r="B25" s="171"/>
      <c r="C25" s="173"/>
      <c r="D25" s="171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1"/>
      <c r="X25" s="173"/>
      <c r="Y25" s="171"/>
    </row>
    <row r="26" spans="2:25" x14ac:dyDescent="0.3">
      <c r="B26" s="176"/>
      <c r="C26" s="177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 t="s">
        <v>51</v>
      </c>
      <c r="Y26" s="176"/>
    </row>
    <row r="27" spans="2:25" x14ac:dyDescent="0.3">
      <c r="B27" s="176"/>
      <c r="C27" s="177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176"/>
      <c r="W27" s="176"/>
      <c r="X27" s="177"/>
      <c r="Y27" s="176"/>
    </row>
    <row r="28" spans="2:25" x14ac:dyDescent="0.3">
      <c r="B28" s="176"/>
      <c r="C28" s="177"/>
      <c r="D28" s="176"/>
      <c r="W28" s="176"/>
      <c r="X28" s="177"/>
      <c r="Y28" s="176"/>
    </row>
    <row r="29" spans="2:25" x14ac:dyDescent="0.3">
      <c r="B29" s="176"/>
      <c r="C29" s="177"/>
      <c r="D29" s="176"/>
      <c r="W29" s="176"/>
      <c r="X29" s="177" t="s">
        <v>51</v>
      </c>
      <c r="Y29" s="176"/>
    </row>
    <row r="30" spans="2:25" x14ac:dyDescent="0.3"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3"/>
      <c r="Q30" s="171"/>
      <c r="R30" s="171"/>
      <c r="S30" s="171"/>
      <c r="T30" s="173"/>
      <c r="U30" s="171"/>
      <c r="V30" s="171"/>
    </row>
    <row r="31" spans="2:25" x14ac:dyDescent="0.3">
      <c r="B31" s="171"/>
      <c r="C31" s="171"/>
      <c r="D31" s="171"/>
      <c r="P31" s="87"/>
      <c r="T31" s="87"/>
    </row>
    <row r="32" spans="2:25" x14ac:dyDescent="0.3">
      <c r="P32" s="87"/>
      <c r="T32" s="87"/>
    </row>
    <row r="33" spans="3:24" x14ac:dyDescent="0.3">
      <c r="C33" s="87"/>
      <c r="P33" s="87"/>
      <c r="T33" s="87"/>
      <c r="X33" s="87"/>
    </row>
  </sheetData>
  <sheetProtection algorithmName="SHA-512" hashValue="EjDuJ++ZumfsP4mXwJnrdiyeZCFEa7/v1r5pgFT138iRqUD7GVWzchrhurnwV05Ryuu8VXXGHfoJnOslCNi7FA==" saltValue="EBff7p16V9G0YeQ7twMEYw==" spinCount="100000" sheet="1" objects="1" scenarios="1" formatCells="0"/>
  <mergeCells count="32">
    <mergeCell ref="R9:U9"/>
    <mergeCell ref="V9:Y9"/>
    <mergeCell ref="E2:V3"/>
    <mergeCell ref="W2:Y7"/>
    <mergeCell ref="C14:E14"/>
    <mergeCell ref="F14:H14"/>
    <mergeCell ref="J14:L14"/>
    <mergeCell ref="N14:P14"/>
    <mergeCell ref="B2:D7"/>
    <mergeCell ref="B9:B10"/>
    <mergeCell ref="C9:C10"/>
    <mergeCell ref="D9:D10"/>
    <mergeCell ref="E9:E10"/>
    <mergeCell ref="F9:I9"/>
    <mergeCell ref="J9:M9"/>
    <mergeCell ref="N9:Q9"/>
    <mergeCell ref="E4:V5"/>
    <mergeCell ref="E6:V7"/>
    <mergeCell ref="R14:T14"/>
    <mergeCell ref="V14:X14"/>
    <mergeCell ref="S21:S22"/>
    <mergeCell ref="T21:V22"/>
    <mergeCell ref="W21:W22"/>
    <mergeCell ref="C15:X15"/>
    <mergeCell ref="C17:P18"/>
    <mergeCell ref="S17:W17"/>
    <mergeCell ref="T18:V18"/>
    <mergeCell ref="C19:R20"/>
    <mergeCell ref="S19:S20"/>
    <mergeCell ref="T19:V20"/>
    <mergeCell ref="W19:W20"/>
    <mergeCell ref="C12:C13"/>
  </mergeCells>
  <pageMargins left="0.25" right="0.25" top="0.75" bottom="0.75" header="0.3" footer="0.3"/>
  <pageSetup paperSize="9"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85" workbookViewId="0">
      <selection activeCell="N25" sqref="N25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2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2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2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2:25" ht="13.95" customHeight="1" x14ac:dyDescent="0.3">
      <c r="B6" s="315"/>
      <c r="C6" s="316"/>
      <c r="D6" s="317"/>
      <c r="E6" s="342" t="s">
        <v>120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2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2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2:25" s="4" customFormat="1" ht="24.9" customHeight="1" thickBot="1" x14ac:dyDescent="0.35">
      <c r="B12" s="120" t="s">
        <v>17</v>
      </c>
      <c r="C12" s="48" t="s">
        <v>40</v>
      </c>
      <c r="D12" s="185" t="s">
        <v>56</v>
      </c>
      <c r="E12" s="190">
        <f>SUM(G12,K12,O12,S12,W12)</f>
        <v>1917</v>
      </c>
      <c r="F12" s="192">
        <v>2</v>
      </c>
      <c r="G12" s="193"/>
      <c r="H12" s="211"/>
      <c r="I12" s="208" t="str">
        <f>IF(G12*H12=0,"",H12*G12)</f>
        <v/>
      </c>
      <c r="J12" s="192">
        <v>4</v>
      </c>
      <c r="K12" s="193">
        <v>728</v>
      </c>
      <c r="L12" s="211"/>
      <c r="M12" s="208" t="str">
        <f>IF(K12*L12=0,"",L12*K12)</f>
        <v/>
      </c>
      <c r="N12" s="192">
        <v>5</v>
      </c>
      <c r="O12" s="194"/>
      <c r="P12" s="211"/>
      <c r="Q12" s="208" t="str">
        <f>IF(O12*P12=0,"",P12*O12)</f>
        <v/>
      </c>
      <c r="R12" s="192">
        <v>8</v>
      </c>
      <c r="S12" s="193">
        <v>728</v>
      </c>
      <c r="T12" s="211"/>
      <c r="U12" s="208" t="str">
        <f>IF(S12*T12=0,"",T12*S12)</f>
        <v/>
      </c>
      <c r="V12" s="192">
        <v>5</v>
      </c>
      <c r="W12" s="194">
        <v>461</v>
      </c>
      <c r="X12" s="211"/>
      <c r="Y12" s="208" t="str">
        <f>IF(W12*X12=0,"",X12*W12)</f>
        <v/>
      </c>
    </row>
    <row r="13" spans="2:25" s="4" customFormat="1" ht="35.1" customHeight="1" thickBot="1" x14ac:dyDescent="0.35">
      <c r="B13" s="160">
        <v>2</v>
      </c>
      <c r="C13" s="272" t="s">
        <v>64</v>
      </c>
      <c r="D13" s="286"/>
      <c r="E13" s="287"/>
      <c r="F13" s="288"/>
      <c r="G13" s="417"/>
      <c r="H13" s="289"/>
      <c r="I13" s="209" t="str">
        <f>IF(SUM(I12)=0,"",SUM(I12))</f>
        <v/>
      </c>
      <c r="J13" s="288"/>
      <c r="K13" s="417"/>
      <c r="L13" s="289"/>
      <c r="M13" s="209" t="str">
        <f>IF(SUM(M12)=0,"",SUM(M12))</f>
        <v/>
      </c>
      <c r="N13" s="288"/>
      <c r="O13" s="417"/>
      <c r="P13" s="289"/>
      <c r="Q13" s="209" t="str">
        <f>IF(SUM(Q12)=0,"",SUM(Q12))</f>
        <v/>
      </c>
      <c r="R13" s="288"/>
      <c r="S13" s="417"/>
      <c r="T13" s="417"/>
      <c r="U13" s="209" t="str">
        <f>IF(SUM(U12)=0,"",SUM(U12))</f>
        <v/>
      </c>
      <c r="V13" s="288"/>
      <c r="W13" s="417"/>
      <c r="X13" s="417"/>
      <c r="Y13" s="209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94" t="s">
        <v>112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6"/>
      <c r="Y14" s="210" t="str">
        <f>IF(SUM(I13:Y13)=0,"",SUM(M13:Y13))</f>
        <v/>
      </c>
    </row>
    <row r="16" spans="2:25" ht="19.95" customHeight="1" x14ac:dyDescent="0.3">
      <c r="B16" s="169" t="s">
        <v>81</v>
      </c>
      <c r="C16" s="311" t="s">
        <v>105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74"/>
      <c r="W16" s="174"/>
      <c r="X16" s="174"/>
      <c r="Y16" s="174"/>
    </row>
    <row r="17" spans="2:25" ht="19.95" customHeight="1" x14ac:dyDescent="0.3">
      <c r="B17" s="169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1qkQafoAo5daARk9ZfhEo2kn/1NF00jhuz7pZ4XF9uacQyora/P6R6qi7pGHlAR2yQB2naOkl+4NEeylpQ0tEg==" saltValue="afVSdLlwEju0BineKSYCCw==" spinCount="100000" sheet="1" objects="1" scenarios="1" formatCells="0"/>
  <mergeCells count="22">
    <mergeCell ref="W2:Y7"/>
    <mergeCell ref="E4:V5"/>
    <mergeCell ref="E6:V7"/>
    <mergeCell ref="B2:D7"/>
    <mergeCell ref="B9:B10"/>
    <mergeCell ref="C9:C10"/>
    <mergeCell ref="D9:D10"/>
    <mergeCell ref="E9:E10"/>
    <mergeCell ref="E2:V3"/>
    <mergeCell ref="C14:X14"/>
    <mergeCell ref="C16:U17"/>
    <mergeCell ref="N9:Q9"/>
    <mergeCell ref="R9:U9"/>
    <mergeCell ref="V9:Y9"/>
    <mergeCell ref="C13:E13"/>
    <mergeCell ref="F13:H13"/>
    <mergeCell ref="J13:L13"/>
    <mergeCell ref="N13:P13"/>
    <mergeCell ref="R13:T13"/>
    <mergeCell ref="V13:X13"/>
    <mergeCell ref="F9:I9"/>
    <mergeCell ref="J9:M9"/>
  </mergeCells>
  <pageMargins left="0.25" right="0.25" top="0.75" bottom="0.75" header="0.3" footer="0.3"/>
  <pageSetup paperSize="9" scale="5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zoomScale="85" zoomScaleNormal="85" zoomScaleSheetLayoutView="85" workbookViewId="0">
      <selection activeCell="I20" sqref="I20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2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2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2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2:25" ht="13.95" customHeight="1" x14ac:dyDescent="0.3">
      <c r="B6" s="315"/>
      <c r="C6" s="316"/>
      <c r="D6" s="317"/>
      <c r="E6" s="342" t="s">
        <v>139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2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2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2:25" s="4" customFormat="1" ht="24.9" customHeight="1" thickBot="1" x14ac:dyDescent="0.35">
      <c r="B12" s="120" t="s">
        <v>17</v>
      </c>
      <c r="C12" s="48" t="s">
        <v>68</v>
      </c>
      <c r="D12" s="185" t="s">
        <v>56</v>
      </c>
      <c r="E12" s="190">
        <f>SUM(G12,K12,O12,S12,W12)</f>
        <v>34</v>
      </c>
      <c r="F12" s="192">
        <v>2</v>
      </c>
      <c r="G12" s="193"/>
      <c r="H12" s="211"/>
      <c r="I12" s="208" t="str">
        <f>IF(G12*H12=0,"",H12*G12)</f>
        <v/>
      </c>
      <c r="J12" s="192">
        <v>4</v>
      </c>
      <c r="K12" s="193"/>
      <c r="L12" s="211"/>
      <c r="M12" s="208" t="str">
        <f>IF(K12*L12=0,"",L12*K12)</f>
        <v/>
      </c>
      <c r="N12" s="192">
        <v>5</v>
      </c>
      <c r="O12" s="194"/>
      <c r="P12" s="211"/>
      <c r="Q12" s="208" t="str">
        <f>IF(O12*P12=0,"",P12*O12)</f>
        <v/>
      </c>
      <c r="R12" s="192">
        <v>8</v>
      </c>
      <c r="S12" s="193"/>
      <c r="T12" s="211"/>
      <c r="U12" s="208" t="str">
        <f>IF(S12*T12=0,"",T12*S12)</f>
        <v/>
      </c>
      <c r="V12" s="192">
        <v>5</v>
      </c>
      <c r="W12" s="194">
        <v>34</v>
      </c>
      <c r="X12" s="211"/>
      <c r="Y12" s="208" t="str">
        <f>IF(W12*X12=0,"",X12*W12)</f>
        <v/>
      </c>
    </row>
    <row r="13" spans="2:25" s="4" customFormat="1" ht="35.1" customHeight="1" thickBot="1" x14ac:dyDescent="0.35">
      <c r="B13" s="160">
        <v>2</v>
      </c>
      <c r="C13" s="272" t="s">
        <v>64</v>
      </c>
      <c r="D13" s="286"/>
      <c r="E13" s="287"/>
      <c r="F13" s="288"/>
      <c r="G13" s="417"/>
      <c r="H13" s="289"/>
      <c r="I13" s="209" t="str">
        <f>IF(SUM(I12)=0,"",SUM(I12))</f>
        <v/>
      </c>
      <c r="J13" s="288"/>
      <c r="K13" s="417"/>
      <c r="L13" s="289"/>
      <c r="M13" s="209" t="str">
        <f>IF(SUM(M12)=0,"",SUM(M12))</f>
        <v/>
      </c>
      <c r="N13" s="288"/>
      <c r="O13" s="417"/>
      <c r="P13" s="289"/>
      <c r="Q13" s="209" t="str">
        <f>IF(SUM(Q12)=0,"",SUM(Q12))</f>
        <v/>
      </c>
      <c r="R13" s="288"/>
      <c r="S13" s="417"/>
      <c r="T13" s="417"/>
      <c r="U13" s="209" t="str">
        <f>IF(SUM(U12)=0,"",SUM(U12))</f>
        <v/>
      </c>
      <c r="V13" s="288"/>
      <c r="W13" s="417"/>
      <c r="X13" s="417"/>
      <c r="Y13" s="209" t="str">
        <f>IF(SUM(Y12)=0,"",SUM(Y12))</f>
        <v/>
      </c>
    </row>
    <row r="14" spans="2:25" s="4" customFormat="1" ht="34.799999999999997" customHeight="1" thickBot="1" x14ac:dyDescent="0.35">
      <c r="B14" s="134">
        <v>3</v>
      </c>
      <c r="C14" s="294" t="s">
        <v>112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6"/>
      <c r="Y14" s="210" t="str">
        <f>IF(SUM(I13:Y13)=0,"",SUM(M13:Y13))</f>
        <v/>
      </c>
    </row>
    <row r="16" spans="2:25" ht="19.95" customHeight="1" x14ac:dyDescent="0.3">
      <c r="B16" s="169" t="s">
        <v>81</v>
      </c>
      <c r="C16" s="311" t="s">
        <v>105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74"/>
      <c r="W16" s="174"/>
      <c r="X16" s="174"/>
      <c r="Y16" s="174"/>
    </row>
    <row r="17" spans="2:25" ht="19.95" customHeight="1" x14ac:dyDescent="0.3">
      <c r="B17" s="169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</sheetData>
  <sheetProtection algorithmName="SHA-512" hashValue="aoH4V8APzKs2THlSHmo2WidnqMaVDs+BDADNaIeQj1UThY1aDbF1MkH54FqSA84iMsBDu6RoXSlJpHtW0qQ0dA==" saltValue="uLKJUHkQg7u7HN1Pj5wGDQ==" spinCount="100000" sheet="1" objects="1" scenarios="1" formatCells="0"/>
  <mergeCells count="22">
    <mergeCell ref="W2:Y7"/>
    <mergeCell ref="E4:V5"/>
    <mergeCell ref="E6:V7"/>
    <mergeCell ref="B2:D7"/>
    <mergeCell ref="B9:B10"/>
    <mergeCell ref="C9:C10"/>
    <mergeCell ref="D9:D10"/>
    <mergeCell ref="E9:E10"/>
    <mergeCell ref="E2:V3"/>
    <mergeCell ref="C14:X14"/>
    <mergeCell ref="C16:U17"/>
    <mergeCell ref="N9:Q9"/>
    <mergeCell ref="R9:U9"/>
    <mergeCell ref="V9:Y9"/>
    <mergeCell ref="C13:E13"/>
    <mergeCell ref="F13:H13"/>
    <mergeCell ref="J13:L13"/>
    <mergeCell ref="N13:P13"/>
    <mergeCell ref="R13:T13"/>
    <mergeCell ref="V13:X13"/>
    <mergeCell ref="F9:I9"/>
    <mergeCell ref="J9:M9"/>
  </mergeCells>
  <pageMargins left="0.25" right="0.25" top="0.75" bottom="0.75" header="0.3" footer="0.3"/>
  <pageSetup paperSize="9" scale="5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zoomScale="70" zoomScaleNormal="70" zoomScaleSheetLayoutView="70" workbookViewId="0">
      <selection activeCell="N26" sqref="N26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6" max="9" width="8.77734375" customWidth="1"/>
    <col min="10" max="10" width="9.77734375" customWidth="1"/>
    <col min="11" max="11" width="8.77734375" customWidth="1"/>
    <col min="12" max="12" width="10.77734375" customWidth="1"/>
    <col min="13" max="13" width="9.77734375" customWidth="1"/>
    <col min="14" max="14" width="13.77734375" customWidth="1"/>
    <col min="15" max="17" width="8.77734375" customWidth="1"/>
    <col min="18" max="18" width="10.77734375" customWidth="1"/>
    <col min="19" max="19" width="9.77734375" customWidth="1"/>
    <col min="20" max="20" width="8.77734375" customWidth="1"/>
    <col min="21" max="21" width="10.77734375" customWidth="1"/>
    <col min="22" max="22" width="9.77734375" customWidth="1"/>
    <col min="23" max="23" width="13.77734375" customWidth="1"/>
    <col min="24" max="26" width="8.77734375" customWidth="1"/>
    <col min="27" max="27" width="10.77734375" customWidth="1"/>
    <col min="28" max="28" width="9.77734375" customWidth="1"/>
    <col min="29" max="29" width="8.77734375" customWidth="1"/>
    <col min="30" max="30" width="10.77734375" customWidth="1"/>
    <col min="31" max="31" width="9.77734375" customWidth="1"/>
    <col min="32" max="32" width="13.77734375" customWidth="1"/>
    <col min="33" max="35" width="8.77734375" customWidth="1"/>
    <col min="36" max="36" width="10.77734375" customWidth="1"/>
    <col min="37" max="37" width="9.77734375" customWidth="1"/>
    <col min="38" max="38" width="8.77734375" customWidth="1"/>
    <col min="39" max="39" width="10.77734375" customWidth="1"/>
    <col min="40" max="40" width="9.77734375" customWidth="1"/>
    <col min="41" max="41" width="13.77734375" customWidth="1"/>
    <col min="42" max="44" width="8.77734375" customWidth="1"/>
    <col min="45" max="45" width="10.77734375" customWidth="1"/>
    <col min="46" max="46" width="9.77734375" customWidth="1"/>
    <col min="47" max="47" width="8.77734375" customWidth="1"/>
    <col min="48" max="48" width="10.77734375" customWidth="1"/>
    <col min="49" max="49" width="9.77734375" customWidth="1"/>
    <col min="50" max="50" width="13.77734375" customWidth="1"/>
  </cols>
  <sheetData>
    <row r="1" spans="1:50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50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  <c r="U2" s="327" t="s">
        <v>160</v>
      </c>
      <c r="V2" s="328"/>
      <c r="W2" s="329"/>
      <c r="X2" s="327" t="s">
        <v>0</v>
      </c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9"/>
      <c r="AV2" s="327" t="s">
        <v>160</v>
      </c>
      <c r="AW2" s="328"/>
      <c r="AX2" s="329"/>
    </row>
    <row r="3" spans="1:50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2"/>
      <c r="U3" s="333"/>
      <c r="V3" s="334"/>
      <c r="W3" s="335"/>
      <c r="X3" s="330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2"/>
      <c r="AV3" s="333"/>
      <c r="AW3" s="334"/>
      <c r="AX3" s="335"/>
    </row>
    <row r="4" spans="1:50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8"/>
      <c r="U4" s="333"/>
      <c r="V4" s="334"/>
      <c r="W4" s="335"/>
      <c r="X4" s="336" t="s">
        <v>154</v>
      </c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8"/>
      <c r="AV4" s="333"/>
      <c r="AW4" s="334"/>
      <c r="AX4" s="335"/>
    </row>
    <row r="5" spans="1:50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1"/>
      <c r="U5" s="333"/>
      <c r="V5" s="334"/>
      <c r="W5" s="335"/>
      <c r="X5" s="339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1"/>
      <c r="AV5" s="333"/>
      <c r="AW5" s="334"/>
      <c r="AX5" s="335"/>
    </row>
    <row r="6" spans="1:50" ht="13.95" customHeight="1" x14ac:dyDescent="0.3">
      <c r="B6" s="315"/>
      <c r="C6" s="316"/>
      <c r="D6" s="317"/>
      <c r="E6" s="342" t="s">
        <v>155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4"/>
      <c r="U6" s="333"/>
      <c r="V6" s="334"/>
      <c r="W6" s="335"/>
      <c r="X6" s="342" t="s">
        <v>155</v>
      </c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4"/>
      <c r="AV6" s="333"/>
      <c r="AW6" s="334"/>
      <c r="AX6" s="335"/>
    </row>
    <row r="7" spans="1:50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  <c r="U7" s="330"/>
      <c r="V7" s="331"/>
      <c r="W7" s="332"/>
      <c r="X7" s="345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7"/>
      <c r="AV7" s="330"/>
      <c r="AW7" s="331"/>
      <c r="AX7" s="332"/>
    </row>
    <row r="8" spans="1:50" ht="13.95" customHeight="1" thickBot="1" x14ac:dyDescent="0.35">
      <c r="B8" s="7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17"/>
    </row>
    <row r="9" spans="1:50" s="4" customFormat="1" ht="30" customHeight="1" thickBot="1" x14ac:dyDescent="0.35">
      <c r="B9" s="299" t="s">
        <v>3</v>
      </c>
      <c r="C9" s="348" t="s">
        <v>4</v>
      </c>
      <c r="D9" s="349" t="s">
        <v>90</v>
      </c>
      <c r="E9" s="350" t="s">
        <v>100</v>
      </c>
      <c r="F9" s="285" t="s">
        <v>113</v>
      </c>
      <c r="G9" s="286"/>
      <c r="H9" s="286"/>
      <c r="I9" s="286"/>
      <c r="J9" s="286"/>
      <c r="K9" s="286"/>
      <c r="L9" s="286"/>
      <c r="M9" s="286"/>
      <c r="N9" s="287"/>
      <c r="O9" s="285" t="s">
        <v>93</v>
      </c>
      <c r="P9" s="286"/>
      <c r="Q9" s="286"/>
      <c r="R9" s="286"/>
      <c r="S9" s="286"/>
      <c r="T9" s="286"/>
      <c r="U9" s="286"/>
      <c r="V9" s="286"/>
      <c r="W9" s="287"/>
      <c r="X9" s="325" t="s">
        <v>132</v>
      </c>
      <c r="Y9" s="270"/>
      <c r="Z9" s="270"/>
      <c r="AA9" s="270"/>
      <c r="AB9" s="270"/>
      <c r="AC9" s="270"/>
      <c r="AD9" s="270"/>
      <c r="AE9" s="270"/>
      <c r="AF9" s="326"/>
      <c r="AG9" s="325" t="s">
        <v>133</v>
      </c>
      <c r="AH9" s="270"/>
      <c r="AI9" s="270"/>
      <c r="AJ9" s="270"/>
      <c r="AK9" s="270"/>
      <c r="AL9" s="270"/>
      <c r="AM9" s="270"/>
      <c r="AN9" s="270"/>
      <c r="AO9" s="326"/>
      <c r="AP9" s="325" t="s">
        <v>134</v>
      </c>
      <c r="AQ9" s="270"/>
      <c r="AR9" s="270"/>
      <c r="AS9" s="270"/>
      <c r="AT9" s="270"/>
      <c r="AU9" s="270"/>
      <c r="AV9" s="270"/>
      <c r="AW9" s="270"/>
      <c r="AX9" s="189"/>
    </row>
    <row r="10" spans="1:50" ht="72.75" customHeight="1" thickBot="1" x14ac:dyDescent="0.35">
      <c r="B10" s="300"/>
      <c r="C10" s="302"/>
      <c r="D10" s="304"/>
      <c r="E10" s="321"/>
      <c r="F10" s="217" t="s">
        <v>58</v>
      </c>
      <c r="G10" s="215" t="s">
        <v>106</v>
      </c>
      <c r="H10" s="215" t="s">
        <v>128</v>
      </c>
      <c r="I10" s="215" t="s">
        <v>125</v>
      </c>
      <c r="J10" s="215" t="s">
        <v>124</v>
      </c>
      <c r="K10" s="215" t="s">
        <v>127</v>
      </c>
      <c r="L10" s="215" t="s">
        <v>126</v>
      </c>
      <c r="M10" s="215" t="s">
        <v>129</v>
      </c>
      <c r="N10" s="218" t="s">
        <v>59</v>
      </c>
      <c r="O10" s="217" t="s">
        <v>58</v>
      </c>
      <c r="P10" s="215" t="s">
        <v>106</v>
      </c>
      <c r="Q10" s="215" t="s">
        <v>128</v>
      </c>
      <c r="R10" s="215" t="s">
        <v>125</v>
      </c>
      <c r="S10" s="215" t="s">
        <v>124</v>
      </c>
      <c r="T10" s="215" t="s">
        <v>127</v>
      </c>
      <c r="U10" s="215" t="s">
        <v>126</v>
      </c>
      <c r="V10" s="215" t="s">
        <v>129</v>
      </c>
      <c r="W10" s="218" t="s">
        <v>59</v>
      </c>
      <c r="X10" s="217" t="s">
        <v>58</v>
      </c>
      <c r="Y10" s="215" t="s">
        <v>106</v>
      </c>
      <c r="Z10" s="215" t="s">
        <v>128</v>
      </c>
      <c r="AA10" s="215" t="s">
        <v>125</v>
      </c>
      <c r="AB10" s="215" t="s">
        <v>124</v>
      </c>
      <c r="AC10" s="215" t="s">
        <v>127</v>
      </c>
      <c r="AD10" s="215" t="s">
        <v>126</v>
      </c>
      <c r="AE10" s="215" t="s">
        <v>129</v>
      </c>
      <c r="AF10" s="218" t="s">
        <v>59</v>
      </c>
      <c r="AG10" s="217" t="s">
        <v>58</v>
      </c>
      <c r="AH10" s="215" t="s">
        <v>106</v>
      </c>
      <c r="AI10" s="215" t="s">
        <v>128</v>
      </c>
      <c r="AJ10" s="215" t="s">
        <v>125</v>
      </c>
      <c r="AK10" s="215" t="s">
        <v>124</v>
      </c>
      <c r="AL10" s="215" t="s">
        <v>127</v>
      </c>
      <c r="AM10" s="215" t="s">
        <v>126</v>
      </c>
      <c r="AN10" s="215" t="s">
        <v>129</v>
      </c>
      <c r="AO10" s="218" t="s">
        <v>59</v>
      </c>
      <c r="AP10" s="217" t="s">
        <v>58</v>
      </c>
      <c r="AQ10" s="215" t="s">
        <v>106</v>
      </c>
      <c r="AR10" s="215" t="s">
        <v>128</v>
      </c>
      <c r="AS10" s="215" t="s">
        <v>125</v>
      </c>
      <c r="AT10" s="215" t="s">
        <v>124</v>
      </c>
      <c r="AU10" s="215" t="s">
        <v>127</v>
      </c>
      <c r="AV10" s="215" t="s">
        <v>126</v>
      </c>
      <c r="AW10" s="215" t="s">
        <v>129</v>
      </c>
      <c r="AX10" s="218" t="s">
        <v>83</v>
      </c>
    </row>
    <row r="11" spans="1:50" ht="20.100000000000001" customHeight="1" thickBot="1" x14ac:dyDescent="0.35">
      <c r="B11" s="128"/>
      <c r="C11" s="61">
        <v>1</v>
      </c>
      <c r="D11" s="40">
        <v>2</v>
      </c>
      <c r="E11" s="219" t="s">
        <v>138</v>
      </c>
      <c r="F11" s="25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216" t="s">
        <v>130</v>
      </c>
      <c r="O11" s="133">
        <v>13</v>
      </c>
      <c r="P11" s="19">
        <v>14</v>
      </c>
      <c r="Q11" s="19">
        <v>15</v>
      </c>
      <c r="R11" s="19">
        <v>16</v>
      </c>
      <c r="S11" s="19">
        <v>17</v>
      </c>
      <c r="T11" s="19">
        <v>18</v>
      </c>
      <c r="U11" s="19">
        <v>19</v>
      </c>
      <c r="V11" s="19">
        <v>20</v>
      </c>
      <c r="W11" s="216" t="s">
        <v>131</v>
      </c>
      <c r="X11" s="133">
        <v>22</v>
      </c>
      <c r="Y11" s="19">
        <v>23</v>
      </c>
      <c r="Z11" s="19">
        <v>24</v>
      </c>
      <c r="AA11" s="19">
        <v>25</v>
      </c>
      <c r="AB11" s="19">
        <v>26</v>
      </c>
      <c r="AC11" s="19">
        <v>27</v>
      </c>
      <c r="AD11" s="19">
        <v>28</v>
      </c>
      <c r="AE11" s="19">
        <v>29</v>
      </c>
      <c r="AF11" s="216" t="s">
        <v>135</v>
      </c>
      <c r="AG11" s="133">
        <v>30</v>
      </c>
      <c r="AH11" s="19">
        <v>31</v>
      </c>
      <c r="AI11" s="19">
        <v>32</v>
      </c>
      <c r="AJ11" s="19">
        <v>33</v>
      </c>
      <c r="AK11" s="19">
        <v>34</v>
      </c>
      <c r="AL11" s="19">
        <v>35</v>
      </c>
      <c r="AM11" s="19">
        <v>36</v>
      </c>
      <c r="AN11" s="19">
        <v>37</v>
      </c>
      <c r="AO11" s="216" t="s">
        <v>136</v>
      </c>
      <c r="AP11" s="133">
        <v>39</v>
      </c>
      <c r="AQ11" s="19">
        <v>40</v>
      </c>
      <c r="AR11" s="19">
        <v>41</v>
      </c>
      <c r="AS11" s="19">
        <v>42</v>
      </c>
      <c r="AT11" s="19">
        <v>43</v>
      </c>
      <c r="AU11" s="19">
        <v>44</v>
      </c>
      <c r="AV11" s="19">
        <v>45</v>
      </c>
      <c r="AW11" s="19">
        <v>46</v>
      </c>
      <c r="AX11" s="216" t="s">
        <v>137</v>
      </c>
    </row>
    <row r="12" spans="1:50" s="4" customFormat="1" ht="24.9" customHeight="1" x14ac:dyDescent="0.3">
      <c r="B12" s="145" t="s">
        <v>17</v>
      </c>
      <c r="C12" s="241" t="s">
        <v>62</v>
      </c>
      <c r="D12" s="299" t="s">
        <v>119</v>
      </c>
      <c r="E12" s="392">
        <f>SUM(F12*G12,O12*P12,X12*Y12,AG12*AH12,AP12*AQ12)</f>
        <v>48</v>
      </c>
      <c r="F12" s="403">
        <v>2</v>
      </c>
      <c r="G12" s="406">
        <v>2</v>
      </c>
      <c r="H12" s="406">
        <v>166</v>
      </c>
      <c r="I12" s="418">
        <f>H12*F12</f>
        <v>332</v>
      </c>
      <c r="J12" s="409"/>
      <c r="K12" s="406">
        <v>14</v>
      </c>
      <c r="L12" s="418">
        <f>K12*F12</f>
        <v>28</v>
      </c>
      <c r="M12" s="409"/>
      <c r="N12" s="400" t="str">
        <f>IF(G12*(I12*J12+L12*M12)=0,"",G12*(I12*J12+L12*M12))</f>
        <v/>
      </c>
      <c r="O12" s="403">
        <v>4</v>
      </c>
      <c r="P12" s="406">
        <v>2</v>
      </c>
      <c r="Q12" s="406">
        <v>125</v>
      </c>
      <c r="R12" s="418">
        <f>Q12*O12</f>
        <v>500</v>
      </c>
      <c r="S12" s="409"/>
      <c r="T12" s="406">
        <v>13</v>
      </c>
      <c r="U12" s="418">
        <f>T12*O12</f>
        <v>52</v>
      </c>
      <c r="V12" s="409"/>
      <c r="W12" s="400" t="str">
        <f>IF(P12*(R12*S12+U12*V12)=0,"",P12*(R12*S12+U12*V12))</f>
        <v/>
      </c>
      <c r="X12" s="403">
        <v>5</v>
      </c>
      <c r="Y12" s="406">
        <v>2</v>
      </c>
      <c r="Z12" s="406">
        <v>178</v>
      </c>
      <c r="AA12" s="418">
        <f>Z12*X12</f>
        <v>890</v>
      </c>
      <c r="AB12" s="409"/>
      <c r="AC12" s="406">
        <v>14</v>
      </c>
      <c r="AD12" s="418">
        <f>AC12*X12</f>
        <v>70</v>
      </c>
      <c r="AE12" s="409"/>
      <c r="AF12" s="400" t="str">
        <f>IF(Y12*(AA12*AB12+AD12*AE12)=0,"",Y12*(AA12*AB12+AD12*AE12))</f>
        <v/>
      </c>
      <c r="AG12" s="403">
        <v>8</v>
      </c>
      <c r="AH12" s="406">
        <v>2</v>
      </c>
      <c r="AI12" s="406">
        <v>190</v>
      </c>
      <c r="AJ12" s="418">
        <f>AI12*AG12</f>
        <v>1520</v>
      </c>
      <c r="AK12" s="409"/>
      <c r="AL12" s="406">
        <v>16</v>
      </c>
      <c r="AM12" s="418">
        <f>AL12*AG12</f>
        <v>128</v>
      </c>
      <c r="AN12" s="409"/>
      <c r="AO12" s="400" t="str">
        <f>IF(AH12*(AJ12*AK12+AM12*AN12)=0,"",AH12*(AJ12*AK12+AM12*AN12))</f>
        <v/>
      </c>
      <c r="AP12" s="403">
        <v>5</v>
      </c>
      <c r="AQ12" s="406">
        <v>2</v>
      </c>
      <c r="AR12" s="406">
        <v>250</v>
      </c>
      <c r="AS12" s="418">
        <f>AR12*AP12</f>
        <v>1250</v>
      </c>
      <c r="AT12" s="409"/>
      <c r="AU12" s="406">
        <v>20</v>
      </c>
      <c r="AV12" s="418">
        <f>AU12*AP12</f>
        <v>100</v>
      </c>
      <c r="AW12" s="409"/>
      <c r="AX12" s="400" t="str">
        <f>IF(AQ12*(AS12*AT12+AV12*AW12)=0,"",AQ12*(AS12*AT12+AV12*AW12))</f>
        <v/>
      </c>
    </row>
    <row r="13" spans="1:50" s="4" customFormat="1" ht="24.9" customHeight="1" x14ac:dyDescent="0.3">
      <c r="B13" s="159" t="s">
        <v>19</v>
      </c>
      <c r="C13" s="196" t="s">
        <v>78</v>
      </c>
      <c r="D13" s="359"/>
      <c r="E13" s="421"/>
      <c r="F13" s="404"/>
      <c r="G13" s="407"/>
      <c r="H13" s="407"/>
      <c r="I13" s="419"/>
      <c r="J13" s="410"/>
      <c r="K13" s="407"/>
      <c r="L13" s="419"/>
      <c r="M13" s="410"/>
      <c r="N13" s="401"/>
      <c r="O13" s="404"/>
      <c r="P13" s="407"/>
      <c r="Q13" s="407"/>
      <c r="R13" s="419"/>
      <c r="S13" s="410"/>
      <c r="T13" s="407"/>
      <c r="U13" s="419"/>
      <c r="V13" s="410"/>
      <c r="W13" s="401"/>
      <c r="X13" s="404"/>
      <c r="Y13" s="407"/>
      <c r="Z13" s="407"/>
      <c r="AA13" s="419"/>
      <c r="AB13" s="410"/>
      <c r="AC13" s="407"/>
      <c r="AD13" s="419"/>
      <c r="AE13" s="410"/>
      <c r="AF13" s="401"/>
      <c r="AG13" s="404"/>
      <c r="AH13" s="407"/>
      <c r="AI13" s="407"/>
      <c r="AJ13" s="419"/>
      <c r="AK13" s="410"/>
      <c r="AL13" s="407"/>
      <c r="AM13" s="419"/>
      <c r="AN13" s="410"/>
      <c r="AO13" s="401"/>
      <c r="AP13" s="404"/>
      <c r="AQ13" s="407"/>
      <c r="AR13" s="407"/>
      <c r="AS13" s="419"/>
      <c r="AT13" s="410"/>
      <c r="AU13" s="407"/>
      <c r="AV13" s="419"/>
      <c r="AW13" s="410"/>
      <c r="AX13" s="401"/>
    </row>
    <row r="14" spans="1:50" s="4" customFormat="1" ht="24.9" customHeight="1" x14ac:dyDescent="0.3">
      <c r="B14" s="159" t="s">
        <v>21</v>
      </c>
      <c r="C14" s="165" t="s">
        <v>65</v>
      </c>
      <c r="D14" s="359"/>
      <c r="E14" s="421"/>
      <c r="F14" s="404"/>
      <c r="G14" s="407"/>
      <c r="H14" s="407"/>
      <c r="I14" s="419"/>
      <c r="J14" s="410"/>
      <c r="K14" s="407"/>
      <c r="L14" s="419"/>
      <c r="M14" s="410"/>
      <c r="N14" s="401"/>
      <c r="O14" s="404"/>
      <c r="P14" s="407"/>
      <c r="Q14" s="407"/>
      <c r="R14" s="419"/>
      <c r="S14" s="410"/>
      <c r="T14" s="407"/>
      <c r="U14" s="419"/>
      <c r="V14" s="410"/>
      <c r="W14" s="401"/>
      <c r="X14" s="404"/>
      <c r="Y14" s="407"/>
      <c r="Z14" s="407"/>
      <c r="AA14" s="419"/>
      <c r="AB14" s="410"/>
      <c r="AC14" s="407"/>
      <c r="AD14" s="419"/>
      <c r="AE14" s="410"/>
      <c r="AF14" s="401"/>
      <c r="AG14" s="404"/>
      <c r="AH14" s="407"/>
      <c r="AI14" s="407"/>
      <c r="AJ14" s="419"/>
      <c r="AK14" s="410"/>
      <c r="AL14" s="407"/>
      <c r="AM14" s="419"/>
      <c r="AN14" s="410"/>
      <c r="AO14" s="401"/>
      <c r="AP14" s="404"/>
      <c r="AQ14" s="407"/>
      <c r="AR14" s="407"/>
      <c r="AS14" s="419"/>
      <c r="AT14" s="410"/>
      <c r="AU14" s="407"/>
      <c r="AV14" s="419"/>
      <c r="AW14" s="410"/>
      <c r="AX14" s="401"/>
    </row>
    <row r="15" spans="1:50" s="4" customFormat="1" ht="24.9" customHeight="1" x14ac:dyDescent="0.3">
      <c r="A15"/>
      <c r="B15" s="159" t="s">
        <v>23</v>
      </c>
      <c r="C15" s="165" t="s">
        <v>41</v>
      </c>
      <c r="D15" s="359"/>
      <c r="E15" s="421"/>
      <c r="F15" s="404"/>
      <c r="G15" s="407"/>
      <c r="H15" s="407"/>
      <c r="I15" s="419"/>
      <c r="J15" s="410"/>
      <c r="K15" s="407"/>
      <c r="L15" s="419"/>
      <c r="M15" s="410"/>
      <c r="N15" s="401"/>
      <c r="O15" s="404"/>
      <c r="P15" s="407"/>
      <c r="Q15" s="407"/>
      <c r="R15" s="419"/>
      <c r="S15" s="410"/>
      <c r="T15" s="407"/>
      <c r="U15" s="419"/>
      <c r="V15" s="410"/>
      <c r="W15" s="401"/>
      <c r="X15" s="404"/>
      <c r="Y15" s="407"/>
      <c r="Z15" s="407"/>
      <c r="AA15" s="419"/>
      <c r="AB15" s="410"/>
      <c r="AC15" s="407"/>
      <c r="AD15" s="419"/>
      <c r="AE15" s="410"/>
      <c r="AF15" s="401"/>
      <c r="AG15" s="404"/>
      <c r="AH15" s="407"/>
      <c r="AI15" s="407"/>
      <c r="AJ15" s="419"/>
      <c r="AK15" s="410"/>
      <c r="AL15" s="407"/>
      <c r="AM15" s="419"/>
      <c r="AN15" s="410"/>
      <c r="AO15" s="401"/>
      <c r="AP15" s="404"/>
      <c r="AQ15" s="407"/>
      <c r="AR15" s="407"/>
      <c r="AS15" s="419"/>
      <c r="AT15" s="410"/>
      <c r="AU15" s="407"/>
      <c r="AV15" s="419"/>
      <c r="AW15" s="410"/>
      <c r="AX15" s="401"/>
    </row>
    <row r="16" spans="1:50" s="4" customFormat="1" ht="24.9" customHeight="1" thickBot="1" x14ac:dyDescent="0.35">
      <c r="A16"/>
      <c r="B16" s="166" t="s">
        <v>25</v>
      </c>
      <c r="C16" s="242" t="s">
        <v>40</v>
      </c>
      <c r="D16" s="300"/>
      <c r="E16" s="393"/>
      <c r="F16" s="405"/>
      <c r="G16" s="408"/>
      <c r="H16" s="408"/>
      <c r="I16" s="420"/>
      <c r="J16" s="411"/>
      <c r="K16" s="408"/>
      <c r="L16" s="420"/>
      <c r="M16" s="411"/>
      <c r="N16" s="402"/>
      <c r="O16" s="405"/>
      <c r="P16" s="408"/>
      <c r="Q16" s="408"/>
      <c r="R16" s="420"/>
      <c r="S16" s="411"/>
      <c r="T16" s="408"/>
      <c r="U16" s="420"/>
      <c r="V16" s="411"/>
      <c r="W16" s="402"/>
      <c r="X16" s="405"/>
      <c r="Y16" s="408"/>
      <c r="Z16" s="408"/>
      <c r="AA16" s="420"/>
      <c r="AB16" s="411"/>
      <c r="AC16" s="408"/>
      <c r="AD16" s="420"/>
      <c r="AE16" s="411"/>
      <c r="AF16" s="402"/>
      <c r="AG16" s="405"/>
      <c r="AH16" s="408"/>
      <c r="AI16" s="408"/>
      <c r="AJ16" s="420"/>
      <c r="AK16" s="411"/>
      <c r="AL16" s="408"/>
      <c r="AM16" s="420"/>
      <c r="AN16" s="411"/>
      <c r="AO16" s="402"/>
      <c r="AP16" s="405"/>
      <c r="AQ16" s="408"/>
      <c r="AR16" s="408"/>
      <c r="AS16" s="420"/>
      <c r="AT16" s="411"/>
      <c r="AU16" s="408"/>
      <c r="AV16" s="420"/>
      <c r="AW16" s="411"/>
      <c r="AX16" s="402"/>
    </row>
    <row r="17" spans="1:50" s="4" customFormat="1" ht="35.1" customHeight="1" thickBot="1" x14ac:dyDescent="0.35">
      <c r="A17"/>
      <c r="B17" s="120" t="s">
        <v>27</v>
      </c>
      <c r="C17" s="285" t="s">
        <v>97</v>
      </c>
      <c r="D17" s="277"/>
      <c r="E17" s="278"/>
      <c r="F17" s="322"/>
      <c r="G17" s="323"/>
      <c r="H17" s="323"/>
      <c r="I17" s="323"/>
      <c r="J17" s="323"/>
      <c r="K17" s="323"/>
      <c r="L17" s="323"/>
      <c r="M17" s="324"/>
      <c r="N17" s="206" t="str">
        <f>IF(SUM(N12:N16)=0,"",SUM(N12:N16))</f>
        <v/>
      </c>
      <c r="O17" s="322"/>
      <c r="P17" s="323"/>
      <c r="Q17" s="323"/>
      <c r="R17" s="323"/>
      <c r="S17" s="323"/>
      <c r="T17" s="323"/>
      <c r="U17" s="323"/>
      <c r="V17" s="324"/>
      <c r="W17" s="244" t="str">
        <f>IF(SUM(W12:W16)=0,"",SUM(W12:W16))</f>
        <v/>
      </c>
      <c r="X17" s="322"/>
      <c r="Y17" s="323"/>
      <c r="Z17" s="323"/>
      <c r="AA17" s="323"/>
      <c r="AB17" s="323"/>
      <c r="AC17" s="323"/>
      <c r="AD17" s="323"/>
      <c r="AE17" s="324"/>
      <c r="AF17" s="206" t="str">
        <f>IF(SUM(AF12:AF16)=0,"",SUM(AF12:AF16))</f>
        <v/>
      </c>
      <c r="AG17" s="322"/>
      <c r="AH17" s="323"/>
      <c r="AI17" s="323"/>
      <c r="AJ17" s="323"/>
      <c r="AK17" s="323"/>
      <c r="AL17" s="323"/>
      <c r="AM17" s="323"/>
      <c r="AN17" s="324"/>
      <c r="AO17" s="206" t="str">
        <f>IF(SUM(AO12:AO16)=0,"",SUM(AO12:AO16))</f>
        <v/>
      </c>
      <c r="AP17" s="322"/>
      <c r="AQ17" s="323"/>
      <c r="AR17" s="323"/>
      <c r="AS17" s="323"/>
      <c r="AT17" s="323"/>
      <c r="AU17" s="323"/>
      <c r="AV17" s="323"/>
      <c r="AW17" s="323"/>
      <c r="AX17" s="207" t="str">
        <f>IF(SUM(AX12:AX16)=0,"",SUM(AX12:AX16))</f>
        <v/>
      </c>
    </row>
    <row r="18" spans="1:50" s="4" customFormat="1" ht="35.1" customHeight="1" thickBot="1" x14ac:dyDescent="0.35">
      <c r="A18" s="243"/>
      <c r="B18" s="120" t="s">
        <v>29</v>
      </c>
      <c r="C18" s="294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6"/>
      <c r="X18" s="294" t="s">
        <v>114</v>
      </c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47" t="str">
        <f>IF(SUM(N17:AX17)=0,"",SUM(N17:AX17))</f>
        <v/>
      </c>
    </row>
    <row r="19" spans="1:50" x14ac:dyDescent="0.3">
      <c r="A19" s="4"/>
    </row>
    <row r="20" spans="1:50" ht="19.95" customHeight="1" x14ac:dyDescent="0.3">
      <c r="B20" s="169" t="s">
        <v>81</v>
      </c>
      <c r="C20" s="311" t="s">
        <v>105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169" t="s">
        <v>81</v>
      </c>
      <c r="Y20" s="311" t="s">
        <v>105</v>
      </c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188"/>
      <c r="AU20" s="188"/>
      <c r="AV20" s="188"/>
      <c r="AW20" s="188"/>
      <c r="AX20" s="149"/>
    </row>
    <row r="21" spans="1:50" ht="19.95" customHeight="1" x14ac:dyDescent="0.3">
      <c r="B21" s="169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169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188"/>
      <c r="AU21" s="188"/>
      <c r="AV21" s="171"/>
      <c r="AW21" s="172" t="s">
        <v>50</v>
      </c>
      <c r="AX21" s="171"/>
    </row>
    <row r="22" spans="1:50" ht="19.95" customHeight="1" x14ac:dyDescent="0.3">
      <c r="B22" s="169" t="s">
        <v>82</v>
      </c>
      <c r="C22" s="311" t="s">
        <v>118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169" t="s">
        <v>82</v>
      </c>
      <c r="Y22" s="311" t="s">
        <v>118</v>
      </c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188"/>
      <c r="AU22" s="188"/>
      <c r="AV22" s="171"/>
      <c r="AW22" s="173"/>
      <c r="AX22" s="171"/>
    </row>
    <row r="23" spans="1:50" ht="19.95" customHeight="1" x14ac:dyDescent="0.3">
      <c r="B23" s="15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150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188"/>
      <c r="AU23" s="188"/>
      <c r="AV23" s="176"/>
      <c r="AW23" s="177" t="s">
        <v>51</v>
      </c>
      <c r="AX23" s="176"/>
    </row>
    <row r="24" spans="1:50" ht="14.4" customHeight="1" x14ac:dyDescent="0.3">
      <c r="B24" s="171"/>
      <c r="C24" s="172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2"/>
      <c r="Q24" s="171"/>
      <c r="R24" s="171"/>
      <c r="S24" s="171"/>
      <c r="T24" s="172"/>
      <c r="U24" s="171"/>
      <c r="V24" s="171"/>
      <c r="W24" s="171"/>
      <c r="X24" s="172"/>
      <c r="Y24" s="171"/>
      <c r="AV24" s="176"/>
      <c r="AW24" s="177"/>
      <c r="AX24" s="176"/>
    </row>
    <row r="25" spans="1:50" ht="14.4" customHeight="1" x14ac:dyDescent="0.3">
      <c r="B25" s="171"/>
      <c r="C25" s="173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3"/>
      <c r="Q25" s="171"/>
      <c r="R25" s="171"/>
      <c r="S25" s="171"/>
      <c r="T25" s="173"/>
      <c r="U25" s="171"/>
      <c r="V25" s="171"/>
      <c r="W25" s="171"/>
      <c r="X25" s="173"/>
      <c r="Y25" s="171"/>
      <c r="AV25" s="176"/>
      <c r="AW25" s="177"/>
      <c r="AX25" s="176"/>
    </row>
    <row r="26" spans="1:50" ht="14.4" customHeight="1" x14ac:dyDescent="0.3">
      <c r="B26" s="176"/>
      <c r="C26" s="177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/>
      <c r="Y26" s="176"/>
      <c r="AV26" s="176"/>
      <c r="AW26" s="177" t="s">
        <v>51</v>
      </c>
      <c r="AX26" s="176"/>
    </row>
    <row r="27" spans="1:50" x14ac:dyDescent="0.3">
      <c r="B27" s="176"/>
      <c r="C27" s="177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246"/>
      <c r="W27" s="245"/>
      <c r="X27" s="177"/>
      <c r="Y27" s="176"/>
      <c r="AV27" s="171"/>
      <c r="AW27" s="171"/>
      <c r="AX27" s="171"/>
    </row>
    <row r="28" spans="1:50" x14ac:dyDescent="0.3">
      <c r="B28" s="176"/>
      <c r="C28" s="177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176"/>
      <c r="R28" s="176"/>
      <c r="S28" s="176"/>
      <c r="T28" s="177"/>
      <c r="U28" s="176"/>
      <c r="V28" s="245"/>
      <c r="W28" s="245"/>
      <c r="X28" s="177"/>
      <c r="Y28" s="176"/>
    </row>
    <row r="29" spans="1:50" x14ac:dyDescent="0.3">
      <c r="B29" s="176"/>
      <c r="C29" s="177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  <c r="Q29" s="176"/>
      <c r="R29" s="176"/>
      <c r="S29" s="176"/>
      <c r="T29" s="177"/>
      <c r="U29" s="176"/>
      <c r="V29" s="245"/>
      <c r="W29" s="245"/>
      <c r="X29" s="177"/>
      <c r="Y29" s="176"/>
    </row>
    <row r="30" spans="1:50" x14ac:dyDescent="0.3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50" x14ac:dyDescent="0.3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422" t="s">
        <v>157</v>
      </c>
      <c r="W31" s="422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422" t="s">
        <v>158</v>
      </c>
      <c r="AX31" s="422"/>
    </row>
    <row r="32" spans="1:50" x14ac:dyDescent="0.3">
      <c r="V32" s="422"/>
      <c r="W32" s="422"/>
      <c r="AW32" s="422"/>
      <c r="AX32" s="422"/>
    </row>
    <row r="33" spans="22:50" x14ac:dyDescent="0.3">
      <c r="V33" s="422"/>
      <c r="W33" s="422"/>
      <c r="AW33" s="422"/>
      <c r="AX33" s="422"/>
    </row>
  </sheetData>
  <sheetProtection algorithmName="SHA-512" hashValue="jXuvrp/erKSXG1mCA9xlDP4cN3EmTUhEpuTqNYLI1kMYVLTIPlVVR43Pts3jL0kAn3OIJe66e5qO9XbDBXcQ+w==" saltValue="6gSHdgxhXhUUnVNU7nEjkg==" spinCount="100000" sheet="1" objects="1" scenarios="1" formatCells="0"/>
  <mergeCells count="79">
    <mergeCell ref="AV2:AX7"/>
    <mergeCell ref="X2:AU3"/>
    <mergeCell ref="X4:AU5"/>
    <mergeCell ref="X6:AU7"/>
    <mergeCell ref="V31:W33"/>
    <mergeCell ref="AW31:AX33"/>
    <mergeCell ref="X18:AW18"/>
    <mergeCell ref="C18:W18"/>
    <mergeCell ref="C20:W21"/>
    <mergeCell ref="C22:W23"/>
    <mergeCell ref="Y20:AS21"/>
    <mergeCell ref="Y22:AS23"/>
    <mergeCell ref="F9:N9"/>
    <mergeCell ref="E2:T3"/>
    <mergeCell ref="E4:T5"/>
    <mergeCell ref="E6:T7"/>
    <mergeCell ref="U2:W7"/>
    <mergeCell ref="B2:D7"/>
    <mergeCell ref="B9:B10"/>
    <mergeCell ref="C9:C10"/>
    <mergeCell ref="D9:D10"/>
    <mergeCell ref="E9:E10"/>
    <mergeCell ref="X17:AE17"/>
    <mergeCell ref="AG17:AN17"/>
    <mergeCell ref="O9:W9"/>
    <mergeCell ref="AD12:AD16"/>
    <mergeCell ref="AE12:AE16"/>
    <mergeCell ref="R12:R16"/>
    <mergeCell ref="U12:U16"/>
    <mergeCell ref="X9:AF9"/>
    <mergeCell ref="AF12:AF16"/>
    <mergeCell ref="W12:W16"/>
    <mergeCell ref="Q12:Q16"/>
    <mergeCell ref="T12:T16"/>
    <mergeCell ref="S12:S16"/>
    <mergeCell ref="O12:O16"/>
    <mergeCell ref="X12:X16"/>
    <mergeCell ref="Y12:Y16"/>
    <mergeCell ref="C17:E17"/>
    <mergeCell ref="F17:M17"/>
    <mergeCell ref="O17:V17"/>
    <mergeCell ref="H12:H16"/>
    <mergeCell ref="K12:K16"/>
    <mergeCell ref="J12:J16"/>
    <mergeCell ref="M12:M16"/>
    <mergeCell ref="I12:I16"/>
    <mergeCell ref="L12:L16"/>
    <mergeCell ref="D12:D16"/>
    <mergeCell ref="E12:E16"/>
    <mergeCell ref="F12:F16"/>
    <mergeCell ref="G12:G16"/>
    <mergeCell ref="P12:P16"/>
    <mergeCell ref="V12:V16"/>
    <mergeCell ref="N12:N16"/>
    <mergeCell ref="Z12:Z16"/>
    <mergeCell ref="AA12:AA16"/>
    <mergeCell ref="AB12:AB16"/>
    <mergeCell ref="AC12:AC16"/>
    <mergeCell ref="AG9:AO9"/>
    <mergeCell ref="AG12:AG16"/>
    <mergeCell ref="AH12:AH16"/>
    <mergeCell ref="AL12:AL16"/>
    <mergeCell ref="AN12:AN16"/>
    <mergeCell ref="AO12:AO16"/>
    <mergeCell ref="AJ12:AJ16"/>
    <mergeCell ref="AM12:AM16"/>
    <mergeCell ref="AI12:AI16"/>
    <mergeCell ref="AK12:AK16"/>
    <mergeCell ref="AW12:AW16"/>
    <mergeCell ref="AX12:AX16"/>
    <mergeCell ref="AP17:AW17"/>
    <mergeCell ref="AP9:AW9"/>
    <mergeCell ref="AP12:AP16"/>
    <mergeCell ref="AQ12:AQ16"/>
    <mergeCell ref="AR12:AR16"/>
    <mergeCell ref="AS12:AS16"/>
    <mergeCell ref="AT12:AT16"/>
    <mergeCell ref="AU12:AU16"/>
    <mergeCell ref="AV12:AV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Width="2" fitToHeight="0" orientation="landscape" r:id="rId1"/>
  <rowBreaks count="1" manualBreakCount="1">
    <brk id="88" max="49" man="1"/>
  </rowBreaks>
  <colBreaks count="1" manualBreakCount="1">
    <brk id="23" max="3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zoomScaleNormal="100" zoomScaleSheetLayoutView="100" workbookViewId="0">
      <selection activeCell="F8" sqref="F8"/>
    </sheetView>
  </sheetViews>
  <sheetFormatPr defaultRowHeight="14.4" x14ac:dyDescent="0.3"/>
  <cols>
    <col min="1" max="1" width="1.44140625" customWidth="1"/>
    <col min="2" max="2" width="4.33203125" customWidth="1"/>
    <col min="3" max="3" width="18.109375" customWidth="1"/>
    <col min="4" max="4" width="35.33203125" customWidth="1"/>
    <col min="5" max="6" width="18.88671875" customWidth="1"/>
  </cols>
  <sheetData>
    <row r="1" spans="2:8" ht="15" thickBot="1" x14ac:dyDescent="0.35"/>
    <row r="2" spans="2:8" ht="14.4" customHeight="1" x14ac:dyDescent="0.3">
      <c r="D2" s="428" t="s">
        <v>156</v>
      </c>
      <c r="E2" s="140"/>
      <c r="F2" s="140"/>
      <c r="G2" s="141"/>
      <c r="H2" s="137"/>
    </row>
    <row r="3" spans="2:8" ht="30" customHeight="1" thickBot="1" x14ac:dyDescent="0.35">
      <c r="D3" s="429"/>
      <c r="E3" s="141"/>
      <c r="F3" s="141"/>
      <c r="G3" s="141"/>
      <c r="H3" s="137"/>
    </row>
    <row r="4" spans="2:8" ht="14.4" customHeight="1" x14ac:dyDescent="0.3">
      <c r="B4" s="425" t="s">
        <v>67</v>
      </c>
      <c r="C4" s="151" t="s">
        <v>84</v>
      </c>
      <c r="D4" s="146" t="str">
        <f>'1. Kraków Główny KGA(Towarowy)'!Y15</f>
        <v/>
      </c>
      <c r="E4" s="142"/>
      <c r="F4" s="142"/>
      <c r="G4" s="138"/>
      <c r="H4" s="138"/>
    </row>
    <row r="5" spans="2:8" ht="14.4" customHeight="1" x14ac:dyDescent="0.3">
      <c r="B5" s="426"/>
      <c r="C5" s="152" t="s">
        <v>85</v>
      </c>
      <c r="D5" s="147" t="str">
        <f>'2. (SP-0)'!Y14</f>
        <v/>
      </c>
      <c r="E5" s="142"/>
      <c r="F5" s="142"/>
      <c r="G5" s="138"/>
      <c r="H5" s="138"/>
    </row>
    <row r="6" spans="2:8" ht="14.4" customHeight="1" x14ac:dyDescent="0.3">
      <c r="B6" s="426"/>
      <c r="C6" s="152" t="s">
        <v>86</v>
      </c>
      <c r="D6" s="147" t="str">
        <f>'3. Kraków Płaszów'!Y18</f>
        <v/>
      </c>
      <c r="E6" s="142"/>
      <c r="F6" s="142"/>
      <c r="G6" s="138"/>
      <c r="H6" s="138"/>
    </row>
    <row r="7" spans="2:8" ht="14.4" customHeight="1" x14ac:dyDescent="0.3">
      <c r="B7" s="426"/>
      <c r="C7" s="152" t="s">
        <v>103</v>
      </c>
      <c r="D7" s="147" t="str">
        <f>'4. (GRAFFITI)'!Y15</f>
        <v/>
      </c>
      <c r="E7" s="142"/>
      <c r="F7" s="142"/>
      <c r="G7" s="138"/>
      <c r="H7" s="138"/>
    </row>
    <row r="8" spans="2:8" x14ac:dyDescent="0.3">
      <c r="B8" s="426"/>
      <c r="C8" s="152" t="s">
        <v>87</v>
      </c>
      <c r="D8" s="147" t="str">
        <f>'5. SP-ZEW'!Y14</f>
        <v/>
      </c>
      <c r="E8" s="142"/>
      <c r="F8" s="142"/>
      <c r="G8" s="138"/>
      <c r="H8" s="138"/>
    </row>
    <row r="9" spans="2:8" x14ac:dyDescent="0.3">
      <c r="B9" s="426"/>
      <c r="C9" s="152" t="s">
        <v>88</v>
      </c>
      <c r="D9" s="147" t="str">
        <f>'6. SP-ZEW'!Y18</f>
        <v/>
      </c>
      <c r="E9" s="142"/>
      <c r="F9" s="142"/>
      <c r="G9" s="138"/>
      <c r="H9" s="138"/>
    </row>
    <row r="10" spans="2:8" x14ac:dyDescent="0.3">
      <c r="B10" s="426"/>
      <c r="C10" s="152" t="s">
        <v>89</v>
      </c>
      <c r="D10" s="147" t="str">
        <f>'7. Sędziszów'!Y15</f>
        <v/>
      </c>
      <c r="E10" s="142"/>
      <c r="F10" s="142"/>
      <c r="G10" s="138"/>
      <c r="H10" s="138"/>
    </row>
    <row r="11" spans="2:8" x14ac:dyDescent="0.3">
      <c r="B11" s="426"/>
      <c r="C11" s="152" t="s">
        <v>104</v>
      </c>
      <c r="D11" s="147" t="str">
        <f>'8. Nowy Sącz (SP-1)'!Y14</f>
        <v/>
      </c>
      <c r="E11" s="142"/>
      <c r="F11" s="142"/>
      <c r="G11" s="138"/>
      <c r="H11" s="138"/>
    </row>
    <row r="12" spans="2:8" x14ac:dyDescent="0.3">
      <c r="B12" s="426"/>
      <c r="C12" s="152" t="s">
        <v>145</v>
      </c>
      <c r="D12" s="147" t="str">
        <f>'9. Nowy Sącz (OP,W)'!Y15</f>
        <v/>
      </c>
      <c r="E12" s="142"/>
      <c r="F12" s="142"/>
      <c r="G12" s="138"/>
      <c r="H12" s="138"/>
    </row>
    <row r="13" spans="2:8" x14ac:dyDescent="0.3">
      <c r="B13" s="426"/>
      <c r="C13" s="152" t="s">
        <v>146</v>
      </c>
      <c r="D13" s="147" t="str">
        <f>'10. Tarnów'!Y14</f>
        <v/>
      </c>
      <c r="E13" s="142"/>
      <c r="F13" s="142"/>
      <c r="G13" s="138"/>
      <c r="H13" s="138"/>
    </row>
    <row r="14" spans="2:8" x14ac:dyDescent="0.3">
      <c r="B14" s="426"/>
      <c r="C14" s="152" t="s">
        <v>147</v>
      </c>
      <c r="D14" s="147" t="str">
        <f>'11. Zakopane'!Y14</f>
        <v/>
      </c>
      <c r="E14" s="142"/>
      <c r="F14" s="142"/>
      <c r="G14" s="138"/>
      <c r="H14" s="138"/>
    </row>
    <row r="15" spans="2:8" ht="15" thickBot="1" x14ac:dyDescent="0.35">
      <c r="B15" s="427"/>
      <c r="C15" s="153" t="s">
        <v>148</v>
      </c>
      <c r="D15" s="148" t="str">
        <f>'12. (SP-F)'!AX18</f>
        <v/>
      </c>
      <c r="E15" s="142"/>
      <c r="F15" s="142"/>
      <c r="G15" s="138"/>
      <c r="H15" s="138"/>
    </row>
    <row r="16" spans="2:8" x14ac:dyDescent="0.3">
      <c r="C16" s="423" t="s">
        <v>66</v>
      </c>
      <c r="D16" s="432">
        <f>SUM(D4:D15)</f>
        <v>0</v>
      </c>
      <c r="E16" s="431"/>
      <c r="F16" s="431"/>
      <c r="G16" s="430"/>
      <c r="H16" s="139"/>
    </row>
    <row r="17" spans="3:12" ht="15" thickBot="1" x14ac:dyDescent="0.35">
      <c r="C17" s="424"/>
      <c r="D17" s="433"/>
      <c r="E17" s="431"/>
      <c r="F17" s="431"/>
      <c r="G17" s="430"/>
      <c r="H17" s="139"/>
    </row>
    <row r="18" spans="3:12" x14ac:dyDescent="0.3">
      <c r="D18" s="135"/>
      <c r="E18" s="136"/>
      <c r="F18" s="136"/>
    </row>
    <row r="19" spans="3:12" x14ac:dyDescent="0.3">
      <c r="C19" s="171"/>
      <c r="D19" s="172"/>
      <c r="E19" s="171"/>
      <c r="L19" s="172" t="s">
        <v>50</v>
      </c>
    </row>
    <row r="20" spans="3:12" x14ac:dyDescent="0.3">
      <c r="C20" s="171"/>
      <c r="D20" s="173"/>
      <c r="E20" s="171"/>
      <c r="L20" s="173"/>
    </row>
    <row r="21" spans="3:12" x14ac:dyDescent="0.3">
      <c r="C21" s="176"/>
      <c r="D21" s="177"/>
      <c r="E21" s="176"/>
      <c r="L21" s="177" t="s">
        <v>51</v>
      </c>
    </row>
    <row r="22" spans="3:12" x14ac:dyDescent="0.3">
      <c r="C22" s="176"/>
      <c r="D22" s="177"/>
      <c r="E22" s="176"/>
      <c r="L22" s="177"/>
    </row>
    <row r="23" spans="3:12" x14ac:dyDescent="0.3">
      <c r="C23" s="176"/>
      <c r="D23" s="177"/>
      <c r="E23" s="176"/>
      <c r="L23" s="177"/>
    </row>
    <row r="24" spans="3:12" x14ac:dyDescent="0.3">
      <c r="C24" s="176"/>
      <c r="D24" s="177"/>
      <c r="E24" s="176"/>
      <c r="L24" s="177" t="s">
        <v>51</v>
      </c>
    </row>
    <row r="25" spans="3:12" x14ac:dyDescent="0.3">
      <c r="C25" s="171"/>
      <c r="D25" s="171"/>
      <c r="E25" s="171"/>
      <c r="L25" s="171"/>
    </row>
  </sheetData>
  <sheetProtection algorithmName="SHA-512" hashValue="mZ9vKNBMfn4arDTyVBRISGVmn+GB403ABokjG7p0eVlkB2BRZYEyb2krKbT5uOP/QJyGecPwmBaKaUtxNG7pcA==" saltValue="BX5ETvX9sF4+SOU5CikdqQ==" spinCount="100000" sheet="1" objects="1" scenarios="1" formatCells="0"/>
  <mergeCells count="6">
    <mergeCell ref="C16:C17"/>
    <mergeCell ref="B4:B15"/>
    <mergeCell ref="D2:D3"/>
    <mergeCell ref="G16:G17"/>
    <mergeCell ref="E16:F17"/>
    <mergeCell ref="D16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0" zoomScale="85" zoomScaleNormal="85" workbookViewId="0">
      <selection activeCell="P45" sqref="P45"/>
    </sheetView>
  </sheetViews>
  <sheetFormatPr defaultRowHeight="14.4" x14ac:dyDescent="0.3"/>
  <cols>
    <col min="2" max="2" width="15.6640625" customWidth="1"/>
    <col min="3" max="3" width="12.5546875" bestFit="1" customWidth="1"/>
    <col min="4" max="16" width="10.6640625" customWidth="1"/>
  </cols>
  <sheetData>
    <row r="1" spans="1:16" s="4" customFormat="1" ht="48.6" thickBot="1" x14ac:dyDescent="0.35">
      <c r="A1" s="62" t="s">
        <v>3</v>
      </c>
      <c r="B1" s="66" t="s">
        <v>4</v>
      </c>
      <c r="C1" s="13" t="s">
        <v>5</v>
      </c>
      <c r="D1" s="13" t="s">
        <v>6</v>
      </c>
      <c r="E1" s="273" t="s">
        <v>7</v>
      </c>
      <c r="F1" s="274"/>
      <c r="G1" s="275"/>
      <c r="H1" s="273" t="s">
        <v>8</v>
      </c>
      <c r="I1" s="274"/>
      <c r="J1" s="275"/>
      <c r="K1" s="273" t="s">
        <v>9</v>
      </c>
      <c r="L1" s="274"/>
      <c r="M1" s="275"/>
      <c r="N1" s="273" t="s">
        <v>10</v>
      </c>
      <c r="O1" s="274"/>
      <c r="P1" s="276"/>
    </row>
    <row r="2" spans="1:16" s="4" customFormat="1" ht="65.099999999999994" customHeight="1" thickBot="1" x14ac:dyDescent="0.35">
      <c r="A2" s="48" t="s">
        <v>3</v>
      </c>
      <c r="B2" s="8" t="s">
        <v>4</v>
      </c>
      <c r="C2" s="29" t="s">
        <v>5</v>
      </c>
      <c r="D2" s="29" t="s">
        <v>6</v>
      </c>
      <c r="E2" s="49" t="s">
        <v>11</v>
      </c>
      <c r="F2" s="50" t="s">
        <v>12</v>
      </c>
      <c r="G2" s="51" t="s">
        <v>13</v>
      </c>
      <c r="H2" s="49" t="s">
        <v>11</v>
      </c>
      <c r="I2" s="50" t="s">
        <v>12</v>
      </c>
      <c r="J2" s="51" t="s">
        <v>13</v>
      </c>
      <c r="K2" s="49" t="s">
        <v>11</v>
      </c>
      <c r="L2" s="50" t="s">
        <v>12</v>
      </c>
      <c r="M2" s="51" t="s">
        <v>13</v>
      </c>
      <c r="N2" s="49" t="s">
        <v>11</v>
      </c>
      <c r="O2" s="50" t="s">
        <v>12</v>
      </c>
      <c r="P2" s="52" t="s">
        <v>13</v>
      </c>
    </row>
    <row r="3" spans="1:16" s="4" customFormat="1" ht="20.100000000000001" customHeight="1" thickBot="1" x14ac:dyDescent="0.35">
      <c r="A3" s="11">
        <v>1</v>
      </c>
      <c r="B3" s="61">
        <v>2</v>
      </c>
      <c r="C3" s="41">
        <v>3</v>
      </c>
      <c r="D3" s="40">
        <v>4</v>
      </c>
      <c r="E3" s="25">
        <v>5</v>
      </c>
      <c r="F3" s="19">
        <v>6</v>
      </c>
      <c r="G3" s="26" t="s">
        <v>14</v>
      </c>
      <c r="H3" s="25">
        <v>8</v>
      </c>
      <c r="I3" s="19">
        <v>9</v>
      </c>
      <c r="J3" s="26" t="s">
        <v>44</v>
      </c>
      <c r="K3" s="25">
        <v>11</v>
      </c>
      <c r="L3" s="19">
        <v>12</v>
      </c>
      <c r="M3" s="53" t="s">
        <v>16</v>
      </c>
      <c r="N3" s="25">
        <v>14</v>
      </c>
      <c r="O3" s="19">
        <v>15</v>
      </c>
      <c r="P3" s="53" t="s">
        <v>43</v>
      </c>
    </row>
    <row r="4" spans="1:16" s="4" customFormat="1" ht="24.9" customHeight="1" thickBot="1" x14ac:dyDescent="0.35">
      <c r="A4" s="63" t="s">
        <v>17</v>
      </c>
      <c r="B4" s="279" t="s">
        <v>39</v>
      </c>
      <c r="C4" s="43" t="s">
        <v>18</v>
      </c>
      <c r="D4" s="44">
        <v>738</v>
      </c>
      <c r="E4" s="37">
        <v>30</v>
      </c>
      <c r="F4" s="54"/>
      <c r="G4" s="27"/>
      <c r="H4" s="23">
        <v>31</v>
      </c>
      <c r="I4" s="54"/>
      <c r="J4" s="27"/>
      <c r="K4" s="23">
        <v>31</v>
      </c>
      <c r="L4" s="54"/>
      <c r="M4" s="27"/>
      <c r="N4" s="57">
        <v>31</v>
      </c>
      <c r="O4" s="58"/>
      <c r="P4" s="59"/>
    </row>
    <row r="5" spans="1:16" s="4" customFormat="1" ht="24.9" customHeight="1" thickBot="1" x14ac:dyDescent="0.35">
      <c r="A5" s="63" t="s">
        <v>19</v>
      </c>
      <c r="B5" s="280"/>
      <c r="C5" s="18" t="s">
        <v>20</v>
      </c>
      <c r="D5" s="45">
        <v>1830</v>
      </c>
      <c r="E5" s="38">
        <v>65</v>
      </c>
      <c r="F5" s="55"/>
      <c r="G5" s="27"/>
      <c r="H5" s="20">
        <v>60</v>
      </c>
      <c r="I5" s="55"/>
      <c r="J5" s="27"/>
      <c r="K5" s="20">
        <v>120</v>
      </c>
      <c r="L5" s="55"/>
      <c r="M5" s="27"/>
      <c r="N5" s="20">
        <v>60</v>
      </c>
      <c r="O5" s="55"/>
      <c r="P5" s="24"/>
    </row>
    <row r="6" spans="1:16" s="4" customFormat="1" ht="24.9" customHeight="1" thickBot="1" x14ac:dyDescent="0.35">
      <c r="A6" s="63" t="s">
        <v>21</v>
      </c>
      <c r="B6" s="280"/>
      <c r="C6" s="18" t="s">
        <v>22</v>
      </c>
      <c r="D6" s="45">
        <v>132</v>
      </c>
      <c r="E6" s="38">
        <v>4</v>
      </c>
      <c r="F6" s="55"/>
      <c r="G6" s="27"/>
      <c r="H6" s="20">
        <v>5</v>
      </c>
      <c r="I6" s="55"/>
      <c r="J6" s="27"/>
      <c r="K6" s="20">
        <v>8</v>
      </c>
      <c r="L6" s="55"/>
      <c r="M6" s="27"/>
      <c r="N6" s="20">
        <v>5</v>
      </c>
      <c r="O6" s="55"/>
      <c r="P6" s="24"/>
    </row>
    <row r="7" spans="1:16" s="4" customFormat="1" ht="24.9" customHeight="1" thickBot="1" x14ac:dyDescent="0.35">
      <c r="A7" s="63" t="s">
        <v>23</v>
      </c>
      <c r="B7" s="280"/>
      <c r="C7" s="18" t="s">
        <v>24</v>
      </c>
      <c r="D7" s="45">
        <v>132</v>
      </c>
      <c r="E7" s="38">
        <v>4</v>
      </c>
      <c r="F7" s="55"/>
      <c r="G7" s="27"/>
      <c r="H7" s="20">
        <v>5</v>
      </c>
      <c r="I7" s="55"/>
      <c r="J7" s="27"/>
      <c r="K7" s="20">
        <v>8</v>
      </c>
      <c r="L7" s="55"/>
      <c r="M7" s="27"/>
      <c r="N7" s="20">
        <v>5</v>
      </c>
      <c r="O7" s="55"/>
      <c r="P7" s="24"/>
    </row>
    <row r="8" spans="1:16" s="4" customFormat="1" ht="24.6" thickBot="1" x14ac:dyDescent="0.35">
      <c r="A8" s="63" t="s">
        <v>25</v>
      </c>
      <c r="B8" s="280"/>
      <c r="C8" s="18" t="s">
        <v>26</v>
      </c>
      <c r="D8" s="45">
        <v>936</v>
      </c>
      <c r="E8" s="38">
        <v>30</v>
      </c>
      <c r="F8" s="55"/>
      <c r="G8" s="27"/>
      <c r="H8" s="20">
        <v>35</v>
      </c>
      <c r="I8" s="55"/>
      <c r="J8" s="27"/>
      <c r="K8" s="20">
        <v>56</v>
      </c>
      <c r="L8" s="55"/>
      <c r="M8" s="27"/>
      <c r="N8" s="20">
        <v>35</v>
      </c>
      <c r="O8" s="55"/>
      <c r="P8" s="24"/>
    </row>
    <row r="9" spans="1:16" s="4" customFormat="1" ht="24.6" thickBot="1" x14ac:dyDescent="0.35">
      <c r="A9" s="63" t="s">
        <v>27</v>
      </c>
      <c r="B9" s="280"/>
      <c r="C9" s="18" t="s">
        <v>28</v>
      </c>
      <c r="D9" s="45">
        <v>936</v>
      </c>
      <c r="E9" s="38">
        <v>30</v>
      </c>
      <c r="F9" s="55"/>
      <c r="G9" s="27"/>
      <c r="H9" s="20">
        <v>35</v>
      </c>
      <c r="I9" s="55"/>
      <c r="J9" s="27"/>
      <c r="K9" s="20">
        <v>56</v>
      </c>
      <c r="L9" s="55"/>
      <c r="M9" s="27"/>
      <c r="N9" s="20">
        <v>35</v>
      </c>
      <c r="O9" s="55"/>
      <c r="P9" s="24"/>
    </row>
    <row r="10" spans="1:16" s="4" customFormat="1" ht="24.9" customHeight="1" thickBot="1" x14ac:dyDescent="0.35">
      <c r="A10" s="64" t="s">
        <v>29</v>
      </c>
      <c r="B10" s="281"/>
      <c r="C10" s="46" t="s">
        <v>30</v>
      </c>
      <c r="D10" s="47" t="s">
        <v>31</v>
      </c>
      <c r="E10" s="39" t="s">
        <v>32</v>
      </c>
      <c r="F10" s="56"/>
      <c r="G10" s="28"/>
      <c r="H10" s="21" t="s">
        <v>32</v>
      </c>
      <c r="I10" s="56"/>
      <c r="J10" s="28"/>
      <c r="K10" s="21" t="s">
        <v>32</v>
      </c>
      <c r="L10" s="56"/>
      <c r="M10" s="28"/>
      <c r="N10" s="21" t="s">
        <v>32</v>
      </c>
      <c r="O10" s="56"/>
      <c r="P10" s="22"/>
    </row>
    <row r="11" spans="1:16" s="4" customFormat="1" ht="30" customHeight="1" thickBot="1" x14ac:dyDescent="0.35">
      <c r="A11" s="60" t="s">
        <v>33</v>
      </c>
      <c r="B11" s="297" t="s">
        <v>34</v>
      </c>
      <c r="C11" s="297"/>
      <c r="D11" s="298"/>
      <c r="E11" s="288"/>
      <c r="F11" s="289"/>
      <c r="G11" s="14"/>
      <c r="H11" s="290"/>
      <c r="I11" s="289"/>
      <c r="J11" s="14"/>
      <c r="K11" s="291"/>
      <c r="L11" s="292"/>
      <c r="M11" s="14"/>
      <c r="N11" s="291"/>
      <c r="O11" s="293"/>
      <c r="P11" s="34"/>
    </row>
    <row r="12" spans="1:16" s="4" customFormat="1" ht="30" customHeight="1" thickBot="1" x14ac:dyDescent="0.35">
      <c r="A12" s="63" t="s">
        <v>35</v>
      </c>
      <c r="B12" s="294" t="s">
        <v>45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  <c r="P12" s="35">
        <f>G11+J11+M11+P11</f>
        <v>0</v>
      </c>
    </row>
    <row r="13" spans="1:16" s="4" customFormat="1" ht="30" customHeight="1" thickBot="1" x14ac:dyDescent="0.35">
      <c r="A13" s="65" t="s">
        <v>37</v>
      </c>
      <c r="B13" s="294" t="s">
        <v>38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6"/>
      <c r="P13" s="36">
        <f>P12*6</f>
        <v>0</v>
      </c>
    </row>
    <row r="16" spans="1:16" ht="15" thickBot="1" x14ac:dyDescent="0.35"/>
    <row r="17" spans="1:16" s="4" customFormat="1" ht="30" customHeight="1" thickBot="1" x14ac:dyDescent="0.35">
      <c r="A17" s="62" t="s">
        <v>3</v>
      </c>
      <c r="B17" s="66" t="s">
        <v>4</v>
      </c>
      <c r="C17" s="13" t="s">
        <v>5</v>
      </c>
      <c r="D17" s="13" t="s">
        <v>6</v>
      </c>
      <c r="E17" s="273" t="s">
        <v>7</v>
      </c>
      <c r="F17" s="274"/>
      <c r="G17" s="275"/>
      <c r="H17" s="273" t="s">
        <v>8</v>
      </c>
      <c r="I17" s="274"/>
      <c r="J17" s="275"/>
      <c r="K17" s="273" t="s">
        <v>9</v>
      </c>
      <c r="L17" s="274"/>
      <c r="M17" s="275"/>
      <c r="N17" s="273" t="s">
        <v>10</v>
      </c>
      <c r="O17" s="274"/>
      <c r="P17" s="276"/>
    </row>
    <row r="18" spans="1:16" s="4" customFormat="1" ht="65.099999999999994" customHeight="1" thickBot="1" x14ac:dyDescent="0.35">
      <c r="A18" s="48" t="s">
        <v>3</v>
      </c>
      <c r="B18" s="8" t="s">
        <v>4</v>
      </c>
      <c r="C18" s="29" t="s">
        <v>5</v>
      </c>
      <c r="D18" s="29" t="s">
        <v>6</v>
      </c>
      <c r="E18" s="49" t="s">
        <v>11</v>
      </c>
      <c r="F18" s="50" t="s">
        <v>12</v>
      </c>
      <c r="G18" s="51" t="s">
        <v>13</v>
      </c>
      <c r="H18" s="49" t="s">
        <v>11</v>
      </c>
      <c r="I18" s="50" t="s">
        <v>12</v>
      </c>
      <c r="J18" s="51" t="s">
        <v>13</v>
      </c>
      <c r="K18" s="49" t="s">
        <v>11</v>
      </c>
      <c r="L18" s="50" t="s">
        <v>12</v>
      </c>
      <c r="M18" s="51" t="s">
        <v>13</v>
      </c>
      <c r="N18" s="49" t="s">
        <v>11</v>
      </c>
      <c r="O18" s="50" t="s">
        <v>12</v>
      </c>
      <c r="P18" s="52" t="s">
        <v>13</v>
      </c>
    </row>
    <row r="19" spans="1:16" s="4" customFormat="1" ht="20.100000000000001" customHeight="1" thickBot="1" x14ac:dyDescent="0.35">
      <c r="A19" s="11">
        <v>1</v>
      </c>
      <c r="B19" s="61">
        <v>2</v>
      </c>
      <c r="C19" s="41">
        <v>3</v>
      </c>
      <c r="D19" s="40">
        <v>4</v>
      </c>
      <c r="E19" s="25">
        <v>5</v>
      </c>
      <c r="F19" s="19">
        <v>6</v>
      </c>
      <c r="G19" s="26" t="s">
        <v>14</v>
      </c>
      <c r="H19" s="25">
        <v>5</v>
      </c>
      <c r="I19" s="19">
        <v>6</v>
      </c>
      <c r="J19" s="26" t="s">
        <v>14</v>
      </c>
      <c r="K19" s="25">
        <v>8</v>
      </c>
      <c r="L19" s="19">
        <v>9</v>
      </c>
      <c r="M19" s="26" t="s">
        <v>15</v>
      </c>
      <c r="N19" s="25">
        <v>11</v>
      </c>
      <c r="O19" s="26">
        <v>12</v>
      </c>
      <c r="P19" s="78" t="s">
        <v>16</v>
      </c>
    </row>
    <row r="20" spans="1:16" s="4" customFormat="1" ht="20.100000000000001" customHeight="1" thickBot="1" x14ac:dyDescent="0.35">
      <c r="A20" s="63" t="s">
        <v>17</v>
      </c>
      <c r="B20" s="67" t="s">
        <v>40</v>
      </c>
      <c r="C20" s="43" t="s">
        <v>18</v>
      </c>
      <c r="D20" s="44">
        <v>738</v>
      </c>
      <c r="E20" s="72">
        <v>40</v>
      </c>
      <c r="F20" s="73"/>
      <c r="G20" s="74"/>
      <c r="H20" s="75">
        <v>35</v>
      </c>
      <c r="I20" s="73"/>
      <c r="J20" s="74"/>
      <c r="K20" s="75">
        <v>60</v>
      </c>
      <c r="L20" s="73"/>
      <c r="M20" s="74"/>
      <c r="N20" s="75">
        <v>35</v>
      </c>
      <c r="O20" s="77"/>
      <c r="P20" s="79"/>
    </row>
    <row r="21" spans="1:16" s="4" customFormat="1" ht="30" customHeight="1" thickBot="1" x14ac:dyDescent="0.35">
      <c r="A21" s="60" t="s">
        <v>33</v>
      </c>
      <c r="B21" s="277" t="s">
        <v>47</v>
      </c>
      <c r="C21" s="277"/>
      <c r="D21" s="278"/>
      <c r="E21" s="31"/>
      <c r="F21" s="16"/>
      <c r="G21" s="15"/>
      <c r="H21" s="30"/>
      <c r="I21" s="31"/>
      <c r="J21" s="15"/>
      <c r="K21" s="81"/>
      <c r="L21" s="82"/>
      <c r="M21" s="15"/>
      <c r="N21" s="81"/>
      <c r="O21" s="82"/>
      <c r="P21" s="80"/>
    </row>
    <row r="22" spans="1:16" s="4" customFormat="1" ht="30" customHeight="1" thickBot="1" x14ac:dyDescent="0.35">
      <c r="A22" s="63" t="s">
        <v>35</v>
      </c>
      <c r="B22" s="294" t="s">
        <v>36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6"/>
      <c r="P22" s="35"/>
    </row>
    <row r="23" spans="1:16" s="4" customFormat="1" ht="30" customHeight="1" thickBot="1" x14ac:dyDescent="0.35">
      <c r="A23" s="65" t="s">
        <v>37</v>
      </c>
      <c r="B23" s="294" t="s">
        <v>38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6"/>
      <c r="P23" s="36"/>
    </row>
    <row r="25" spans="1:16" ht="15" thickBot="1" x14ac:dyDescent="0.35"/>
    <row r="26" spans="1:16" s="6" customFormat="1" ht="30" customHeight="1" thickBot="1" x14ac:dyDescent="0.35">
      <c r="A26" s="62" t="s">
        <v>3</v>
      </c>
      <c r="B26" s="66" t="s">
        <v>4</v>
      </c>
      <c r="C26" s="13" t="s">
        <v>5</v>
      </c>
      <c r="D26" s="13" t="s">
        <v>6</v>
      </c>
      <c r="E26" s="273" t="s">
        <v>9</v>
      </c>
      <c r="F26" s="274"/>
      <c r="G26" s="275"/>
      <c r="H26" s="273" t="s">
        <v>10</v>
      </c>
      <c r="I26" s="274"/>
      <c r="J26" s="276"/>
    </row>
    <row r="27" spans="1:16" s="6" customFormat="1" ht="65.099999999999994" customHeight="1" thickBot="1" x14ac:dyDescent="0.35">
      <c r="A27" s="48" t="s">
        <v>3</v>
      </c>
      <c r="B27" s="8" t="s">
        <v>4</v>
      </c>
      <c r="C27" s="29" t="s">
        <v>5</v>
      </c>
      <c r="D27" s="29" t="s">
        <v>6</v>
      </c>
      <c r="E27" s="49" t="s">
        <v>11</v>
      </c>
      <c r="F27" s="50" t="s">
        <v>12</v>
      </c>
      <c r="G27" s="51" t="s">
        <v>13</v>
      </c>
      <c r="H27" s="49" t="s">
        <v>11</v>
      </c>
      <c r="I27" s="50" t="s">
        <v>12</v>
      </c>
      <c r="J27" s="52" t="s">
        <v>13</v>
      </c>
    </row>
    <row r="28" spans="1:16" s="6" customFormat="1" ht="20.100000000000001" customHeight="1" thickBot="1" x14ac:dyDescent="0.35">
      <c r="A28" s="11">
        <v>1</v>
      </c>
      <c r="B28" s="61">
        <v>2</v>
      </c>
      <c r="C28" s="41">
        <v>3</v>
      </c>
      <c r="D28" s="40">
        <v>4</v>
      </c>
      <c r="E28" s="25">
        <v>8</v>
      </c>
      <c r="F28" s="19">
        <v>9</v>
      </c>
      <c r="G28" s="26" t="s">
        <v>15</v>
      </c>
      <c r="H28" s="25">
        <v>11</v>
      </c>
      <c r="I28" s="19">
        <v>12</v>
      </c>
      <c r="J28" s="53" t="s">
        <v>16</v>
      </c>
    </row>
    <row r="29" spans="1:16" s="6" customFormat="1" ht="20.100000000000001" customHeight="1" thickBot="1" x14ac:dyDescent="0.35">
      <c r="A29" s="63" t="s">
        <v>17</v>
      </c>
      <c r="B29" s="67" t="s">
        <v>41</v>
      </c>
      <c r="C29" s="43" t="s">
        <v>18</v>
      </c>
      <c r="D29" s="44">
        <v>738</v>
      </c>
      <c r="E29" s="75">
        <v>60</v>
      </c>
      <c r="F29" s="73"/>
      <c r="G29" s="74"/>
      <c r="H29" s="75">
        <v>35</v>
      </c>
      <c r="I29" s="73"/>
      <c r="J29" s="76"/>
    </row>
    <row r="30" spans="1:16" s="6" customFormat="1" ht="30" customHeight="1" thickBot="1" x14ac:dyDescent="0.35">
      <c r="A30" s="60" t="s">
        <v>33</v>
      </c>
      <c r="B30" s="277" t="s">
        <v>46</v>
      </c>
      <c r="C30" s="277"/>
      <c r="D30" s="278"/>
      <c r="E30" s="81"/>
      <c r="F30" s="82"/>
      <c r="G30" s="15"/>
      <c r="H30" s="83"/>
      <c r="I30" s="84"/>
      <c r="J30" s="71"/>
    </row>
    <row r="31" spans="1:16" s="6" customFormat="1" ht="30" customHeight="1" thickBot="1" x14ac:dyDescent="0.35">
      <c r="A31" s="63" t="s">
        <v>35</v>
      </c>
      <c r="B31" s="282" t="s">
        <v>36</v>
      </c>
      <c r="C31" s="283"/>
      <c r="D31" s="283"/>
      <c r="E31" s="283"/>
      <c r="F31" s="283"/>
      <c r="G31" s="283"/>
      <c r="H31" s="283"/>
      <c r="I31" s="284"/>
      <c r="J31" s="68"/>
    </row>
    <row r="32" spans="1:16" s="6" customFormat="1" ht="30" customHeight="1" thickBot="1" x14ac:dyDescent="0.35">
      <c r="A32" s="65" t="s">
        <v>37</v>
      </c>
      <c r="B32" s="285" t="s">
        <v>38</v>
      </c>
      <c r="C32" s="286"/>
      <c r="D32" s="286"/>
      <c r="E32" s="286"/>
      <c r="F32" s="286"/>
      <c r="G32" s="286"/>
      <c r="H32" s="286"/>
      <c r="I32" s="287"/>
      <c r="J32" s="36"/>
    </row>
    <row r="35" spans="2:5" x14ac:dyDescent="0.3">
      <c r="B35" t="s">
        <v>42</v>
      </c>
      <c r="E35">
        <f>J32+P23+P13</f>
        <v>0</v>
      </c>
    </row>
  </sheetData>
  <mergeCells count="24">
    <mergeCell ref="E1:G1"/>
    <mergeCell ref="H1:J1"/>
    <mergeCell ref="K1:M1"/>
    <mergeCell ref="N1:P1"/>
    <mergeCell ref="B4:B10"/>
    <mergeCell ref="N11:O11"/>
    <mergeCell ref="B30:D30"/>
    <mergeCell ref="B22:O22"/>
    <mergeCell ref="B23:O23"/>
    <mergeCell ref="B12:O12"/>
    <mergeCell ref="B13:O13"/>
    <mergeCell ref="B21:D21"/>
    <mergeCell ref="E26:G26"/>
    <mergeCell ref="H26:J26"/>
    <mergeCell ref="E17:G17"/>
    <mergeCell ref="H17:J17"/>
    <mergeCell ref="K17:M17"/>
    <mergeCell ref="N17:P17"/>
    <mergeCell ref="B11:D11"/>
    <mergeCell ref="B31:I31"/>
    <mergeCell ref="B32:I32"/>
    <mergeCell ref="E11:F11"/>
    <mergeCell ref="H11:I11"/>
    <mergeCell ref="K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view="pageBreakPreview" topLeftCell="A14" zoomScaleNormal="70" zoomScaleSheetLayoutView="100" workbookViewId="0">
      <selection activeCell="P45" sqref="P45"/>
    </sheetView>
  </sheetViews>
  <sheetFormatPr defaultRowHeight="14.4" x14ac:dyDescent="0.3"/>
  <cols>
    <col min="3" max="5" width="12.6640625" customWidth="1"/>
    <col min="7" max="7" width="11.6640625" customWidth="1"/>
    <col min="10" max="10" width="11.6640625" customWidth="1"/>
    <col min="13" max="13" width="11.6640625" customWidth="1"/>
    <col min="14" max="14" width="9.88671875" bestFit="1" customWidth="1"/>
    <col min="16" max="16" width="11.6640625" customWidth="1"/>
    <col min="17" max="17" width="10.33203125" bestFit="1" customWidth="1"/>
  </cols>
  <sheetData>
    <row r="1" spans="2:17" x14ac:dyDescent="0.3">
      <c r="B1" s="1"/>
      <c r="C1" s="91"/>
      <c r="D1" s="91"/>
      <c r="E1" s="91"/>
      <c r="F1" s="91"/>
      <c r="G1" s="91"/>
      <c r="H1" s="91"/>
      <c r="I1" s="90" t="s">
        <v>52</v>
      </c>
      <c r="J1" s="91"/>
      <c r="L1" s="91"/>
      <c r="M1" s="2"/>
      <c r="N1" s="2"/>
      <c r="O1" s="2"/>
      <c r="P1" s="2"/>
    </row>
    <row r="2" spans="2:17" x14ac:dyDescent="0.3">
      <c r="B2" s="1"/>
      <c r="C2" s="91"/>
      <c r="D2" s="91"/>
      <c r="E2" s="91"/>
      <c r="F2" s="91"/>
      <c r="G2" s="91"/>
      <c r="H2" s="91"/>
      <c r="I2" s="90"/>
      <c r="J2" s="91"/>
      <c r="L2" s="91"/>
      <c r="M2" s="2"/>
      <c r="N2" s="2"/>
      <c r="O2" s="2"/>
      <c r="P2" s="2"/>
    </row>
    <row r="3" spans="2:17" ht="17.399999999999999" x14ac:dyDescent="0.3">
      <c r="B3" s="3"/>
      <c r="C3" s="3"/>
      <c r="D3" s="92"/>
      <c r="E3" s="92"/>
      <c r="F3" s="88" t="s">
        <v>0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17" ht="15.6" x14ac:dyDescent="0.3">
      <c r="B4" s="5"/>
      <c r="C4" s="5"/>
      <c r="D4" s="93"/>
      <c r="E4" s="93"/>
      <c r="F4" s="89" t="s">
        <v>1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17" x14ac:dyDescent="0.3">
      <c r="B5" s="91"/>
      <c r="C5" s="91"/>
      <c r="D5" s="91"/>
      <c r="E5" s="91"/>
      <c r="F5" s="91"/>
      <c r="G5" s="91"/>
      <c r="H5" s="91"/>
      <c r="I5" s="91"/>
      <c r="J5" s="91"/>
      <c r="K5" s="91"/>
      <c r="L5" s="2"/>
      <c r="M5" s="2"/>
      <c r="N5" s="2"/>
      <c r="O5" s="2"/>
      <c r="P5" s="2"/>
      <c r="Q5" s="2"/>
    </row>
    <row r="6" spans="2:17" ht="15" thickBot="1" x14ac:dyDescent="0.35">
      <c r="B6" s="7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17"/>
      <c r="N6" s="17"/>
      <c r="O6" s="17"/>
      <c r="P6" s="17"/>
      <c r="Q6" s="17"/>
    </row>
    <row r="7" spans="2:17" s="4" customFormat="1" ht="30" customHeight="1" thickBot="1" x14ac:dyDescent="0.35">
      <c r="B7" s="299" t="s">
        <v>3</v>
      </c>
      <c r="C7" s="301" t="s">
        <v>4</v>
      </c>
      <c r="D7" s="303" t="s">
        <v>5</v>
      </c>
      <c r="E7" s="305" t="s">
        <v>6</v>
      </c>
      <c r="F7" s="273" t="s">
        <v>7</v>
      </c>
      <c r="G7" s="274"/>
      <c r="H7" s="275"/>
      <c r="I7" s="273" t="s">
        <v>8</v>
      </c>
      <c r="J7" s="274"/>
      <c r="K7" s="275"/>
      <c r="L7" s="273" t="s">
        <v>9</v>
      </c>
      <c r="M7" s="274"/>
      <c r="N7" s="275"/>
      <c r="O7" s="273" t="s">
        <v>10</v>
      </c>
      <c r="P7" s="274"/>
      <c r="Q7" s="276"/>
    </row>
    <row r="8" spans="2:17" ht="72.75" customHeight="1" thickBot="1" x14ac:dyDescent="0.35">
      <c r="B8" s="300"/>
      <c r="C8" s="302"/>
      <c r="D8" s="304"/>
      <c r="E8" s="306"/>
      <c r="F8" s="49" t="s">
        <v>11</v>
      </c>
      <c r="G8" s="50" t="s">
        <v>12</v>
      </c>
      <c r="H8" s="51" t="s">
        <v>13</v>
      </c>
      <c r="I8" s="49" t="s">
        <v>11</v>
      </c>
      <c r="J8" s="50" t="s">
        <v>12</v>
      </c>
      <c r="K8" s="51" t="s">
        <v>13</v>
      </c>
      <c r="L8" s="49" t="s">
        <v>11</v>
      </c>
      <c r="M8" s="50" t="s">
        <v>12</v>
      </c>
      <c r="N8" s="51" t="s">
        <v>13</v>
      </c>
      <c r="O8" s="49" t="s">
        <v>11</v>
      </c>
      <c r="P8" s="50" t="s">
        <v>12</v>
      </c>
      <c r="Q8" s="52" t="s">
        <v>13</v>
      </c>
    </row>
    <row r="9" spans="2:17" ht="20.100000000000001" customHeight="1" thickBot="1" x14ac:dyDescent="0.35">
      <c r="B9" s="11">
        <v>1</v>
      </c>
      <c r="C9" s="61">
        <v>2</v>
      </c>
      <c r="D9" s="41">
        <v>3</v>
      </c>
      <c r="E9" s="40">
        <v>4</v>
      </c>
      <c r="F9" s="101">
        <v>5</v>
      </c>
      <c r="G9" s="102">
        <v>6</v>
      </c>
      <c r="H9" s="103" t="s">
        <v>14</v>
      </c>
      <c r="I9" s="101">
        <v>8</v>
      </c>
      <c r="J9" s="102">
        <v>9</v>
      </c>
      <c r="K9" s="103" t="s">
        <v>44</v>
      </c>
      <c r="L9" s="101">
        <v>11</v>
      </c>
      <c r="M9" s="102">
        <v>12</v>
      </c>
      <c r="N9" s="107" t="s">
        <v>16</v>
      </c>
      <c r="O9" s="101">
        <v>14</v>
      </c>
      <c r="P9" s="102">
        <v>15</v>
      </c>
      <c r="Q9" s="107" t="s">
        <v>43</v>
      </c>
    </row>
    <row r="10" spans="2:17" s="4" customFormat="1" ht="24.9" customHeight="1" thickBot="1" x14ac:dyDescent="0.35">
      <c r="B10" s="111" t="s">
        <v>17</v>
      </c>
      <c r="C10" s="307" t="s">
        <v>53</v>
      </c>
      <c r="D10" s="116" t="s">
        <v>18</v>
      </c>
      <c r="E10" s="113">
        <f>(F10+I10+L10+O10)*6</f>
        <v>360</v>
      </c>
      <c r="F10" s="104">
        <v>15</v>
      </c>
      <c r="G10" s="58">
        <v>44</v>
      </c>
      <c r="H10" s="59">
        <f>F10*G10</f>
        <v>660</v>
      </c>
      <c r="I10" s="114">
        <v>15</v>
      </c>
      <c r="J10" s="58">
        <v>55</v>
      </c>
      <c r="K10" s="59">
        <f>I10*J10</f>
        <v>825</v>
      </c>
      <c r="L10" s="57">
        <v>15</v>
      </c>
      <c r="M10" s="58">
        <v>55</v>
      </c>
      <c r="N10" s="59">
        <f>L10*M10</f>
        <v>825</v>
      </c>
      <c r="O10" s="57">
        <v>15</v>
      </c>
      <c r="P10" s="58">
        <v>95.7</v>
      </c>
      <c r="Q10" s="59">
        <f>O10*P10</f>
        <v>1435.5</v>
      </c>
    </row>
    <row r="11" spans="2:17" s="4" customFormat="1" ht="24.9" customHeight="1" thickBot="1" x14ac:dyDescent="0.35">
      <c r="B11" s="112" t="s">
        <v>19</v>
      </c>
      <c r="C11" s="308"/>
      <c r="D11" s="117" t="s">
        <v>20</v>
      </c>
      <c r="E11" s="118">
        <f>(F11+I11+L11+O11)*6</f>
        <v>1200</v>
      </c>
      <c r="F11" s="105">
        <v>65</v>
      </c>
      <c r="G11" s="56">
        <v>132</v>
      </c>
      <c r="H11" s="22">
        <f>F11*G11</f>
        <v>8580</v>
      </c>
      <c r="I11" s="115">
        <v>55</v>
      </c>
      <c r="J11" s="56">
        <v>170.5</v>
      </c>
      <c r="K11" s="22">
        <f>I11*J11</f>
        <v>9377.5</v>
      </c>
      <c r="L11" s="21">
        <v>45</v>
      </c>
      <c r="M11" s="56">
        <v>170.5</v>
      </c>
      <c r="N11" s="22">
        <f>L11*M11</f>
        <v>7672.5</v>
      </c>
      <c r="O11" s="21">
        <v>35</v>
      </c>
      <c r="P11" s="56">
        <v>231.5</v>
      </c>
      <c r="Q11" s="22">
        <f>O11*P11</f>
        <v>8102.5</v>
      </c>
    </row>
    <row r="12" spans="2:17" s="4" customFormat="1" ht="35.1" customHeight="1" thickBot="1" x14ac:dyDescent="0.35">
      <c r="B12" s="60" t="s">
        <v>21</v>
      </c>
      <c r="C12" s="277" t="s">
        <v>54</v>
      </c>
      <c r="D12" s="277"/>
      <c r="E12" s="278"/>
      <c r="F12" s="30"/>
      <c r="G12" s="31"/>
      <c r="H12" s="15">
        <f>SUM(H10:H11)</f>
        <v>9240</v>
      </c>
      <c r="I12" s="30"/>
      <c r="J12" s="31"/>
      <c r="K12" s="15">
        <f>SUM(K10:K11)</f>
        <v>10202.5</v>
      </c>
      <c r="L12" s="81"/>
      <c r="M12" s="82"/>
      <c r="N12" s="15">
        <f>SUM(N10:N11)</f>
        <v>8497.5</v>
      </c>
      <c r="O12" s="81"/>
      <c r="P12" s="82"/>
      <c r="Q12" s="48">
        <f>SUM(Q10:Q11)</f>
        <v>9538</v>
      </c>
    </row>
    <row r="13" spans="2:17" s="4" customFormat="1" ht="35.1" customHeight="1" thickBot="1" x14ac:dyDescent="0.35">
      <c r="B13" s="63" t="s">
        <v>23</v>
      </c>
      <c r="C13" s="294" t="s">
        <v>55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6"/>
      <c r="Q13" s="68">
        <f>SUM(Q12,N12,K12,H12)</f>
        <v>37478</v>
      </c>
    </row>
    <row r="14" spans="2:17" s="4" customFormat="1" ht="35.1" customHeight="1" thickBot="1" x14ac:dyDescent="0.35">
      <c r="B14" s="65" t="s">
        <v>25</v>
      </c>
      <c r="C14" s="294" t="s">
        <v>38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6"/>
      <c r="Q14" s="68">
        <f>Q13*6</f>
        <v>224868</v>
      </c>
    </row>
    <row r="17" spans="3:17" ht="15" thickBot="1" x14ac:dyDescent="0.35">
      <c r="C17" s="85" t="s">
        <v>48</v>
      </c>
      <c r="Q17" s="68">
        <f>Q14*1.23</f>
        <v>276587.64</v>
      </c>
    </row>
    <row r="18" spans="3:17" x14ac:dyDescent="0.3">
      <c r="C18" s="85"/>
    </row>
    <row r="19" spans="3:17" x14ac:dyDescent="0.3">
      <c r="C19" s="86" t="s">
        <v>49</v>
      </c>
      <c r="M19" s="86" t="s">
        <v>50</v>
      </c>
      <c r="Q19" s="119">
        <f>Q14/4.3117</f>
        <v>52152.9791033699</v>
      </c>
    </row>
    <row r="20" spans="3:17" x14ac:dyDescent="0.3">
      <c r="C20" s="87"/>
    </row>
    <row r="21" spans="3:17" x14ac:dyDescent="0.3">
      <c r="C21" s="87" t="s">
        <v>51</v>
      </c>
      <c r="L21" s="87" t="s">
        <v>51</v>
      </c>
    </row>
    <row r="22" spans="3:17" x14ac:dyDescent="0.3">
      <c r="C22" s="87"/>
    </row>
    <row r="23" spans="3:17" x14ac:dyDescent="0.3">
      <c r="C23" s="87"/>
    </row>
    <row r="24" spans="3:17" x14ac:dyDescent="0.3">
      <c r="C24" s="87" t="s">
        <v>51</v>
      </c>
      <c r="L24" s="87" t="s">
        <v>51</v>
      </c>
    </row>
    <row r="34" spans="17:17" x14ac:dyDescent="0.3">
      <c r="Q34">
        <v>2</v>
      </c>
    </row>
  </sheetData>
  <mergeCells count="12">
    <mergeCell ref="C14:P14"/>
    <mergeCell ref="C12:E12"/>
    <mergeCell ref="F7:H7"/>
    <mergeCell ref="I7:K7"/>
    <mergeCell ref="L7:N7"/>
    <mergeCell ref="O7:Q7"/>
    <mergeCell ref="C10:C11"/>
    <mergeCell ref="B7:B8"/>
    <mergeCell ref="C7:C8"/>
    <mergeCell ref="D7:D8"/>
    <mergeCell ref="E7:E8"/>
    <mergeCell ref="C13:P13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0"/>
  <sheetViews>
    <sheetView tabSelected="1" zoomScale="70" zoomScaleNormal="70" zoomScaleSheetLayoutView="85" workbookViewId="0">
      <selection activeCell="K21" sqref="K21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2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2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2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2:25" ht="13.95" customHeight="1" x14ac:dyDescent="0.3">
      <c r="B6" s="315"/>
      <c r="C6" s="316"/>
      <c r="D6" s="317"/>
      <c r="E6" s="342" t="s">
        <v>72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2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2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2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2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2:25" ht="20.100000000000001" customHeight="1" thickBot="1" x14ac:dyDescent="0.35">
      <c r="B11" s="128"/>
      <c r="C11" s="61">
        <v>1</v>
      </c>
      <c r="D11" s="40">
        <v>2</v>
      </c>
      <c r="E11" s="219" t="s">
        <v>144</v>
      </c>
      <c r="F11" s="101">
        <v>4</v>
      </c>
      <c r="G11" s="102">
        <v>5</v>
      </c>
      <c r="H11" s="102">
        <v>6</v>
      </c>
      <c r="I11" s="127" t="s">
        <v>74</v>
      </c>
      <c r="J11" s="132">
        <v>8</v>
      </c>
      <c r="K11" s="102">
        <v>9</v>
      </c>
      <c r="L11" s="102">
        <v>10</v>
      </c>
      <c r="M11" s="127" t="s">
        <v>75</v>
      </c>
      <c r="N11" s="132">
        <v>12</v>
      </c>
      <c r="O11" s="102">
        <v>13</v>
      </c>
      <c r="P11" s="102">
        <v>14</v>
      </c>
      <c r="Q11" s="127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2:25" s="4" customFormat="1" ht="24.9" customHeight="1" x14ac:dyDescent="0.3">
      <c r="B12" s="145" t="s">
        <v>17</v>
      </c>
      <c r="C12" s="309" t="s">
        <v>78</v>
      </c>
      <c r="D12" s="156" t="s">
        <v>56</v>
      </c>
      <c r="E12" s="260" t="s">
        <v>82</v>
      </c>
      <c r="F12" s="104">
        <v>2</v>
      </c>
      <c r="G12" s="125"/>
      <c r="H12" s="222"/>
      <c r="I12" s="224" t="str">
        <f>IF(G12*H12=0,"",H12*G12)</f>
        <v/>
      </c>
      <c r="J12" s="104">
        <v>4</v>
      </c>
      <c r="K12" s="125"/>
      <c r="L12" s="222"/>
      <c r="M12" s="224" t="str">
        <f>IF(K12*L12=0,"",L12*K12)</f>
        <v/>
      </c>
      <c r="N12" s="104">
        <v>5</v>
      </c>
      <c r="O12" s="221"/>
      <c r="P12" s="222"/>
      <c r="Q12" s="224" t="str">
        <f>IF(O12*P12=0,"",P12*O12)</f>
        <v/>
      </c>
      <c r="R12" s="104">
        <v>8</v>
      </c>
      <c r="S12" s="125"/>
      <c r="T12" s="222"/>
      <c r="U12" s="224" t="str">
        <f>IF(S12*T12=0,"",T12*S12)</f>
        <v/>
      </c>
      <c r="V12" s="104">
        <v>5</v>
      </c>
      <c r="W12" s="221"/>
      <c r="X12" s="222"/>
      <c r="Y12" s="224" t="str">
        <f>IF(W12*X12=0,"",X12*W12)</f>
        <v/>
      </c>
    </row>
    <row r="13" spans="2:25" s="4" customFormat="1" ht="24.9" customHeight="1" thickBot="1" x14ac:dyDescent="0.35">
      <c r="B13" s="259" t="s">
        <v>19</v>
      </c>
      <c r="C13" s="310"/>
      <c r="D13" s="158" t="s">
        <v>57</v>
      </c>
      <c r="E13" s="261">
        <f>SUM(G13,K13,O13,S13,W13)</f>
        <v>2940</v>
      </c>
      <c r="F13" s="105">
        <v>2</v>
      </c>
      <c r="G13" s="126"/>
      <c r="H13" s="214"/>
      <c r="I13" s="226" t="str">
        <f>IF(G13*H13=0,"",H13*G13)</f>
        <v/>
      </c>
      <c r="J13" s="105">
        <v>4</v>
      </c>
      <c r="K13" s="126">
        <v>728</v>
      </c>
      <c r="L13" s="214"/>
      <c r="M13" s="226" t="str">
        <f>IF(K13*L13=0,"",L13*K13)</f>
        <v/>
      </c>
      <c r="N13" s="105">
        <v>5</v>
      </c>
      <c r="O13" s="154">
        <v>728</v>
      </c>
      <c r="P13" s="214"/>
      <c r="Q13" s="226" t="str">
        <f>IF(O13*P13=0,"",P13*O13)</f>
        <v/>
      </c>
      <c r="R13" s="105">
        <v>8</v>
      </c>
      <c r="S13" s="126">
        <v>1120</v>
      </c>
      <c r="T13" s="214"/>
      <c r="U13" s="226" t="str">
        <f>IF(S13*T13=0,"",T13*S13)</f>
        <v/>
      </c>
      <c r="V13" s="105">
        <v>5</v>
      </c>
      <c r="W13" s="154">
        <v>364</v>
      </c>
      <c r="X13" s="214"/>
      <c r="Y13" s="226" t="str">
        <f>IF(W13*X13=0,"",X13*W13)</f>
        <v/>
      </c>
    </row>
    <row r="14" spans="2:25" s="4" customFormat="1" ht="35.1" customHeight="1" thickBot="1" x14ac:dyDescent="0.35">
      <c r="B14" s="160">
        <v>3</v>
      </c>
      <c r="C14" s="272" t="s">
        <v>63</v>
      </c>
      <c r="D14" s="277"/>
      <c r="E14" s="278"/>
      <c r="F14" s="322"/>
      <c r="G14" s="323"/>
      <c r="H14" s="324"/>
      <c r="I14" s="235" t="str">
        <f>IF(SUM(I12:I13)=0,"",SUM(I13))</f>
        <v/>
      </c>
      <c r="J14" s="322"/>
      <c r="K14" s="323"/>
      <c r="L14" s="324"/>
      <c r="M14" s="235" t="str">
        <f>IF(SUM(M12:M13)=0,"",SUM(M13))</f>
        <v/>
      </c>
      <c r="N14" s="322"/>
      <c r="O14" s="323"/>
      <c r="P14" s="324"/>
      <c r="Q14" s="235" t="str">
        <f>IF(SUM(Q12:Q13)=0,"",SUM(Q13))</f>
        <v/>
      </c>
      <c r="R14" s="322"/>
      <c r="S14" s="323"/>
      <c r="T14" s="323"/>
      <c r="U14" s="235" t="str">
        <f>IF(SUM(U12:U13)=0,"",SUM(U13))</f>
        <v/>
      </c>
      <c r="V14" s="322"/>
      <c r="W14" s="323"/>
      <c r="X14" s="323"/>
      <c r="Y14" s="235" t="str">
        <f>IF(SUM(Y12:Y13)=0,"",SUM(Y13))</f>
        <v/>
      </c>
    </row>
    <row r="15" spans="2:25" s="4" customFormat="1" ht="34.799999999999997" customHeight="1" thickBot="1" x14ac:dyDescent="0.35">
      <c r="B15" s="134">
        <v>4</v>
      </c>
      <c r="C15" s="294" t="s">
        <v>112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6"/>
      <c r="Y15" s="210" t="str">
        <f>IF(SUM(M14:Y14)=0,"",SUM(I14:Y14))</f>
        <v/>
      </c>
    </row>
    <row r="17" spans="2:25" ht="19.95" customHeight="1" x14ac:dyDescent="0.3">
      <c r="B17" s="263" t="s">
        <v>81</v>
      </c>
      <c r="C17" s="311" t="s">
        <v>105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74"/>
      <c r="W17" s="174"/>
      <c r="X17" s="174"/>
      <c r="Y17" s="174"/>
    </row>
    <row r="18" spans="2:25" ht="19.95" customHeight="1" x14ac:dyDescent="0.3">
      <c r="B18" s="169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74"/>
      <c r="W18" s="174"/>
      <c r="X18" s="174"/>
      <c r="Y18" s="174"/>
    </row>
    <row r="19" spans="2:25" ht="19.95" customHeight="1" x14ac:dyDescent="0.3">
      <c r="B19" s="265" t="s">
        <v>82</v>
      </c>
      <c r="C19" s="311" t="s">
        <v>165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171"/>
      <c r="W19" s="171"/>
      <c r="X19" s="171"/>
      <c r="Y19" s="171"/>
    </row>
    <row r="20" spans="2:25" ht="19.95" customHeight="1" x14ac:dyDescent="0.3">
      <c r="B20" s="17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171"/>
      <c r="W20" s="171"/>
      <c r="X20" s="172" t="s">
        <v>50</v>
      </c>
      <c r="Y20" s="171"/>
    </row>
    <row r="21" spans="2:25" ht="14.4" customHeight="1" x14ac:dyDescent="0.3">
      <c r="B21" s="171"/>
      <c r="C21" s="262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3"/>
      <c r="Q21" s="171"/>
      <c r="R21" s="171"/>
      <c r="S21" s="171"/>
      <c r="T21" s="173"/>
      <c r="U21" s="171"/>
      <c r="V21" s="171"/>
      <c r="W21" s="171"/>
      <c r="X21" s="173"/>
      <c r="Y21" s="171"/>
    </row>
    <row r="22" spans="2:25" ht="14.4" customHeight="1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 t="s">
        <v>51</v>
      </c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2:25" x14ac:dyDescent="0.3">
      <c r="B25" s="176"/>
      <c r="C25" s="17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 t="s">
        <v>51</v>
      </c>
      <c r="Y25" s="176"/>
    </row>
    <row r="26" spans="2:25" x14ac:dyDescent="0.3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9" spans="2:25" x14ac:dyDescent="0.3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2:25" x14ac:dyDescent="0.3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</sheetData>
  <sheetProtection algorithmName="SHA-512" hashValue="wEDAI8lKqABD1n7a2tMdWoeU3NYmDpqVddplvgCbkZQ6V5h4A11cwzv2Denq7bLsYu35GZE6iHLhe4sH8jQLWQ==" saltValue="2saE0FJrDyZ0ugwTZ8L3Vw==" spinCount="100000" sheet="1" objects="1" scenarios="1" formatCells="0"/>
  <mergeCells count="24">
    <mergeCell ref="R9:U9"/>
    <mergeCell ref="F9:I9"/>
    <mergeCell ref="E2:V3"/>
    <mergeCell ref="W2:Y7"/>
    <mergeCell ref="E4:V5"/>
    <mergeCell ref="E6:V7"/>
    <mergeCell ref="J9:M9"/>
    <mergeCell ref="V9:Y9"/>
    <mergeCell ref="C12:C13"/>
    <mergeCell ref="C19:U20"/>
    <mergeCell ref="B2:D7"/>
    <mergeCell ref="B9:B10"/>
    <mergeCell ref="C9:C10"/>
    <mergeCell ref="D9:D10"/>
    <mergeCell ref="E9:E10"/>
    <mergeCell ref="C17:U18"/>
    <mergeCell ref="C14:E14"/>
    <mergeCell ref="C15:X15"/>
    <mergeCell ref="J14:L14"/>
    <mergeCell ref="V14:X14"/>
    <mergeCell ref="N14:P14"/>
    <mergeCell ref="R14:T14"/>
    <mergeCell ref="F14:H14"/>
    <mergeCell ref="N9:Q9"/>
  </mergeCells>
  <pageMargins left="0.25" right="0.25" top="0.75" bottom="0.75" header="0.3" footer="0.3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8"/>
  <sheetViews>
    <sheetView zoomScale="85" zoomScaleNormal="85" zoomScaleSheetLayoutView="70" workbookViewId="0">
      <selection activeCell="I22" sqref="I22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2:26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2:26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2:26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2:26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2:26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2:26" ht="13.95" customHeight="1" x14ac:dyDescent="0.3">
      <c r="B6" s="315"/>
      <c r="C6" s="316"/>
      <c r="D6" s="317"/>
      <c r="E6" s="342" t="s">
        <v>79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2:26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2:26" ht="13.95" customHeight="1" thickBot="1" x14ac:dyDescent="0.35">
      <c r="B8" s="7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44"/>
      <c r="Y8" s="144"/>
    </row>
    <row r="9" spans="2:26" s="4" customFormat="1" ht="30" customHeight="1" thickBot="1" x14ac:dyDescent="0.35">
      <c r="B9" s="299" t="s">
        <v>3</v>
      </c>
      <c r="C9" s="348" t="s">
        <v>4</v>
      </c>
      <c r="D9" s="349" t="s">
        <v>90</v>
      </c>
      <c r="E9" s="350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2:26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2:26" ht="20.100000000000001" customHeight="1" thickBot="1" x14ac:dyDescent="0.35">
      <c r="B11" s="128"/>
      <c r="C11" s="61">
        <v>1</v>
      </c>
      <c r="D11" s="41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2:26" s="4" customFormat="1" ht="24.9" customHeight="1" thickBot="1" x14ac:dyDescent="0.35">
      <c r="B12" s="134" t="s">
        <v>17</v>
      </c>
      <c r="C12" s="48" t="s">
        <v>80</v>
      </c>
      <c r="D12" s="48" t="s">
        <v>151</v>
      </c>
      <c r="E12" s="236">
        <f>SUM(G12,K12,O12,S12,W12)</f>
        <v>977</v>
      </c>
      <c r="F12" s="72">
        <v>2</v>
      </c>
      <c r="G12" s="237">
        <v>0</v>
      </c>
      <c r="H12" s="238"/>
      <c r="I12" s="239" t="str">
        <f>IF(G12*H12=0,"",H12*G12)</f>
        <v/>
      </c>
      <c r="J12" s="72">
        <v>4</v>
      </c>
      <c r="K12" s="237">
        <v>0</v>
      </c>
      <c r="L12" s="238"/>
      <c r="M12" s="239" t="str">
        <f>IF(K12*L12=0,"",L12*K12)</f>
        <v/>
      </c>
      <c r="N12" s="72">
        <v>5</v>
      </c>
      <c r="O12" s="240">
        <v>977</v>
      </c>
      <c r="P12" s="238"/>
      <c r="Q12" s="239" t="str">
        <f>IF(O12*P12=0,"",P12*O12)</f>
        <v/>
      </c>
      <c r="R12" s="72">
        <v>8</v>
      </c>
      <c r="S12" s="237">
        <v>0</v>
      </c>
      <c r="T12" s="238"/>
      <c r="U12" s="239" t="str">
        <f>IF(S12*T12=0,"",T12*S12)</f>
        <v/>
      </c>
      <c r="V12" s="72">
        <v>5</v>
      </c>
      <c r="W12" s="237">
        <v>0</v>
      </c>
      <c r="X12" s="238"/>
      <c r="Y12" s="239" t="str">
        <f>IF(W12*X12=0,"",X12*W12)</f>
        <v/>
      </c>
    </row>
    <row r="13" spans="2:26" s="4" customFormat="1" ht="35.1" customHeight="1" thickBot="1" x14ac:dyDescent="0.35">
      <c r="B13" s="11">
        <v>2</v>
      </c>
      <c r="C13" s="351" t="s">
        <v>64</v>
      </c>
      <c r="D13" s="297"/>
      <c r="E13" s="298"/>
      <c r="F13" s="352"/>
      <c r="G13" s="353"/>
      <c r="H13" s="354"/>
      <c r="I13" s="235" t="str">
        <f>IF(SUM(I12)=0,"",SUM(I12))</f>
        <v/>
      </c>
      <c r="J13" s="352"/>
      <c r="K13" s="353"/>
      <c r="L13" s="354"/>
      <c r="M13" s="235" t="str">
        <f>IF(SUM(M12)=0,"",SUM(M12))</f>
        <v/>
      </c>
      <c r="N13" s="355"/>
      <c r="O13" s="353"/>
      <c r="P13" s="353"/>
      <c r="Q13" s="235" t="str">
        <f>IF(SUM(Q12)=0,"",SUM(Q12))</f>
        <v/>
      </c>
      <c r="R13" s="352"/>
      <c r="S13" s="353"/>
      <c r="T13" s="356"/>
      <c r="U13" s="235" t="str">
        <f>IF(SUM(U12)=0,"",SUM(U12))</f>
        <v/>
      </c>
      <c r="V13" s="355"/>
      <c r="W13" s="353"/>
      <c r="X13" s="353"/>
      <c r="Y13" s="235" t="str">
        <f>IF(SUM(Y12)=0,"",SUM(Y12))</f>
        <v/>
      </c>
    </row>
    <row r="14" spans="2:26" s="4" customFormat="1" ht="35.1" customHeight="1" thickBot="1" x14ac:dyDescent="0.35">
      <c r="B14" s="120" t="s">
        <v>21</v>
      </c>
      <c r="C14" s="294" t="s">
        <v>112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6"/>
      <c r="Y14" s="207" t="str">
        <f>IF(SUM(I13,Y13,U13,Q13,M13)=0,"",SUM(I13,Y13,U13,Q13,M13))</f>
        <v/>
      </c>
      <c r="Z14" s="229"/>
    </row>
    <row r="16" spans="2:26" ht="19.95" customHeight="1" x14ac:dyDescent="0.3">
      <c r="B16" s="169" t="s">
        <v>81</v>
      </c>
      <c r="C16" s="311" t="s">
        <v>102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74"/>
      <c r="W16" s="174"/>
      <c r="X16" s="174"/>
      <c r="Y16" s="174"/>
    </row>
    <row r="17" spans="2:25" ht="19.95" customHeight="1" x14ac:dyDescent="0.3">
      <c r="B17" s="169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74"/>
      <c r="W17" s="174"/>
      <c r="X17" s="174"/>
      <c r="Y17" s="174"/>
    </row>
    <row r="18" spans="2:25" ht="14.4" customHeight="1" x14ac:dyDescent="0.3">
      <c r="B18" s="17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71"/>
      <c r="S18" s="171"/>
      <c r="T18" s="171"/>
      <c r="U18" s="171"/>
      <c r="V18" s="171"/>
      <c r="W18" s="171"/>
      <c r="X18" s="171"/>
      <c r="Y18" s="171"/>
    </row>
    <row r="19" spans="2:25" ht="14.4" customHeight="1" x14ac:dyDescent="0.3">
      <c r="B19" s="171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171"/>
      <c r="R19" s="171"/>
      <c r="S19" s="171"/>
      <c r="T19" s="172"/>
      <c r="U19" s="171"/>
      <c r="V19" s="171"/>
      <c r="W19" s="171"/>
      <c r="X19" s="172" t="s">
        <v>50</v>
      </c>
      <c r="Y19" s="171"/>
    </row>
    <row r="20" spans="2:25" ht="14.4" customHeight="1" x14ac:dyDescent="0.3">
      <c r="B20" s="171"/>
      <c r="C20" s="17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3"/>
      <c r="Y20" s="171"/>
    </row>
    <row r="21" spans="2:25" ht="14.4" customHeight="1" x14ac:dyDescent="0.3"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  <c r="Q21" s="176"/>
      <c r="R21" s="176"/>
      <c r="S21" s="176"/>
      <c r="T21" s="177"/>
      <c r="U21" s="176"/>
      <c r="V21" s="176"/>
      <c r="W21" s="176"/>
      <c r="X21" s="177" t="s">
        <v>51</v>
      </c>
      <c r="Y21" s="176"/>
    </row>
    <row r="22" spans="2:25" x14ac:dyDescent="0.3">
      <c r="B22" s="176"/>
      <c r="C22" s="17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6"/>
      <c r="R22" s="176"/>
      <c r="S22" s="176"/>
      <c r="T22" s="177"/>
      <c r="U22" s="176"/>
      <c r="V22" s="176"/>
      <c r="W22" s="176"/>
      <c r="X22" s="177"/>
      <c r="Y22" s="176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/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 t="s">
        <v>51</v>
      </c>
      <c r="Y24" s="176"/>
    </row>
    <row r="25" spans="2:25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8" spans="2:25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</sheetData>
  <sheetProtection algorithmName="SHA-512" hashValue="kSH4GSseM0M2aqP5hssoCycop6on/lUnxtsYnqox9A8J/RstVmfIp2sfEkLnMoPyKrlU/1QN60p9fyZkvCBDrg==" saltValue="yEkw5EQuK3y6JyCAbLljOw==" spinCount="100000" sheet="1" objects="1" scenarios="1" formatCells="0"/>
  <mergeCells count="22">
    <mergeCell ref="C14:X14"/>
    <mergeCell ref="C16:U17"/>
    <mergeCell ref="C13:E13"/>
    <mergeCell ref="F13:H13"/>
    <mergeCell ref="J13:L13"/>
    <mergeCell ref="N13:P13"/>
    <mergeCell ref="R13:T13"/>
    <mergeCell ref="V13:X13"/>
    <mergeCell ref="E6:V7"/>
    <mergeCell ref="N9:Q9"/>
    <mergeCell ref="R9:U9"/>
    <mergeCell ref="V9:Y9"/>
    <mergeCell ref="B2:D7"/>
    <mergeCell ref="B9:B10"/>
    <mergeCell ref="C9:C10"/>
    <mergeCell ref="D9:D10"/>
    <mergeCell ref="E9:E10"/>
    <mergeCell ref="F9:I9"/>
    <mergeCell ref="J9:M9"/>
    <mergeCell ref="E2:V3"/>
    <mergeCell ref="W2:Y7"/>
    <mergeCell ref="E4:V5"/>
  </mergeCells>
  <pageMargins left="0.25" right="0.25" top="0.75" bottom="0.75" header="0.3" footer="0.3"/>
  <pageSetup paperSize="9"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A3" zoomScale="70" zoomScaleNormal="70" zoomScaleSheetLayoutView="70" workbookViewId="0">
      <selection activeCell="G26" sqref="G26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1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1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1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1:25" ht="13.95" customHeight="1" x14ac:dyDescent="0.3">
      <c r="B6" s="315"/>
      <c r="C6" s="316"/>
      <c r="D6" s="317"/>
      <c r="E6" s="342" t="s">
        <v>71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1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1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1:25" ht="20.100000000000001" customHeight="1" thickBot="1" x14ac:dyDescent="0.35">
      <c r="B11" s="120"/>
      <c r="C11" s="202">
        <v>1</v>
      </c>
      <c r="D11" s="134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25">
        <v>16</v>
      </c>
      <c r="S11" s="19">
        <v>17</v>
      </c>
      <c r="T11" s="19">
        <v>18</v>
      </c>
      <c r="U11" s="124" t="s">
        <v>77</v>
      </c>
      <c r="V11" s="133">
        <v>20</v>
      </c>
      <c r="W11" s="19">
        <v>21</v>
      </c>
      <c r="X11" s="19">
        <v>22</v>
      </c>
      <c r="Y11" s="124" t="s">
        <v>111</v>
      </c>
    </row>
    <row r="12" spans="1:25" s="4" customFormat="1" ht="24.9" customHeight="1" x14ac:dyDescent="0.3">
      <c r="B12" s="199" t="s">
        <v>17</v>
      </c>
      <c r="C12" s="299" t="s">
        <v>62</v>
      </c>
      <c r="D12" s="200" t="s">
        <v>56</v>
      </c>
      <c r="E12" s="220" t="s">
        <v>82</v>
      </c>
      <c r="F12" s="37">
        <v>2</v>
      </c>
      <c r="G12" s="201"/>
      <c r="H12" s="212"/>
      <c r="I12" s="203" t="str">
        <f t="shared" ref="I12" si="0">IF(H12*G12=0,"",H12*G12)</f>
        <v/>
      </c>
      <c r="J12" s="197">
        <v>4</v>
      </c>
      <c r="K12" s="201"/>
      <c r="L12" s="212"/>
      <c r="M12" s="203" t="str">
        <f t="shared" ref="M12" si="1">IF(L12*K12=0,"",L12*K12)</f>
        <v/>
      </c>
      <c r="N12" s="37">
        <v>5</v>
      </c>
      <c r="O12" s="201"/>
      <c r="P12" s="212"/>
      <c r="Q12" s="203" t="str">
        <f t="shared" ref="Q12" si="2">IF(P12*O12=0,"",P12*O12)</f>
        <v/>
      </c>
      <c r="R12" s="197">
        <v>8</v>
      </c>
      <c r="S12" s="198"/>
      <c r="T12" s="212"/>
      <c r="U12" s="203" t="str">
        <f t="shared" ref="U12" si="3">IF(T12*S12=0,"",T12*S12)</f>
        <v/>
      </c>
      <c r="V12" s="197">
        <v>5</v>
      </c>
      <c r="W12" s="198"/>
      <c r="X12" s="212"/>
      <c r="Y12" s="203" t="str">
        <f t="shared" ref="Y12" si="4">IF(X12*W12=0,"",X12*W12)</f>
        <v/>
      </c>
    </row>
    <row r="13" spans="1:25" s="4" customFormat="1" ht="24.9" customHeight="1" x14ac:dyDescent="0.3">
      <c r="B13" s="199" t="s">
        <v>19</v>
      </c>
      <c r="C13" s="359"/>
      <c r="D13" s="200" t="s">
        <v>57</v>
      </c>
      <c r="E13" s="264">
        <f>SUM(G13,K13,O13,S13,W13)</f>
        <v>1484</v>
      </c>
      <c r="F13" s="37">
        <v>2</v>
      </c>
      <c r="G13" s="201">
        <v>504</v>
      </c>
      <c r="H13" s="212"/>
      <c r="I13" s="203" t="str">
        <f t="shared" ref="I13:I16" si="5">IF(H13*G13=0,"",H13*G13)</f>
        <v/>
      </c>
      <c r="J13" s="197">
        <v>4</v>
      </c>
      <c r="K13" s="201">
        <v>728</v>
      </c>
      <c r="L13" s="212"/>
      <c r="M13" s="203" t="str">
        <f t="shared" ref="M13:M16" si="6">IF(L13*K13=0,"",L13*K13)</f>
        <v/>
      </c>
      <c r="N13" s="37">
        <v>5</v>
      </c>
      <c r="O13" s="201">
        <v>252</v>
      </c>
      <c r="P13" s="212"/>
      <c r="Q13" s="203" t="str">
        <f t="shared" ref="Q13:Q16" si="7">IF(P13*O13=0,"",P13*O13)</f>
        <v/>
      </c>
      <c r="R13" s="197">
        <v>8</v>
      </c>
      <c r="S13" s="198"/>
      <c r="T13" s="212"/>
      <c r="U13" s="203" t="str">
        <f t="shared" ref="U13:U16" si="8">IF(T13*S13=0,"",T13*S13)</f>
        <v/>
      </c>
      <c r="V13" s="197">
        <v>5</v>
      </c>
      <c r="W13" s="198"/>
      <c r="X13" s="212"/>
      <c r="Y13" s="203" t="str">
        <f t="shared" ref="Y13:Y16" si="9">IF(X13*W13=0,"",X13*W13)</f>
        <v/>
      </c>
    </row>
    <row r="14" spans="1:25" s="4" customFormat="1" ht="24.9" customHeight="1" x14ac:dyDescent="0.3">
      <c r="B14" s="159" t="s">
        <v>21</v>
      </c>
      <c r="C14" s="359"/>
      <c r="D14" s="157" t="s">
        <v>69</v>
      </c>
      <c r="E14" s="264">
        <f t="shared" ref="E14:E16" si="10">SUM(G14,K14,O14,S14,W14)</f>
        <v>108</v>
      </c>
      <c r="F14" s="38">
        <v>2</v>
      </c>
      <c r="G14" s="155">
        <v>16</v>
      </c>
      <c r="H14" s="213"/>
      <c r="I14" s="204" t="str">
        <f>IF(H14*G14=0,"",H14*G14)</f>
        <v/>
      </c>
      <c r="J14" s="131">
        <v>4</v>
      </c>
      <c r="K14" s="155">
        <v>16</v>
      </c>
      <c r="L14" s="213"/>
      <c r="M14" s="204" t="str">
        <f>IF(L14*K14=0,"",L14*K14)</f>
        <v/>
      </c>
      <c r="N14" s="38">
        <v>5</v>
      </c>
      <c r="O14" s="155">
        <v>24</v>
      </c>
      <c r="P14" s="213"/>
      <c r="Q14" s="204" t="str">
        <f>IF(P14*O14=0,"",P14*O14)</f>
        <v/>
      </c>
      <c r="R14" s="131">
        <v>8</v>
      </c>
      <c r="S14" s="130">
        <v>32</v>
      </c>
      <c r="T14" s="213"/>
      <c r="U14" s="204" t="str">
        <f>IF(T14*S14=0,"",T14*S14)</f>
        <v/>
      </c>
      <c r="V14" s="131">
        <v>5</v>
      </c>
      <c r="W14" s="130">
        <v>20</v>
      </c>
      <c r="X14" s="213"/>
      <c r="Y14" s="204" t="str">
        <f>IF(X14*W14=0,"",X14*W14)</f>
        <v/>
      </c>
    </row>
    <row r="15" spans="1:25" s="4" customFormat="1" ht="24.9" customHeight="1" x14ac:dyDescent="0.3">
      <c r="A15"/>
      <c r="B15" s="159" t="s">
        <v>23</v>
      </c>
      <c r="C15" s="359"/>
      <c r="D15" s="157" t="s">
        <v>166</v>
      </c>
      <c r="E15" s="264">
        <f t="shared" si="10"/>
        <v>1700</v>
      </c>
      <c r="F15" s="38">
        <v>2</v>
      </c>
      <c r="G15" s="155">
        <v>364</v>
      </c>
      <c r="H15" s="213"/>
      <c r="I15" s="204" t="str">
        <f t="shared" si="5"/>
        <v/>
      </c>
      <c r="J15" s="131">
        <v>4</v>
      </c>
      <c r="K15" s="155">
        <v>288</v>
      </c>
      <c r="L15" s="213"/>
      <c r="M15" s="204" t="str">
        <f t="shared" si="6"/>
        <v/>
      </c>
      <c r="N15" s="38">
        <v>5</v>
      </c>
      <c r="O15" s="155">
        <v>728</v>
      </c>
      <c r="P15" s="213"/>
      <c r="Q15" s="204" t="str">
        <f t="shared" si="7"/>
        <v/>
      </c>
      <c r="R15" s="131">
        <v>8</v>
      </c>
      <c r="S15" s="130">
        <v>160</v>
      </c>
      <c r="T15" s="213"/>
      <c r="U15" s="204" t="str">
        <f t="shared" si="8"/>
        <v/>
      </c>
      <c r="V15" s="131">
        <v>5</v>
      </c>
      <c r="W15" s="130">
        <v>160</v>
      </c>
      <c r="X15" s="213"/>
      <c r="Y15" s="204" t="str">
        <f t="shared" si="9"/>
        <v/>
      </c>
    </row>
    <row r="16" spans="1:25" s="4" customFormat="1" ht="24.9" customHeight="1" thickBot="1" x14ac:dyDescent="0.35">
      <c r="A16"/>
      <c r="B16" s="166" t="s">
        <v>25</v>
      </c>
      <c r="C16" s="300"/>
      <c r="D16" s="158" t="s">
        <v>61</v>
      </c>
      <c r="E16" s="225">
        <f t="shared" si="10"/>
        <v>1700</v>
      </c>
      <c r="F16" s="39">
        <v>2</v>
      </c>
      <c r="G16" s="154">
        <v>364</v>
      </c>
      <c r="H16" s="214"/>
      <c r="I16" s="205" t="str">
        <f t="shared" si="5"/>
        <v/>
      </c>
      <c r="J16" s="105">
        <v>4</v>
      </c>
      <c r="K16" s="154">
        <v>288</v>
      </c>
      <c r="L16" s="214"/>
      <c r="M16" s="205" t="str">
        <f t="shared" si="6"/>
        <v/>
      </c>
      <c r="N16" s="39">
        <v>5</v>
      </c>
      <c r="O16" s="154">
        <v>728</v>
      </c>
      <c r="P16" s="214"/>
      <c r="Q16" s="205" t="str">
        <f t="shared" si="7"/>
        <v/>
      </c>
      <c r="R16" s="105">
        <v>8</v>
      </c>
      <c r="S16" s="126">
        <v>160</v>
      </c>
      <c r="T16" s="214"/>
      <c r="U16" s="205" t="str">
        <f t="shared" si="8"/>
        <v/>
      </c>
      <c r="V16" s="105">
        <v>5</v>
      </c>
      <c r="W16" s="126">
        <v>160</v>
      </c>
      <c r="X16" s="214"/>
      <c r="Y16" s="205" t="str">
        <f t="shared" si="9"/>
        <v/>
      </c>
    </row>
    <row r="17" spans="1:25" s="4" customFormat="1" ht="35.1" customHeight="1" thickBot="1" x14ac:dyDescent="0.35">
      <c r="A17"/>
      <c r="B17" s="120" t="s">
        <v>27</v>
      </c>
      <c r="C17" s="285" t="s">
        <v>97</v>
      </c>
      <c r="D17" s="277"/>
      <c r="E17" s="278"/>
      <c r="F17" s="322"/>
      <c r="G17" s="323"/>
      <c r="H17" s="324"/>
      <c r="I17" s="206" t="str">
        <f>IF(SUM(I12:I16)=0,"",SUM(I12:I16))</f>
        <v/>
      </c>
      <c r="J17" s="322"/>
      <c r="K17" s="323"/>
      <c r="L17" s="324"/>
      <c r="M17" s="206" t="str">
        <f>IF(SUM(M12:M16)=0,"",SUM(M12:M16))</f>
        <v/>
      </c>
      <c r="N17" s="366"/>
      <c r="O17" s="323"/>
      <c r="P17" s="323"/>
      <c r="Q17" s="206" t="str">
        <f>IF(SUM(Q12:Q16)=0,"",SUM(Q12:Q16))</f>
        <v/>
      </c>
      <c r="R17" s="322"/>
      <c r="S17" s="323"/>
      <c r="T17" s="374"/>
      <c r="U17" s="206" t="str">
        <f>IF(SUM(U12:U16)=0,"",SUM(U12:U16))</f>
        <v/>
      </c>
      <c r="V17" s="366"/>
      <c r="W17" s="323"/>
      <c r="X17" s="323"/>
      <c r="Y17" s="207" t="str">
        <f>IF(SUM(Y12:Y16)=0,"",SUM(Y12:Y16))</f>
        <v/>
      </c>
    </row>
    <row r="18" spans="1:25" s="4" customFormat="1" ht="35.1" customHeight="1" thickBot="1" x14ac:dyDescent="0.35">
      <c r="A18"/>
      <c r="B18" s="120" t="s">
        <v>29</v>
      </c>
      <c r="C18" s="294" t="s">
        <v>122</v>
      </c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07" t="str">
        <f>IF(SUM(I17,Y17,U17,Q17,M17)=0,"",SUM(I17,Y17,U17,Q17,M17))</f>
        <v/>
      </c>
    </row>
    <row r="19" spans="1:25" ht="15" thickBot="1" x14ac:dyDescent="0.35"/>
    <row r="20" spans="1:25" ht="19.95" customHeight="1" thickBot="1" x14ac:dyDescent="0.35">
      <c r="B20" s="266" t="s">
        <v>81</v>
      </c>
      <c r="C20" s="311" t="s">
        <v>102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168"/>
      <c r="R20" s="163"/>
      <c r="S20" s="371" t="s">
        <v>99</v>
      </c>
      <c r="T20" s="372"/>
      <c r="U20" s="372"/>
      <c r="V20" s="372"/>
      <c r="W20" s="373"/>
      <c r="X20" s="149"/>
      <c r="Y20" s="149"/>
    </row>
    <row r="21" spans="1:25" ht="19.95" customHeight="1" thickBot="1" x14ac:dyDescent="0.35">
      <c r="B21" s="266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168"/>
      <c r="R21" s="163"/>
      <c r="S21" s="167"/>
      <c r="T21" s="380">
        <v>24</v>
      </c>
      <c r="U21" s="381"/>
      <c r="V21" s="382"/>
      <c r="W21" s="181">
        <v>25</v>
      </c>
      <c r="X21" s="149"/>
      <c r="Y21" s="149"/>
    </row>
    <row r="22" spans="1:25" ht="19.95" customHeight="1" x14ac:dyDescent="0.3">
      <c r="B22" s="266" t="s">
        <v>82</v>
      </c>
      <c r="C22" s="311" t="s">
        <v>165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75"/>
      <c r="S22" s="367" t="s">
        <v>29</v>
      </c>
      <c r="T22" s="360" t="s">
        <v>109</v>
      </c>
      <c r="U22" s="361"/>
      <c r="V22" s="362"/>
      <c r="W22" s="376"/>
      <c r="X22" s="150"/>
      <c r="Y22" s="150"/>
    </row>
    <row r="23" spans="1:25" ht="19.95" customHeight="1" thickBot="1" x14ac:dyDescent="0.35">
      <c r="B23" s="267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75"/>
      <c r="S23" s="368"/>
      <c r="T23" s="363"/>
      <c r="U23" s="364"/>
      <c r="V23" s="365"/>
      <c r="W23" s="377"/>
      <c r="X23" s="150"/>
      <c r="Y23" s="150"/>
    </row>
    <row r="24" spans="1:25" ht="19.95" customHeight="1" x14ac:dyDescent="0.3">
      <c r="B24" s="266" t="s">
        <v>167</v>
      </c>
      <c r="C24" s="357" t="s">
        <v>123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8"/>
      <c r="S24" s="369" t="s">
        <v>33</v>
      </c>
      <c r="T24" s="360" t="s">
        <v>110</v>
      </c>
      <c r="U24" s="361"/>
      <c r="V24" s="362"/>
      <c r="W24" s="378">
        <f>ABS(L15-W22)</f>
        <v>0</v>
      </c>
      <c r="X24" s="171"/>
      <c r="Y24" s="171"/>
    </row>
    <row r="25" spans="1:25" ht="19.95" customHeight="1" thickBot="1" x14ac:dyDescent="0.35">
      <c r="B25" s="150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8"/>
      <c r="S25" s="370"/>
      <c r="T25" s="363"/>
      <c r="U25" s="364"/>
      <c r="V25" s="365"/>
      <c r="W25" s="379"/>
      <c r="X25" s="172"/>
      <c r="Y25" s="171"/>
    </row>
    <row r="26" spans="1:25" x14ac:dyDescent="0.3">
      <c r="B26" s="171"/>
      <c r="C26" s="172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3"/>
      <c r="Q26" s="171"/>
      <c r="R26" s="171"/>
      <c r="S26" s="171"/>
      <c r="T26" s="173"/>
      <c r="U26" s="171"/>
      <c r="V26" s="171"/>
      <c r="W26" s="171"/>
      <c r="X26" s="172"/>
      <c r="Y26" s="171"/>
    </row>
    <row r="27" spans="1:25" x14ac:dyDescent="0.3">
      <c r="B27" s="171"/>
      <c r="C27" s="172"/>
      <c r="D27" s="171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176"/>
      <c r="W27" s="171"/>
      <c r="X27" s="172" t="s">
        <v>50</v>
      </c>
      <c r="Y27" s="171"/>
    </row>
    <row r="28" spans="1:25" x14ac:dyDescent="0.3">
      <c r="B28" s="171"/>
      <c r="C28" s="173"/>
      <c r="D28" s="171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1"/>
      <c r="X28" s="173"/>
      <c r="Y28" s="171"/>
    </row>
    <row r="29" spans="1:25" x14ac:dyDescent="0.3">
      <c r="B29" s="176"/>
      <c r="C29" s="177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  <c r="Q29" s="176"/>
      <c r="R29" s="176"/>
      <c r="S29" s="176"/>
      <c r="T29" s="177"/>
      <c r="U29" s="176"/>
      <c r="V29" s="176"/>
      <c r="W29" s="176"/>
      <c r="X29" s="177" t="s">
        <v>51</v>
      </c>
      <c r="Y29" s="176"/>
    </row>
    <row r="30" spans="1:25" x14ac:dyDescent="0.3">
      <c r="B30" s="176"/>
      <c r="C30" s="177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7"/>
      <c r="Q30" s="176"/>
      <c r="R30" s="176"/>
      <c r="S30" s="176"/>
      <c r="T30" s="177"/>
      <c r="U30" s="176"/>
      <c r="V30" s="176"/>
      <c r="W30" s="176"/>
      <c r="X30" s="177"/>
      <c r="Y30" s="176"/>
    </row>
    <row r="31" spans="1:25" x14ac:dyDescent="0.3">
      <c r="B31" s="176"/>
      <c r="C31" s="177"/>
      <c r="D31" s="176"/>
      <c r="W31" s="176"/>
      <c r="X31" s="177"/>
      <c r="Y31" s="176"/>
    </row>
    <row r="32" spans="1:25" x14ac:dyDescent="0.3">
      <c r="B32" s="176"/>
      <c r="C32" s="177"/>
      <c r="D32" s="176"/>
      <c r="W32" s="176"/>
      <c r="X32" s="177" t="s">
        <v>51</v>
      </c>
      <c r="Y32" s="176"/>
    </row>
    <row r="33" spans="2:24" x14ac:dyDescent="0.3"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3"/>
      <c r="Q33" s="171"/>
      <c r="R33" s="171"/>
      <c r="S33" s="171"/>
      <c r="T33" s="173"/>
      <c r="U33" s="171"/>
      <c r="V33" s="171"/>
    </row>
    <row r="34" spans="2:24" x14ac:dyDescent="0.3">
      <c r="B34" s="171"/>
      <c r="C34" s="171"/>
      <c r="D34" s="171"/>
      <c r="P34" s="87"/>
      <c r="T34" s="87"/>
    </row>
    <row r="35" spans="2:24" x14ac:dyDescent="0.3">
      <c r="P35" s="87"/>
      <c r="T35" s="87"/>
    </row>
    <row r="36" spans="2:24" x14ac:dyDescent="0.3">
      <c r="C36" s="87"/>
      <c r="P36" s="87"/>
      <c r="T36" s="87"/>
      <c r="X36" s="87"/>
    </row>
  </sheetData>
  <sheetProtection algorithmName="SHA-512" hashValue="YAIrSdjGNjn54mc1/qLxDIBPwpCv3qC7+0+Fedm2hMBAYHmEW3JjwXAGBadM2EfQB6jcrmYCjFAXcH8yXSTJ7w==" saltValue="mLNHlwdIlEre2KjfH+Mvjg==" spinCount="100000" sheet="1" objects="1" scenarios="1" formatCells="0"/>
  <mergeCells count="33">
    <mergeCell ref="E6:V7"/>
    <mergeCell ref="W24:W25"/>
    <mergeCell ref="T21:V21"/>
    <mergeCell ref="T22:V23"/>
    <mergeCell ref="B2:D7"/>
    <mergeCell ref="V9:Y9"/>
    <mergeCell ref="R9:U9"/>
    <mergeCell ref="N9:Q9"/>
    <mergeCell ref="B9:B10"/>
    <mergeCell ref="C9:C10"/>
    <mergeCell ref="D9:D10"/>
    <mergeCell ref="E9:E10"/>
    <mergeCell ref="J9:M9"/>
    <mergeCell ref="F9:I9"/>
    <mergeCell ref="E2:V3"/>
    <mergeCell ref="W2:Y7"/>
    <mergeCell ref="E4:V5"/>
    <mergeCell ref="C24:R25"/>
    <mergeCell ref="C12:C16"/>
    <mergeCell ref="T24:V25"/>
    <mergeCell ref="F17:H17"/>
    <mergeCell ref="V17:X17"/>
    <mergeCell ref="S22:S23"/>
    <mergeCell ref="S24:S25"/>
    <mergeCell ref="S20:W20"/>
    <mergeCell ref="C18:X18"/>
    <mergeCell ref="C17:E17"/>
    <mergeCell ref="J17:L17"/>
    <mergeCell ref="N17:P17"/>
    <mergeCell ref="R17:T17"/>
    <mergeCell ref="C22:R23"/>
    <mergeCell ref="C20:P21"/>
    <mergeCell ref="W22:W23"/>
  </mergeCells>
  <pageMargins left="0.25" right="0.25" top="0.75" bottom="0.75" header="0.3" footer="0.3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="85" zoomScaleNormal="85" zoomScaleSheetLayoutView="70" workbookViewId="0">
      <selection activeCell="K38" sqref="K38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1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1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1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1:25" ht="13.95" customHeight="1" x14ac:dyDescent="0.3">
      <c r="B6" s="315"/>
      <c r="C6" s="316"/>
      <c r="D6" s="317"/>
      <c r="E6" s="342" t="s">
        <v>70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1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9" t="s">
        <v>3</v>
      </c>
      <c r="C9" s="301" t="s">
        <v>4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1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153</v>
      </c>
      <c r="I10" s="123" t="s">
        <v>59</v>
      </c>
      <c r="J10" s="121" t="s">
        <v>58</v>
      </c>
      <c r="K10" s="122" t="s">
        <v>106</v>
      </c>
      <c r="L10" s="122" t="s">
        <v>153</v>
      </c>
      <c r="M10" s="123" t="s">
        <v>59</v>
      </c>
      <c r="N10" s="121" t="s">
        <v>58</v>
      </c>
      <c r="O10" s="122" t="s">
        <v>106</v>
      </c>
      <c r="P10" s="122" t="s">
        <v>153</v>
      </c>
      <c r="Q10" s="123" t="s">
        <v>83</v>
      </c>
      <c r="R10" s="121" t="s">
        <v>58</v>
      </c>
      <c r="S10" s="122" t="s">
        <v>106</v>
      </c>
      <c r="T10" s="122" t="s">
        <v>153</v>
      </c>
      <c r="U10" s="123" t="s">
        <v>83</v>
      </c>
      <c r="V10" s="121" t="s">
        <v>58</v>
      </c>
      <c r="W10" s="122" t="s">
        <v>106</v>
      </c>
      <c r="X10" s="122" t="s">
        <v>153</v>
      </c>
      <c r="Y10" s="123" t="s">
        <v>83</v>
      </c>
    </row>
    <row r="11" spans="1:25" ht="20.100000000000001" customHeight="1" thickBot="1" x14ac:dyDescent="0.35">
      <c r="B11" s="128"/>
      <c r="C11" s="61">
        <v>1</v>
      </c>
      <c r="D11" s="41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1:25" s="4" customFormat="1" ht="24.9" customHeight="1" x14ac:dyDescent="0.3">
      <c r="B12" s="129" t="s">
        <v>17</v>
      </c>
      <c r="C12" s="161" t="s">
        <v>78</v>
      </c>
      <c r="D12" s="391" t="s">
        <v>107</v>
      </c>
      <c r="E12" s="392">
        <f>SUM(F12*G12,J12*K12,N12*O12,R12*S12,V12*W12)</f>
        <v>720</v>
      </c>
      <c r="F12" s="383">
        <v>2</v>
      </c>
      <c r="G12" s="385">
        <v>30</v>
      </c>
      <c r="H12" s="387"/>
      <c r="I12" s="389" t="str">
        <f>IF(G12*H12=0,"",G12*H12)</f>
        <v/>
      </c>
      <c r="J12" s="383">
        <v>4</v>
      </c>
      <c r="K12" s="385">
        <v>30</v>
      </c>
      <c r="L12" s="387"/>
      <c r="M12" s="389" t="str">
        <f>IF(K12*L12=0,"",K12*L12)</f>
        <v/>
      </c>
      <c r="N12" s="383">
        <v>5</v>
      </c>
      <c r="O12" s="385">
        <v>30</v>
      </c>
      <c r="P12" s="387"/>
      <c r="Q12" s="389" t="str">
        <f>IF(O12*P12=0,"",O12*P12)</f>
        <v/>
      </c>
      <c r="R12" s="383">
        <v>8</v>
      </c>
      <c r="S12" s="385">
        <v>30</v>
      </c>
      <c r="T12" s="387"/>
      <c r="U12" s="389" t="str">
        <f>IF(S12*T12=0,"",S12*T12)</f>
        <v/>
      </c>
      <c r="V12" s="383">
        <v>5</v>
      </c>
      <c r="W12" s="385">
        <v>30</v>
      </c>
      <c r="X12" s="387"/>
      <c r="Y12" s="389" t="str">
        <f>IF(W12*X12=0,"",W12*X12)</f>
        <v/>
      </c>
    </row>
    <row r="13" spans="1:25" s="4" customFormat="1" ht="24.9" customHeight="1" thickBot="1" x14ac:dyDescent="0.35">
      <c r="B13" s="164" t="s">
        <v>19</v>
      </c>
      <c r="C13" s="162" t="s">
        <v>62</v>
      </c>
      <c r="D13" s="278"/>
      <c r="E13" s="393"/>
      <c r="F13" s="384"/>
      <c r="G13" s="386"/>
      <c r="H13" s="388"/>
      <c r="I13" s="390"/>
      <c r="J13" s="384"/>
      <c r="K13" s="386"/>
      <c r="L13" s="388"/>
      <c r="M13" s="390"/>
      <c r="N13" s="384"/>
      <c r="O13" s="386"/>
      <c r="P13" s="388"/>
      <c r="Q13" s="390"/>
      <c r="R13" s="384"/>
      <c r="S13" s="386"/>
      <c r="T13" s="388"/>
      <c r="U13" s="390"/>
      <c r="V13" s="384"/>
      <c r="W13" s="386"/>
      <c r="X13" s="388"/>
      <c r="Y13" s="390"/>
    </row>
    <row r="14" spans="1:25" s="4" customFormat="1" ht="35.1" customHeight="1" thickBot="1" x14ac:dyDescent="0.35">
      <c r="A14"/>
      <c r="B14" s="120" t="s">
        <v>21</v>
      </c>
      <c r="C14" s="272" t="s">
        <v>63</v>
      </c>
      <c r="D14" s="277"/>
      <c r="E14" s="278"/>
      <c r="F14" s="322"/>
      <c r="G14" s="323"/>
      <c r="H14" s="324"/>
      <c r="I14" s="206" t="str">
        <f>IF(SUM(I12:I13)=0,"",SUM(I12:I13))</f>
        <v/>
      </c>
      <c r="J14" s="322"/>
      <c r="K14" s="323"/>
      <c r="L14" s="324"/>
      <c r="M14" s="206" t="str">
        <f>IF(SUM(M12:M13)=0,"",SUM(M12:M13))</f>
        <v/>
      </c>
      <c r="N14" s="366"/>
      <c r="O14" s="323"/>
      <c r="P14" s="323"/>
      <c r="Q14" s="206" t="str">
        <f>IF(SUM(Q12:Q13)=0,"",SUM(Q12:Q13))</f>
        <v/>
      </c>
      <c r="R14" s="322"/>
      <c r="S14" s="323"/>
      <c r="T14" s="374"/>
      <c r="U14" s="206" t="str">
        <f>IF(SUM(U12:U13)=0,"",SUM(U12:U13))</f>
        <v/>
      </c>
      <c r="V14" s="366"/>
      <c r="W14" s="323"/>
      <c r="X14" s="323"/>
      <c r="Y14" s="207" t="str">
        <f>IF(SUM(Y12:Y13)=0,"",SUM(Y12:Y13))</f>
        <v/>
      </c>
    </row>
    <row r="15" spans="1:25" s="4" customFormat="1" ht="35.1" customHeight="1" thickBot="1" x14ac:dyDescent="0.35">
      <c r="A15"/>
      <c r="B15" s="120" t="s">
        <v>23</v>
      </c>
      <c r="C15" s="294" t="s">
        <v>141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07" t="str">
        <f>IF(SUM(I14,Y14,U14,Q14,M14)=0,"",SUM(I14,Y14,U14,Q14,M14))</f>
        <v/>
      </c>
    </row>
    <row r="17" spans="2:25" ht="19.95" customHeight="1" x14ac:dyDescent="0.3">
      <c r="B17" s="169" t="s">
        <v>81</v>
      </c>
      <c r="C17" s="311" t="s">
        <v>105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49"/>
      <c r="W17" s="149"/>
      <c r="X17" s="149"/>
      <c r="Y17" s="149"/>
    </row>
    <row r="18" spans="2:25" ht="19.95" customHeight="1" x14ac:dyDescent="0.3">
      <c r="B18" s="169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49"/>
      <c r="W18" s="149"/>
      <c r="X18" s="149"/>
      <c r="Y18" s="149"/>
    </row>
    <row r="19" spans="2:25" ht="19.95" customHeight="1" x14ac:dyDescent="0.3">
      <c r="B19" s="169" t="s">
        <v>82</v>
      </c>
      <c r="C19" s="311" t="s">
        <v>108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175"/>
      <c r="S19" s="178"/>
      <c r="T19" s="179"/>
    </row>
    <row r="20" spans="2:25" x14ac:dyDescent="0.3"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3"/>
      <c r="Q20" s="171"/>
      <c r="R20" s="171"/>
      <c r="S20" s="171"/>
      <c r="T20" s="173"/>
      <c r="U20" s="171"/>
      <c r="V20" s="171"/>
      <c r="W20" s="171"/>
      <c r="X20" s="171"/>
      <c r="Y20" s="171"/>
    </row>
    <row r="21" spans="2:25" x14ac:dyDescent="0.3">
      <c r="B21" s="171"/>
      <c r="C21" s="172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2" t="s">
        <v>50</v>
      </c>
      <c r="Y21" s="171"/>
    </row>
    <row r="22" spans="2:25" x14ac:dyDescent="0.3">
      <c r="B22" s="171"/>
      <c r="C22" s="173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2"/>
      <c r="Q22" s="171"/>
      <c r="R22" s="171"/>
      <c r="S22" s="171"/>
      <c r="T22" s="172"/>
      <c r="U22" s="171"/>
      <c r="V22" s="171"/>
      <c r="W22" s="171"/>
      <c r="X22" s="173"/>
      <c r="Y22" s="171"/>
    </row>
    <row r="23" spans="2:25" x14ac:dyDescent="0.3">
      <c r="B23" s="176"/>
      <c r="C23" s="17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 t="s">
        <v>51</v>
      </c>
      <c r="Y23" s="176"/>
    </row>
    <row r="24" spans="2:25" x14ac:dyDescent="0.3">
      <c r="B24" s="176"/>
      <c r="C24" s="17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2:25" x14ac:dyDescent="0.3">
      <c r="B25" s="176"/>
      <c r="C25" s="17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/>
      <c r="Y25" s="176"/>
    </row>
    <row r="26" spans="2:25" x14ac:dyDescent="0.3">
      <c r="B26" s="176"/>
      <c r="C26" s="177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 t="s">
        <v>51</v>
      </c>
      <c r="Y26" s="176"/>
    </row>
    <row r="27" spans="2:25" x14ac:dyDescent="0.3">
      <c r="B27" s="176"/>
      <c r="C27" s="8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86"/>
      <c r="Q27" s="176"/>
      <c r="R27" s="176"/>
      <c r="S27" s="176"/>
      <c r="T27" s="86"/>
      <c r="U27" s="176"/>
      <c r="V27" s="176"/>
      <c r="W27" s="176"/>
      <c r="X27" s="86"/>
      <c r="Y27" s="176"/>
    </row>
  </sheetData>
  <sheetProtection algorithmName="SHA-512" hashValue="lIzxEHPIQJek/kc5pABOKKGvh79/AgnIfNz2krWwtCyvpxvOT4GKExHxIQDMZke0+t/KVTHONAxB8oYM0A0ryg==" saltValue="PQ5m/hI//xuOQ8ftqpTZBg==" spinCount="100000" sheet="1" objects="1" scenarios="1" formatCells="0"/>
  <mergeCells count="45">
    <mergeCell ref="C19:Q19"/>
    <mergeCell ref="D12:D13"/>
    <mergeCell ref="E12:E13"/>
    <mergeCell ref="J12:J13"/>
    <mergeCell ref="K12:K13"/>
    <mergeCell ref="L12:L13"/>
    <mergeCell ref="C17:U18"/>
    <mergeCell ref="O12:O13"/>
    <mergeCell ref="P12:P13"/>
    <mergeCell ref="Q12:Q13"/>
    <mergeCell ref="R12:R13"/>
    <mergeCell ref="S12:S13"/>
    <mergeCell ref="T12:T13"/>
    <mergeCell ref="C15:X15"/>
    <mergeCell ref="V12:V13"/>
    <mergeCell ref="U12:U13"/>
    <mergeCell ref="F14:H14"/>
    <mergeCell ref="B2:D7"/>
    <mergeCell ref="B9:B10"/>
    <mergeCell ref="C9:C10"/>
    <mergeCell ref="D9:D10"/>
    <mergeCell ref="E9:E10"/>
    <mergeCell ref="F9:I9"/>
    <mergeCell ref="E2:V3"/>
    <mergeCell ref="E4:V5"/>
    <mergeCell ref="C14:E14"/>
    <mergeCell ref="J14:L14"/>
    <mergeCell ref="N14:P14"/>
    <mergeCell ref="R14:T14"/>
    <mergeCell ref="V14:X14"/>
    <mergeCell ref="M12:M13"/>
    <mergeCell ref="N12:N13"/>
    <mergeCell ref="E6:V7"/>
    <mergeCell ref="F12:F13"/>
    <mergeCell ref="G12:G13"/>
    <mergeCell ref="H12:H13"/>
    <mergeCell ref="I12:I13"/>
    <mergeCell ref="J9:M9"/>
    <mergeCell ref="N9:Q9"/>
    <mergeCell ref="R9:U9"/>
    <mergeCell ref="V9:Y9"/>
    <mergeCell ref="W2:Y7"/>
    <mergeCell ref="W12:W13"/>
    <mergeCell ref="X12:X13"/>
    <mergeCell ref="Y12:Y13"/>
  </mergeCells>
  <pageMargins left="0.25" right="0.25" top="0.75" bottom="0.75" header="0.3" footer="0.3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="85" zoomScaleNormal="85" zoomScaleSheetLayoutView="70" workbookViewId="0">
      <selection activeCell="N20" sqref="N20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1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1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1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1:25" ht="13.95" customHeight="1" x14ac:dyDescent="0.3">
      <c r="B6" s="315"/>
      <c r="C6" s="316"/>
      <c r="D6" s="317"/>
      <c r="E6" s="342" t="s">
        <v>91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1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9" t="s">
        <v>3</v>
      </c>
      <c r="C9" s="301" t="s">
        <v>162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1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101</v>
      </c>
      <c r="H10" s="122" t="s">
        <v>152</v>
      </c>
      <c r="I10" s="123" t="s">
        <v>59</v>
      </c>
      <c r="J10" s="121" t="s">
        <v>58</v>
      </c>
      <c r="K10" s="122" t="s">
        <v>101</v>
      </c>
      <c r="L10" s="122" t="s">
        <v>152</v>
      </c>
      <c r="M10" s="123" t="s">
        <v>59</v>
      </c>
      <c r="N10" s="121" t="s">
        <v>58</v>
      </c>
      <c r="O10" s="122" t="s">
        <v>101</v>
      </c>
      <c r="P10" s="122" t="s">
        <v>152</v>
      </c>
      <c r="Q10" s="123" t="s">
        <v>83</v>
      </c>
      <c r="R10" s="121" t="s">
        <v>58</v>
      </c>
      <c r="S10" s="122" t="s">
        <v>101</v>
      </c>
      <c r="T10" s="122" t="s">
        <v>152</v>
      </c>
      <c r="U10" s="123" t="s">
        <v>83</v>
      </c>
      <c r="V10" s="121" t="s">
        <v>58</v>
      </c>
      <c r="W10" s="122" t="s">
        <v>101</v>
      </c>
      <c r="X10" s="122" t="s">
        <v>152</v>
      </c>
      <c r="Y10" s="123" t="s">
        <v>83</v>
      </c>
    </row>
    <row r="11" spans="1:25" ht="20.100000000000001" customHeight="1" thickBot="1" x14ac:dyDescent="0.35">
      <c r="B11" s="128"/>
      <c r="C11" s="61">
        <v>1</v>
      </c>
      <c r="D11" s="41">
        <v>2</v>
      </c>
      <c r="E11" s="219" t="s">
        <v>144</v>
      </c>
      <c r="F11" s="101">
        <v>4</v>
      </c>
      <c r="G11" s="102">
        <v>5</v>
      </c>
      <c r="H11" s="102">
        <v>6</v>
      </c>
      <c r="I11" s="127" t="s">
        <v>74</v>
      </c>
      <c r="J11" s="101">
        <v>4</v>
      </c>
      <c r="K11" s="102">
        <v>5</v>
      </c>
      <c r="L11" s="102">
        <v>6</v>
      </c>
      <c r="M11" s="127" t="s">
        <v>74</v>
      </c>
      <c r="N11" s="132">
        <v>8</v>
      </c>
      <c r="O11" s="102">
        <v>9</v>
      </c>
      <c r="P11" s="102">
        <v>10</v>
      </c>
      <c r="Q11" s="127" t="s">
        <v>75</v>
      </c>
      <c r="R11" s="132">
        <v>12</v>
      </c>
      <c r="S11" s="102">
        <v>13</v>
      </c>
      <c r="T11" s="102">
        <v>14</v>
      </c>
      <c r="U11" s="127" t="s">
        <v>76</v>
      </c>
      <c r="V11" s="132">
        <v>16</v>
      </c>
      <c r="W11" s="102">
        <v>17</v>
      </c>
      <c r="X11" s="102">
        <v>18</v>
      </c>
      <c r="Y11" s="127" t="s">
        <v>77</v>
      </c>
    </row>
    <row r="12" spans="1:25" s="4" customFormat="1" ht="24.9" customHeight="1" thickBot="1" x14ac:dyDescent="0.35">
      <c r="B12" s="134" t="s">
        <v>17</v>
      </c>
      <c r="C12" s="48" t="s">
        <v>62</v>
      </c>
      <c r="D12" s="48" t="s">
        <v>60</v>
      </c>
      <c r="E12" s="236">
        <f>SUM(F12*G12,J12*K12,N12*O12,R12*S12,V12*W12)</f>
        <v>104</v>
      </c>
      <c r="F12" s="72">
        <v>2</v>
      </c>
      <c r="G12" s="240">
        <v>8</v>
      </c>
      <c r="H12" s="238"/>
      <c r="I12" s="254" t="str">
        <f>IF(F12*G12*H12=0,"",F12*G12*H12)</f>
        <v/>
      </c>
      <c r="J12" s="72">
        <v>4</v>
      </c>
      <c r="K12" s="240">
        <v>4</v>
      </c>
      <c r="L12" s="238"/>
      <c r="M12" s="254" t="str">
        <f>IF(J12*K12*L12=0,"",J12*K12*L12)</f>
        <v/>
      </c>
      <c r="N12" s="72">
        <v>5</v>
      </c>
      <c r="O12" s="240">
        <v>4</v>
      </c>
      <c r="P12" s="238"/>
      <c r="Q12" s="254" t="str">
        <f>IF(N12*O12*P12=0,"",N12*O12*P12)</f>
        <v/>
      </c>
      <c r="R12" s="72">
        <v>8</v>
      </c>
      <c r="S12" s="237">
        <v>4</v>
      </c>
      <c r="T12" s="238"/>
      <c r="U12" s="254" t="str">
        <f>IF(R12*S12*T12=0,"",R12*S12*T12)</f>
        <v/>
      </c>
      <c r="V12" s="72">
        <v>5</v>
      </c>
      <c r="W12" s="237">
        <v>4</v>
      </c>
      <c r="X12" s="238"/>
      <c r="Y12" s="254" t="str">
        <f>IF(V12*W12*X12=0,"",V12*W12*X12)</f>
        <v/>
      </c>
    </row>
    <row r="13" spans="1:25" s="4" customFormat="1" ht="35.1" customHeight="1" thickBot="1" x14ac:dyDescent="0.35">
      <c r="B13" s="230" t="s">
        <v>19</v>
      </c>
      <c r="C13" s="272" t="s">
        <v>64</v>
      </c>
      <c r="D13" s="277"/>
      <c r="E13" s="278"/>
      <c r="F13" s="322"/>
      <c r="G13" s="323"/>
      <c r="H13" s="324"/>
      <c r="I13" s="206" t="str">
        <f>IF(SUM(I12)=0,"",SUM(I12))</f>
        <v/>
      </c>
      <c r="J13" s="322"/>
      <c r="K13" s="323"/>
      <c r="L13" s="324"/>
      <c r="M13" s="206" t="str">
        <f>IF(SUM(M12)=0,"",SUM(M12))</f>
        <v/>
      </c>
      <c r="N13" s="366"/>
      <c r="O13" s="323"/>
      <c r="P13" s="323"/>
      <c r="Q13" s="206" t="str">
        <f>IF(SUM(Q12)=0,"",SUM(Q12))</f>
        <v/>
      </c>
      <c r="R13" s="322"/>
      <c r="S13" s="323"/>
      <c r="T13" s="374"/>
      <c r="U13" s="206" t="str">
        <f>IF(SUM(U12)=0,"",SUM(U12))</f>
        <v/>
      </c>
      <c r="V13" s="366"/>
      <c r="W13" s="323"/>
      <c r="X13" s="323"/>
      <c r="Y13" s="253" t="str">
        <f>IF(SUM(Y12)=0,"",SUM(Y12))</f>
        <v/>
      </c>
    </row>
    <row r="14" spans="1:25" s="4" customFormat="1" ht="35.1" customHeight="1" thickBot="1" x14ac:dyDescent="0.35">
      <c r="B14" s="120">
        <v>3</v>
      </c>
      <c r="C14" s="294" t="s">
        <v>163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07" t="str">
        <f>IF(SUM(I13,Y13,U13,Q13,M13)=0,"",SUM(I13,Y13,U13,Q13,M13))</f>
        <v/>
      </c>
    </row>
    <row r="15" spans="1:25" x14ac:dyDescent="0.3">
      <c r="A15" s="4"/>
    </row>
    <row r="16" spans="1:25" ht="19.95" customHeight="1" x14ac:dyDescent="0.3">
      <c r="B16" s="169" t="s">
        <v>81</v>
      </c>
      <c r="C16" s="311" t="s">
        <v>105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168"/>
      <c r="R16" s="149"/>
      <c r="S16" s="149"/>
      <c r="T16" s="149"/>
      <c r="U16" s="149"/>
      <c r="V16" s="149"/>
      <c r="W16" s="149"/>
      <c r="X16" s="149"/>
      <c r="Y16" s="149"/>
    </row>
    <row r="17" spans="1:25" ht="19.95" customHeight="1" x14ac:dyDescent="0.3">
      <c r="B17" s="169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168"/>
      <c r="R17" s="149"/>
      <c r="S17" s="149"/>
      <c r="T17" s="149"/>
      <c r="U17" s="149"/>
      <c r="V17" s="149"/>
      <c r="W17" s="149"/>
      <c r="X17" s="149"/>
      <c r="Y17" s="149"/>
    </row>
    <row r="18" spans="1:25" ht="19.95" customHeight="1" x14ac:dyDescent="0.3">
      <c r="B18" s="169" t="s">
        <v>82</v>
      </c>
      <c r="C18" s="311" t="s">
        <v>164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150"/>
      <c r="S18" s="150"/>
      <c r="T18" s="150"/>
      <c r="U18" s="150"/>
      <c r="V18" s="150"/>
      <c r="W18" s="150"/>
      <c r="X18" s="150"/>
      <c r="Y18" s="150"/>
    </row>
    <row r="19" spans="1:25" ht="19.95" customHeight="1" x14ac:dyDescent="0.3">
      <c r="B19" s="150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150"/>
      <c r="S19" s="150"/>
      <c r="T19" s="150"/>
      <c r="U19" s="150"/>
      <c r="V19" s="150"/>
      <c r="W19" s="150"/>
      <c r="X19" s="150"/>
      <c r="Y19" s="150"/>
    </row>
    <row r="20" spans="1:25" ht="14.4" customHeight="1" x14ac:dyDescent="0.3">
      <c r="B20" s="256"/>
      <c r="C20" s="257"/>
      <c r="D20" s="257"/>
      <c r="E20" s="257"/>
      <c r="F20" s="231"/>
      <c r="G20" s="231"/>
      <c r="H20" s="231"/>
      <c r="I20" s="231"/>
      <c r="J20" s="231"/>
      <c r="K20" s="232"/>
    </row>
    <row r="21" spans="1:25" x14ac:dyDescent="0.3">
      <c r="B21" s="257"/>
      <c r="C21" s="257"/>
      <c r="D21" s="257"/>
      <c r="E21" s="257"/>
      <c r="F21" s="233"/>
      <c r="G21" s="233"/>
      <c r="H21" s="234"/>
      <c r="I21" s="234"/>
      <c r="J21" s="234"/>
      <c r="K21" s="234"/>
      <c r="L21" s="171"/>
      <c r="M21" s="171"/>
      <c r="N21" s="171"/>
      <c r="O21" s="171"/>
      <c r="P21" s="172"/>
      <c r="Q21" s="171"/>
      <c r="R21" s="171"/>
      <c r="S21" s="171"/>
      <c r="T21" s="172"/>
      <c r="U21" s="171"/>
      <c r="V21" s="171"/>
      <c r="W21" s="171"/>
      <c r="X21" s="172" t="s">
        <v>50</v>
      </c>
      <c r="Y21" s="171"/>
    </row>
    <row r="22" spans="1:25" ht="19.95" customHeight="1" x14ac:dyDescent="0.3">
      <c r="B22" s="255"/>
      <c r="C22" s="258"/>
      <c r="D22" s="258"/>
      <c r="E22" s="258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3"/>
      <c r="Q22" s="171"/>
      <c r="R22" s="171"/>
      <c r="S22" s="171"/>
      <c r="T22" s="173"/>
      <c r="U22" s="171"/>
      <c r="V22" s="171"/>
      <c r="W22" s="171"/>
      <c r="X22" s="173"/>
      <c r="Y22" s="171"/>
    </row>
    <row r="23" spans="1:25" ht="19.95" customHeight="1" x14ac:dyDescent="0.3">
      <c r="A23" s="249"/>
      <c r="B23" s="250"/>
      <c r="C23" s="250"/>
      <c r="D23" s="250"/>
      <c r="E23" s="250"/>
      <c r="F23" s="251"/>
      <c r="G23" s="251"/>
      <c r="H23" s="176"/>
      <c r="I23" s="176"/>
      <c r="J23" s="176"/>
      <c r="K23" s="176"/>
      <c r="L23" s="176"/>
      <c r="M23" s="176"/>
      <c r="N23" s="176"/>
      <c r="O23" s="176"/>
      <c r="P23" s="177"/>
      <c r="Q23" s="176"/>
      <c r="R23" s="176"/>
      <c r="S23" s="176"/>
      <c r="T23" s="177"/>
      <c r="U23" s="176"/>
      <c r="V23" s="176"/>
      <c r="W23" s="176"/>
      <c r="X23" s="177" t="s">
        <v>51</v>
      </c>
      <c r="Y23" s="176"/>
    </row>
    <row r="24" spans="1:25" ht="19.95" customHeight="1" x14ac:dyDescent="0.3">
      <c r="A24" s="249"/>
      <c r="B24" s="250"/>
      <c r="C24" s="250"/>
      <c r="D24" s="250"/>
      <c r="E24" s="250"/>
      <c r="F24" s="251"/>
      <c r="G24" s="251"/>
      <c r="H24" s="176"/>
      <c r="I24" s="176"/>
      <c r="J24" s="176"/>
      <c r="K24" s="176"/>
      <c r="L24" s="176"/>
      <c r="M24" s="176"/>
      <c r="N24" s="176"/>
      <c r="O24" s="176"/>
      <c r="P24" s="177"/>
      <c r="Q24" s="176"/>
      <c r="R24" s="176"/>
      <c r="S24" s="176"/>
      <c r="T24" s="177"/>
      <c r="U24" s="176"/>
      <c r="V24" s="176"/>
      <c r="W24" s="176"/>
      <c r="X24" s="177"/>
      <c r="Y24" s="176"/>
    </row>
    <row r="25" spans="1:25" ht="19.95" customHeight="1" x14ac:dyDescent="0.3">
      <c r="A25" s="249"/>
      <c r="B25" s="250"/>
      <c r="C25" s="250"/>
      <c r="D25" s="250"/>
      <c r="E25" s="250"/>
      <c r="F25" s="251"/>
      <c r="G25" s="251"/>
      <c r="H25" s="176"/>
      <c r="I25" s="176"/>
      <c r="J25" s="176"/>
      <c r="K25" s="176"/>
      <c r="L25" s="176"/>
      <c r="M25" s="176"/>
      <c r="N25" s="176"/>
      <c r="O25" s="176"/>
      <c r="P25" s="177"/>
      <c r="Q25" s="176"/>
      <c r="R25" s="176"/>
      <c r="S25" s="176"/>
      <c r="T25" s="177"/>
      <c r="U25" s="176"/>
      <c r="V25" s="176"/>
      <c r="W25" s="176"/>
      <c r="X25" s="177"/>
      <c r="Y25" s="176"/>
    </row>
    <row r="26" spans="1:25" ht="19.95" customHeight="1" x14ac:dyDescent="0.3">
      <c r="A26" s="249"/>
      <c r="B26" s="250"/>
      <c r="C26" s="250"/>
      <c r="D26" s="250"/>
      <c r="E26" s="250"/>
      <c r="F26" s="251"/>
      <c r="G26" s="251"/>
      <c r="H26" s="176"/>
      <c r="I26" s="176"/>
      <c r="J26" s="176"/>
      <c r="K26" s="176"/>
      <c r="L26" s="176"/>
      <c r="M26" s="176"/>
      <c r="N26" s="176"/>
      <c r="O26" s="176"/>
      <c r="P26" s="177"/>
      <c r="Q26" s="176"/>
      <c r="R26" s="176"/>
      <c r="S26" s="176"/>
      <c r="T26" s="177"/>
      <c r="U26" s="176"/>
      <c r="V26" s="176"/>
      <c r="W26" s="176"/>
      <c r="X26" s="177" t="s">
        <v>51</v>
      </c>
      <c r="Y26" s="176"/>
    </row>
    <row r="27" spans="1:25" x14ac:dyDescent="0.3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</sheetData>
  <sheetProtection algorithmName="SHA-512" hashValue="TyOIVFXxZFQEI/AA/CvINyo6BNSEOR4zYQj+UMPLAXKVMjhfIcwcH5CBNcRCbOsJ9ZUD00hE4QAu0d8zA1zAQw==" saltValue="iSF947E2YmOrBZVCuV7CGQ==" spinCount="100000" sheet="1" objects="1" scenarios="1" formatCells="0"/>
  <mergeCells count="23">
    <mergeCell ref="C18:Q19"/>
    <mergeCell ref="N13:P13"/>
    <mergeCell ref="R13:T13"/>
    <mergeCell ref="V13:X13"/>
    <mergeCell ref="C16:P17"/>
    <mergeCell ref="C14:X14"/>
    <mergeCell ref="C13:E13"/>
    <mergeCell ref="J13:L13"/>
    <mergeCell ref="F13:H13"/>
    <mergeCell ref="J9:M9"/>
    <mergeCell ref="N9:Q9"/>
    <mergeCell ref="F9:I9"/>
    <mergeCell ref="B2:D7"/>
    <mergeCell ref="B9:B10"/>
    <mergeCell ref="C9:C10"/>
    <mergeCell ref="D9:D10"/>
    <mergeCell ref="E9:E10"/>
    <mergeCell ref="E6:V7"/>
    <mergeCell ref="R9:U9"/>
    <mergeCell ref="V9:Y9"/>
    <mergeCell ref="E2:V3"/>
    <mergeCell ref="W2:Y7"/>
    <mergeCell ref="E4:V5"/>
  </mergeCells>
  <pageMargins left="0.25" right="0.25" top="0.75" bottom="0.75" header="0.3" footer="0.3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85" zoomScaleNormal="85" zoomScaleSheetLayoutView="70" workbookViewId="0">
      <selection activeCell="P12" sqref="P12:P16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  <c r="T1" s="91"/>
      <c r="V1" s="91"/>
      <c r="W1" s="2"/>
      <c r="X1" s="2"/>
    </row>
    <row r="2" spans="1:25" ht="13.95" customHeight="1" x14ac:dyDescent="0.3">
      <c r="B2" s="312"/>
      <c r="C2" s="313"/>
      <c r="D2" s="314"/>
      <c r="E2" s="327" t="s">
        <v>0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9"/>
      <c r="W2" s="327" t="s">
        <v>160</v>
      </c>
      <c r="X2" s="328"/>
      <c r="Y2" s="329"/>
    </row>
    <row r="3" spans="1:25" ht="13.95" customHeight="1" thickBot="1" x14ac:dyDescent="0.35">
      <c r="B3" s="315"/>
      <c r="C3" s="316"/>
      <c r="D3" s="317"/>
      <c r="E3" s="330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2"/>
      <c r="W3" s="333"/>
      <c r="X3" s="334"/>
      <c r="Y3" s="335"/>
    </row>
    <row r="4" spans="1:25" ht="13.95" customHeight="1" x14ac:dyDescent="0.3">
      <c r="B4" s="315"/>
      <c r="C4" s="316"/>
      <c r="D4" s="317"/>
      <c r="E4" s="336" t="s">
        <v>154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33"/>
      <c r="X4" s="334"/>
      <c r="Y4" s="335"/>
    </row>
    <row r="5" spans="1:25" ht="13.95" customHeight="1" thickBot="1" x14ac:dyDescent="0.35">
      <c r="B5" s="315"/>
      <c r="C5" s="316"/>
      <c r="D5" s="317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333"/>
      <c r="X5" s="334"/>
      <c r="Y5" s="335"/>
    </row>
    <row r="6" spans="1:25" ht="13.95" customHeight="1" x14ac:dyDescent="0.3">
      <c r="B6" s="315"/>
      <c r="C6" s="316"/>
      <c r="D6" s="317"/>
      <c r="E6" s="342" t="s">
        <v>92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333"/>
      <c r="X6" s="334"/>
      <c r="Y6" s="335"/>
    </row>
    <row r="7" spans="1:25" ht="13.95" customHeight="1" thickBot="1" x14ac:dyDescent="0.35">
      <c r="B7" s="318"/>
      <c r="C7" s="319"/>
      <c r="D7" s="320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30"/>
      <c r="X7" s="331"/>
      <c r="Y7" s="332"/>
    </row>
    <row r="8" spans="1:25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7"/>
      <c r="X8" s="17"/>
      <c r="Y8" s="17"/>
    </row>
    <row r="9" spans="1:25" s="4" customFormat="1" ht="30" customHeight="1" thickBot="1" x14ac:dyDescent="0.35">
      <c r="B9" s="299" t="s">
        <v>3</v>
      </c>
      <c r="C9" s="301" t="s">
        <v>150</v>
      </c>
      <c r="D9" s="303" t="s">
        <v>90</v>
      </c>
      <c r="E9" s="305" t="s">
        <v>100</v>
      </c>
      <c r="F9" s="325" t="s">
        <v>113</v>
      </c>
      <c r="G9" s="270"/>
      <c r="H9" s="270"/>
      <c r="I9" s="326"/>
      <c r="J9" s="325" t="s">
        <v>93</v>
      </c>
      <c r="K9" s="270"/>
      <c r="L9" s="270"/>
      <c r="M9" s="326"/>
      <c r="N9" s="325" t="s">
        <v>94</v>
      </c>
      <c r="O9" s="270"/>
      <c r="P9" s="270"/>
      <c r="Q9" s="326"/>
      <c r="R9" s="325" t="s">
        <v>95</v>
      </c>
      <c r="S9" s="270"/>
      <c r="T9" s="270"/>
      <c r="U9" s="326"/>
      <c r="V9" s="325" t="s">
        <v>96</v>
      </c>
      <c r="W9" s="270"/>
      <c r="X9" s="270"/>
      <c r="Y9" s="326"/>
    </row>
    <row r="10" spans="1:25" ht="72.75" customHeight="1" thickBot="1" x14ac:dyDescent="0.35">
      <c r="B10" s="300"/>
      <c r="C10" s="302"/>
      <c r="D10" s="304"/>
      <c r="E10" s="321"/>
      <c r="F10" s="121" t="s">
        <v>58</v>
      </c>
      <c r="G10" s="122" t="s">
        <v>106</v>
      </c>
      <c r="H10" s="122" t="s">
        <v>152</v>
      </c>
      <c r="I10" s="123" t="s">
        <v>59</v>
      </c>
      <c r="J10" s="121" t="s">
        <v>58</v>
      </c>
      <c r="K10" s="122" t="s">
        <v>106</v>
      </c>
      <c r="L10" s="122" t="s">
        <v>152</v>
      </c>
      <c r="M10" s="123" t="s">
        <v>59</v>
      </c>
      <c r="N10" s="121" t="s">
        <v>58</v>
      </c>
      <c r="O10" s="122" t="s">
        <v>106</v>
      </c>
      <c r="P10" s="122" t="s">
        <v>152</v>
      </c>
      <c r="Q10" s="123" t="s">
        <v>83</v>
      </c>
      <c r="R10" s="121" t="s">
        <v>58</v>
      </c>
      <c r="S10" s="122" t="s">
        <v>106</v>
      </c>
      <c r="T10" s="122" t="s">
        <v>152</v>
      </c>
      <c r="U10" s="123" t="s">
        <v>83</v>
      </c>
      <c r="V10" s="121" t="s">
        <v>58</v>
      </c>
      <c r="W10" s="122" t="s">
        <v>106</v>
      </c>
      <c r="X10" s="122" t="s">
        <v>152</v>
      </c>
      <c r="Y10" s="123" t="s">
        <v>83</v>
      </c>
    </row>
    <row r="11" spans="1:25" ht="20.100000000000001" customHeight="1" thickBot="1" x14ac:dyDescent="0.35">
      <c r="B11" s="128"/>
      <c r="C11" s="61">
        <v>1</v>
      </c>
      <c r="D11" s="40">
        <v>2</v>
      </c>
      <c r="E11" s="219" t="s">
        <v>144</v>
      </c>
      <c r="F11" s="25">
        <v>4</v>
      </c>
      <c r="G11" s="19">
        <v>5</v>
      </c>
      <c r="H11" s="19">
        <v>6</v>
      </c>
      <c r="I11" s="124" t="s">
        <v>74</v>
      </c>
      <c r="J11" s="133">
        <v>8</v>
      </c>
      <c r="K11" s="19">
        <v>9</v>
      </c>
      <c r="L11" s="19">
        <v>10</v>
      </c>
      <c r="M11" s="124" t="s">
        <v>75</v>
      </c>
      <c r="N11" s="133">
        <v>12</v>
      </c>
      <c r="O11" s="19">
        <v>13</v>
      </c>
      <c r="P11" s="19">
        <v>14</v>
      </c>
      <c r="Q11" s="124" t="s">
        <v>76</v>
      </c>
      <c r="R11" s="132">
        <v>16</v>
      </c>
      <c r="S11" s="102">
        <v>17</v>
      </c>
      <c r="T11" s="102">
        <v>18</v>
      </c>
      <c r="U11" s="127" t="s">
        <v>77</v>
      </c>
      <c r="V11" s="132">
        <v>20</v>
      </c>
      <c r="W11" s="102">
        <v>21</v>
      </c>
      <c r="X11" s="102">
        <v>22</v>
      </c>
      <c r="Y11" s="127" t="s">
        <v>111</v>
      </c>
    </row>
    <row r="12" spans="1:25" s="4" customFormat="1" ht="24.9" customHeight="1" x14ac:dyDescent="0.3">
      <c r="B12" s="145" t="s">
        <v>17</v>
      </c>
      <c r="C12" s="186" t="s">
        <v>40</v>
      </c>
      <c r="D12" s="299" t="s">
        <v>60</v>
      </c>
      <c r="E12" s="412">
        <f>SUM(F12*G12,J12*K12,N12*O12,R12*S12,V12*W12)</f>
        <v>52</v>
      </c>
      <c r="F12" s="403">
        <v>2</v>
      </c>
      <c r="G12" s="406"/>
      <c r="H12" s="409"/>
      <c r="I12" s="400" t="str">
        <f>IF(H12*G12=0,"",H12*G12)</f>
        <v/>
      </c>
      <c r="J12" s="403">
        <v>4</v>
      </c>
      <c r="K12" s="406"/>
      <c r="L12" s="406"/>
      <c r="M12" s="400" t="str">
        <f>IF(L12*K12=0,"",L12*K12)</f>
        <v/>
      </c>
      <c r="N12" s="403">
        <v>5</v>
      </c>
      <c r="O12" s="406"/>
      <c r="P12" s="409"/>
      <c r="Q12" s="400" t="str">
        <f>IF(P12*O12=0,"",P12*O12)</f>
        <v/>
      </c>
      <c r="R12" s="403">
        <v>8</v>
      </c>
      <c r="S12" s="406">
        <v>4</v>
      </c>
      <c r="T12" s="409"/>
      <c r="U12" s="400" t="str">
        <f>IF(R12*T12*S12=0,"",R12*T12*S12)</f>
        <v/>
      </c>
      <c r="V12" s="403">
        <v>5</v>
      </c>
      <c r="W12" s="406">
        <v>4</v>
      </c>
      <c r="X12" s="409"/>
      <c r="Y12" s="400" t="str">
        <f>IF(V12*X12*W12=0,"",V12*X12*W12)</f>
        <v/>
      </c>
    </row>
    <row r="13" spans="1:25" s="4" customFormat="1" ht="24.9" customHeight="1" x14ac:dyDescent="0.3">
      <c r="B13" s="159" t="s">
        <v>19</v>
      </c>
      <c r="C13" s="165" t="s">
        <v>115</v>
      </c>
      <c r="D13" s="359"/>
      <c r="E13" s="413"/>
      <c r="F13" s="404"/>
      <c r="G13" s="407"/>
      <c r="H13" s="410"/>
      <c r="I13" s="401"/>
      <c r="J13" s="404"/>
      <c r="K13" s="407"/>
      <c r="L13" s="407"/>
      <c r="M13" s="401"/>
      <c r="N13" s="404"/>
      <c r="O13" s="407"/>
      <c r="P13" s="410"/>
      <c r="Q13" s="401"/>
      <c r="R13" s="404"/>
      <c r="S13" s="407"/>
      <c r="T13" s="410"/>
      <c r="U13" s="401"/>
      <c r="V13" s="404"/>
      <c r="W13" s="407"/>
      <c r="X13" s="410"/>
      <c r="Y13" s="401"/>
    </row>
    <row r="14" spans="1:25" s="4" customFormat="1" ht="24.9" customHeight="1" x14ac:dyDescent="0.3">
      <c r="B14" s="159" t="s">
        <v>21</v>
      </c>
      <c r="C14" s="165" t="s">
        <v>116</v>
      </c>
      <c r="D14" s="359"/>
      <c r="E14" s="413"/>
      <c r="F14" s="404"/>
      <c r="G14" s="407"/>
      <c r="H14" s="410"/>
      <c r="I14" s="401"/>
      <c r="J14" s="404"/>
      <c r="K14" s="407"/>
      <c r="L14" s="407"/>
      <c r="M14" s="401"/>
      <c r="N14" s="404"/>
      <c r="O14" s="407"/>
      <c r="P14" s="410"/>
      <c r="Q14" s="401"/>
      <c r="R14" s="404"/>
      <c r="S14" s="407"/>
      <c r="T14" s="410"/>
      <c r="U14" s="401"/>
      <c r="V14" s="404"/>
      <c r="W14" s="407"/>
      <c r="X14" s="410"/>
      <c r="Y14" s="401"/>
    </row>
    <row r="15" spans="1:25" s="4" customFormat="1" ht="24.9" customHeight="1" x14ac:dyDescent="0.3">
      <c r="A15"/>
      <c r="B15" s="159" t="s">
        <v>23</v>
      </c>
      <c r="C15" s="165" t="s">
        <v>117</v>
      </c>
      <c r="D15" s="359"/>
      <c r="E15" s="413"/>
      <c r="F15" s="404"/>
      <c r="G15" s="407"/>
      <c r="H15" s="410"/>
      <c r="I15" s="401"/>
      <c r="J15" s="404"/>
      <c r="K15" s="407"/>
      <c r="L15" s="407"/>
      <c r="M15" s="401"/>
      <c r="N15" s="404"/>
      <c r="O15" s="407"/>
      <c r="P15" s="410"/>
      <c r="Q15" s="401"/>
      <c r="R15" s="404"/>
      <c r="S15" s="407"/>
      <c r="T15" s="410"/>
      <c r="U15" s="401"/>
      <c r="V15" s="404"/>
      <c r="W15" s="407"/>
      <c r="X15" s="410"/>
      <c r="Y15" s="401"/>
    </row>
    <row r="16" spans="1:25" s="4" customFormat="1" ht="24.9" customHeight="1" thickBot="1" x14ac:dyDescent="0.35">
      <c r="A16"/>
      <c r="B16" s="166" t="s">
        <v>25</v>
      </c>
      <c r="C16" s="187" t="s">
        <v>161</v>
      </c>
      <c r="D16" s="300"/>
      <c r="E16" s="414"/>
      <c r="F16" s="405"/>
      <c r="G16" s="408"/>
      <c r="H16" s="411"/>
      <c r="I16" s="402"/>
      <c r="J16" s="405"/>
      <c r="K16" s="408"/>
      <c r="L16" s="408"/>
      <c r="M16" s="402"/>
      <c r="N16" s="405"/>
      <c r="O16" s="408"/>
      <c r="P16" s="411"/>
      <c r="Q16" s="402"/>
      <c r="R16" s="405"/>
      <c r="S16" s="408"/>
      <c r="T16" s="411"/>
      <c r="U16" s="402"/>
      <c r="V16" s="405"/>
      <c r="W16" s="408"/>
      <c r="X16" s="411"/>
      <c r="Y16" s="402"/>
    </row>
    <row r="17" spans="1:25" s="4" customFormat="1" ht="35.1" customHeight="1" thickBot="1" x14ac:dyDescent="0.35">
      <c r="A17"/>
      <c r="B17" s="120" t="s">
        <v>27</v>
      </c>
      <c r="C17" s="285" t="s">
        <v>97</v>
      </c>
      <c r="D17" s="277"/>
      <c r="E17" s="278"/>
      <c r="F17" s="322"/>
      <c r="G17" s="323"/>
      <c r="H17" s="324"/>
      <c r="I17" s="206" t="str">
        <f>IF(SUM(I12:I16)=0,"",SUM(I12:I16))</f>
        <v/>
      </c>
      <c r="J17" s="322"/>
      <c r="K17" s="323"/>
      <c r="L17" s="324"/>
      <c r="M17" s="206" t="str">
        <f>IF(SUM(M12:M16)=0,"",SUM(M12:M16))</f>
        <v/>
      </c>
      <c r="N17" s="366"/>
      <c r="O17" s="323"/>
      <c r="P17" s="323"/>
      <c r="Q17" s="206" t="str">
        <f>IF(SUM(Q12:Q16)=0,"",SUM(Q12:Q16))</f>
        <v/>
      </c>
      <c r="R17" s="322"/>
      <c r="S17" s="323"/>
      <c r="T17" s="374"/>
      <c r="U17" s="206" t="str">
        <f>IF(SUM(U12:U16)=0,"",SUM(U12:U16))</f>
        <v/>
      </c>
      <c r="V17" s="366"/>
      <c r="W17" s="323"/>
      <c r="X17" s="323"/>
      <c r="Y17" s="207" t="str">
        <f>IF(SUM(Y12:Y16)=0,"",SUM(Y12:Y16))</f>
        <v/>
      </c>
    </row>
    <row r="18" spans="1:25" s="4" customFormat="1" ht="35.1" customHeight="1" thickBot="1" x14ac:dyDescent="0.35">
      <c r="A18"/>
      <c r="B18" s="120" t="s">
        <v>29</v>
      </c>
      <c r="C18" s="294" t="s">
        <v>114</v>
      </c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07" t="str">
        <f>IF(SUM(I17,Y17,U17,Q17,M17)=0,"",SUM(I17,Y17,U17,Q17,M17))</f>
        <v/>
      </c>
    </row>
    <row r="19" spans="1:25" x14ac:dyDescent="0.3">
      <c r="A19" s="4"/>
    </row>
    <row r="20" spans="1:25" ht="19.95" customHeight="1" x14ac:dyDescent="0.3">
      <c r="B20" s="169" t="s">
        <v>81</v>
      </c>
      <c r="C20" s="311" t="s">
        <v>105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168"/>
      <c r="R20" s="149"/>
      <c r="S20" s="149"/>
      <c r="T20" s="149"/>
      <c r="U20" s="149"/>
      <c r="V20" s="149"/>
      <c r="W20" s="149"/>
      <c r="X20" s="149"/>
      <c r="Y20" s="149"/>
    </row>
    <row r="21" spans="1:25" ht="19.95" customHeight="1" x14ac:dyDescent="0.3">
      <c r="B21" s="169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168"/>
      <c r="R21" s="149"/>
      <c r="S21" s="149"/>
      <c r="T21" s="149"/>
      <c r="U21" s="149"/>
      <c r="V21" s="149"/>
      <c r="W21" s="149"/>
      <c r="X21" s="149"/>
      <c r="Y21" s="149"/>
    </row>
    <row r="22" spans="1:25" ht="19.95" customHeight="1" x14ac:dyDescent="0.3">
      <c r="B22" s="169" t="s">
        <v>82</v>
      </c>
      <c r="C22" s="311" t="s">
        <v>118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150"/>
      <c r="S22" s="150"/>
      <c r="T22" s="150"/>
      <c r="U22" s="150"/>
      <c r="V22" s="150"/>
      <c r="W22" s="150"/>
      <c r="X22" s="150"/>
      <c r="Y22" s="150"/>
    </row>
    <row r="23" spans="1:25" ht="19.95" customHeight="1" thickBot="1" x14ac:dyDescent="0.35">
      <c r="B23" s="15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150"/>
      <c r="S23" s="150"/>
      <c r="T23" s="150"/>
      <c r="U23" s="150"/>
      <c r="V23" s="150"/>
      <c r="W23" s="150"/>
      <c r="X23" s="150"/>
      <c r="Y23" s="150"/>
    </row>
    <row r="24" spans="1:25" ht="14.4" customHeight="1" x14ac:dyDescent="0.3">
      <c r="B24" s="394" t="s">
        <v>159</v>
      </c>
      <c r="C24" s="395"/>
      <c r="D24" s="395"/>
      <c r="E24" s="396"/>
      <c r="F24" s="231"/>
      <c r="G24" s="231"/>
      <c r="H24" s="231"/>
      <c r="I24" s="231"/>
      <c r="J24" s="231"/>
      <c r="K24" s="232"/>
    </row>
    <row r="25" spans="1:25" ht="15" thickBot="1" x14ac:dyDescent="0.35">
      <c r="B25" s="397"/>
      <c r="C25" s="398"/>
      <c r="D25" s="398"/>
      <c r="E25" s="399"/>
      <c r="F25" s="233"/>
      <c r="G25" s="233"/>
      <c r="H25" s="234"/>
      <c r="I25" s="234"/>
      <c r="J25" s="234"/>
      <c r="K25" s="234"/>
      <c r="L25" s="171"/>
      <c r="M25" s="171"/>
      <c r="N25" s="171"/>
      <c r="O25" s="171"/>
      <c r="P25" s="172"/>
      <c r="Q25" s="171"/>
      <c r="R25" s="171"/>
      <c r="S25" s="171"/>
      <c r="T25" s="172"/>
      <c r="U25" s="171"/>
      <c r="V25" s="171"/>
      <c r="W25" s="171"/>
      <c r="X25" s="172" t="s">
        <v>50</v>
      </c>
      <c r="Y25" s="171"/>
    </row>
    <row r="26" spans="1:25" ht="19.95" customHeight="1" thickBot="1" x14ac:dyDescent="0.35">
      <c r="B26" s="248" t="s">
        <v>149</v>
      </c>
      <c r="C26" s="415"/>
      <c r="D26" s="415"/>
      <c r="E26" s="416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3"/>
      <c r="Q26" s="171"/>
      <c r="R26" s="171"/>
      <c r="S26" s="171"/>
      <c r="T26" s="173"/>
      <c r="U26" s="171"/>
      <c r="V26" s="171"/>
      <c r="W26" s="171"/>
      <c r="X26" s="173"/>
      <c r="Y26" s="171"/>
    </row>
    <row r="27" spans="1:25" ht="19.95" customHeight="1" x14ac:dyDescent="0.3">
      <c r="A27" s="249"/>
      <c r="B27" s="250"/>
      <c r="C27" s="250"/>
      <c r="D27" s="250"/>
      <c r="E27" s="250"/>
      <c r="F27" s="251"/>
      <c r="G27" s="251"/>
      <c r="H27" s="176"/>
      <c r="I27" s="176"/>
      <c r="J27" s="176"/>
      <c r="K27" s="176"/>
      <c r="L27" s="176"/>
      <c r="M27" s="176"/>
      <c r="N27" s="176"/>
      <c r="O27" s="176"/>
      <c r="P27" s="177"/>
      <c r="Q27" s="176"/>
      <c r="R27" s="176"/>
      <c r="S27" s="176"/>
      <c r="T27" s="177"/>
      <c r="U27" s="176"/>
      <c r="V27" s="176"/>
      <c r="W27" s="176"/>
      <c r="X27" s="177" t="s">
        <v>51</v>
      </c>
      <c r="Y27" s="176"/>
    </row>
    <row r="28" spans="1:25" ht="19.95" customHeight="1" x14ac:dyDescent="0.3">
      <c r="A28" s="249"/>
      <c r="B28" s="250"/>
      <c r="C28" s="250"/>
      <c r="D28" s="250"/>
      <c r="E28" s="250"/>
      <c r="F28" s="251"/>
      <c r="G28" s="251"/>
      <c r="H28" s="176"/>
      <c r="I28" s="176"/>
      <c r="J28" s="176"/>
      <c r="K28" s="176"/>
      <c r="L28" s="176"/>
      <c r="M28" s="176"/>
      <c r="N28" s="176"/>
      <c r="O28" s="176"/>
      <c r="P28" s="177"/>
      <c r="Q28" s="176"/>
      <c r="R28" s="176"/>
      <c r="S28" s="176"/>
      <c r="T28" s="177"/>
      <c r="U28" s="176"/>
      <c r="V28" s="176"/>
      <c r="W28" s="176"/>
      <c r="X28" s="177"/>
      <c r="Y28" s="176"/>
    </row>
    <row r="29" spans="1:25" ht="19.95" customHeight="1" x14ac:dyDescent="0.3">
      <c r="A29" s="249"/>
      <c r="B29" s="250"/>
      <c r="C29" s="250"/>
      <c r="D29" s="250"/>
      <c r="E29" s="250"/>
      <c r="F29" s="251"/>
      <c r="G29" s="251"/>
      <c r="H29" s="176"/>
      <c r="I29" s="176"/>
      <c r="J29" s="176"/>
      <c r="K29" s="176"/>
      <c r="L29" s="176"/>
      <c r="M29" s="176"/>
      <c r="N29" s="176"/>
      <c r="O29" s="176"/>
      <c r="P29" s="177"/>
      <c r="Q29" s="176"/>
      <c r="R29" s="176"/>
      <c r="S29" s="176"/>
      <c r="T29" s="177"/>
      <c r="U29" s="176"/>
      <c r="V29" s="176"/>
      <c r="W29" s="176"/>
      <c r="X29" s="177"/>
      <c r="Y29" s="176"/>
    </row>
    <row r="30" spans="1:25" ht="19.95" customHeight="1" x14ac:dyDescent="0.3">
      <c r="A30" s="249"/>
      <c r="B30" s="250"/>
      <c r="C30" s="250"/>
      <c r="D30" s="250"/>
      <c r="E30" s="250"/>
      <c r="F30" s="251"/>
      <c r="G30" s="251"/>
      <c r="H30" s="176"/>
      <c r="I30" s="176"/>
      <c r="J30" s="176"/>
      <c r="K30" s="176"/>
      <c r="L30" s="176"/>
      <c r="M30" s="176"/>
      <c r="N30" s="176"/>
      <c r="O30" s="176"/>
      <c r="P30" s="177"/>
      <c r="Q30" s="176"/>
      <c r="R30" s="176"/>
      <c r="S30" s="176"/>
      <c r="T30" s="177"/>
      <c r="U30" s="176"/>
      <c r="V30" s="176"/>
      <c r="W30" s="176"/>
      <c r="X30" s="177" t="s">
        <v>51</v>
      </c>
      <c r="Y30" s="176"/>
    </row>
    <row r="31" spans="1:25" x14ac:dyDescent="0.3">
      <c r="A31" s="249"/>
      <c r="B31" s="252"/>
      <c r="C31" s="252"/>
      <c r="D31" s="252"/>
      <c r="E31" s="252"/>
      <c r="F31" s="252"/>
      <c r="G31" s="252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x14ac:dyDescent="0.3">
      <c r="A32" s="249"/>
      <c r="B32" s="249"/>
      <c r="C32" s="249"/>
      <c r="D32" s="249"/>
      <c r="E32" s="249"/>
      <c r="F32" s="249"/>
      <c r="G32" s="249"/>
    </row>
  </sheetData>
  <sheetProtection algorithmName="SHA-512" hashValue="Ox8lKi/nxIjxrbog0ZlOg2TuVoeHaQWqfjbN2Y4Ez/U3IPTnEhpBA/QECAaWYutrHkTwCcbx2Y0AIFVZJMXX/Q==" saltValue="DNGwK+i1QbrNZhulfOZN3g==" spinCount="100000" sheet="1" objects="1" scenarios="1" formatCells="0"/>
  <mergeCells count="47">
    <mergeCell ref="N17:P17"/>
    <mergeCell ref="R17:T17"/>
    <mergeCell ref="B2:D7"/>
    <mergeCell ref="B9:B10"/>
    <mergeCell ref="C9:C10"/>
    <mergeCell ref="D9:D10"/>
    <mergeCell ref="E9:E10"/>
    <mergeCell ref="E2:V3"/>
    <mergeCell ref="F9:I9"/>
    <mergeCell ref="J9:M9"/>
    <mergeCell ref="R9:U9"/>
    <mergeCell ref="V9:Y9"/>
    <mergeCell ref="N9:Q9"/>
    <mergeCell ref="W2:Y7"/>
    <mergeCell ref="E4:V5"/>
    <mergeCell ref="C26:E26"/>
    <mergeCell ref="J12:J16"/>
    <mergeCell ref="C18:X18"/>
    <mergeCell ref="U12:U16"/>
    <mergeCell ref="V12:V16"/>
    <mergeCell ref="C22:Q23"/>
    <mergeCell ref="Q12:Q16"/>
    <mergeCell ref="R12:R16"/>
    <mergeCell ref="S12:S16"/>
    <mergeCell ref="T12:T16"/>
    <mergeCell ref="K12:K16"/>
    <mergeCell ref="G12:G16"/>
    <mergeCell ref="H12:H16"/>
    <mergeCell ref="I12:I16"/>
    <mergeCell ref="C20:P21"/>
    <mergeCell ref="L12:L16"/>
    <mergeCell ref="E6:V7"/>
    <mergeCell ref="B24:E25"/>
    <mergeCell ref="Y12:Y16"/>
    <mergeCell ref="M12:M16"/>
    <mergeCell ref="N12:N16"/>
    <mergeCell ref="O12:O16"/>
    <mergeCell ref="P12:P16"/>
    <mergeCell ref="V17:X17"/>
    <mergeCell ref="D12:D16"/>
    <mergeCell ref="E12:E16"/>
    <mergeCell ref="F12:F16"/>
    <mergeCell ref="W12:W16"/>
    <mergeCell ref="X12:X16"/>
    <mergeCell ref="C17:E17"/>
    <mergeCell ref="F17:H17"/>
    <mergeCell ref="J17:L17"/>
  </mergeCells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14</vt:i4>
      </vt:variant>
    </vt:vector>
  </HeadingPairs>
  <TitlesOfParts>
    <vt:vector size="30" baseType="lpstr">
      <vt:lpstr>Arkusz1</vt:lpstr>
      <vt:lpstr>Arkusz2</vt:lpstr>
      <vt:lpstr>Sędziszów</vt:lpstr>
      <vt:lpstr>1. Kraków Główny KGA(Towarowy)</vt:lpstr>
      <vt:lpstr>2. (SP-0)</vt:lpstr>
      <vt:lpstr>3. Kraków Płaszów</vt:lpstr>
      <vt:lpstr>4. (GRAFFITI)</vt:lpstr>
      <vt:lpstr>5. SP-ZEW</vt:lpstr>
      <vt:lpstr>6. SP-ZEW</vt:lpstr>
      <vt:lpstr>7. Sędziszów</vt:lpstr>
      <vt:lpstr>8. Nowy Sącz (SP-1)</vt:lpstr>
      <vt:lpstr>9. Nowy Sącz (OP,W)</vt:lpstr>
      <vt:lpstr>10. Tarnów</vt:lpstr>
      <vt:lpstr>11. Zakopane</vt:lpstr>
      <vt:lpstr>12. (SP-F)</vt:lpstr>
      <vt:lpstr>SUMA</vt:lpstr>
      <vt:lpstr>'1. Kraków Główny KGA(Towarowy)'!Obszar_wydruku</vt:lpstr>
      <vt:lpstr>'10. Tarnów'!Obszar_wydruku</vt:lpstr>
      <vt:lpstr>'11. Zakopane'!Obszar_wydruku</vt:lpstr>
      <vt:lpstr>'12. (SP-F)'!Obszar_wydruku</vt:lpstr>
      <vt:lpstr>'2. (SP-0)'!Obszar_wydruku</vt:lpstr>
      <vt:lpstr>'3. Kraków Płaszów'!Obszar_wydruku</vt:lpstr>
      <vt:lpstr>'4. (GRAFFITI)'!Obszar_wydruku</vt:lpstr>
      <vt:lpstr>'5. SP-ZEW'!Obszar_wydruku</vt:lpstr>
      <vt:lpstr>'6. SP-ZEW'!Obszar_wydruku</vt:lpstr>
      <vt:lpstr>'7. Sędziszów'!Obszar_wydruku</vt:lpstr>
      <vt:lpstr>'8. Nowy Sącz (SP-1)'!Obszar_wydruku</vt:lpstr>
      <vt:lpstr>'9. Nowy Sącz (OP,W)'!Obszar_wydruku</vt:lpstr>
      <vt:lpstr>Sędziszów!Obszar_wydruku</vt:lpstr>
      <vt:lpstr>SUMA!Obszar_wydruku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Ramut, Jakub</dc:creator>
  <cp:lastModifiedBy>Nogaj, Edyta</cp:lastModifiedBy>
  <cp:lastPrinted>2020-10-28T06:16:03Z</cp:lastPrinted>
  <dcterms:created xsi:type="dcterms:W3CDTF">2019-05-17T06:27:13Z</dcterms:created>
  <dcterms:modified xsi:type="dcterms:W3CDTF">2020-12-02T12:23:37Z</dcterms:modified>
</cp:coreProperties>
</file>